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Mon Drive\SERVICE MARCHE\DAO 2026\DAO 83 2026 LAMSAREH A BOULEMENE\Portail\"/>
    </mc:Choice>
  </mc:AlternateContent>
  <xr:revisionPtr revIDLastSave="0" documentId="13_ncr:1_{EBC79631-F853-43BB-BE53-A1775859E1CA}" xr6:coauthVersionLast="47" xr6:coauthVersionMax="47" xr10:uidLastSave="{00000000-0000-0000-0000-000000000000}"/>
  <bookViews>
    <workbookView xWindow="-120" yWindow="-120" windowWidth="29040" windowHeight="15840" tabRatio="877" firstSheet="42" activeTab="42" xr2:uid="{00000000-000D-0000-FFFF-FFFF00000000}"/>
  </bookViews>
  <sheets>
    <sheet name="Macro2" sheetId="1" state="hidden" r:id="rId1"/>
    <sheet name="Macro1" sheetId="2" state="hidden" r:id="rId2"/>
    <sheet name="données bv (2)" sheetId="81" state="hidden" r:id="rId3"/>
    <sheet name="hydro&lt;1km2" sheetId="4" state="hidden" r:id="rId4"/>
    <sheet name="1km2&lt;hydro&lt;10km2" sheetId="14" state="hidden" r:id="rId5"/>
    <sheet name="hydro&gt;10km2" sheetId="5" state="hidden" r:id="rId6"/>
    <sheet name="avant-metree-assai-Buse (2)" sheetId="19" state="hidden" r:id="rId7"/>
    <sheet name="TABULATION" sheetId="63" state="hidden" r:id="rId8"/>
    <sheet name="LISTE OH" sheetId="45" state="hidden" r:id="rId9"/>
    <sheet name="AVM-Buse" sheetId="83" state="hidden" r:id="rId10"/>
    <sheet name="AVM Dalot" sheetId="93" state="hidden" r:id="rId11"/>
    <sheet name="RADIER" sheetId="94" state="hidden" r:id="rId12"/>
    <sheet name="buses 600" sheetId="84" state="hidden" r:id="rId13"/>
    <sheet name="avant-metree-assai-Dalot" sheetId="6" state="hidden" r:id="rId14"/>
    <sheet name="avant-metree-assai-Buse" sheetId="7" state="hidden" r:id="rId15"/>
    <sheet name="AVANT-METRE (terrasse)" sheetId="17" state="hidden" r:id="rId16"/>
    <sheet name="AVANT-METRE (terrasse) (2)" sheetId="26" state="hidden" r:id="rId17"/>
    <sheet name="avant métre" sheetId="27" state="hidden" r:id="rId18"/>
    <sheet name="AVANT-METRE amelioration trac1 " sheetId="30" state="hidden" r:id="rId19"/>
    <sheet name="AM-1" sheetId="31" state="hidden" r:id="rId20"/>
    <sheet name="estimations AM1" sheetId="32" state="hidden" r:id="rId21"/>
    <sheet name="AVANT-METRE amelioration tr2" sheetId="33" state="hidden" r:id="rId22"/>
    <sheet name="AM-2" sheetId="36" state="hidden" r:id="rId23"/>
    <sheet name="estimations AM2" sheetId="35" state="hidden" r:id="rId24"/>
    <sheet name="AVANT-METRE amelioration tr 3" sheetId="37" state="hidden" r:id="rId25"/>
    <sheet name="AM-3" sheetId="38" state="hidden" r:id="rId26"/>
    <sheet name="estimations AM3" sheetId="39" state="hidden" r:id="rId27"/>
    <sheet name="AVANT-METRE amelioration tr 4" sheetId="40" state="hidden" r:id="rId28"/>
    <sheet name="AM-4" sheetId="41" state="hidden" r:id="rId29"/>
    <sheet name="estimations AM4" sheetId="42" state="hidden" r:id="rId30"/>
    <sheet name="avant métre coprs chaussee" sheetId="9" state="hidden" r:id="rId31"/>
    <sheet name="MUR DE SOUTENEMENTS" sheetId="25" state="hidden" r:id="rId32"/>
    <sheet name="estimations final" sheetId="23" state="hidden" r:id="rId33"/>
    <sheet name="fossés bétonnés " sheetId="91" state="hidden" r:id="rId34"/>
    <sheet name="accotement bétonnées" sheetId="85" state="hidden" r:id="rId35"/>
    <sheet name="Gabion D" sheetId="92" state="hidden" r:id="rId36"/>
    <sheet name="Gabion R" sheetId="96" state="hidden" r:id="rId37"/>
    <sheet name="mur de soutènement" sheetId="97" state="hidden" r:id="rId38"/>
    <sheet name="AVM Chaussee" sheetId="69" state="hidden" r:id="rId39"/>
    <sheet name="AVM CHAUSSEE BETON" sheetId="76" state="hidden" r:id="rId40"/>
    <sheet name="TERRASSEMENT" sheetId="75" state="hidden" r:id="rId41"/>
    <sheet name="Contraintes" sheetId="77" state="hidden" r:id="rId42"/>
    <sheet name="ESTIMATION AREP FM" sheetId="90" r:id="rId43"/>
    <sheet name="RECAP" sheetId="95" state="hidden" r:id="rId44"/>
    <sheet name="AXE EN PLAN" sheetId="62" state="hidden" r:id="rId45"/>
  </sheets>
  <externalReferences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\A">#REF!</definedName>
    <definedName name="\A2">#REF!</definedName>
    <definedName name="\B">#REF!</definedName>
    <definedName name="\C">#REF!</definedName>
    <definedName name="_______________Pro2" localSheetId="34">#REF!</definedName>
    <definedName name="_______________Pro2" localSheetId="39">#REF!</definedName>
    <definedName name="_______________Pro2" localSheetId="10">#REF!</definedName>
    <definedName name="_______________Pro2" localSheetId="12">#REF!</definedName>
    <definedName name="_______________Pro2" localSheetId="41">#REF!</definedName>
    <definedName name="_______________Pro2" localSheetId="33">#REF!</definedName>
    <definedName name="_______________Pro2" localSheetId="35">#REF!</definedName>
    <definedName name="_______________Pro2" localSheetId="36">#REF!</definedName>
    <definedName name="_______________Pro2" localSheetId="37">#REF!</definedName>
    <definedName name="_______________Pro2">#REF!</definedName>
    <definedName name="_____________Pro1" localSheetId="34">#REF!</definedName>
    <definedName name="_____________Pro1" localSheetId="39">#REF!</definedName>
    <definedName name="_____________Pro1" localSheetId="10">#REF!</definedName>
    <definedName name="_____________Pro1" localSheetId="12">#REF!</definedName>
    <definedName name="_____________Pro1" localSheetId="41">#REF!</definedName>
    <definedName name="_____________Pro1" localSheetId="33">#REF!</definedName>
    <definedName name="_____________Pro1" localSheetId="35">#REF!</definedName>
    <definedName name="_____________Pro1" localSheetId="36">#REF!</definedName>
    <definedName name="_____________Pro1" localSheetId="37">#REF!</definedName>
    <definedName name="_____________Pro1">#REF!</definedName>
    <definedName name="_____________Pro2" localSheetId="34">#REF!</definedName>
    <definedName name="_____________Pro2" localSheetId="39">#REF!</definedName>
    <definedName name="_____________Pro2" localSheetId="12">#REF!</definedName>
    <definedName name="_____________Pro2" localSheetId="41">#REF!</definedName>
    <definedName name="_____________Pro2" localSheetId="33">#REF!</definedName>
    <definedName name="_____________Pro2" localSheetId="35">#REF!</definedName>
    <definedName name="_____________Pro2" localSheetId="36">#REF!</definedName>
    <definedName name="_____________Pro2" localSheetId="37">#REF!</definedName>
    <definedName name="_____________Pro2">#REF!</definedName>
    <definedName name="____________Pro2" localSheetId="34">#REF!</definedName>
    <definedName name="____________Pro2" localSheetId="39">#REF!</definedName>
    <definedName name="____________Pro2" localSheetId="12">#REF!</definedName>
    <definedName name="____________Pro2" localSheetId="41">#REF!</definedName>
    <definedName name="____________Pro2" localSheetId="33">#REF!</definedName>
    <definedName name="____________Pro2" localSheetId="35">#REF!</definedName>
    <definedName name="____________Pro2" localSheetId="36">#REF!</definedName>
    <definedName name="____________Pro2" localSheetId="37">#REF!</definedName>
    <definedName name="____________Pro2">#REF!</definedName>
    <definedName name="___________Pro1" localSheetId="34">#REF!</definedName>
    <definedName name="___________Pro1" localSheetId="39">#REF!</definedName>
    <definedName name="___________Pro1" localSheetId="12">#REF!</definedName>
    <definedName name="___________Pro1" localSheetId="41">#REF!</definedName>
    <definedName name="___________Pro1" localSheetId="33">#REF!</definedName>
    <definedName name="___________Pro1" localSheetId="35">#REF!</definedName>
    <definedName name="___________Pro1" localSheetId="36">#REF!</definedName>
    <definedName name="___________Pro1" localSheetId="37">#REF!</definedName>
    <definedName name="___________Pro1">#REF!</definedName>
    <definedName name="__________Pro1" localSheetId="34">#REF!</definedName>
    <definedName name="__________Pro1" localSheetId="39">#REF!</definedName>
    <definedName name="__________Pro1" localSheetId="12">#REF!</definedName>
    <definedName name="__________Pro1" localSheetId="41">#REF!</definedName>
    <definedName name="__________Pro1" localSheetId="33">#REF!</definedName>
    <definedName name="__________Pro1" localSheetId="35">#REF!</definedName>
    <definedName name="__________Pro1" localSheetId="36">#REF!</definedName>
    <definedName name="__________Pro1" localSheetId="37">#REF!</definedName>
    <definedName name="__________Pro1">#REF!</definedName>
    <definedName name="__________Pro2" localSheetId="34">#REF!</definedName>
    <definedName name="__________Pro2" localSheetId="39">#REF!</definedName>
    <definedName name="__________Pro2" localSheetId="12">#REF!</definedName>
    <definedName name="__________Pro2" localSheetId="41">#REF!</definedName>
    <definedName name="__________Pro2" localSheetId="33">#REF!</definedName>
    <definedName name="__________Pro2" localSheetId="35">#REF!</definedName>
    <definedName name="__________Pro2" localSheetId="36">#REF!</definedName>
    <definedName name="__________Pro2" localSheetId="37">#REF!</definedName>
    <definedName name="__________Pro2">#REF!</definedName>
    <definedName name="_________Pro1" localSheetId="34">#REF!</definedName>
    <definedName name="_________Pro1" localSheetId="39">#REF!</definedName>
    <definedName name="_________Pro1" localSheetId="12">#REF!</definedName>
    <definedName name="_________Pro1" localSheetId="41">#REF!</definedName>
    <definedName name="_________Pro1" localSheetId="33">#REF!</definedName>
    <definedName name="_________Pro1" localSheetId="35">#REF!</definedName>
    <definedName name="_________Pro1" localSheetId="36">#REF!</definedName>
    <definedName name="_________Pro1" localSheetId="37">#REF!</definedName>
    <definedName name="_________Pro1">#REF!</definedName>
    <definedName name="_________Pro2" localSheetId="34">#REF!</definedName>
    <definedName name="_________Pro2" localSheetId="39">#REF!</definedName>
    <definedName name="_________Pro2" localSheetId="12">#REF!</definedName>
    <definedName name="_________Pro2" localSheetId="41">#REF!</definedName>
    <definedName name="_________Pro2" localSheetId="33">#REF!</definedName>
    <definedName name="_________Pro2" localSheetId="35">#REF!</definedName>
    <definedName name="_________Pro2" localSheetId="36">#REF!</definedName>
    <definedName name="_________Pro2" localSheetId="37">#REF!</definedName>
    <definedName name="_________Pro2">#REF!</definedName>
    <definedName name="________Pro1" localSheetId="34">#REF!</definedName>
    <definedName name="________Pro1" localSheetId="39">#REF!</definedName>
    <definedName name="________Pro1" localSheetId="12">#REF!</definedName>
    <definedName name="________Pro1" localSheetId="41">#REF!</definedName>
    <definedName name="________Pro1" localSheetId="33">#REF!</definedName>
    <definedName name="________Pro1" localSheetId="35">#REF!</definedName>
    <definedName name="________Pro1" localSheetId="36">#REF!</definedName>
    <definedName name="________Pro1" localSheetId="37">#REF!</definedName>
    <definedName name="________Pro1">#REF!</definedName>
    <definedName name="________Pro2" localSheetId="34">#REF!</definedName>
    <definedName name="________Pro2" localSheetId="39">#REF!</definedName>
    <definedName name="________Pro2" localSheetId="12">#REF!</definedName>
    <definedName name="________Pro2" localSheetId="41">#REF!</definedName>
    <definedName name="________Pro2" localSheetId="33">#REF!</definedName>
    <definedName name="________Pro2" localSheetId="35">#REF!</definedName>
    <definedName name="________Pro2" localSheetId="36">#REF!</definedName>
    <definedName name="________Pro2" localSheetId="37">#REF!</definedName>
    <definedName name="________Pro2">#REF!</definedName>
    <definedName name="_______Pro1" localSheetId="34">#REF!</definedName>
    <definedName name="_______Pro1" localSheetId="39">#REF!</definedName>
    <definedName name="_______Pro1" localSheetId="12">#REF!</definedName>
    <definedName name="_______Pro1" localSheetId="41">#REF!</definedName>
    <definedName name="_______Pro1" localSheetId="33">#REF!</definedName>
    <definedName name="_______Pro1" localSheetId="35">#REF!</definedName>
    <definedName name="_______Pro1" localSheetId="36">#REF!</definedName>
    <definedName name="_______Pro1" localSheetId="37">#REF!</definedName>
    <definedName name="_______Pro1">#REF!</definedName>
    <definedName name="_______Pro2" localSheetId="34">#REF!</definedName>
    <definedName name="_______Pro2" localSheetId="39">#REF!</definedName>
    <definedName name="_______Pro2" localSheetId="12">#REF!</definedName>
    <definedName name="_______Pro2" localSheetId="41">#REF!</definedName>
    <definedName name="_______Pro2" localSheetId="33">#REF!</definedName>
    <definedName name="_______Pro2" localSheetId="35">#REF!</definedName>
    <definedName name="_______Pro2" localSheetId="36">#REF!</definedName>
    <definedName name="_______Pro2" localSheetId="37">#REF!</definedName>
    <definedName name="_______Pro2">#REF!</definedName>
    <definedName name="______Pro1" localSheetId="34">#REF!</definedName>
    <definedName name="______Pro1" localSheetId="39">#REF!</definedName>
    <definedName name="______Pro1" localSheetId="12">#REF!</definedName>
    <definedName name="______Pro1" localSheetId="41">#REF!</definedName>
    <definedName name="______Pro1" localSheetId="33">#REF!</definedName>
    <definedName name="______Pro1" localSheetId="35">#REF!</definedName>
    <definedName name="______Pro1" localSheetId="36">#REF!</definedName>
    <definedName name="______Pro1" localSheetId="37">#REF!</definedName>
    <definedName name="______Pro1">#REF!</definedName>
    <definedName name="______Pro2" localSheetId="34">#REF!</definedName>
    <definedName name="______Pro2" localSheetId="39">#REF!</definedName>
    <definedName name="______Pro2" localSheetId="12">#REF!</definedName>
    <definedName name="______Pro2" localSheetId="41">#REF!</definedName>
    <definedName name="______Pro2" localSheetId="33">#REF!</definedName>
    <definedName name="______Pro2" localSheetId="35">#REF!</definedName>
    <definedName name="______Pro2" localSheetId="36">#REF!</definedName>
    <definedName name="______Pro2" localSheetId="37">#REF!</definedName>
    <definedName name="______Pro2">#REF!</definedName>
    <definedName name="_____Pro1" localSheetId="34">#REF!</definedName>
    <definedName name="_____Pro1" localSheetId="39">#REF!</definedName>
    <definedName name="_____Pro1" localSheetId="12">#REF!</definedName>
    <definedName name="_____Pro1" localSheetId="41">#REF!</definedName>
    <definedName name="_____Pro1" localSheetId="33">#REF!</definedName>
    <definedName name="_____Pro1" localSheetId="35">#REF!</definedName>
    <definedName name="_____Pro1" localSheetId="36">#REF!</definedName>
    <definedName name="_____Pro1" localSheetId="37">#REF!</definedName>
    <definedName name="_____Pro1">#REF!</definedName>
    <definedName name="_____Pro2" localSheetId="34">#REF!</definedName>
    <definedName name="_____Pro2" localSheetId="39">#REF!</definedName>
    <definedName name="_____Pro2" localSheetId="12">#REF!</definedName>
    <definedName name="_____Pro2" localSheetId="41">#REF!</definedName>
    <definedName name="_____Pro2" localSheetId="33">#REF!</definedName>
    <definedName name="_____Pro2" localSheetId="35">#REF!</definedName>
    <definedName name="_____Pro2" localSheetId="36">#REF!</definedName>
    <definedName name="_____Pro2" localSheetId="37">#REF!</definedName>
    <definedName name="_____Pro2">#REF!</definedName>
    <definedName name="____CF2">#REF!</definedName>
    <definedName name="____Pro1" localSheetId="34">#REF!</definedName>
    <definedName name="____Pro1" localSheetId="39">#REF!</definedName>
    <definedName name="____Pro1" localSheetId="12">#REF!</definedName>
    <definedName name="____Pro1" localSheetId="41">#REF!</definedName>
    <definedName name="____Pro1" localSheetId="33">#REF!</definedName>
    <definedName name="____Pro1" localSheetId="35">#REF!</definedName>
    <definedName name="____Pro1" localSheetId="36">#REF!</definedName>
    <definedName name="____Pro1" localSheetId="37">#REF!</definedName>
    <definedName name="____Pro1">#REF!</definedName>
    <definedName name="____Pro2" localSheetId="34">#REF!</definedName>
    <definedName name="____Pro2" localSheetId="39">#REF!</definedName>
    <definedName name="____Pro2" localSheetId="12">#REF!</definedName>
    <definedName name="____Pro2" localSheetId="41">#REF!</definedName>
    <definedName name="____Pro2" localSheetId="33">#REF!</definedName>
    <definedName name="____Pro2" localSheetId="35">#REF!</definedName>
    <definedName name="____Pro2" localSheetId="36">#REF!</definedName>
    <definedName name="____Pro2" localSheetId="37">#REF!</definedName>
    <definedName name="____Pro2">#REF!</definedName>
    <definedName name="___CF2">#REF!</definedName>
    <definedName name="___CFF2">#REF!</definedName>
    <definedName name="___Pro1" localSheetId="34">#REF!</definedName>
    <definedName name="___Pro1" localSheetId="39">#REF!</definedName>
    <definedName name="___Pro1" localSheetId="12">#REF!</definedName>
    <definedName name="___Pro1" localSheetId="41">#REF!</definedName>
    <definedName name="___Pro1" localSheetId="33">#REF!</definedName>
    <definedName name="___Pro1" localSheetId="35">#REF!</definedName>
    <definedName name="___Pro1" localSheetId="36">#REF!</definedName>
    <definedName name="___Pro1" localSheetId="37">#REF!</definedName>
    <definedName name="___Pro1">#REF!</definedName>
    <definedName name="___Pro2" localSheetId="34">#REF!</definedName>
    <definedName name="___Pro2" localSheetId="39">#REF!</definedName>
    <definedName name="___Pro2" localSheetId="12">#REF!</definedName>
    <definedName name="___Pro2" localSheetId="41">#REF!</definedName>
    <definedName name="___Pro2" localSheetId="33">#REF!</definedName>
    <definedName name="___Pro2" localSheetId="35">#REF!</definedName>
    <definedName name="___Pro2" localSheetId="36">#REF!</definedName>
    <definedName name="___Pro2" localSheetId="37">#REF!</definedName>
    <definedName name="___Pro2">#REF!</definedName>
    <definedName name="__8_CFF2">#REF!</definedName>
    <definedName name="__a">#REF!</definedName>
    <definedName name="__AA1">'[1]Macro-Dexterne'!$A$12</definedName>
    <definedName name="__Pro1" localSheetId="34">#REF!</definedName>
    <definedName name="__Pro1" localSheetId="39">#REF!</definedName>
    <definedName name="__Pro1" localSheetId="12">#REF!</definedName>
    <definedName name="__Pro1" localSheetId="41">#REF!</definedName>
    <definedName name="__Pro1" localSheetId="33">#REF!</definedName>
    <definedName name="__Pro1" localSheetId="35">#REF!</definedName>
    <definedName name="__Pro1" localSheetId="36">#REF!</definedName>
    <definedName name="__Pro1" localSheetId="37">#REF!</definedName>
    <definedName name="__Pro1" localSheetId="11">#REF!</definedName>
    <definedName name="__Pro1">#REF!</definedName>
    <definedName name="__Pro2" localSheetId="34">#REF!</definedName>
    <definedName name="__Pro2" localSheetId="39">#REF!</definedName>
    <definedName name="__Pro2" localSheetId="12">#REF!</definedName>
    <definedName name="__Pro2" localSheetId="41">#REF!</definedName>
    <definedName name="__Pro2" localSheetId="33">#REF!</definedName>
    <definedName name="__Pro2" localSheetId="35">#REF!</definedName>
    <definedName name="__Pro2" localSheetId="36">#REF!</definedName>
    <definedName name="__Pro2" localSheetId="37">#REF!</definedName>
    <definedName name="__Pro2" localSheetId="11">#REF!</definedName>
    <definedName name="__Pro2">#REF!</definedName>
    <definedName name="__R150_">#REF!</definedName>
    <definedName name="__R200_">#REF!</definedName>
    <definedName name="__R300_">#REF!</definedName>
    <definedName name="__ss1">'[2]Macro-Diam-interne'!$A$12</definedName>
    <definedName name="__ss2">'[2]Macro-Epaisseur'!$A$12</definedName>
    <definedName name="__ss3">'[2]Macro-Dexterne'!$A$12</definedName>
    <definedName name="__ss4">'[3]Macro-Dexterne'!$A$12</definedName>
    <definedName name="__ST150">#REF!</definedName>
    <definedName name="__ST200">#REF!</definedName>
    <definedName name="__ST300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1b_1">12</definedName>
    <definedName name="_200_Fonte_k9">#REF!</definedName>
    <definedName name="_200PN10">#REF!</definedName>
    <definedName name="_200PN16">#REF!</definedName>
    <definedName name="_20PN20">#REF!</definedName>
    <definedName name="_225_Fonte_k9">#REF!</definedName>
    <definedName name="_225PN10">#REF!</definedName>
    <definedName name="_225PN16">#REF!</definedName>
    <definedName name="_250_Fonte_k9">#REF!</definedName>
    <definedName name="_250_fpnte_k100">#REF!</definedName>
    <definedName name="_250PN10">#REF!</definedName>
    <definedName name="_250PN16">#REF!</definedName>
    <definedName name="_2j_1">8</definedName>
    <definedName name="_300_Fonte_k9">#REF!</definedName>
    <definedName name="_315PN10">#REF!</definedName>
    <definedName name="_315PN16">#REF!</definedName>
    <definedName name="_3K_1">NA()</definedName>
    <definedName name="_4">#REF!</definedName>
    <definedName name="_400_Fonte_k9">#REF!</definedName>
    <definedName name="_4m_1">0</definedName>
    <definedName name="_50PN10">#REF!</definedName>
    <definedName name="_50PN16">#REF!</definedName>
    <definedName name="_5Qprojet_1">29.1768442120817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A1">'[1]Macro-Dexterne'!$A$12</definedName>
    <definedName name="_CFF2">#REF!</definedName>
    <definedName name="_xlnm._FilterDatabase" localSheetId="4" hidden="1">'1km2&lt;hydro&lt;10km2'!$H$93:$H$94</definedName>
    <definedName name="_xlnm._FilterDatabase" localSheetId="34" hidden="1">#REF!</definedName>
    <definedName name="_xlnm._FilterDatabase" localSheetId="6" hidden="1">'avant-metree-assai-Buse (2)'!$E$22:$E$57</definedName>
    <definedName name="_xlnm._FilterDatabase" localSheetId="39" hidden="1">#REF!</definedName>
    <definedName name="_xlnm._FilterDatabase" localSheetId="10" hidden="1">#REF!</definedName>
    <definedName name="_xlnm._FilterDatabase" localSheetId="9" hidden="1">'AVM-Buse'!#REF!</definedName>
    <definedName name="_xlnm._FilterDatabase" localSheetId="12" hidden="1">'buses 600'!#REF!</definedName>
    <definedName name="_xlnm._FilterDatabase" localSheetId="41" hidden="1">#REF!</definedName>
    <definedName name="_xlnm._FilterDatabase" localSheetId="2" hidden="1">'données bv (2)'!#REF!</definedName>
    <definedName name="_xlnm._FilterDatabase" localSheetId="33" hidden="1">#REF!</definedName>
    <definedName name="_xlnm._FilterDatabase" localSheetId="35" hidden="1">#REF!</definedName>
    <definedName name="_xlnm._FilterDatabase" localSheetId="36" hidden="1">#REF!</definedName>
    <definedName name="_xlnm._FilterDatabase" localSheetId="3" hidden="1">'hydro&lt;1km2'!$K$133:$K$133</definedName>
    <definedName name="_xlnm._FilterDatabase" localSheetId="37" hidden="1">#REF!</definedName>
    <definedName name="_xlnm._FilterDatabase" localSheetId="11" hidden="1">#REF!</definedName>
    <definedName name="_xlnm._FilterDatabase" hidden="1">#REF!</definedName>
    <definedName name="_Pro1" localSheetId="34">#REF!</definedName>
    <definedName name="_Pro1" localSheetId="39">#REF!</definedName>
    <definedName name="_Pro1" localSheetId="10">#REF!</definedName>
    <definedName name="_Pro1" localSheetId="12">#REF!</definedName>
    <definedName name="_Pro1" localSheetId="41">#REF!</definedName>
    <definedName name="_Pro1" localSheetId="33">#REF!</definedName>
    <definedName name="_Pro1" localSheetId="35">#REF!</definedName>
    <definedName name="_Pro1" localSheetId="36">#REF!</definedName>
    <definedName name="_Pro1" localSheetId="37">#REF!</definedName>
    <definedName name="_Pro1" localSheetId="11">#REF!</definedName>
    <definedName name="_Pro1">#REF!</definedName>
    <definedName name="_Pro2" localSheetId="34">#REF!</definedName>
    <definedName name="_Pro2" localSheetId="39">#REF!</definedName>
    <definedName name="_Pro2" localSheetId="12">#REF!</definedName>
    <definedName name="_Pro2" localSheetId="41">#REF!</definedName>
    <definedName name="_Pro2" localSheetId="33">#REF!</definedName>
    <definedName name="_Pro2" localSheetId="35">#REF!</definedName>
    <definedName name="_Pro2" localSheetId="36">#REF!</definedName>
    <definedName name="_Pro2" localSheetId="37">#REF!</definedName>
    <definedName name="_Pro2">#REF!</definedName>
    <definedName name="_r">#REF!</definedName>
    <definedName name="_R150_">#REF!</definedName>
    <definedName name="_R200_">#REF!</definedName>
    <definedName name="_R300_">#REF!</definedName>
    <definedName name="_ss1">'[2]Macro-Diam-interne'!$A$12</definedName>
    <definedName name="_ss2">'[2]Macro-Epaisseur'!$A$12</definedName>
    <definedName name="_ss3">'[2]Macro-Dexterne'!$A$12</definedName>
    <definedName name="_ss4">'[3]Macro-Dexterne'!$A$12</definedName>
    <definedName name="_ST150">#REF!</definedName>
    <definedName name="_ST200">#REF!</definedName>
    <definedName name="_ST300">#REF!</definedName>
    <definedName name="A" localSheetId="34">#N/A</definedName>
    <definedName name="A" localSheetId="15">#N/A</definedName>
    <definedName name="A" localSheetId="16">#N/A</definedName>
    <definedName name="A" localSheetId="24">#N/A</definedName>
    <definedName name="A" localSheetId="27">#N/A</definedName>
    <definedName name="A" localSheetId="21">#N/A</definedName>
    <definedName name="A" localSheetId="18">#N/A</definedName>
    <definedName name="A" localSheetId="6">#N/A</definedName>
    <definedName name="A" localSheetId="38">NA()</definedName>
    <definedName name="A" localSheetId="39">#N/A</definedName>
    <definedName name="A" localSheetId="10">#N/A</definedName>
    <definedName name="A" localSheetId="9">#N/A</definedName>
    <definedName name="A" localSheetId="12">#N/A</definedName>
    <definedName name="A" localSheetId="41">#N/A</definedName>
    <definedName name="A" localSheetId="33">#N/A</definedName>
    <definedName name="A" localSheetId="35">#N/A</definedName>
    <definedName name="A" localSheetId="36">#N/A</definedName>
    <definedName name="A" localSheetId="37">#N/A</definedName>
    <definedName name="A" localSheetId="40">NA()</definedName>
    <definedName name="A">NA()</definedName>
    <definedName name="aa" localSheetId="34">#REF!</definedName>
    <definedName name="aa" localSheetId="39">#REF!</definedName>
    <definedName name="aa" localSheetId="10">#REF!</definedName>
    <definedName name="aa" localSheetId="12">#REF!</definedName>
    <definedName name="aa" localSheetId="41">#REF!</definedName>
    <definedName name="aa" localSheetId="33">#REF!</definedName>
    <definedName name="aa" localSheetId="35">#REF!</definedName>
    <definedName name="aa" localSheetId="36">#REF!</definedName>
    <definedName name="aa" localSheetId="37">#REF!</definedName>
    <definedName name="aa" localSheetId="11">#REF!</definedName>
    <definedName name="aa">#REF!</definedName>
    <definedName name="ab">[4]Bache!$J$9</definedName>
    <definedName name="ad" localSheetId="34">#REF!</definedName>
    <definedName name="ad" localSheetId="39">#REF!</definedName>
    <definedName name="ad" localSheetId="12">#REF!</definedName>
    <definedName name="ad" localSheetId="41">#REF!</definedName>
    <definedName name="ad" localSheetId="33">#REF!</definedName>
    <definedName name="ad" localSheetId="35">#REF!</definedName>
    <definedName name="ad" localSheetId="36">#REF!</definedName>
    <definedName name="ad" localSheetId="37">#REF!</definedName>
    <definedName name="ad" localSheetId="11">#REF!</definedName>
    <definedName name="ad">#REF!</definedName>
    <definedName name="aez">#REF!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z">#REF!</definedName>
    <definedName name="B" localSheetId="15">'[5]hydro&lt;100'!$J$58</definedName>
    <definedName name="B" localSheetId="16">'[5]hydro&lt;100'!$J$58</definedName>
    <definedName name="B" localSheetId="24">'[5]hydro&lt;100'!$J$58</definedName>
    <definedName name="B" localSheetId="27">'[5]hydro&lt;100'!$J$58</definedName>
    <definedName name="B" localSheetId="21">'[5]hydro&lt;100'!$J$58</definedName>
    <definedName name="B" localSheetId="18">'[5]hydro&lt;100'!$J$58</definedName>
    <definedName name="b">12</definedName>
    <definedName name="b_1">12</definedName>
    <definedName name="B_Prix">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rbacanes">#REF!</definedName>
    <definedName name="_xlnm.Database" localSheetId="34">#REF!</definedName>
    <definedName name="_xlnm.Database" localSheetId="39">#REF!</definedName>
    <definedName name="_xlnm.Database" localSheetId="12">#REF!</definedName>
    <definedName name="_xlnm.Database" localSheetId="41">#REF!</definedName>
    <definedName name="_xlnm.Database" localSheetId="33">#REF!</definedName>
    <definedName name="_xlnm.Database" localSheetId="35">#REF!</definedName>
    <definedName name="_xlnm.Database" localSheetId="36">#REF!</definedName>
    <definedName name="_xlnm.Database" localSheetId="37">#REF!</definedName>
    <definedName name="_xlnm.Database">#REF!</definedName>
    <definedName name="BB">#REF!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[6]Z.Fnche!#REF!</definedName>
    <definedName name="Buse_100">#REF!</definedName>
    <definedName name="Buse_200">#REF!</definedName>
    <definedName name="cable_arrivée">#REF!</definedName>
    <definedName name="cable_BT_groupes">#REF!</definedName>
    <definedName name="calcul" localSheetId="34">'[7]hydro&lt;25km2'!#REF!</definedName>
    <definedName name="calcul" localSheetId="19">'[7]hydro&lt;25km2'!#REF!</definedName>
    <definedName name="calcul" localSheetId="22">'[7]hydro&lt;25km2'!#REF!</definedName>
    <definedName name="calcul" localSheetId="25">'[7]hydro&lt;25km2'!#REF!</definedName>
    <definedName name="calcul" localSheetId="28">'[7]hydro&lt;25km2'!#REF!</definedName>
    <definedName name="calcul" localSheetId="24">'[7]hydro&lt;25km2'!#REF!</definedName>
    <definedName name="calcul" localSheetId="27">'[7]hydro&lt;25km2'!#REF!</definedName>
    <definedName name="calcul" localSheetId="21">'[7]hydro&lt;25km2'!#REF!</definedName>
    <definedName name="calcul" localSheetId="18">'[7]hydro&lt;25km2'!#REF!</definedName>
    <definedName name="calcul" localSheetId="38">'[7]hydro&lt;25km2'!#REF!</definedName>
    <definedName name="calcul" localSheetId="39">'[7]hydro&lt;25km2'!#REF!</definedName>
    <definedName name="calcul" localSheetId="12">'[7]hydro&lt;25km2'!#REF!</definedName>
    <definedName name="calcul" localSheetId="41">'[7]hydro&lt;25km2'!#REF!</definedName>
    <definedName name="calcul" localSheetId="20">'[7]hydro&lt;25km2'!#REF!</definedName>
    <definedName name="calcul" localSheetId="23">'[7]hydro&lt;25km2'!#REF!</definedName>
    <definedName name="calcul" localSheetId="26">'[7]hydro&lt;25km2'!#REF!</definedName>
    <definedName name="calcul" localSheetId="29">'[7]hydro&lt;25km2'!#REF!</definedName>
    <definedName name="calcul" localSheetId="33">'[7]hydro&lt;25km2'!#REF!</definedName>
    <definedName name="calcul" localSheetId="35">'[7]hydro&lt;25km2'!#REF!</definedName>
    <definedName name="calcul" localSheetId="36">'[7]hydro&lt;25km2'!#REF!</definedName>
    <definedName name="calcul" localSheetId="37">'[7]hydro&lt;25km2'!#REF!</definedName>
    <definedName name="calcul" localSheetId="40">'[7]hydro&lt;25km2'!#REF!</definedName>
    <definedName name="calcul">'[7]hydro&lt;25km2'!#REF!</definedName>
    <definedName name="Canniveaux_cable">#REF!</definedName>
    <definedName name="Canniveaux_eau_fuite">#REF!</definedName>
    <definedName name="Capot_regard">#REF!</definedName>
    <definedName name="carrefour1" localSheetId="11">'[8]hydro&lt;25km2'!#REF!</definedName>
    <definedName name="carrefour1">'[8]hydro&lt;25km2'!#REF!</definedName>
    <definedName name="carrefour2" localSheetId="11">'[8]hydro&lt;25km2'!#REF!</definedName>
    <definedName name="carrefour2">'[8]hydro&lt;25km2'!#REF!</definedName>
    <definedName name="cha">#REF!</definedName>
    <definedName name="cha.p">#REF!</definedName>
    <definedName name="chassis_0.4x0.3">#REF!</definedName>
    <definedName name="chassis_1_3x0.5">#REF!</definedName>
    <definedName name="chau.p">#REF!</definedName>
    <definedName name="Chaussée_encaillasée">#REF!</definedName>
    <definedName name="circuit_terre">#REF!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ection_paillass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v">#REF!</definedName>
    <definedName name="cvn">'[9]Macro-Dexterne'!$A$12</definedName>
    <definedName name="cxq">'[9]Macro-Long'!$A$12:$B$53</definedName>
    <definedName name="DALOT" localSheetId="34">#N/A</definedName>
    <definedName name="DALOT" localSheetId="15">#N/A</definedName>
    <definedName name="DALOT" localSheetId="16">#N/A</definedName>
    <definedName name="DALOT" localSheetId="24">#N/A</definedName>
    <definedName name="DALOT" localSheetId="27">#N/A</definedName>
    <definedName name="DALOT" localSheetId="21">#N/A</definedName>
    <definedName name="DALOT" localSheetId="18">#N/A</definedName>
    <definedName name="DALOT" localSheetId="6">#N/A</definedName>
    <definedName name="DALOT" localSheetId="38">NA()</definedName>
    <definedName name="DALOT" localSheetId="39">#N/A</definedName>
    <definedName name="DALOT" localSheetId="10">#N/A</definedName>
    <definedName name="DALOT" localSheetId="9">#N/A</definedName>
    <definedName name="DALOT" localSheetId="12">#N/A</definedName>
    <definedName name="DALOT" localSheetId="41">#N/A</definedName>
    <definedName name="DALOT" localSheetId="33">#N/A</definedName>
    <definedName name="DALOT" localSheetId="35">#N/A</definedName>
    <definedName name="DALOT" localSheetId="36">#N/A</definedName>
    <definedName name="DALOT" localSheetId="37">#N/A</definedName>
    <definedName name="DALOT" localSheetId="40">NA()</definedName>
    <definedName name="DALOT">NA()</definedName>
    <definedName name="dd" localSheetId="34">#REF!</definedName>
    <definedName name="dd" localSheetId="39">#REF!</definedName>
    <definedName name="dd" localSheetId="10">#REF!</definedName>
    <definedName name="dd" localSheetId="12">#REF!</definedName>
    <definedName name="dd" localSheetId="41">#REF!</definedName>
    <definedName name="dd" localSheetId="33">#REF!</definedName>
    <definedName name="dd" localSheetId="35">#REF!</definedName>
    <definedName name="dd" localSheetId="36">#REF!</definedName>
    <definedName name="dd" localSheetId="37">#REF!</definedName>
    <definedName name="dd" localSheetId="11">#REF!</definedName>
    <definedName name="dd">#REF!</definedName>
    <definedName name="Deboisement_déracinnage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ésignation_des_ouvrages">[10]S.P1!$B$7</definedName>
    <definedName name="désinfection">#REF!</definedName>
    <definedName name="df">#REF!</definedName>
    <definedName name="DFE">'[9]Macro-Long'!$A$12:$B$53</definedName>
    <definedName name="dfg">#REF!</definedName>
    <definedName name="dfs">#REF!</definedName>
    <definedName name="DHUJ?NJFCHYCCCCCCGHJ" localSheetId="34">#REF!</definedName>
    <definedName name="DHUJ?NJFCHYCCCCCCGHJ" localSheetId="39">#REF!</definedName>
    <definedName name="DHUJ?NJFCHYCCCCCCGHJ" localSheetId="12">#REF!</definedName>
    <definedName name="DHUJ?NJFCHYCCCCCCGHJ" localSheetId="41">#REF!</definedName>
    <definedName name="DHUJ?NJFCHYCCCCCCGHJ" localSheetId="33">#REF!</definedName>
    <definedName name="DHUJ?NJFCHYCCCCCCGHJ" localSheetId="35">#REF!</definedName>
    <definedName name="DHUJ?NJFCHYCCCCCCGHJ" localSheetId="36">#REF!</definedName>
    <definedName name="DHUJ?NJFCHYCCCCCCGHJ" localSheetId="37">#REF!</definedName>
    <definedName name="DHUJ?NJFCHYCCCCCCGHJ" localSheetId="11">#REF!</definedName>
    <definedName name="DHUJ?NJFCHYCCCCCCGHJ">#REF!</definedName>
    <definedName name="Diam" localSheetId="34">#REF!</definedName>
    <definedName name="Diam" localSheetId="39">#REF!</definedName>
    <definedName name="Diam" localSheetId="12">#REF!</definedName>
    <definedName name="Diam" localSheetId="41">#REF!</definedName>
    <definedName name="Diam" localSheetId="33">#REF!</definedName>
    <definedName name="Diam" localSheetId="35">#REF!</definedName>
    <definedName name="Diam" localSheetId="36">#REF!</definedName>
    <definedName name="Diam" localSheetId="37">#REF!</definedName>
    <definedName name="Diam">#REF!</definedName>
    <definedName name="Disjoncteur_général">#REF!</definedName>
    <definedName name="Distance" localSheetId="34">#REF!</definedName>
    <definedName name="Distance" localSheetId="39">#REF!</definedName>
    <definedName name="Distance" localSheetId="12">#REF!</definedName>
    <definedName name="Distance" localSheetId="41">#REF!</definedName>
    <definedName name="Distance" localSheetId="33">#REF!</definedName>
    <definedName name="Distance" localSheetId="35">#REF!</definedName>
    <definedName name="Distance" localSheetId="36">#REF!</definedName>
    <definedName name="Distance" localSheetId="37">#REF!</definedName>
    <definedName name="Distance">#REF!</definedName>
    <definedName name="e" localSheetId="34">'[7]hydro&lt;25km2'!#REF!</definedName>
    <definedName name="e" localSheetId="39">'[7]hydro&lt;25km2'!#REF!</definedName>
    <definedName name="e" localSheetId="12">'[7]hydro&lt;25km2'!#REF!</definedName>
    <definedName name="e" localSheetId="41">'[7]hydro&lt;25km2'!#REF!</definedName>
    <definedName name="e" localSheetId="42">#REF!</definedName>
    <definedName name="e" localSheetId="33">'[7]hydro&lt;25km2'!#REF!</definedName>
    <definedName name="e" localSheetId="35">'[7]hydro&lt;25km2'!#REF!</definedName>
    <definedName name="e" localSheetId="36">'[7]hydro&lt;25km2'!#REF!</definedName>
    <definedName name="e" localSheetId="37">'[7]hydro&lt;25km2'!#REF!</definedName>
    <definedName name="e" localSheetId="43">#REF!</definedName>
    <definedName name="e">'[7]hydro&lt;25km2'!#REF!</definedName>
    <definedName name="EB">#REF!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ed" localSheetId="42">#REF!</definedName>
    <definedName name="ed" localSheetId="43">#REF!</definedName>
    <definedName name="ed">#REF!</definedName>
    <definedName name="électrode">#REF!</definedName>
    <definedName name="Embase_IPN">#REF!</definedName>
    <definedName name="emp">#REF!</definedName>
    <definedName name="Enduit_bitumineux">#REF!</definedName>
    <definedName name="Enduit_étanche">#REF!</definedName>
    <definedName name="Enduit_exte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'[2]Macro-Long'!$A$12:$B$53</definedName>
    <definedName name="ENTREE1">'[2]Macro-press'!$A$16:$C$39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[11]BacheSR3NZ!#REF!</definedName>
    <definedName name="Essai_etancheité">#REF!</definedName>
    <definedName name="estimation22">#N/A</definedName>
    <definedName name="Etanchéité">#REF!</definedName>
    <definedName name="Etancheité_couverture">#REF!</definedName>
    <definedName name="etête" localSheetId="42">#REF!</definedName>
    <definedName name="etête" localSheetId="43">#REF!</definedName>
    <definedName name="etête">#REF!</definedName>
    <definedName name="Etude_d_exécution">#REF!</definedName>
    <definedName name="ev">'[3]Macro-Long'!$A$12:$B$53</definedName>
    <definedName name="Evacuation_Terres">#REF!</definedName>
    <definedName name="Evier_cuisine_gré">#REF!</definedName>
    <definedName name="Extincteur_10">#REF!</definedName>
    <definedName name="ezrere" localSheetId="34">#REF!</definedName>
    <definedName name="ezrere" localSheetId="39">#REF!</definedName>
    <definedName name="ezrere" localSheetId="10">#REF!</definedName>
    <definedName name="ezrere" localSheetId="12">#REF!</definedName>
    <definedName name="ezrere" localSheetId="41">#REF!</definedName>
    <definedName name="ezrere" localSheetId="33">#REF!</definedName>
    <definedName name="ezrere" localSheetId="35">#REF!</definedName>
    <definedName name="ezrere" localSheetId="36">#REF!</definedName>
    <definedName name="ezrere" localSheetId="37">#REF!</definedName>
    <definedName name="ezrere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orme_pente">#REF!</definedName>
    <definedName name="Fosse_septique_filtr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ût_200">#REF!</definedName>
    <definedName name="g" localSheetId="34">'[8]hydro&lt;25km2'!#REF!</definedName>
    <definedName name="g" localSheetId="39">'[8]hydro&lt;25km2'!#REF!</definedName>
    <definedName name="g" localSheetId="10">'[8]hydro&lt;25km2'!#REF!</definedName>
    <definedName name="g" localSheetId="12">'[8]hydro&lt;25km2'!#REF!</definedName>
    <definedName name="g" localSheetId="41">'[8]hydro&lt;25km2'!#REF!</definedName>
    <definedName name="g" localSheetId="33">'[8]hydro&lt;25km2'!#REF!</definedName>
    <definedName name="g" localSheetId="35">'[8]hydro&lt;25km2'!#REF!</definedName>
    <definedName name="g" localSheetId="36">'[8]hydro&lt;25km2'!#REF!</definedName>
    <definedName name="g" localSheetId="37">'[8]hydro&lt;25km2'!#REF!</definedName>
    <definedName name="g">'[8]hydro&lt;25km2'!#REF!</definedName>
    <definedName name="GABION" localSheetId="34">#REF!</definedName>
    <definedName name="GABION" localSheetId="39">#REF!</definedName>
    <definedName name="GABION" localSheetId="12">#REF!</definedName>
    <definedName name="GABION" localSheetId="41">#REF!</definedName>
    <definedName name="GABION" localSheetId="33">#REF!</definedName>
    <definedName name="GABION" localSheetId="35">#REF!</definedName>
    <definedName name="GABION" localSheetId="36">#REF!</definedName>
    <definedName name="GABION" localSheetId="37">#REF!</definedName>
    <definedName name="GABION" localSheetId="11">#REF!</definedName>
    <definedName name="GABION">#REF!</definedName>
    <definedName name="Gargouille">#REF!</definedName>
    <definedName name="Gazon">#REF!</definedName>
    <definedName name="GBB">#REF!</definedName>
    <definedName name="gf" hidden="1">#REF!</definedName>
    <definedName name="gfd">#REF!</definedName>
    <definedName name="gfr">'[9]Macro-press'!$A$16:$C$39</definedName>
    <definedName name="gh">#REF!</definedName>
    <definedName name="GHJ">'[12]GC 150m3 MGHASSINE'!$J$14</definedName>
    <definedName name="GNA">#REF!</definedName>
    <definedName name="GNB">#REF!</definedName>
    <definedName name="GNF">#REF!</definedName>
    <definedName name="h" localSheetId="34">'[7]hydro&lt;25km2'!#REF!</definedName>
    <definedName name="h" localSheetId="39">'[7]hydro&lt;25km2'!#REF!</definedName>
    <definedName name="h" localSheetId="12">'[7]hydro&lt;25km2'!#REF!</definedName>
    <definedName name="h" localSheetId="41">'[7]hydro&lt;25km2'!#REF!</definedName>
    <definedName name="h" localSheetId="33">'[7]hydro&lt;25km2'!#REF!</definedName>
    <definedName name="h" localSheetId="35">'[7]hydro&lt;25km2'!#REF!</definedName>
    <definedName name="h" localSheetId="36">'[7]hydro&lt;25km2'!#REF!</definedName>
    <definedName name="h" localSheetId="37">'[7]hydro&lt;25km2'!#REF!</definedName>
    <definedName name="h" localSheetId="11">'[7]hydro&lt;25km2'!#REF!</definedName>
    <definedName name="h">'[7]hydro&lt;25km2'!#REF!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[11]BacheSR3NZ!#REF!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[11]BacheSR3NZ!#REF!</definedName>
    <definedName name="H_départ">#REF!</definedName>
    <definedName name="H_départ150">#REF!</definedName>
    <definedName name="H_départ300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[11]BacheSR3NZ!#REF!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[11]BacheSR3NZ!#REF!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mpe_drapeau">#REF!</definedName>
    <definedName name="hauteur" localSheetId="42">#REF!</definedName>
    <definedName name="hauteur" localSheetId="43">#REF!</definedName>
    <definedName name="hauteur">#REF!</definedName>
    <definedName name="Hauteur_talus">#REF!</definedName>
    <definedName name="Hauteur_talus300">#REF!</definedName>
    <definedName name="Herrissonage">#REF!</definedName>
    <definedName name="hhhh">#N/A</definedName>
    <definedName name="hjjuuy122544">#N/A</definedName>
    <definedName name="hjk">#REF!</definedName>
    <definedName name="HmoyR">#REF!</definedName>
    <definedName name="HmoyR150">#REF!</definedName>
    <definedName name="Hublot_etanche_L6">#REF!</definedName>
    <definedName name="i">0.0077</definedName>
    <definedName name="_xlnm.Print_Titles" localSheetId="34">#REF!</definedName>
    <definedName name="_xlnm.Print_Titles" localSheetId="14">'avant-metree-assai-Buse'!$1:$20</definedName>
    <definedName name="_xlnm.Print_Titles" localSheetId="6">'avant-metree-assai-Buse (2)'!$19:$20</definedName>
    <definedName name="_xlnm.Print_Titles" localSheetId="39">#REF!</definedName>
    <definedName name="_xlnm.Print_Titles" localSheetId="10">#REF!</definedName>
    <definedName name="_xlnm.Print_Titles" localSheetId="9">'AVM-Buse'!#REF!</definedName>
    <definedName name="_xlnm.Print_Titles" localSheetId="41">#REF!</definedName>
    <definedName name="_xlnm.Print_Titles" localSheetId="2">#REF!</definedName>
    <definedName name="_xlnm.Print_Titles" localSheetId="33">#REF!</definedName>
    <definedName name="_xlnm.Print_Titles" localSheetId="35">#REF!</definedName>
    <definedName name="_xlnm.Print_Titles" localSheetId="36">#REF!</definedName>
    <definedName name="_xlnm.Print_Titles" localSheetId="37">#REF!</definedName>
    <definedName name="_xlnm.Print_Titles">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oj" localSheetId="34" hidden="1">#REF!</definedName>
    <definedName name="ioj" localSheetId="39" hidden="1">#REF!</definedName>
    <definedName name="ioj" localSheetId="10" hidden="1">#REF!</definedName>
    <definedName name="ioj" localSheetId="12" hidden="1">#REF!</definedName>
    <definedName name="ioj" localSheetId="41" hidden="1">#REF!</definedName>
    <definedName name="ioj" localSheetId="33" hidden="1">#REF!</definedName>
    <definedName name="ioj" localSheetId="35" hidden="1">#REF!</definedName>
    <definedName name="ioj" localSheetId="36" hidden="1">#REF!</definedName>
    <definedName name="ioj" localSheetId="37" hidden="1">#REF!</definedName>
    <definedName name="ioj" hidden="1">#REF!</definedName>
    <definedName name="IPN_appareil">#REF!</definedName>
    <definedName name="IPN_ml">#REF!</definedName>
    <definedName name="j">7</definedName>
    <definedName name="j_1">8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k">#REF!</definedName>
    <definedName name="K" localSheetId="34">#N/A</definedName>
    <definedName name="K" localSheetId="15">#N/A</definedName>
    <definedName name="K" localSheetId="16">#N/A</definedName>
    <definedName name="K" localSheetId="24">#N/A</definedName>
    <definedName name="K" localSheetId="27">#N/A</definedName>
    <definedName name="K" localSheetId="21">#N/A</definedName>
    <definedName name="K" localSheetId="18">#N/A</definedName>
    <definedName name="K" localSheetId="6">#N/A</definedName>
    <definedName name="K" localSheetId="38">67</definedName>
    <definedName name="K" localSheetId="39">#N/A</definedName>
    <definedName name="K" localSheetId="10">#N/A</definedName>
    <definedName name="K" localSheetId="9">#N/A</definedName>
    <definedName name="K" localSheetId="12">#N/A</definedName>
    <definedName name="K" localSheetId="41">#N/A</definedName>
    <definedName name="K" localSheetId="33">#N/A</definedName>
    <definedName name="K" localSheetId="35">#N/A</definedName>
    <definedName name="K" localSheetId="36">#N/A</definedName>
    <definedName name="K" localSheetId="37">#N/A</definedName>
    <definedName name="K" localSheetId="40">67</definedName>
    <definedName name="K">67</definedName>
    <definedName name="K_1">NA()</definedName>
    <definedName name="KAM">'[8]hydro&lt;25km2'!#REF!</definedName>
    <definedName name="kjhgy">NA()</definedName>
    <definedName name="kji">'[12]GC 150m3 MGHASSINE'!$J$20</definedName>
    <definedName name="kk" localSheetId="11">'[8]hydro&lt;25km2'!#REF!</definedName>
    <definedName name="kk">'[8]hydro&lt;25km2'!#REF!</definedName>
    <definedName name="kl" localSheetId="42">#REF!</definedName>
    <definedName name="kl" localSheetId="43">#REF!</definedName>
    <definedName name="kl">#REF!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t_de_pose">#REF!</definedName>
    <definedName name="lit_gravier">#REF!</definedName>
    <definedName name="lki">#REF!</definedName>
    <definedName name="lm">#REF!</definedName>
    <definedName name="lmp">#REF!</definedName>
    <definedName name="lmu">#REF!</definedName>
    <definedName name="LN" localSheetId="42">#REF!</definedName>
    <definedName name="LN" localSheetId="43">#REF!</definedName>
    <definedName name="LN">#REF!</definedName>
    <definedName name="lo">#REF!</definedName>
    <definedName name="Loge_gardien">#REF!</definedName>
    <definedName name="lom">#REF!</definedName>
    <definedName name="lon">#REF!</definedName>
    <definedName name="lone">#REF!</definedName>
    <definedName name="long">#REF!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2">[11]BacheSR3NZ!#REF!</definedName>
    <definedName name="longe">#REF!</definedName>
    <definedName name="Longueur" localSheetId="42">#REF!</definedName>
    <definedName name="Longueur" localSheetId="43">#REF!</definedName>
    <definedName name="Longueur">#REF!</definedName>
    <definedName name="lou">#REF!</definedName>
    <definedName name="lp" localSheetId="42">#REF!</definedName>
    <definedName name="lp" localSheetId="43">#REF!</definedName>
    <definedName name="lp">#REF!</definedName>
    <definedName name="LR" localSheetId="42">#REF!</definedName>
    <definedName name="LR" localSheetId="43">#REF!</definedName>
    <definedName name="LR">#REF!</definedName>
    <definedName name="LT" localSheetId="42">#REF!</definedName>
    <definedName name="LT" localSheetId="43">#REF!</definedName>
    <definedName name="LT">#REF!</definedName>
    <definedName name="m">0</definedName>
    <definedName name="m_1">0</definedName>
    <definedName name="Maçonnerie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X24H" localSheetId="34">#REF!</definedName>
    <definedName name="MAX24H" localSheetId="19">#REF!</definedName>
    <definedName name="MAX24H" localSheetId="22">#REF!</definedName>
    <definedName name="MAX24H" localSheetId="25">#REF!</definedName>
    <definedName name="MAX24H" localSheetId="28">#REF!</definedName>
    <definedName name="MAX24H" localSheetId="24">#REF!</definedName>
    <definedName name="MAX24H" localSheetId="27">#REF!</definedName>
    <definedName name="MAX24H" localSheetId="21">#REF!</definedName>
    <definedName name="MAX24H" localSheetId="18">#REF!</definedName>
    <definedName name="MAX24H" localSheetId="38">#REF!</definedName>
    <definedName name="MAX24H" localSheetId="39">#REF!</definedName>
    <definedName name="MAX24H" localSheetId="10">#REF!</definedName>
    <definedName name="MAX24H" localSheetId="9">#REF!</definedName>
    <definedName name="MAX24H" localSheetId="12">#REF!</definedName>
    <definedName name="MAX24H" localSheetId="41">#REF!</definedName>
    <definedName name="MAX24H" localSheetId="20">#REF!</definedName>
    <definedName name="MAX24H" localSheetId="23">#REF!</definedName>
    <definedName name="MAX24H" localSheetId="26">#REF!</definedName>
    <definedName name="MAX24H" localSheetId="29">#REF!</definedName>
    <definedName name="MAX24H" localSheetId="33">#REF!</definedName>
    <definedName name="MAX24H" localSheetId="35">#REF!</definedName>
    <definedName name="MAX24H" localSheetId="36">#REF!</definedName>
    <definedName name="MAX24H" localSheetId="37">#REF!</definedName>
    <definedName name="MAX24H" localSheetId="40">#REF!</definedName>
    <definedName name="MAX24H">#REF!</definedName>
    <definedName name="Maziz">#REF!</definedName>
    <definedName name="Mise_à_niveau">#REF!</definedName>
    <definedName name="MLK">'[13]RE SEV 50'!#REF!</definedName>
    <definedName name="mlkhjhgg">NA()</definedName>
    <definedName name="mlkj">NA()</definedName>
    <definedName name="mlkjj">NA()</definedName>
    <definedName name="mlo">#REF!</definedName>
    <definedName name="Montage_javillisation">#REF!</definedName>
    <definedName name="montage_mécanique">#REF!</definedName>
    <definedName name="montage_station">#REF!</definedName>
    <definedName name="MS">#REF!</definedName>
    <definedName name="Mur_agglos">#REF!</definedName>
    <definedName name="mus">#REF!</definedName>
    <definedName name="N___Prix">[10]S.P1!$A$7</definedName>
    <definedName name="NOMBRE" localSheetId="42">#REF!</definedName>
    <definedName name="NOMBRE" localSheetId="43">#REF!</definedName>
    <definedName name="NOMBRE">#REF!</definedName>
    <definedName name="Npoteaux">#REF!</definedName>
    <definedName name="oiu">#REF!</definedName>
    <definedName name="oui">'[1]Macro-press'!$A$16:$C$39</definedName>
    <definedName name="ouverture" localSheetId="42">#REF!</definedName>
    <definedName name="ouverture" localSheetId="43">#REF!</definedName>
    <definedName name="ouverture">#REF!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RAF" localSheetId="42">#REF!</definedName>
    <definedName name="PARAF" localSheetId="43">#REF!</definedName>
    <definedName name="PARAF">#REF!</definedName>
    <definedName name="parking">#REF!</definedName>
    <definedName name="Passivité_armature">#REF!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[11]BacheSR3NZ!#REF!</definedName>
    <definedName name="Pér_canniveau">#REF!</definedName>
    <definedName name="PERIODE" localSheetId="34">#N/A</definedName>
    <definedName name="PERIODE" localSheetId="15">#N/A</definedName>
    <definedName name="PERIODE" localSheetId="16">#N/A</definedName>
    <definedName name="PERIODE" localSheetId="24">#N/A</definedName>
    <definedName name="PERIODE" localSheetId="27">#N/A</definedName>
    <definedName name="PERIODE" localSheetId="21">#N/A</definedName>
    <definedName name="PERIODE" localSheetId="18">#N/A</definedName>
    <definedName name="PERIODE" localSheetId="6">#N/A</definedName>
    <definedName name="PERIODE" localSheetId="38">NA()</definedName>
    <definedName name="PERIODE" localSheetId="39">#N/A</definedName>
    <definedName name="PERIODE" localSheetId="10">#N/A</definedName>
    <definedName name="PERIODE" localSheetId="9">#N/A</definedName>
    <definedName name="PERIODE" localSheetId="12">#N/A</definedName>
    <definedName name="PERIODE" localSheetId="41">#N/A</definedName>
    <definedName name="PERIODE" localSheetId="33">#N/A</definedName>
    <definedName name="PERIODE" localSheetId="35">#N/A</definedName>
    <definedName name="PERIODE" localSheetId="36">#N/A</definedName>
    <definedName name="PERIODE" localSheetId="37">#N/A</definedName>
    <definedName name="PERIODE" localSheetId="40">NA()</definedName>
    <definedName name="PERIODE">NA()</definedName>
    <definedName name="pièce_de_rech_élec">#REF!</definedName>
    <definedName name="piste_carrossable">#REF!</definedName>
    <definedName name="PKR">#REF!</definedName>
    <definedName name="pl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IE" localSheetId="34">#N/A</definedName>
    <definedName name="PLUIE" localSheetId="15">#N/A</definedName>
    <definedName name="PLUIE" localSheetId="16">#N/A</definedName>
    <definedName name="PLUIE" localSheetId="24">#N/A</definedName>
    <definedName name="PLUIE" localSheetId="27">#N/A</definedName>
    <definedName name="PLUIE" localSheetId="21">#N/A</definedName>
    <definedName name="PLUIE" localSheetId="18">#N/A</definedName>
    <definedName name="PLUIE" localSheetId="6">#N/A</definedName>
    <definedName name="PLUIE" localSheetId="38">NA()</definedName>
    <definedName name="PLUIE" localSheetId="39">#N/A</definedName>
    <definedName name="PLUIE" localSheetId="10">#N/A</definedName>
    <definedName name="PLUIE" localSheetId="9">#N/A</definedName>
    <definedName name="PLUIE" localSheetId="12">#N/A</definedName>
    <definedName name="PLUIE" localSheetId="41">#N/A</definedName>
    <definedName name="PLUIE" localSheetId="33">#N/A</definedName>
    <definedName name="PLUIE" localSheetId="35">#N/A</definedName>
    <definedName name="PLUIE" localSheetId="36">#N/A</definedName>
    <definedName name="PLUIE" localSheetId="37">#N/A</definedName>
    <definedName name="PLUIE" localSheetId="40">NA()</definedName>
    <definedName name="PLUIE">NA()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illon_fer_1.95_1.1">#REF!</definedName>
    <definedName name="pourtour">#REF!</definedName>
    <definedName name="pourtour1">#REF!</definedName>
    <definedName name="Prépartion_surface_sablage">#REF!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_Total__HT">[10]S.P1!$G$7</definedName>
    <definedName name="Prix_Unitaire___HT">[10]S.P1!$E$7</definedName>
    <definedName name="PRK">#REF!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2">#REF!</definedName>
    <definedName name="prof_chainage300">#REF!</definedName>
    <definedName name="prof_javellisation">#REF!</definedName>
    <definedName name="prof_reprise">#REF!</definedName>
    <definedName name="Prof2" localSheetId="34">#REF!</definedName>
    <definedName name="Prof2" localSheetId="39">#REF!</definedName>
    <definedName name="Prof2" localSheetId="10">#REF!</definedName>
    <definedName name="Prof2" localSheetId="12">#REF!</definedName>
    <definedName name="Prof2" localSheetId="41">#REF!</definedName>
    <definedName name="Prof2" localSheetId="33">#REF!</definedName>
    <definedName name="Prof2" localSheetId="35">#REF!</definedName>
    <definedName name="Prof2" localSheetId="36">#REF!</definedName>
    <definedName name="Prof2" localSheetId="37">#REF!</definedName>
    <definedName name="Prof2">#REF!</definedName>
    <definedName name="ProfT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f">#REF!</definedName>
    <definedName name="Qprojet">29.1768442120817</definedName>
    <definedName name="Qprojet_1">29.1768442120817</definedName>
    <definedName name="QSADZ">'[9]Macro-press'!$A$16:$C$39</definedName>
    <definedName name="qsd">#REF!</definedName>
    <definedName name="qsda">'[1]Macro-Dexterne'!$A$12</definedName>
    <definedName name="Qté">[10]S.P1!$D$7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mblai_compacté">#REF!</definedName>
    <definedName name="Reprise_partielle_enduit">#REF!</definedName>
    <definedName name="revêtem_carreaux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g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150_">#REF!</definedName>
    <definedName name="S200_">#REF!</definedName>
    <definedName name="S300_">#REF!</definedName>
    <definedName name="sd">#REF!</definedName>
    <definedName name="sde">'[12]GC 150m3 MGHASSINE'!$J$38</definedName>
    <definedName name="sdf">'[3]Macro-press'!$A$16:$C$39</definedName>
    <definedName name="sdgfczj">'[13]RE SEV 50'!#REF!</definedName>
    <definedName name="Silicon_béton">#REF!</definedName>
    <definedName name="sol_f" localSheetId="34">'[8]hydro&lt;25km2'!#REF!</definedName>
    <definedName name="sol_f" localSheetId="19">'[8]hydro&lt;25km2'!#REF!</definedName>
    <definedName name="sol_f" localSheetId="22">'[8]hydro&lt;25km2'!#REF!</definedName>
    <definedName name="sol_f" localSheetId="25">'[8]hydro&lt;25km2'!#REF!</definedName>
    <definedName name="sol_f" localSheetId="28">'[8]hydro&lt;25km2'!#REF!</definedName>
    <definedName name="sol_f" localSheetId="15">#REF!</definedName>
    <definedName name="sol_f" localSheetId="16">#REF!</definedName>
    <definedName name="sol_f" localSheetId="24">#REF!</definedName>
    <definedName name="sol_f" localSheetId="27">#REF!</definedName>
    <definedName name="sol_f" localSheetId="21">#REF!</definedName>
    <definedName name="sol_f" localSheetId="18">#REF!</definedName>
    <definedName name="sol_f" localSheetId="38">'[8]hydro&lt;25km2'!#REF!</definedName>
    <definedName name="sol_f" localSheetId="39">'[8]hydro&lt;25km2'!#REF!</definedName>
    <definedName name="sol_f" localSheetId="10">'[8]hydro&lt;25km2'!#REF!</definedName>
    <definedName name="sol_f" localSheetId="9">'[8]hydro&lt;25km2'!#REF!</definedName>
    <definedName name="sol_f" localSheetId="12">'[8]hydro&lt;25km2'!#REF!</definedName>
    <definedName name="sol_f" localSheetId="41">'[8]hydro&lt;25km2'!#REF!</definedName>
    <definedName name="sol_f" localSheetId="20">'[8]hydro&lt;25km2'!#REF!</definedName>
    <definedName name="sol_f" localSheetId="23">'[8]hydro&lt;25km2'!#REF!</definedName>
    <definedName name="sol_f" localSheetId="26">'[8]hydro&lt;25km2'!#REF!</definedName>
    <definedName name="sol_f" localSheetId="29">'[8]hydro&lt;25km2'!#REF!</definedName>
    <definedName name="sol_f" localSheetId="33">'[8]hydro&lt;25km2'!#REF!</definedName>
    <definedName name="sol_f" localSheetId="35">'[8]hydro&lt;25km2'!#REF!</definedName>
    <definedName name="sol_f" localSheetId="36">'[8]hydro&lt;25km2'!#REF!</definedName>
    <definedName name="sol_f" localSheetId="37">'[8]hydro&lt;25km2'!#REF!</definedName>
    <definedName name="sol_f" localSheetId="11">'[8]hydro&lt;25km2'!#REF!</definedName>
    <definedName name="sol_f" localSheetId="40">'[8]hydro&lt;25km2'!#REF!</definedName>
    <definedName name="sol_f">'[8]hydro&lt;25km2'!#REF!</definedName>
    <definedName name="sol_g" localSheetId="34">'[8]hydro&lt;25km2'!#REF!</definedName>
    <definedName name="sol_g" localSheetId="19">'[8]hydro&lt;25km2'!#REF!</definedName>
    <definedName name="sol_g" localSheetId="22">'[8]hydro&lt;25km2'!#REF!</definedName>
    <definedName name="sol_g" localSheetId="25">'[8]hydro&lt;25km2'!#REF!</definedName>
    <definedName name="sol_g" localSheetId="28">'[8]hydro&lt;25km2'!#REF!</definedName>
    <definedName name="sol_g" localSheetId="15">#REF!</definedName>
    <definedName name="sol_g" localSheetId="16">#REF!</definedName>
    <definedName name="sol_g" localSheetId="24">#REF!</definedName>
    <definedName name="sol_g" localSheetId="27">#REF!</definedName>
    <definedName name="sol_g" localSheetId="21">#REF!</definedName>
    <definedName name="sol_g" localSheetId="18">#REF!</definedName>
    <definedName name="sol_g" localSheetId="38">'[8]hydro&lt;25km2'!#REF!</definedName>
    <definedName name="sol_g" localSheetId="39">'[8]hydro&lt;25km2'!#REF!</definedName>
    <definedName name="sol_g" localSheetId="10">'[8]hydro&lt;25km2'!#REF!</definedName>
    <definedName name="sol_g" localSheetId="9">'[8]hydro&lt;25km2'!#REF!</definedName>
    <definedName name="sol_g" localSheetId="12">'[8]hydro&lt;25km2'!#REF!</definedName>
    <definedName name="sol_g" localSheetId="41">'[8]hydro&lt;25km2'!#REF!</definedName>
    <definedName name="sol_g" localSheetId="20">'[8]hydro&lt;25km2'!#REF!</definedName>
    <definedName name="sol_g" localSheetId="23">'[8]hydro&lt;25km2'!#REF!</definedName>
    <definedName name="sol_g" localSheetId="26">'[8]hydro&lt;25km2'!#REF!</definedName>
    <definedName name="sol_g" localSheetId="29">'[8]hydro&lt;25km2'!#REF!</definedName>
    <definedName name="sol_g" localSheetId="33">'[8]hydro&lt;25km2'!#REF!</definedName>
    <definedName name="sol_g" localSheetId="35">'[8]hydro&lt;25km2'!#REF!</definedName>
    <definedName name="sol_g" localSheetId="36">'[8]hydro&lt;25km2'!#REF!</definedName>
    <definedName name="sol_g" localSheetId="37">'[8]hydro&lt;25km2'!#REF!</definedName>
    <definedName name="sol_g" localSheetId="11">'[8]hydro&lt;25km2'!#REF!</definedName>
    <definedName name="sol_g" localSheetId="40">'[8]hydro&lt;25km2'!#REF!</definedName>
    <definedName name="sol_g">'[8]hydro&lt;25km2'!#REF!</definedName>
    <definedName name="sol_gr" localSheetId="34">'[8]hydro&lt;25km2'!#REF!</definedName>
    <definedName name="sol_gr" localSheetId="19">'[8]hydro&lt;25km2'!#REF!</definedName>
    <definedName name="sol_gr" localSheetId="22">'[8]hydro&lt;25km2'!#REF!</definedName>
    <definedName name="sol_gr" localSheetId="25">'[8]hydro&lt;25km2'!#REF!</definedName>
    <definedName name="sol_gr" localSheetId="28">'[8]hydro&lt;25km2'!#REF!</definedName>
    <definedName name="sol_gr" localSheetId="15">#REF!</definedName>
    <definedName name="sol_gr" localSheetId="16">#REF!</definedName>
    <definedName name="sol_gr" localSheetId="24">#REF!</definedName>
    <definedName name="sol_gr" localSheetId="27">#REF!</definedName>
    <definedName name="sol_gr" localSheetId="21">#REF!</definedName>
    <definedName name="sol_gr" localSheetId="18">#REF!</definedName>
    <definedName name="sol_gr" localSheetId="38">'[8]hydro&lt;25km2'!#REF!</definedName>
    <definedName name="sol_gr" localSheetId="39">'[8]hydro&lt;25km2'!#REF!</definedName>
    <definedName name="sol_gr" localSheetId="10">'[8]hydro&lt;25km2'!#REF!</definedName>
    <definedName name="sol_gr" localSheetId="9">'[8]hydro&lt;25km2'!#REF!</definedName>
    <definedName name="sol_gr" localSheetId="12">'[8]hydro&lt;25km2'!#REF!</definedName>
    <definedName name="sol_gr" localSheetId="41">'[8]hydro&lt;25km2'!#REF!</definedName>
    <definedName name="sol_gr" localSheetId="20">'[8]hydro&lt;25km2'!#REF!</definedName>
    <definedName name="sol_gr" localSheetId="23">'[8]hydro&lt;25km2'!#REF!</definedName>
    <definedName name="sol_gr" localSheetId="26">'[8]hydro&lt;25km2'!#REF!</definedName>
    <definedName name="sol_gr" localSheetId="29">'[8]hydro&lt;25km2'!#REF!</definedName>
    <definedName name="sol_gr" localSheetId="33">'[8]hydro&lt;25km2'!#REF!</definedName>
    <definedName name="sol_gr" localSheetId="35">'[8]hydro&lt;25km2'!#REF!</definedName>
    <definedName name="sol_gr" localSheetId="36">'[8]hydro&lt;25km2'!#REF!</definedName>
    <definedName name="sol_gr" localSheetId="37">'[8]hydro&lt;25km2'!#REF!</definedName>
    <definedName name="sol_gr" localSheetId="11">'[8]hydro&lt;25km2'!#REF!</definedName>
    <definedName name="sol_gr" localSheetId="40">'[8]hydro&lt;25km2'!#REF!</definedName>
    <definedName name="sol_gr">'[8]hydro&lt;25km2'!#REF!</definedName>
    <definedName name="sol_gr5" localSheetId="34">'[8]hydro&lt;25km2'!#REF!</definedName>
    <definedName name="sol_gr5" localSheetId="19">'[8]hydro&lt;25km2'!#REF!</definedName>
    <definedName name="sol_gr5" localSheetId="22">'[8]hydro&lt;25km2'!#REF!</definedName>
    <definedName name="sol_gr5" localSheetId="25">'[8]hydro&lt;25km2'!#REF!</definedName>
    <definedName name="sol_gr5" localSheetId="28">'[8]hydro&lt;25km2'!#REF!</definedName>
    <definedName name="sol_gr5" localSheetId="15">#REF!</definedName>
    <definedName name="sol_gr5" localSheetId="16">#REF!</definedName>
    <definedName name="sol_gr5" localSheetId="24">#REF!</definedName>
    <definedName name="sol_gr5" localSheetId="27">#REF!</definedName>
    <definedName name="sol_gr5" localSheetId="21">#REF!</definedName>
    <definedName name="sol_gr5" localSheetId="18">#REF!</definedName>
    <definedName name="sol_gr5" localSheetId="38">'[8]hydro&lt;25km2'!#REF!</definedName>
    <definedName name="sol_gr5" localSheetId="39">'[8]hydro&lt;25km2'!#REF!</definedName>
    <definedName name="sol_gr5" localSheetId="10">'[8]hydro&lt;25km2'!#REF!</definedName>
    <definedName name="sol_gr5" localSheetId="9">'[8]hydro&lt;25km2'!#REF!</definedName>
    <definedName name="sol_gr5" localSheetId="12">'[8]hydro&lt;25km2'!#REF!</definedName>
    <definedName name="sol_gr5" localSheetId="41">'[8]hydro&lt;25km2'!#REF!</definedName>
    <definedName name="sol_gr5" localSheetId="20">'[8]hydro&lt;25km2'!#REF!</definedName>
    <definedName name="sol_gr5" localSheetId="23">'[8]hydro&lt;25km2'!#REF!</definedName>
    <definedName name="sol_gr5" localSheetId="26">'[8]hydro&lt;25km2'!#REF!</definedName>
    <definedName name="sol_gr5" localSheetId="29">'[8]hydro&lt;25km2'!#REF!</definedName>
    <definedName name="sol_gr5" localSheetId="33">'[8]hydro&lt;25km2'!#REF!</definedName>
    <definedName name="sol_gr5" localSheetId="35">'[8]hydro&lt;25km2'!#REF!</definedName>
    <definedName name="sol_gr5" localSheetId="36">'[8]hydro&lt;25km2'!#REF!</definedName>
    <definedName name="sol_gr5" localSheetId="37">'[8]hydro&lt;25km2'!#REF!</definedName>
    <definedName name="sol_gr5" localSheetId="11">'[8]hydro&lt;25km2'!#REF!</definedName>
    <definedName name="sol_gr5" localSheetId="40">'[8]hydro&lt;25km2'!#REF!</definedName>
    <definedName name="sol_gr5">'[8]hydro&lt;25km2'!#REF!</definedName>
    <definedName name="sol_ij" localSheetId="34">'[8]hydro&lt;25km2'!#REF!</definedName>
    <definedName name="sol_ij" localSheetId="19">'[8]hydro&lt;25km2'!#REF!</definedName>
    <definedName name="sol_ij" localSheetId="22">'[8]hydro&lt;25km2'!#REF!</definedName>
    <definedName name="sol_ij" localSheetId="25">'[8]hydro&lt;25km2'!#REF!</definedName>
    <definedName name="sol_ij" localSheetId="28">'[8]hydro&lt;25km2'!#REF!</definedName>
    <definedName name="sol_ij" localSheetId="15">#REF!</definedName>
    <definedName name="sol_ij" localSheetId="16">#REF!</definedName>
    <definedName name="sol_ij" localSheetId="24">#REF!</definedName>
    <definedName name="sol_ij" localSheetId="27">#REF!</definedName>
    <definedName name="sol_ij" localSheetId="21">#REF!</definedName>
    <definedName name="sol_ij" localSheetId="18">#REF!</definedName>
    <definedName name="sol_ij" localSheetId="38">'[8]hydro&lt;25km2'!#REF!</definedName>
    <definedName name="sol_ij" localSheetId="39">'[8]hydro&lt;25km2'!#REF!</definedName>
    <definedName name="sol_ij" localSheetId="10">'[8]hydro&lt;25km2'!#REF!</definedName>
    <definedName name="sol_ij" localSheetId="9">'[8]hydro&lt;25km2'!#REF!</definedName>
    <definedName name="sol_ij" localSheetId="12">'[8]hydro&lt;25km2'!#REF!</definedName>
    <definedName name="sol_ij" localSheetId="41">'[8]hydro&lt;25km2'!#REF!</definedName>
    <definedName name="sol_ij" localSheetId="20">'[8]hydro&lt;25km2'!#REF!</definedName>
    <definedName name="sol_ij" localSheetId="23">'[8]hydro&lt;25km2'!#REF!</definedName>
    <definedName name="sol_ij" localSheetId="26">'[8]hydro&lt;25km2'!#REF!</definedName>
    <definedName name="sol_ij" localSheetId="29">'[8]hydro&lt;25km2'!#REF!</definedName>
    <definedName name="sol_ij" localSheetId="33">'[8]hydro&lt;25km2'!#REF!</definedName>
    <definedName name="sol_ij" localSheetId="35">'[8]hydro&lt;25km2'!#REF!</definedName>
    <definedName name="sol_ij" localSheetId="36">'[8]hydro&lt;25km2'!#REF!</definedName>
    <definedName name="sol_ij" localSheetId="37">'[8]hydro&lt;25km2'!#REF!</definedName>
    <definedName name="sol_ij" localSheetId="11">'[8]hydro&lt;25km2'!#REF!</definedName>
    <definedName name="sol_ij" localSheetId="40">'[8]hydro&lt;25km2'!#REF!</definedName>
    <definedName name="sol_ij">'[8]hydro&lt;25km2'!#REF!</definedName>
    <definedName name="Solins">#REF!</definedName>
    <definedName name="Sonnerie">#REF!</definedName>
    <definedName name="sor">'[2]Macro-cons'!$A$10</definedName>
    <definedName name="sortie">'[2]Macro-colbrook'!$A$87:$E$111</definedName>
    <definedName name="SORTIE1">'[2]Macro-press'!$A$42:$A$65</definedName>
    <definedName name="ss">'[2]Macro-Long'!$A$56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T_R">'[14]Bache 50 m3_SR1'!$H$11</definedName>
    <definedName name="tab_BP">#REF!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rr">[15]Récap!$C$3</definedName>
    <definedName name="Terrassement">#REF!</definedName>
    <definedName name="TES_BB_TB">#REF!</definedName>
    <definedName name="téta0">#REF!</definedName>
    <definedName name="Tête_portail">#REF!</definedName>
    <definedName name="Texc">#REF!</definedName>
    <definedName name="tifoughaline1">NA()</definedName>
    <definedName name="tr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e">#REF!</definedName>
    <definedName name="trocher">#REF!</definedName>
    <definedName name="Tuyautrie_javillisation">#REF!</definedName>
    <definedName name="ty">#REF!</definedName>
    <definedName name="Unité">[10]S.P1!$C$7</definedName>
    <definedName name="vb">#REF!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vgft">#REF!</definedName>
    <definedName name="WC_gré_0.70x0.60">#REF!</definedName>
    <definedName name="x">#REF!</definedName>
    <definedName name="xcf">'[16]AMONT 1'!$G$3</definedName>
    <definedName name="XSDERGHY" localSheetId="34">'[8]hydro&lt;25km2'!#REF!</definedName>
    <definedName name="XSDERGHY" localSheetId="39">'[8]hydro&lt;25km2'!#REF!</definedName>
    <definedName name="XSDERGHY" localSheetId="12">'[8]hydro&lt;25km2'!#REF!</definedName>
    <definedName name="XSDERGHY" localSheetId="41">'[8]hydro&lt;25km2'!#REF!</definedName>
    <definedName name="XSDERGHY" localSheetId="33">'[8]hydro&lt;25km2'!#REF!</definedName>
    <definedName name="XSDERGHY" localSheetId="35">'[8]hydro&lt;25km2'!#REF!</definedName>
    <definedName name="XSDERGHY" localSheetId="36">'[8]hydro&lt;25km2'!#REF!</definedName>
    <definedName name="XSDERGHY" localSheetId="37">'[8]hydro&lt;25km2'!#REF!</definedName>
    <definedName name="XSDERGHY">'[8]hydro&lt;25km2'!#REF!</definedName>
    <definedName name="xyz">'[1]Macro-press'!$A$16:$C$39</definedName>
    <definedName name="Yens">[10]S.P1!$A$7:$G$7</definedName>
    <definedName name="z">[17]E.U!$H$9</definedName>
    <definedName name="_xlnm.Print_Area" localSheetId="4">'1km2&lt;hydro&lt;10km2'!$A$1:$M$105</definedName>
    <definedName name="_xlnm.Print_Area" localSheetId="34">'accotement bétonnées'!$A$1:$F$20</definedName>
    <definedName name="_xlnm.Print_Area" localSheetId="19">'AM-1'!$A$1:$I$33</definedName>
    <definedName name="_xlnm.Print_Area" localSheetId="22">'AM-2'!$A$1:$I$32</definedName>
    <definedName name="_xlnm.Print_Area" localSheetId="25">'AM-3'!$A$1:$I$36</definedName>
    <definedName name="_xlnm.Print_Area" localSheetId="28">'AM-4'!$A$1:$I$36</definedName>
    <definedName name="_xlnm.Print_Area" localSheetId="17">'avant métre'!$A$1:$I$31</definedName>
    <definedName name="_xlnm.Print_Area" localSheetId="30">'avant métre coprs chaussee'!$A$1:$I$38</definedName>
    <definedName name="_xlnm.Print_Area" localSheetId="15">'AVANT-METRE (terrasse)'!$A$3:$G$19</definedName>
    <definedName name="_xlnm.Print_Area" localSheetId="16">'AVANT-METRE (terrasse) (2)'!$A$3:$G$19</definedName>
    <definedName name="_xlnm.Print_Area" localSheetId="24">'AVANT-METRE amelioration tr 3'!$A$3:$G$17</definedName>
    <definedName name="_xlnm.Print_Area" localSheetId="27">'AVANT-METRE amelioration tr 4'!$A$3:$G$17</definedName>
    <definedName name="_xlnm.Print_Area" localSheetId="21">'AVANT-METRE amelioration tr2'!$A$3:$G$17</definedName>
    <definedName name="_xlnm.Print_Area" localSheetId="18">'AVANT-METRE amelioration trac1 '!$A$3:$G$17</definedName>
    <definedName name="_xlnm.Print_Area" localSheetId="14">'avant-metree-assai-Buse'!$A$1:$Q$46</definedName>
    <definedName name="_xlnm.Print_Area" localSheetId="6">'avant-metree-assai-Buse (2)'!$A$1:$V$57</definedName>
    <definedName name="_xlnm.Print_Area" localSheetId="13">'avant-metree-assai-Dalot'!$A$1:$P$44</definedName>
    <definedName name="_xlnm.Print_Area" localSheetId="38">'AVM Chaussee'!$A$1:$H$21</definedName>
    <definedName name="_xlnm.Print_Area" localSheetId="39">'AVM CHAUSSEE BETON'!$A$1:$G$10</definedName>
    <definedName name="_xlnm.Print_Area" localSheetId="10">'AVM Dalot'!$A$1:$AF$18</definedName>
    <definedName name="_xlnm.Print_Area" localSheetId="9">'AVM-Buse'!$A$1:$T$49</definedName>
    <definedName name="_xlnm.Print_Area" localSheetId="44">'AXE EN PLAN'!$A$1:$F$1334</definedName>
    <definedName name="_xlnm.Print_Area" localSheetId="12">'buses 600'!$A$1:$M$13</definedName>
    <definedName name="_xlnm.Print_Area" localSheetId="41">Contraintes!$A$1:$F$17</definedName>
    <definedName name="_xlnm.Print_Area" localSheetId="2">'données bv (2)'!$A$1:$G$43</definedName>
    <definedName name="_xlnm.Print_Area" localSheetId="42">'ESTIMATION AREP FM'!$A$1:$F$71</definedName>
    <definedName name="_xlnm.Print_Area" localSheetId="20">'estimations AM1'!$A$1:$G$26</definedName>
    <definedName name="_xlnm.Print_Area" localSheetId="23">'estimations AM2'!$A$1:$G$26</definedName>
    <definedName name="_xlnm.Print_Area" localSheetId="26">'estimations AM3'!$A$1:$G$27</definedName>
    <definedName name="_xlnm.Print_Area" localSheetId="29">'estimations AM4'!$A$1:$G$26</definedName>
    <definedName name="_xlnm.Print_Area" localSheetId="32">'estimations final'!$A$1:$G$57</definedName>
    <definedName name="_xlnm.Print_Area" localSheetId="33">'fossés bétonnés '!$A$1:$F$30</definedName>
    <definedName name="_xlnm.Print_Area" localSheetId="35">'Gabion D'!$A$1:$H$25</definedName>
    <definedName name="_xlnm.Print_Area" localSheetId="36">'Gabion R'!$A$1:$H$52</definedName>
    <definedName name="_xlnm.Print_Area" localSheetId="3">'hydro&lt;1km2'!$A$1:$N$149</definedName>
    <definedName name="_xlnm.Print_Area" localSheetId="5">'hydro&gt;10km2'!$A$1:$M$56</definedName>
    <definedName name="_xlnm.Print_Area" localSheetId="8">'LISTE OH'!$A$1:$L$57</definedName>
    <definedName name="_xlnm.Print_Area" localSheetId="37">'mur de soutènement'!$A$1:$H$32</definedName>
    <definedName name="_xlnm.Print_Area" localSheetId="31">'MUR DE SOUTENEMENTS'!$A$1:$L$19</definedName>
    <definedName name="_xlnm.Print_Area" localSheetId="11">RADIER!$A$1:$V$17</definedName>
    <definedName name="_xlnm.Print_Area" localSheetId="43">RECAP!$A$2:$B$9</definedName>
    <definedName name="_xlnm.Print_Area" localSheetId="7">TABULATION!$A$1:$I$73</definedName>
    <definedName name="_xlnm.Print_Area" localSheetId="40">TERRASSEMENT!$A$1:$H$550</definedName>
    <definedName name="_xlnm.Print_Area">#REF!</definedName>
    <definedName name="Zone_impres_MI">#REF!</definedName>
    <definedName name="zzzzz" localSheetId="34">#REF!</definedName>
    <definedName name="zzzzz" localSheetId="39">#REF!</definedName>
    <definedName name="zzzzz" localSheetId="10">#REF!</definedName>
    <definedName name="zzzzz" localSheetId="12">#REF!</definedName>
    <definedName name="zzzzz" localSheetId="41">#REF!</definedName>
    <definedName name="zzzzz" localSheetId="33">#REF!</definedName>
    <definedName name="zzzzz" localSheetId="35">#REF!</definedName>
    <definedName name="zzzzz" localSheetId="36">#REF!</definedName>
    <definedName name="zzzzz" localSheetId="37">#REF!</definedName>
    <definedName name="zzzzz" localSheetId="11">#REF!</definedName>
    <definedName name="zzzzz">#REF!</definedName>
    <definedName name="zzzzzzz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77" l="1"/>
  <c r="U11" i="94"/>
  <c r="U12" i="94"/>
  <c r="U14" i="94"/>
  <c r="U15" i="94"/>
  <c r="U16" i="94"/>
  <c r="U10" i="94"/>
  <c r="K16" i="94"/>
  <c r="J16" i="94"/>
  <c r="D16" i="94"/>
  <c r="B16" i="94"/>
  <c r="A16" i="94"/>
  <c r="D15" i="94"/>
  <c r="B15" i="94"/>
  <c r="A15" i="94"/>
  <c r="K15" i="94"/>
  <c r="J15" i="94"/>
  <c r="D14" i="94"/>
  <c r="B14" i="94"/>
  <c r="A14" i="94"/>
  <c r="K14" i="94"/>
  <c r="J14" i="94"/>
  <c r="D12" i="94"/>
  <c r="B12" i="94"/>
  <c r="A12" i="94"/>
  <c r="D11" i="94"/>
  <c r="B11" i="94"/>
  <c r="A11" i="94"/>
  <c r="D10" i="94"/>
  <c r="B10" i="94"/>
  <c r="A10" i="94"/>
  <c r="K11" i="94"/>
  <c r="J11" i="94"/>
  <c r="K12" i="94"/>
  <c r="J12" i="94"/>
  <c r="K10" i="94"/>
  <c r="J10" i="94"/>
  <c r="D37" i="96"/>
  <c r="C37" i="96"/>
  <c r="D36" i="96"/>
  <c r="C36" i="96"/>
  <c r="D35" i="96"/>
  <c r="C35" i="96"/>
  <c r="D34" i="96"/>
  <c r="C34" i="96"/>
  <c r="F37" i="96" l="1"/>
  <c r="H37" i="96" s="1"/>
  <c r="F36" i="96"/>
  <c r="H36" i="96" s="1"/>
  <c r="F35" i="96"/>
  <c r="H35" i="96" s="1"/>
  <c r="F34" i="96"/>
  <c r="H34" i="96" s="1"/>
  <c r="D21" i="96" l="1"/>
  <c r="C21" i="96"/>
  <c r="D20" i="96"/>
  <c r="C20" i="96"/>
  <c r="D14" i="96"/>
  <c r="C14" i="96"/>
  <c r="D13" i="96"/>
  <c r="C13" i="96"/>
  <c r="C16" i="83"/>
  <c r="C17" i="83"/>
  <c r="C18" i="83"/>
  <c r="C19" i="83"/>
  <c r="C20" i="83"/>
  <c r="C21" i="83"/>
  <c r="C22" i="83"/>
  <c r="C23" i="83"/>
  <c r="C24" i="83"/>
  <c r="C25" i="83"/>
  <c r="C26" i="83"/>
  <c r="C27" i="83"/>
  <c r="C28" i="83"/>
  <c r="C29" i="83"/>
  <c r="C30" i="83"/>
  <c r="C31" i="83"/>
  <c r="C32" i="83"/>
  <c r="C33" i="83"/>
  <c r="C34" i="83"/>
  <c r="C35" i="83"/>
  <c r="C36" i="83"/>
  <c r="C37" i="83"/>
  <c r="C38" i="83"/>
  <c r="C39" i="83"/>
  <c r="C40" i="83"/>
  <c r="C41" i="83"/>
  <c r="C42" i="83"/>
  <c r="C43" i="83"/>
  <c r="C44" i="83"/>
  <c r="C45" i="83"/>
  <c r="C46" i="83"/>
  <c r="C47" i="83"/>
  <c r="C10" i="93"/>
  <c r="C11" i="93"/>
  <c r="C12" i="93"/>
  <c r="C13" i="93"/>
  <c r="C14" i="93"/>
  <c r="C15" i="93"/>
  <c r="C16" i="93"/>
  <c r="C17" i="93"/>
  <c r="B7" i="69"/>
  <c r="F550" i="75"/>
  <c r="C550" i="75"/>
  <c r="E13" i="69"/>
  <c r="E14" i="69"/>
  <c r="E16" i="69"/>
  <c r="G14" i="97"/>
  <c r="T41" i="83"/>
  <c r="T42" i="83"/>
  <c r="T43" i="83"/>
  <c r="T44" i="83"/>
  <c r="T45" i="83"/>
  <c r="T46" i="83"/>
  <c r="T47" i="83"/>
  <c r="T40" i="83"/>
  <c r="T39" i="83"/>
  <c r="T38" i="83"/>
  <c r="T37" i="83"/>
  <c r="T17" i="83"/>
  <c r="T18" i="83"/>
  <c r="T19" i="83"/>
  <c r="T20" i="83"/>
  <c r="T21" i="83"/>
  <c r="T22" i="83"/>
  <c r="T23" i="83"/>
  <c r="T24" i="83"/>
  <c r="T25" i="83"/>
  <c r="T26" i="83"/>
  <c r="T27" i="83"/>
  <c r="T28" i="83"/>
  <c r="T29" i="83"/>
  <c r="T30" i="83"/>
  <c r="T31" i="83"/>
  <c r="T32" i="83"/>
  <c r="T33" i="83"/>
  <c r="T34" i="83"/>
  <c r="T35" i="83"/>
  <c r="T36" i="83"/>
  <c r="T16" i="83"/>
  <c r="G28" i="97"/>
  <c r="G27" i="97"/>
  <c r="G22" i="97"/>
  <c r="G18" i="97"/>
  <c r="G12" i="97"/>
  <c r="G10" i="97"/>
  <c r="G9" i="97"/>
  <c r="G11" i="97"/>
  <c r="G13" i="97"/>
  <c r="G15" i="97"/>
  <c r="G16" i="97"/>
  <c r="G17" i="97"/>
  <c r="G19" i="97"/>
  <c r="G20" i="97"/>
  <c r="G21" i="97"/>
  <c r="G23" i="97"/>
  <c r="G24" i="97"/>
  <c r="G25" i="97"/>
  <c r="G26" i="97"/>
  <c r="G29" i="97"/>
  <c r="G30" i="97"/>
  <c r="G8" i="97"/>
  <c r="D30" i="97"/>
  <c r="C30" i="97"/>
  <c r="D29" i="97"/>
  <c r="C29" i="97"/>
  <c r="D28" i="97"/>
  <c r="C28" i="97"/>
  <c r="D27" i="97"/>
  <c r="C27" i="97"/>
  <c r="D26" i="97"/>
  <c r="C26" i="97"/>
  <c r="D25" i="97"/>
  <c r="C25" i="97"/>
  <c r="D24" i="97"/>
  <c r="C24" i="97"/>
  <c r="D23" i="97"/>
  <c r="C23" i="97"/>
  <c r="D22" i="97"/>
  <c r="C22" i="97"/>
  <c r="D21" i="97"/>
  <c r="C21" i="97"/>
  <c r="D20" i="97"/>
  <c r="C20" i="97"/>
  <c r="D19" i="97"/>
  <c r="C19" i="97"/>
  <c r="D18" i="97"/>
  <c r="C18" i="97"/>
  <c r="D17" i="97"/>
  <c r="C17" i="97"/>
  <c r="D16" i="97"/>
  <c r="C16" i="97"/>
  <c r="D15" i="97"/>
  <c r="C15" i="97"/>
  <c r="D14" i="97"/>
  <c r="C14" i="97"/>
  <c r="D13" i="97"/>
  <c r="C13" i="97"/>
  <c r="D12" i="97"/>
  <c r="C12" i="97"/>
  <c r="D11" i="97"/>
  <c r="C11" i="97"/>
  <c r="D10" i="97"/>
  <c r="C10" i="97"/>
  <c r="D9" i="97"/>
  <c r="C9" i="97"/>
  <c r="D8" i="97"/>
  <c r="C8" i="97"/>
  <c r="D50" i="96"/>
  <c r="C50" i="96"/>
  <c r="D49" i="96"/>
  <c r="C49" i="96"/>
  <c r="D48" i="96"/>
  <c r="C48" i="96"/>
  <c r="D47" i="96"/>
  <c r="C47" i="96"/>
  <c r="D46" i="96"/>
  <c r="C46" i="96"/>
  <c r="D45" i="96"/>
  <c r="C45" i="96"/>
  <c r="D44" i="96"/>
  <c r="C44" i="96"/>
  <c r="D43" i="96"/>
  <c r="C43" i="96"/>
  <c r="D42" i="96"/>
  <c r="C42" i="96"/>
  <c r="D41" i="96"/>
  <c r="C41" i="96"/>
  <c r="D40" i="96"/>
  <c r="C40" i="96"/>
  <c r="D39" i="96"/>
  <c r="C39" i="96"/>
  <c r="D38" i="96"/>
  <c r="C38" i="96"/>
  <c r="D33" i="96"/>
  <c r="C33" i="96"/>
  <c r="D32" i="96"/>
  <c r="C32" i="96"/>
  <c r="D31" i="96"/>
  <c r="C31" i="96"/>
  <c r="D30" i="96"/>
  <c r="C30" i="96"/>
  <c r="D29" i="96"/>
  <c r="C29" i="96"/>
  <c r="D28" i="96"/>
  <c r="C28" i="96"/>
  <c r="D27" i="96"/>
  <c r="C27" i="96"/>
  <c r="D26" i="96"/>
  <c r="C26" i="96"/>
  <c r="D25" i="96"/>
  <c r="C25" i="96"/>
  <c r="D24" i="96"/>
  <c r="C24" i="96"/>
  <c r="D23" i="96"/>
  <c r="C23" i="96"/>
  <c r="D22" i="96"/>
  <c r="C22" i="96"/>
  <c r="D19" i="96"/>
  <c r="C19" i="96"/>
  <c r="D18" i="96"/>
  <c r="C18" i="96"/>
  <c r="D17" i="96"/>
  <c r="C17" i="96"/>
  <c r="D16" i="96"/>
  <c r="C16" i="96"/>
  <c r="D15" i="96"/>
  <c r="C15" i="96"/>
  <c r="D12" i="96"/>
  <c r="C12" i="96"/>
  <c r="D11" i="96"/>
  <c r="C11" i="96"/>
  <c r="D10" i="96"/>
  <c r="C10" i="96"/>
  <c r="D9" i="96"/>
  <c r="C9" i="96"/>
  <c r="D8" i="96"/>
  <c r="C8" i="96"/>
  <c r="G51" i="96"/>
  <c r="F21" i="96" l="1"/>
  <c r="H21" i="96" s="1"/>
  <c r="F20" i="96"/>
  <c r="H20" i="96" s="1"/>
  <c r="F14" i="96"/>
  <c r="H14" i="96" s="1"/>
  <c r="F13" i="96"/>
  <c r="H13" i="96" s="1"/>
  <c r="G31" i="97"/>
  <c r="E28" i="97"/>
  <c r="H28" i="97" s="1"/>
  <c r="E27" i="97"/>
  <c r="H27" i="97" s="1"/>
  <c r="E23" i="97"/>
  <c r="H23" i="97" s="1"/>
  <c r="E17" i="97"/>
  <c r="H17" i="97" s="1"/>
  <c r="E15" i="97"/>
  <c r="H15" i="97" s="1"/>
  <c r="E10" i="97"/>
  <c r="H10" i="97" s="1"/>
  <c r="E8" i="97"/>
  <c r="H8" i="97" s="1"/>
  <c r="E12" i="97"/>
  <c r="H12" i="97" s="1"/>
  <c r="E29" i="97"/>
  <c r="H29" i="97" s="1"/>
  <c r="E11" i="97"/>
  <c r="H11" i="97" s="1"/>
  <c r="E24" i="97"/>
  <c r="H24" i="97" s="1"/>
  <c r="E19" i="97"/>
  <c r="H19" i="97" s="1"/>
  <c r="E13" i="97"/>
  <c r="H13" i="97" s="1"/>
  <c r="E21" i="97"/>
  <c r="H21" i="97" s="1"/>
  <c r="E30" i="97"/>
  <c r="H30" i="97" s="1"/>
  <c r="E22" i="97"/>
  <c r="H22" i="97" s="1"/>
  <c r="E26" i="97"/>
  <c r="H26" i="97" s="1"/>
  <c r="E18" i="97"/>
  <c r="H18" i="97" s="1"/>
  <c r="E14" i="97"/>
  <c r="H14" i="97" s="1"/>
  <c r="E25" i="97"/>
  <c r="H25" i="97" s="1"/>
  <c r="E20" i="97"/>
  <c r="H20" i="97" s="1"/>
  <c r="E16" i="97"/>
  <c r="H16" i="97" s="1"/>
  <c r="E9" i="97"/>
  <c r="H9" i="97" s="1"/>
  <c r="F41" i="96"/>
  <c r="H41" i="96" s="1"/>
  <c r="F49" i="96"/>
  <c r="H49" i="96" s="1"/>
  <c r="F47" i="96"/>
  <c r="H47" i="96" s="1"/>
  <c r="F45" i="96"/>
  <c r="H45" i="96" s="1"/>
  <c r="F40" i="96"/>
  <c r="H40" i="96" s="1"/>
  <c r="F33" i="96"/>
  <c r="H33" i="96" s="1"/>
  <c r="F31" i="96"/>
  <c r="H31" i="96" s="1"/>
  <c r="F30" i="96"/>
  <c r="H30" i="96" s="1"/>
  <c r="F26" i="96"/>
  <c r="H26" i="96" s="1"/>
  <c r="F24" i="96"/>
  <c r="H24" i="96" s="1"/>
  <c r="F22" i="96"/>
  <c r="H22" i="96" s="1"/>
  <c r="F16" i="96"/>
  <c r="H16" i="96" s="1"/>
  <c r="F15" i="96"/>
  <c r="H15" i="96" s="1"/>
  <c r="F10" i="96"/>
  <c r="H10" i="96" s="1"/>
  <c r="F43" i="96"/>
  <c r="H43" i="96" s="1"/>
  <c r="F17" i="96"/>
  <c r="H17" i="96" s="1"/>
  <c r="F32" i="96"/>
  <c r="H32" i="96" s="1"/>
  <c r="F44" i="96"/>
  <c r="H44" i="96" s="1"/>
  <c r="F27" i="96"/>
  <c r="H27" i="96" s="1"/>
  <c r="F19" i="96"/>
  <c r="H19" i="96" s="1"/>
  <c r="F38" i="96"/>
  <c r="H38" i="96" s="1"/>
  <c r="F29" i="96"/>
  <c r="H29" i="96" s="1"/>
  <c r="F39" i="96"/>
  <c r="H39" i="96" s="1"/>
  <c r="F46" i="96"/>
  <c r="H46" i="96" s="1"/>
  <c r="F42" i="96"/>
  <c r="H42" i="96" s="1"/>
  <c r="F50" i="96"/>
  <c r="H50" i="96" s="1"/>
  <c r="F8" i="96"/>
  <c r="H8" i="96" s="1"/>
  <c r="F28" i="96"/>
  <c r="H28" i="96" s="1"/>
  <c r="F11" i="96"/>
  <c r="H11" i="96" s="1"/>
  <c r="F12" i="96"/>
  <c r="H12" i="96" s="1"/>
  <c r="F23" i="96"/>
  <c r="H23" i="96" s="1"/>
  <c r="F25" i="96"/>
  <c r="H25" i="96" s="1"/>
  <c r="F18" i="96"/>
  <c r="H18" i="96" s="1"/>
  <c r="F48" i="96"/>
  <c r="H48" i="96" s="1"/>
  <c r="F9" i="96"/>
  <c r="H9" i="96" s="1"/>
  <c r="F20" i="94"/>
  <c r="E20" i="94"/>
  <c r="D13" i="94"/>
  <c r="B13" i="94"/>
  <c r="A13" i="94"/>
  <c r="K13" i="94"/>
  <c r="J13" i="94"/>
  <c r="E31" i="97" l="1"/>
  <c r="H31" i="97"/>
  <c r="H51" i="96"/>
  <c r="F51" i="96"/>
  <c r="E13" i="94"/>
  <c r="U13" i="94" s="1"/>
  <c r="U17" i="94" s="1"/>
  <c r="S13" i="94" l="1"/>
  <c r="S17" i="94" s="1"/>
  <c r="R13" i="94"/>
  <c r="R17" i="94" s="1"/>
  <c r="T13" i="94"/>
  <c r="T17" i="94" s="1"/>
  <c r="L13" i="94"/>
  <c r="L17" i="94" s="1"/>
  <c r="O13" i="94"/>
  <c r="O17" i="94" s="1"/>
  <c r="V13" i="94"/>
  <c r="V17" i="94" s="1"/>
  <c r="Q13" i="94"/>
  <c r="Q17" i="94" s="1"/>
  <c r="N13" i="94"/>
  <c r="P13" i="94" s="1"/>
  <c r="P17" i="94" s="1"/>
  <c r="M13" i="94"/>
  <c r="M17" i="94" s="1"/>
  <c r="N17" i="94" l="1"/>
  <c r="A10" i="93"/>
  <c r="B10" i="93"/>
  <c r="F10" i="93"/>
  <c r="G10" i="93"/>
  <c r="AO10" i="93" s="1"/>
  <c r="H10" i="93"/>
  <c r="AA10" i="93" s="1"/>
  <c r="A11" i="93"/>
  <c r="B11" i="93"/>
  <c r="F11" i="93"/>
  <c r="G11" i="93"/>
  <c r="AO11" i="93" s="1"/>
  <c r="H11" i="93"/>
  <c r="A12" i="93"/>
  <c r="B12" i="93"/>
  <c r="F12" i="93"/>
  <c r="G12" i="93"/>
  <c r="AO12" i="93" s="1"/>
  <c r="H12" i="93"/>
  <c r="AQ12" i="93" s="1"/>
  <c r="BD12" i="93" s="1"/>
  <c r="A13" i="93"/>
  <c r="B13" i="93"/>
  <c r="F13" i="93"/>
  <c r="G13" i="93"/>
  <c r="AO13" i="93" s="1"/>
  <c r="H13" i="93"/>
  <c r="AB13" i="93" s="1"/>
  <c r="A14" i="93"/>
  <c r="B14" i="93"/>
  <c r="F14" i="93"/>
  <c r="G14" i="93"/>
  <c r="AO14" i="93" s="1"/>
  <c r="H14" i="93"/>
  <c r="AB14" i="93" s="1"/>
  <c r="A15" i="93"/>
  <c r="B15" i="93"/>
  <c r="F15" i="93"/>
  <c r="G15" i="93"/>
  <c r="AO15" i="93" s="1"/>
  <c r="H15" i="93"/>
  <c r="A16" i="93"/>
  <c r="B16" i="93"/>
  <c r="F16" i="93"/>
  <c r="G16" i="93"/>
  <c r="AO16" i="93" s="1"/>
  <c r="H16" i="93"/>
  <c r="AC16" i="93" s="1"/>
  <c r="A17" i="93"/>
  <c r="B17" i="93"/>
  <c r="F17" i="93"/>
  <c r="G17" i="93"/>
  <c r="AO17" i="93" s="1"/>
  <c r="H17" i="93"/>
  <c r="AC17" i="93" s="1"/>
  <c r="AZ14" i="93"/>
  <c r="AX14" i="93"/>
  <c r="AS14" i="93"/>
  <c r="AM14" i="93"/>
  <c r="AF14" i="93"/>
  <c r="AE14" i="93"/>
  <c r="Z14" i="93"/>
  <c r="AZ13" i="93"/>
  <c r="AX13" i="93"/>
  <c r="AS13" i="93"/>
  <c r="AM13" i="93"/>
  <c r="AF13" i="93"/>
  <c r="AE13" i="93"/>
  <c r="Z13" i="93"/>
  <c r="AZ12" i="93"/>
  <c r="AX12" i="93"/>
  <c r="AS12" i="93"/>
  <c r="AM12" i="93"/>
  <c r="AF12" i="93"/>
  <c r="AE12" i="93"/>
  <c r="Z12" i="93"/>
  <c r="AZ11" i="93"/>
  <c r="AX11" i="93"/>
  <c r="AS11" i="93"/>
  <c r="AM11" i="93"/>
  <c r="AF11" i="93"/>
  <c r="AE11" i="93"/>
  <c r="Z11" i="93"/>
  <c r="AZ10" i="93"/>
  <c r="AX10" i="93"/>
  <c r="AS10" i="93"/>
  <c r="AM10" i="93"/>
  <c r="AF10" i="93"/>
  <c r="AE10" i="93"/>
  <c r="Z10" i="93"/>
  <c r="AZ17" i="93"/>
  <c r="AX17" i="93"/>
  <c r="AS17" i="93"/>
  <c r="AM17" i="93"/>
  <c r="AF17" i="93"/>
  <c r="AE17" i="93"/>
  <c r="Z17" i="93"/>
  <c r="AZ16" i="93"/>
  <c r="AX16" i="93"/>
  <c r="AS16" i="93"/>
  <c r="AM16" i="93"/>
  <c r="AF16" i="93"/>
  <c r="AE16" i="93"/>
  <c r="Z16" i="93"/>
  <c r="AZ15" i="93"/>
  <c r="AX15" i="93"/>
  <c r="AS15" i="93"/>
  <c r="AM15" i="93"/>
  <c r="AF15" i="93"/>
  <c r="AE15" i="93"/>
  <c r="Z15" i="93"/>
  <c r="K21" i="93"/>
  <c r="CG15" i="93" l="1"/>
  <c r="CG10" i="93"/>
  <c r="AA13" i="93"/>
  <c r="AQ13" i="93"/>
  <c r="BD13" i="93" s="1"/>
  <c r="BH13" i="93" s="1"/>
  <c r="CG13" i="93"/>
  <c r="AC13" i="93"/>
  <c r="AQ14" i="93"/>
  <c r="CE14" i="93" s="1"/>
  <c r="AQ17" i="93"/>
  <c r="BD17" i="93" s="1"/>
  <c r="BH17" i="93" s="1"/>
  <c r="CG16" i="93"/>
  <c r="CG11" i="93"/>
  <c r="AA12" i="93"/>
  <c r="AB10" i="93"/>
  <c r="AC10" i="93"/>
  <c r="BF13" i="93"/>
  <c r="BB13" i="93" s="1"/>
  <c r="CG12" i="93"/>
  <c r="AA14" i="93"/>
  <c r="AC14" i="93"/>
  <c r="AC12" i="93"/>
  <c r="BF14" i="93"/>
  <c r="BF11" i="93"/>
  <c r="BB11" i="93" s="1"/>
  <c r="AQ11" i="93"/>
  <c r="AC11" i="93"/>
  <c r="AB11" i="93"/>
  <c r="AA11" i="93"/>
  <c r="AC15" i="93"/>
  <c r="AQ15" i="93"/>
  <c r="CE15" i="93" s="1"/>
  <c r="AB15" i="93"/>
  <c r="AA15" i="93"/>
  <c r="CG14" i="93"/>
  <c r="AQ10" i="93"/>
  <c r="BF10" i="93"/>
  <c r="BB10" i="93" s="1"/>
  <c r="BH12" i="93"/>
  <c r="BF12" i="93"/>
  <c r="BB12" i="93" s="1"/>
  <c r="BF15" i="93"/>
  <c r="BB15" i="93" s="1"/>
  <c r="CE12" i="93"/>
  <c r="CG17" i="93"/>
  <c r="AB12" i="93"/>
  <c r="BF17" i="93"/>
  <c r="BB17" i="93" s="1"/>
  <c r="AA16" i="93"/>
  <c r="AB16" i="93"/>
  <c r="AQ16" i="93"/>
  <c r="BF16" i="93"/>
  <c r="BB16" i="93" s="1"/>
  <c r="AA17" i="93"/>
  <c r="AB17" i="93"/>
  <c r="AE18" i="93"/>
  <c r="AF18" i="93"/>
  <c r="Z18" i="93"/>
  <c r="BB14" i="93" l="1"/>
  <c r="P14" i="93" s="1"/>
  <c r="AA18" i="93"/>
  <c r="AC18" i="93"/>
  <c r="AB18" i="93"/>
  <c r="BJ13" i="93"/>
  <c r="BD15" i="93"/>
  <c r="BH15" i="93" s="1"/>
  <c r="BL15" i="93" s="1"/>
  <c r="CF13" i="93"/>
  <c r="CD13" i="93"/>
  <c r="BW13" i="93"/>
  <c r="Q13" i="93" s="1"/>
  <c r="CE13" i="93"/>
  <c r="BD14" i="93"/>
  <c r="BH14" i="93" s="1"/>
  <c r="BJ14" i="93" s="1"/>
  <c r="CE17" i="93"/>
  <c r="BV14" i="93"/>
  <c r="BW14" i="93"/>
  <c r="Q14" i="93" s="1"/>
  <c r="AD14" i="93"/>
  <c r="BV13" i="93"/>
  <c r="P13" i="93"/>
  <c r="AD13" i="93"/>
  <c r="X13" i="93"/>
  <c r="BV15" i="93"/>
  <c r="CD15" i="93"/>
  <c r="CF10" i="93"/>
  <c r="AD10" i="93"/>
  <c r="P10" i="93"/>
  <c r="CD10" i="93"/>
  <c r="BW10" i="93"/>
  <c r="Q10" i="93" s="1"/>
  <c r="BV10" i="93"/>
  <c r="X10" i="93"/>
  <c r="BV12" i="93"/>
  <c r="CD12" i="93"/>
  <c r="X12" i="93"/>
  <c r="P12" i="93"/>
  <c r="CF12" i="93"/>
  <c r="AD12" i="93"/>
  <c r="BW12" i="93"/>
  <c r="Q12" i="93" s="1"/>
  <c r="P15" i="93"/>
  <c r="BP13" i="93"/>
  <c r="CB13" i="93" s="1"/>
  <c r="BN13" i="93"/>
  <c r="CA13" i="93" s="1"/>
  <c r="BL13" i="93"/>
  <c r="BW15" i="93"/>
  <c r="Q15" i="93" s="1"/>
  <c r="CF15" i="93"/>
  <c r="AD15" i="93"/>
  <c r="BP12" i="93"/>
  <c r="CB12" i="93" s="1"/>
  <c r="BN12" i="93"/>
  <c r="CA12" i="93" s="1"/>
  <c r="BL12" i="93"/>
  <c r="BJ12" i="93"/>
  <c r="X15" i="93"/>
  <c r="BV11" i="93"/>
  <c r="BW11" i="93"/>
  <c r="Q11" i="93" s="1"/>
  <c r="P11" i="93"/>
  <c r="X11" i="93"/>
  <c r="AD11" i="93"/>
  <c r="CF11" i="93"/>
  <c r="CD11" i="93"/>
  <c r="BD10" i="93"/>
  <c r="BH10" i="93" s="1"/>
  <c r="CE10" i="93"/>
  <c r="BD11" i="93"/>
  <c r="BH11" i="93" s="1"/>
  <c r="CE11" i="93"/>
  <c r="AD17" i="93"/>
  <c r="X17" i="93"/>
  <c r="BW17" i="93"/>
  <c r="Q17" i="93" s="1"/>
  <c r="BV17" i="93"/>
  <c r="CD17" i="93"/>
  <c r="P17" i="93"/>
  <c r="CF17" i="93"/>
  <c r="BP17" i="93"/>
  <c r="CB17" i="93" s="1"/>
  <c r="BN17" i="93"/>
  <c r="CA17" i="93" s="1"/>
  <c r="CF16" i="93"/>
  <c r="CD16" i="93"/>
  <c r="X16" i="93"/>
  <c r="P16" i="93"/>
  <c r="BW16" i="93"/>
  <c r="Q16" i="93" s="1"/>
  <c r="AD16" i="93"/>
  <c r="BV16" i="93"/>
  <c r="BJ17" i="93"/>
  <c r="BL17" i="93"/>
  <c r="BD16" i="93"/>
  <c r="BH16" i="93" s="1"/>
  <c r="CE16" i="93"/>
  <c r="CF14" i="93" l="1"/>
  <c r="X14" i="93"/>
  <c r="CD14" i="93"/>
  <c r="BJ15" i="93"/>
  <c r="BR15" i="93" s="1"/>
  <c r="O15" i="93" s="1"/>
  <c r="BP15" i="93"/>
  <c r="CB15" i="93" s="1"/>
  <c r="Q18" i="93"/>
  <c r="CC13" i="93"/>
  <c r="R13" i="93" s="1"/>
  <c r="S13" i="93" s="1"/>
  <c r="BN15" i="93"/>
  <c r="CA15" i="93" s="1"/>
  <c r="BR13" i="93"/>
  <c r="BZ13" i="93" s="1"/>
  <c r="BP14" i="93"/>
  <c r="CB14" i="93" s="1"/>
  <c r="BN14" i="93"/>
  <c r="CA14" i="93" s="1"/>
  <c r="BL14" i="93"/>
  <c r="BR14" i="93" s="1"/>
  <c r="N14" i="93" s="1"/>
  <c r="CC14" i="93"/>
  <c r="R14" i="93" s="1"/>
  <c r="S14" i="93" s="1"/>
  <c r="CC11" i="93"/>
  <c r="R11" i="93" s="1"/>
  <c r="S11" i="93" s="1"/>
  <c r="CC15" i="93"/>
  <c r="R15" i="93" s="1"/>
  <c r="S15" i="93" s="1"/>
  <c r="BR12" i="93"/>
  <c r="N12" i="93" s="1"/>
  <c r="CC17" i="93"/>
  <c r="R17" i="93" s="1"/>
  <c r="S17" i="93" s="1"/>
  <c r="Y12" i="93"/>
  <c r="CC10" i="93"/>
  <c r="R10" i="93" s="1"/>
  <c r="S10" i="93" s="1"/>
  <c r="CC12" i="93"/>
  <c r="R12" i="93" s="1"/>
  <c r="S12" i="93" s="1"/>
  <c r="Y13" i="93"/>
  <c r="BP11" i="93"/>
  <c r="CB11" i="93" s="1"/>
  <c r="BN11" i="93"/>
  <c r="CA11" i="93" s="1"/>
  <c r="BJ11" i="93"/>
  <c r="BL11" i="93"/>
  <c r="BP10" i="93"/>
  <c r="CB10" i="93" s="1"/>
  <c r="BN10" i="93"/>
  <c r="CA10" i="93" s="1"/>
  <c r="BL10" i="93"/>
  <c r="BJ10" i="93"/>
  <c r="BR17" i="93"/>
  <c r="AI17" i="93" s="1"/>
  <c r="W17" i="93" s="1"/>
  <c r="BP16" i="93"/>
  <c r="CB16" i="93" s="1"/>
  <c r="BN16" i="93"/>
  <c r="CA16" i="93" s="1"/>
  <c r="BJ16" i="93"/>
  <c r="BL16" i="93"/>
  <c r="CC16" i="93"/>
  <c r="R16" i="93" s="1"/>
  <c r="S16" i="93" s="1"/>
  <c r="Y17" i="93"/>
  <c r="AD18" i="93"/>
  <c r="P18" i="93"/>
  <c r="S21" i="93"/>
  <c r="X18" i="93"/>
  <c r="S18" i="93" l="1"/>
  <c r="BY13" i="93"/>
  <c r="BX13" i="93" s="1"/>
  <c r="U13" i="93" s="1"/>
  <c r="V13" i="93" s="1"/>
  <c r="BT13" i="93"/>
  <c r="BT15" i="93"/>
  <c r="BZ15" i="93"/>
  <c r="BU15" i="93"/>
  <c r="BY15" i="93"/>
  <c r="N15" i="93"/>
  <c r="AI15" i="93"/>
  <c r="W15" i="93" s="1"/>
  <c r="Y15" i="93"/>
  <c r="R18" i="93"/>
  <c r="N13" i="93"/>
  <c r="Y14" i="93"/>
  <c r="O13" i="93"/>
  <c r="AI13" i="93"/>
  <c r="W13" i="93" s="1"/>
  <c r="BU13" i="93"/>
  <c r="BU12" i="93"/>
  <c r="BU14" i="93"/>
  <c r="AI14" i="93"/>
  <c r="W14" i="93" s="1"/>
  <c r="BZ12" i="93"/>
  <c r="BY12" i="93"/>
  <c r="O12" i="93"/>
  <c r="BT12" i="93"/>
  <c r="AI12" i="93"/>
  <c r="W12" i="93" s="1"/>
  <c r="BT14" i="93"/>
  <c r="BY14" i="93"/>
  <c r="BZ14" i="93"/>
  <c r="O14" i="93"/>
  <c r="Y11" i="93"/>
  <c r="Y16" i="93"/>
  <c r="BU17" i="93"/>
  <c r="N17" i="93"/>
  <c r="Y10" i="93"/>
  <c r="BR10" i="93"/>
  <c r="BY17" i="93"/>
  <c r="BR11" i="93"/>
  <c r="BZ17" i="93"/>
  <c r="BT17" i="93"/>
  <c r="O17" i="93"/>
  <c r="BR16" i="93"/>
  <c r="S20" i="93"/>
  <c r="BS13" i="93" l="1"/>
  <c r="T13" i="93" s="1"/>
  <c r="BX15" i="93"/>
  <c r="U15" i="93" s="1"/>
  <c r="V15" i="93" s="1"/>
  <c r="BS15" i="93"/>
  <c r="T15" i="93" s="1"/>
  <c r="BS14" i="93"/>
  <c r="T14" i="93" s="1"/>
  <c r="BX17" i="93"/>
  <c r="U17" i="93" s="1"/>
  <c r="V17" i="93" s="1"/>
  <c r="BS12" i="93"/>
  <c r="T12" i="93" s="1"/>
  <c r="BX12" i="93"/>
  <c r="U12" i="93" s="1"/>
  <c r="V12" i="93" s="1"/>
  <c r="BS17" i="93"/>
  <c r="T17" i="93" s="1"/>
  <c r="BX14" i="93"/>
  <c r="U14" i="93" s="1"/>
  <c r="V14" i="93" s="1"/>
  <c r="AI10" i="93"/>
  <c r="W10" i="93" s="1"/>
  <c r="O10" i="93"/>
  <c r="BZ10" i="93"/>
  <c r="BU10" i="93"/>
  <c r="BT10" i="93"/>
  <c r="BY10" i="93"/>
  <c r="Y18" i="93"/>
  <c r="BZ11" i="93"/>
  <c r="BU11" i="93"/>
  <c r="BT11" i="93"/>
  <c r="AI11" i="93"/>
  <c r="W11" i="93" s="1"/>
  <c r="O11" i="93"/>
  <c r="BY11" i="93"/>
  <c r="N11" i="93"/>
  <c r="O16" i="93"/>
  <c r="BY16" i="93"/>
  <c r="AI16" i="93"/>
  <c r="W16" i="93" s="1"/>
  <c r="BT16" i="93"/>
  <c r="BZ16" i="93"/>
  <c r="BU16" i="93"/>
  <c r="N16" i="93"/>
  <c r="G24" i="92"/>
  <c r="D23" i="92"/>
  <c r="C23" i="92"/>
  <c r="D22" i="92"/>
  <c r="C22" i="92"/>
  <c r="D21" i="92"/>
  <c r="C21" i="92"/>
  <c r="D20" i="92"/>
  <c r="C20" i="92"/>
  <c r="D19" i="92"/>
  <c r="C19" i="92"/>
  <c r="D18" i="92"/>
  <c r="C18" i="92"/>
  <c r="D17" i="92"/>
  <c r="C17" i="92"/>
  <c r="D16" i="92"/>
  <c r="C16" i="92"/>
  <c r="D15" i="92"/>
  <c r="C15" i="92"/>
  <c r="D14" i="92"/>
  <c r="C14" i="92"/>
  <c r="D13" i="92"/>
  <c r="C13" i="92"/>
  <c r="D12" i="92"/>
  <c r="C12" i="92"/>
  <c r="D11" i="92"/>
  <c r="C11" i="92"/>
  <c r="D10" i="92"/>
  <c r="C10" i="92"/>
  <c r="D9" i="92"/>
  <c r="C9" i="92"/>
  <c r="D8" i="92"/>
  <c r="C8" i="92"/>
  <c r="D28" i="91"/>
  <c r="C28" i="91"/>
  <c r="D27" i="91"/>
  <c r="C27" i="91"/>
  <c r="D26" i="91"/>
  <c r="C26" i="91"/>
  <c r="D25" i="91"/>
  <c r="C25" i="91"/>
  <c r="D24" i="91"/>
  <c r="C24" i="91"/>
  <c r="D23" i="91"/>
  <c r="C23" i="91"/>
  <c r="D22" i="91"/>
  <c r="C22" i="91"/>
  <c r="D21" i="91"/>
  <c r="C21" i="91"/>
  <c r="D20" i="91"/>
  <c r="C20" i="91"/>
  <c r="D19" i="91"/>
  <c r="C19" i="91"/>
  <c r="D18" i="91"/>
  <c r="C18" i="91"/>
  <c r="D17" i="91"/>
  <c r="C17" i="91"/>
  <c r="D16" i="91"/>
  <c r="C16" i="91"/>
  <c r="D15" i="91"/>
  <c r="C15" i="91"/>
  <c r="D14" i="91"/>
  <c r="C14" i="91"/>
  <c r="D13" i="91"/>
  <c r="C13" i="91"/>
  <c r="D12" i="91"/>
  <c r="C12" i="91"/>
  <c r="D11" i="91"/>
  <c r="C11" i="91"/>
  <c r="D10" i="91"/>
  <c r="C10" i="91"/>
  <c r="D9" i="91"/>
  <c r="C9" i="91"/>
  <c r="D8" i="91"/>
  <c r="C8" i="91"/>
  <c r="O18" i="93" l="1"/>
  <c r="BX10" i="93"/>
  <c r="U10" i="93" s="1"/>
  <c r="V10" i="93" s="1"/>
  <c r="BS11" i="93"/>
  <c r="T11" i="93" s="1"/>
  <c r="W18" i="93"/>
  <c r="BS10" i="93"/>
  <c r="T10" i="93" s="1"/>
  <c r="BX11" i="93"/>
  <c r="U11" i="93" s="1"/>
  <c r="V11" i="93" s="1"/>
  <c r="BX16" i="93"/>
  <c r="U16" i="93" s="1"/>
  <c r="V16" i="93" s="1"/>
  <c r="BS16" i="93"/>
  <c r="T16" i="93" s="1"/>
  <c r="F23" i="92"/>
  <c r="H23" i="92" s="1"/>
  <c r="F19" i="92"/>
  <c r="H19" i="92" s="1"/>
  <c r="F15" i="92"/>
  <c r="H15" i="92" s="1"/>
  <c r="F12" i="92"/>
  <c r="H12" i="92" s="1"/>
  <c r="F11" i="92"/>
  <c r="H11" i="92" s="1"/>
  <c r="F14" i="92"/>
  <c r="H14" i="92" s="1"/>
  <c r="F22" i="92"/>
  <c r="H22" i="92" s="1"/>
  <c r="F21" i="92"/>
  <c r="H21" i="92" s="1"/>
  <c r="F20" i="92"/>
  <c r="H20" i="92" s="1"/>
  <c r="F16" i="92"/>
  <c r="H16" i="92" s="1"/>
  <c r="F13" i="92"/>
  <c r="H13" i="92" s="1"/>
  <c r="F9" i="92"/>
  <c r="H9" i="92" s="1"/>
  <c r="F17" i="92"/>
  <c r="H17" i="92" s="1"/>
  <c r="F10" i="92"/>
  <c r="H10" i="92" s="1"/>
  <c r="F18" i="92"/>
  <c r="H18" i="92" s="1"/>
  <c r="F8" i="92"/>
  <c r="H8" i="92" s="1"/>
  <c r="F26" i="91"/>
  <c r="F18" i="91"/>
  <c r="F10" i="91"/>
  <c r="F13" i="91"/>
  <c r="F15" i="91"/>
  <c r="F11" i="91"/>
  <c r="F19" i="91"/>
  <c r="F27" i="91"/>
  <c r="F21" i="91"/>
  <c r="F12" i="91"/>
  <c r="F20" i="91"/>
  <c r="F28" i="91"/>
  <c r="F16" i="91"/>
  <c r="F24" i="91"/>
  <c r="F14" i="91"/>
  <c r="F9" i="91"/>
  <c r="F17" i="91"/>
  <c r="F25" i="91"/>
  <c r="F22" i="91"/>
  <c r="F23" i="91"/>
  <c r="F8" i="91"/>
  <c r="F29" i="91" l="1"/>
  <c r="V18" i="93"/>
  <c r="U18" i="93"/>
  <c r="T18" i="93"/>
  <c r="F24" i="92"/>
  <c r="H24" i="92"/>
  <c r="E15" i="69" l="1"/>
  <c r="C9" i="85"/>
  <c r="D9" i="85"/>
  <c r="E9" i="85" s="1"/>
  <c r="F9" i="85" s="1"/>
  <c r="C10" i="85"/>
  <c r="D10" i="85"/>
  <c r="E10" i="85" s="1"/>
  <c r="F10" i="85" s="1"/>
  <c r="C11" i="85"/>
  <c r="D11" i="85"/>
  <c r="C12" i="85"/>
  <c r="D12" i="85"/>
  <c r="C13" i="85"/>
  <c r="D13" i="85"/>
  <c r="C14" i="85"/>
  <c r="D14" i="85"/>
  <c r="E14" i="85" s="1"/>
  <c r="F14" i="85" s="1"/>
  <c r="C15" i="85"/>
  <c r="D15" i="85"/>
  <c r="C16" i="85"/>
  <c r="D16" i="85"/>
  <c r="C17" i="85"/>
  <c r="D17" i="85"/>
  <c r="C18" i="85"/>
  <c r="D18" i="85"/>
  <c r="E18" i="85" s="1"/>
  <c r="F18" i="85" s="1"/>
  <c r="D8" i="85"/>
  <c r="C8" i="85"/>
  <c r="M12" i="84"/>
  <c r="I12" i="84"/>
  <c r="C10" i="84"/>
  <c r="L11" i="84"/>
  <c r="F11" i="84"/>
  <c r="E11" i="84"/>
  <c r="C11" i="84"/>
  <c r="L10" i="84"/>
  <c r="F10" i="84"/>
  <c r="E10" i="84"/>
  <c r="S39" i="83"/>
  <c r="R39" i="83"/>
  <c r="Q39" i="83"/>
  <c r="P39" i="83"/>
  <c r="S37" i="83"/>
  <c r="R37" i="83"/>
  <c r="Q37" i="83"/>
  <c r="P37" i="83"/>
  <c r="O48" i="83"/>
  <c r="P17" i="83"/>
  <c r="Q17" i="83"/>
  <c r="R17" i="83"/>
  <c r="S17" i="83"/>
  <c r="P18" i="83"/>
  <c r="Q18" i="83"/>
  <c r="R18" i="83"/>
  <c r="S18" i="83"/>
  <c r="P19" i="83"/>
  <c r="Q19" i="83"/>
  <c r="R19" i="83"/>
  <c r="S19" i="83"/>
  <c r="P20" i="83"/>
  <c r="Q20" i="83"/>
  <c r="R20" i="83"/>
  <c r="S20" i="83"/>
  <c r="P21" i="83"/>
  <c r="Q21" i="83"/>
  <c r="R21" i="83"/>
  <c r="S21" i="83"/>
  <c r="P22" i="83"/>
  <c r="Q22" i="83"/>
  <c r="R22" i="83"/>
  <c r="S22" i="83"/>
  <c r="P23" i="83"/>
  <c r="Q23" i="83"/>
  <c r="R23" i="83"/>
  <c r="S23" i="83"/>
  <c r="P24" i="83"/>
  <c r="Q24" i="83"/>
  <c r="R24" i="83"/>
  <c r="S24" i="83"/>
  <c r="P25" i="83"/>
  <c r="Q25" i="83"/>
  <c r="R25" i="83"/>
  <c r="S25" i="83"/>
  <c r="P26" i="83"/>
  <c r="Q26" i="83"/>
  <c r="R26" i="83"/>
  <c r="S26" i="83"/>
  <c r="P27" i="83"/>
  <c r="Q27" i="83"/>
  <c r="R27" i="83"/>
  <c r="S27" i="83"/>
  <c r="P28" i="83"/>
  <c r="Q28" i="83"/>
  <c r="R28" i="83"/>
  <c r="S28" i="83"/>
  <c r="P29" i="83"/>
  <c r="Q29" i="83"/>
  <c r="R29" i="83"/>
  <c r="S29" i="83"/>
  <c r="P30" i="83"/>
  <c r="Q30" i="83"/>
  <c r="R30" i="83"/>
  <c r="S30" i="83"/>
  <c r="P31" i="83"/>
  <c r="Q31" i="83"/>
  <c r="R31" i="83"/>
  <c r="S31" i="83"/>
  <c r="P32" i="83"/>
  <c r="Q32" i="83"/>
  <c r="R32" i="83"/>
  <c r="S32" i="83"/>
  <c r="P33" i="83"/>
  <c r="Q33" i="83"/>
  <c r="R33" i="83"/>
  <c r="S33" i="83"/>
  <c r="P34" i="83"/>
  <c r="Q34" i="83"/>
  <c r="R34" i="83"/>
  <c r="S34" i="83"/>
  <c r="P35" i="83"/>
  <c r="Q35" i="83"/>
  <c r="R35" i="83"/>
  <c r="S35" i="83"/>
  <c r="P36" i="83"/>
  <c r="Q36" i="83"/>
  <c r="R36" i="83"/>
  <c r="S36" i="83"/>
  <c r="P38" i="83"/>
  <c r="Q38" i="83"/>
  <c r="R38" i="83"/>
  <c r="S38" i="83"/>
  <c r="P40" i="83"/>
  <c r="Q40" i="83"/>
  <c r="R40" i="83"/>
  <c r="S40" i="83"/>
  <c r="P41" i="83"/>
  <c r="Q41" i="83"/>
  <c r="R41" i="83"/>
  <c r="S41" i="83"/>
  <c r="P42" i="83"/>
  <c r="Q42" i="83"/>
  <c r="R42" i="83"/>
  <c r="S42" i="83"/>
  <c r="P43" i="83"/>
  <c r="Q43" i="83"/>
  <c r="R43" i="83"/>
  <c r="S43" i="83"/>
  <c r="P44" i="83"/>
  <c r="Q44" i="83"/>
  <c r="R44" i="83"/>
  <c r="S44" i="83"/>
  <c r="P45" i="83"/>
  <c r="Q45" i="83"/>
  <c r="R45" i="83"/>
  <c r="S45" i="83"/>
  <c r="P46" i="83"/>
  <c r="Q46" i="83"/>
  <c r="R46" i="83"/>
  <c r="S46" i="83"/>
  <c r="P47" i="83"/>
  <c r="Q47" i="83"/>
  <c r="R47" i="83"/>
  <c r="S47" i="83"/>
  <c r="S16" i="83"/>
  <c r="R16" i="83"/>
  <c r="Q16" i="83"/>
  <c r="P16" i="83"/>
  <c r="K16" i="83"/>
  <c r="F16" i="83"/>
  <c r="A37" i="83"/>
  <c r="B37" i="83"/>
  <c r="E37" i="83"/>
  <c r="F37" i="83"/>
  <c r="G37" i="83"/>
  <c r="I37" i="83"/>
  <c r="K37" i="83"/>
  <c r="N37" i="83"/>
  <c r="A39" i="83"/>
  <c r="B39" i="83"/>
  <c r="E39" i="83"/>
  <c r="F39" i="83"/>
  <c r="G39" i="83"/>
  <c r="I39" i="83"/>
  <c r="K39" i="83"/>
  <c r="N39" i="83"/>
  <c r="N47" i="83"/>
  <c r="K47" i="83"/>
  <c r="I47" i="83"/>
  <c r="G47" i="83"/>
  <c r="F47" i="83"/>
  <c r="E47" i="83"/>
  <c r="B47" i="83"/>
  <c r="A47" i="83"/>
  <c r="N46" i="83"/>
  <c r="K46" i="83"/>
  <c r="I46" i="83"/>
  <c r="G46" i="83"/>
  <c r="F46" i="83"/>
  <c r="E46" i="83"/>
  <c r="B46" i="83"/>
  <c r="A46" i="83"/>
  <c r="N45" i="83"/>
  <c r="K45" i="83"/>
  <c r="I45" i="83"/>
  <c r="G45" i="83"/>
  <c r="F45" i="83"/>
  <c r="E45" i="83"/>
  <c r="B45" i="83"/>
  <c r="A45" i="83"/>
  <c r="N44" i="83"/>
  <c r="K44" i="83"/>
  <c r="I44" i="83"/>
  <c r="G44" i="83"/>
  <c r="F44" i="83"/>
  <c r="E44" i="83"/>
  <c r="B44" i="83"/>
  <c r="A44" i="83"/>
  <c r="N43" i="83"/>
  <c r="K43" i="83"/>
  <c r="I43" i="83"/>
  <c r="G43" i="83"/>
  <c r="F43" i="83"/>
  <c r="E43" i="83"/>
  <c r="B43" i="83"/>
  <c r="A43" i="83"/>
  <c r="N42" i="83"/>
  <c r="K42" i="83"/>
  <c r="I42" i="83"/>
  <c r="G42" i="83"/>
  <c r="F42" i="83"/>
  <c r="E42" i="83"/>
  <c r="B42" i="83"/>
  <c r="A42" i="83"/>
  <c r="N41" i="83"/>
  <c r="K41" i="83"/>
  <c r="I41" i="83"/>
  <c r="G41" i="83"/>
  <c r="F41" i="83"/>
  <c r="E41" i="83"/>
  <c r="B41" i="83"/>
  <c r="A41" i="83"/>
  <c r="N40" i="83"/>
  <c r="K40" i="83"/>
  <c r="I40" i="83"/>
  <c r="G40" i="83"/>
  <c r="F40" i="83"/>
  <c r="E40" i="83"/>
  <c r="B40" i="83"/>
  <c r="A40" i="83"/>
  <c r="N38" i="83"/>
  <c r="K38" i="83"/>
  <c r="I38" i="83"/>
  <c r="G38" i="83"/>
  <c r="F38" i="83"/>
  <c r="E38" i="83"/>
  <c r="B38" i="83"/>
  <c r="A38" i="83"/>
  <c r="N36" i="83"/>
  <c r="K36" i="83"/>
  <c r="I36" i="83"/>
  <c r="G36" i="83"/>
  <c r="F36" i="83"/>
  <c r="E36" i="83"/>
  <c r="B36" i="83"/>
  <c r="A36" i="83"/>
  <c r="N35" i="83"/>
  <c r="K35" i="83"/>
  <c r="I35" i="83"/>
  <c r="G35" i="83"/>
  <c r="F35" i="83"/>
  <c r="E35" i="83"/>
  <c r="B35" i="83"/>
  <c r="A35" i="83"/>
  <c r="N34" i="83"/>
  <c r="K34" i="83"/>
  <c r="I34" i="83"/>
  <c r="G34" i="83"/>
  <c r="F34" i="83"/>
  <c r="E34" i="83"/>
  <c r="B34" i="83"/>
  <c r="A34" i="83"/>
  <c r="N33" i="83"/>
  <c r="K33" i="83"/>
  <c r="I33" i="83"/>
  <c r="G33" i="83"/>
  <c r="F33" i="83"/>
  <c r="E33" i="83"/>
  <c r="B33" i="83"/>
  <c r="A33" i="83"/>
  <c r="N32" i="83"/>
  <c r="K32" i="83"/>
  <c r="I32" i="83"/>
  <c r="G32" i="83"/>
  <c r="F32" i="83"/>
  <c r="E32" i="83"/>
  <c r="B32" i="83"/>
  <c r="A32" i="83"/>
  <c r="N31" i="83"/>
  <c r="K31" i="83"/>
  <c r="I31" i="83"/>
  <c r="G31" i="83"/>
  <c r="F31" i="83"/>
  <c r="E31" i="83"/>
  <c r="B31" i="83"/>
  <c r="A31" i="83"/>
  <c r="N30" i="83"/>
  <c r="K30" i="83"/>
  <c r="I30" i="83"/>
  <c r="G30" i="83"/>
  <c r="F30" i="83"/>
  <c r="E30" i="83"/>
  <c r="B30" i="83"/>
  <c r="A30" i="83"/>
  <c r="N29" i="83"/>
  <c r="K29" i="83"/>
  <c r="I29" i="83"/>
  <c r="G29" i="83"/>
  <c r="F29" i="83"/>
  <c r="E29" i="83"/>
  <c r="B29" i="83"/>
  <c r="A29" i="83"/>
  <c r="N28" i="83"/>
  <c r="K28" i="83"/>
  <c r="I28" i="83"/>
  <c r="G28" i="83"/>
  <c r="F28" i="83"/>
  <c r="E28" i="83"/>
  <c r="B28" i="83"/>
  <c r="A28" i="83"/>
  <c r="N27" i="83"/>
  <c r="K27" i="83"/>
  <c r="I27" i="83"/>
  <c r="G27" i="83"/>
  <c r="F27" i="83"/>
  <c r="E27" i="83"/>
  <c r="B27" i="83"/>
  <c r="A27" i="83"/>
  <c r="N26" i="83"/>
  <c r="K26" i="83"/>
  <c r="I26" i="83"/>
  <c r="G26" i="83"/>
  <c r="F26" i="83"/>
  <c r="E26" i="83"/>
  <c r="B26" i="83"/>
  <c r="A26" i="83"/>
  <c r="N25" i="83"/>
  <c r="K25" i="83"/>
  <c r="I25" i="83"/>
  <c r="G25" i="83"/>
  <c r="F25" i="83"/>
  <c r="E25" i="83"/>
  <c r="B25" i="83"/>
  <c r="A25" i="83"/>
  <c r="N24" i="83"/>
  <c r="K24" i="83"/>
  <c r="I24" i="83"/>
  <c r="G24" i="83"/>
  <c r="F24" i="83"/>
  <c r="E24" i="83"/>
  <c r="B24" i="83"/>
  <c r="A24" i="83"/>
  <c r="A16" i="83"/>
  <c r="B16" i="83"/>
  <c r="E16" i="83"/>
  <c r="A17" i="83"/>
  <c r="B17" i="83"/>
  <c r="E17" i="83"/>
  <c r="A18" i="83"/>
  <c r="B18" i="83"/>
  <c r="E18" i="83"/>
  <c r="A19" i="83"/>
  <c r="B19" i="83"/>
  <c r="E19" i="83"/>
  <c r="A20" i="83"/>
  <c r="B20" i="83"/>
  <c r="E20" i="83"/>
  <c r="A21" i="83"/>
  <c r="B21" i="83"/>
  <c r="E21" i="83"/>
  <c r="A22" i="83"/>
  <c r="B22" i="83"/>
  <c r="E22" i="83"/>
  <c r="A23" i="83"/>
  <c r="B23" i="83"/>
  <c r="E23" i="83"/>
  <c r="N18" i="83"/>
  <c r="K18" i="83"/>
  <c r="I18" i="83"/>
  <c r="G18" i="83"/>
  <c r="F18" i="83"/>
  <c r="N17" i="83"/>
  <c r="K17" i="83"/>
  <c r="I17" i="83"/>
  <c r="G17" i="83"/>
  <c r="F17" i="83"/>
  <c r="N16" i="83"/>
  <c r="I16" i="83"/>
  <c r="G16" i="83"/>
  <c r="N20" i="83"/>
  <c r="K20" i="83"/>
  <c r="I20" i="83"/>
  <c r="G20" i="83"/>
  <c r="F20" i="83"/>
  <c r="N19" i="83"/>
  <c r="K19" i="83"/>
  <c r="I19" i="83"/>
  <c r="G19" i="83"/>
  <c r="F19" i="83"/>
  <c r="N22" i="83"/>
  <c r="K22" i="83"/>
  <c r="I22" i="83"/>
  <c r="G22" i="83"/>
  <c r="F22" i="83"/>
  <c r="N21" i="83"/>
  <c r="K21" i="83"/>
  <c r="I21" i="83"/>
  <c r="G21" i="83"/>
  <c r="F21" i="83"/>
  <c r="N23" i="83"/>
  <c r="K23" i="83"/>
  <c r="I23" i="83"/>
  <c r="G23" i="83"/>
  <c r="F23" i="83"/>
  <c r="D17" i="45"/>
  <c r="D19" i="83" s="1"/>
  <c r="D9" i="45"/>
  <c r="D10" i="93" s="1"/>
  <c r="D10" i="45"/>
  <c r="D16" i="83" s="1"/>
  <c r="D11" i="45"/>
  <c r="D17" i="83" s="1"/>
  <c r="D12" i="45"/>
  <c r="D13" i="45"/>
  <c r="D11" i="93" s="1"/>
  <c r="D14" i="45"/>
  <c r="D15" i="45"/>
  <c r="D18" i="83" s="1"/>
  <c r="D16" i="45"/>
  <c r="D12" i="93" s="1"/>
  <c r="D18" i="45"/>
  <c r="D20" i="83" s="1"/>
  <c r="D19" i="45"/>
  <c r="C10" i="94" s="1"/>
  <c r="D20" i="45"/>
  <c r="D21" i="83" s="1"/>
  <c r="D21" i="45"/>
  <c r="D22" i="83" s="1"/>
  <c r="D22" i="45"/>
  <c r="D23" i="83" s="1"/>
  <c r="D23" i="45"/>
  <c r="C11" i="94" s="1"/>
  <c r="D24" i="45"/>
  <c r="D24" i="83" s="1"/>
  <c r="D25" i="45"/>
  <c r="D25" i="83" s="1"/>
  <c r="D26" i="45"/>
  <c r="D26" i="83" s="1"/>
  <c r="D27" i="45"/>
  <c r="D27" i="83" s="1"/>
  <c r="D28" i="45"/>
  <c r="D13" i="93" s="1"/>
  <c r="D29" i="45"/>
  <c r="D28" i="83" s="1"/>
  <c r="D30" i="45"/>
  <c r="D29" i="83" s="1"/>
  <c r="D31" i="45"/>
  <c r="C12" i="94" s="1"/>
  <c r="D32" i="45"/>
  <c r="D14" i="93" s="1"/>
  <c r="D33" i="45"/>
  <c r="D30" i="83" s="1"/>
  <c r="D34" i="45"/>
  <c r="D31" i="83" s="1"/>
  <c r="D35" i="45"/>
  <c r="D32" i="83" s="1"/>
  <c r="D36" i="45"/>
  <c r="D33" i="83" s="1"/>
  <c r="D37" i="45"/>
  <c r="C13" i="94" s="1"/>
  <c r="D38" i="45"/>
  <c r="D34" i="83" s="1"/>
  <c r="D39" i="45"/>
  <c r="D35" i="83" s="1"/>
  <c r="D40" i="45"/>
  <c r="D36" i="83" s="1"/>
  <c r="D41" i="45"/>
  <c r="D37" i="83" s="1"/>
  <c r="D42" i="45"/>
  <c r="D38" i="83" s="1"/>
  <c r="D43" i="45"/>
  <c r="D15" i="93" s="1"/>
  <c r="D44" i="45"/>
  <c r="C14" i="94" s="1"/>
  <c r="D45" i="45"/>
  <c r="D39" i="83" s="1"/>
  <c r="D46" i="45"/>
  <c r="D40" i="83" s="1"/>
  <c r="D47" i="45"/>
  <c r="D41" i="83" s="1"/>
  <c r="D48" i="45"/>
  <c r="D16" i="93" s="1"/>
  <c r="D49" i="45"/>
  <c r="D42" i="83" s="1"/>
  <c r="D50" i="45"/>
  <c r="D43" i="83" s="1"/>
  <c r="D51" i="45"/>
  <c r="D44" i="83" s="1"/>
  <c r="D52" i="45"/>
  <c r="C15" i="94" s="1"/>
  <c r="D53" i="45"/>
  <c r="C16" i="94" s="1"/>
  <c r="D54" i="45"/>
  <c r="D45" i="83" s="1"/>
  <c r="D55" i="45"/>
  <c r="D46" i="83" s="1"/>
  <c r="D56" i="45"/>
  <c r="D17" i="93" s="1"/>
  <c r="D57" i="45"/>
  <c r="D47" i="83" s="1"/>
  <c r="D8" i="45"/>
  <c r="E15" i="85" l="1"/>
  <c r="F15" i="85" s="1"/>
  <c r="E11" i="85"/>
  <c r="F11" i="85" s="1"/>
  <c r="L12" i="84"/>
  <c r="E17" i="85"/>
  <c r="F17" i="85" s="1"/>
  <c r="J10" i="84"/>
  <c r="E12" i="85"/>
  <c r="F12" i="85" s="1"/>
  <c r="E8" i="85"/>
  <c r="F8" i="85" s="1"/>
  <c r="F19" i="85" s="1"/>
  <c r="E16" i="85"/>
  <c r="F16" i="85" s="1"/>
  <c r="P48" i="83"/>
  <c r="R48" i="83"/>
  <c r="K48" i="83"/>
  <c r="Q48" i="83"/>
  <c r="N48" i="83"/>
  <c r="E13" i="85"/>
  <c r="F13" i="85" s="1"/>
  <c r="D13" i="69"/>
  <c r="H13" i="69" s="1"/>
  <c r="D15" i="69"/>
  <c r="H15" i="69" s="1"/>
  <c r="D14" i="69"/>
  <c r="H14" i="69" s="1"/>
  <c r="K11" i="84"/>
  <c r="K10" i="84"/>
  <c r="K12" i="84" s="1"/>
  <c r="J11" i="84"/>
  <c r="J12" i="84" s="1"/>
  <c r="S48" i="83"/>
  <c r="T48" i="83"/>
  <c r="M37" i="83"/>
  <c r="L37" i="83"/>
  <c r="M39" i="83"/>
  <c r="L39" i="83"/>
  <c r="M36" i="83"/>
  <c r="M18" i="83"/>
  <c r="M28" i="83"/>
  <c r="M43" i="83"/>
  <c r="M21" i="83"/>
  <c r="M35" i="83"/>
  <c r="M41" i="83"/>
  <c r="M46" i="83"/>
  <c r="M16" i="83"/>
  <c r="M23" i="83"/>
  <c r="L25" i="83"/>
  <c r="M30" i="83"/>
  <c r="M42" i="83"/>
  <c r="M47" i="83"/>
  <c r="L24" i="83"/>
  <c r="M40" i="83"/>
  <c r="M45" i="83"/>
  <c r="M33" i="83"/>
  <c r="M44" i="83"/>
  <c r="M26" i="83"/>
  <c r="M31" i="83"/>
  <c r="M38" i="83"/>
  <c r="M29" i="83"/>
  <c r="M34" i="83"/>
  <c r="L36" i="83"/>
  <c r="L38" i="83"/>
  <c r="L40" i="83"/>
  <c r="L41" i="83"/>
  <c r="L42" i="83"/>
  <c r="L43" i="83"/>
  <c r="L44" i="83"/>
  <c r="L45" i="83"/>
  <c r="L46" i="83"/>
  <c r="L47" i="83"/>
  <c r="L27" i="83"/>
  <c r="M32" i="83"/>
  <c r="L26" i="83"/>
  <c r="L28" i="83"/>
  <c r="L29" i="83"/>
  <c r="L30" i="83"/>
  <c r="L31" i="83"/>
  <c r="L32" i="83"/>
  <c r="L33" i="83"/>
  <c r="L34" i="83"/>
  <c r="L35" i="83"/>
  <c r="M24" i="83"/>
  <c r="M25" i="83"/>
  <c r="M27" i="83"/>
  <c r="M17" i="83"/>
  <c r="L20" i="83"/>
  <c r="L16" i="83"/>
  <c r="L17" i="83"/>
  <c r="L18" i="83"/>
  <c r="M19" i="83"/>
  <c r="M22" i="83"/>
  <c r="M20" i="83"/>
  <c r="L19" i="83"/>
  <c r="L21" i="83"/>
  <c r="L22" i="83"/>
  <c r="L23" i="83"/>
  <c r="M141" i="4"/>
  <c r="J141" i="4"/>
  <c r="M139" i="4"/>
  <c r="J139" i="4"/>
  <c r="E19" i="85" l="1"/>
  <c r="D16" i="69" s="1"/>
  <c r="H16" i="69" s="1"/>
  <c r="M48" i="83"/>
  <c r="I14" i="69"/>
  <c r="L48" i="83"/>
  <c r="M134" i="4"/>
  <c r="J134" i="4"/>
  <c r="F21" i="14"/>
  <c r="D21" i="14"/>
  <c r="G18" i="5"/>
  <c r="E18" i="5"/>
  <c r="L104" i="14"/>
  <c r="I104" i="14"/>
  <c r="L103" i="14"/>
  <c r="L102" i="14"/>
  <c r="L101" i="14"/>
  <c r="L100" i="14"/>
  <c r="L99" i="14"/>
  <c r="I99" i="14"/>
  <c r="L98" i="14"/>
  <c r="I98" i="14"/>
  <c r="D31" i="14"/>
  <c r="B52" i="14" s="1"/>
  <c r="D69" i="14" s="1"/>
  <c r="F85" i="14" s="1"/>
  <c r="D30" i="14"/>
  <c r="B51" i="14" s="1"/>
  <c r="D68" i="14" s="1"/>
  <c r="F84" i="14" s="1"/>
  <c r="F30" i="14"/>
  <c r="D51" i="14" s="1"/>
  <c r="F68" i="14" s="1"/>
  <c r="G30" i="14"/>
  <c r="E51" i="14" s="1"/>
  <c r="G29" i="14"/>
  <c r="E50" i="14" s="1"/>
  <c r="F29" i="14"/>
  <c r="D50" i="14" s="1"/>
  <c r="F67" i="14" s="1"/>
  <c r="D29" i="14"/>
  <c r="B50" i="14" s="1"/>
  <c r="D67" i="14" s="1"/>
  <c r="F83" i="14" s="1"/>
  <c r="F28" i="14"/>
  <c r="D49" i="14" s="1"/>
  <c r="F66" i="14" s="1"/>
  <c r="D28" i="14"/>
  <c r="B49" i="14" s="1"/>
  <c r="D66" i="14" s="1"/>
  <c r="F82" i="14" s="1"/>
  <c r="D26" i="14"/>
  <c r="B47" i="14" s="1"/>
  <c r="D64" i="14" s="1"/>
  <c r="F80" i="14" s="1"/>
  <c r="F26" i="14"/>
  <c r="D47" i="14" s="1"/>
  <c r="F64" i="14" s="1"/>
  <c r="D27" i="14"/>
  <c r="B48" i="14" s="1"/>
  <c r="D65" i="14" s="1"/>
  <c r="F81" i="14" s="1"/>
  <c r="F27" i="14"/>
  <c r="D48" i="14" s="1"/>
  <c r="F65" i="14" s="1"/>
  <c r="F25" i="14"/>
  <c r="D46" i="14" s="1"/>
  <c r="F63" i="14" s="1"/>
  <c r="D25" i="14"/>
  <c r="B46" i="14" s="1"/>
  <c r="D63" i="14" s="1"/>
  <c r="F79" i="14" s="1"/>
  <c r="F24" i="14"/>
  <c r="D24" i="14"/>
  <c r="F23" i="14"/>
  <c r="D23" i="14"/>
  <c r="F22" i="14"/>
  <c r="D22" i="14"/>
  <c r="F20" i="14"/>
  <c r="D20" i="14"/>
  <c r="J136" i="4"/>
  <c r="M136" i="4"/>
  <c r="J137" i="4"/>
  <c r="M137" i="4"/>
  <c r="J138" i="4"/>
  <c r="M138" i="4"/>
  <c r="J140" i="4"/>
  <c r="M140" i="4"/>
  <c r="J142" i="4"/>
  <c r="M142" i="4"/>
  <c r="J143" i="4"/>
  <c r="M143" i="4"/>
  <c r="J144" i="4"/>
  <c r="M144" i="4"/>
  <c r="J145" i="4"/>
  <c r="M145" i="4"/>
  <c r="J146" i="4"/>
  <c r="M146" i="4"/>
  <c r="J147" i="4"/>
  <c r="M147" i="4"/>
  <c r="J148" i="4"/>
  <c r="M148" i="4"/>
  <c r="M135" i="4"/>
  <c r="J135" i="4"/>
  <c r="M133" i="4"/>
  <c r="J133" i="4"/>
  <c r="D17" i="4"/>
  <c r="E45" i="4" s="1"/>
  <c r="C69" i="4" s="1"/>
  <c r="E90" i="4" s="1"/>
  <c r="F17" i="4"/>
  <c r="G45" i="4" s="1"/>
  <c r="E69" i="4" s="1"/>
  <c r="G90" i="4" s="1"/>
  <c r="G17" i="4"/>
  <c r="H45" i="4" s="1"/>
  <c r="F69" i="4" s="1"/>
  <c r="D18" i="4"/>
  <c r="E46" i="4" s="1"/>
  <c r="C70" i="4" s="1"/>
  <c r="E91" i="4" s="1"/>
  <c r="F111" i="4" s="1"/>
  <c r="C134" i="4" s="1"/>
  <c r="F134" i="4" s="1"/>
  <c r="F18" i="4"/>
  <c r="G46" i="4" s="1"/>
  <c r="E70" i="4" s="1"/>
  <c r="G91" i="4" s="1"/>
  <c r="D19" i="4"/>
  <c r="E47" i="4" s="1"/>
  <c r="C71" i="4" s="1"/>
  <c r="E92" i="4" s="1"/>
  <c r="F112" i="4" s="1"/>
  <c r="C135" i="4" s="1"/>
  <c r="F19" i="4"/>
  <c r="G47" i="4" s="1"/>
  <c r="E71" i="4" s="1"/>
  <c r="G92" i="4" s="1"/>
  <c r="D20" i="4"/>
  <c r="E48" i="4" s="1"/>
  <c r="C72" i="4" s="1"/>
  <c r="E93" i="4" s="1"/>
  <c r="F113" i="4" s="1"/>
  <c r="C136" i="4" s="1"/>
  <c r="F20" i="4"/>
  <c r="G48" i="4" s="1"/>
  <c r="E72" i="4" s="1"/>
  <c r="G93" i="4" s="1"/>
  <c r="D21" i="4"/>
  <c r="E49" i="4" s="1"/>
  <c r="C73" i="4" s="1"/>
  <c r="E94" i="4" s="1"/>
  <c r="F114" i="4" s="1"/>
  <c r="C137" i="4" s="1"/>
  <c r="F21" i="4"/>
  <c r="G49" i="4" s="1"/>
  <c r="E73" i="4" s="1"/>
  <c r="G94" i="4" s="1"/>
  <c r="D22" i="4"/>
  <c r="E50" i="4" s="1"/>
  <c r="C74" i="4" s="1"/>
  <c r="E95" i="4" s="1"/>
  <c r="F115" i="4" s="1"/>
  <c r="C138" i="4" s="1"/>
  <c r="F22" i="4"/>
  <c r="G50" i="4" s="1"/>
  <c r="E74" i="4" s="1"/>
  <c r="G95" i="4" s="1"/>
  <c r="D23" i="4"/>
  <c r="E51" i="4" s="1"/>
  <c r="C75" i="4" s="1"/>
  <c r="E96" i="4" s="1"/>
  <c r="F116" i="4" s="1"/>
  <c r="C139" i="4" s="1"/>
  <c r="G139" i="4" s="1"/>
  <c r="H139" i="4" s="1"/>
  <c r="F23" i="4"/>
  <c r="G51" i="4" s="1"/>
  <c r="E75" i="4" s="1"/>
  <c r="G96" i="4" s="1"/>
  <c r="D24" i="4"/>
  <c r="E52" i="4" s="1"/>
  <c r="C76" i="4" s="1"/>
  <c r="E97" i="4" s="1"/>
  <c r="F117" i="4" s="1"/>
  <c r="C140" i="4" s="1"/>
  <c r="F140" i="4" s="1"/>
  <c r="F24" i="4"/>
  <c r="G52" i="4" s="1"/>
  <c r="E76" i="4" s="1"/>
  <c r="G97" i="4" s="1"/>
  <c r="D25" i="4"/>
  <c r="E53" i="4" s="1"/>
  <c r="C77" i="4" s="1"/>
  <c r="E98" i="4" s="1"/>
  <c r="F118" i="4" s="1"/>
  <c r="C141" i="4" s="1"/>
  <c r="F141" i="4" s="1"/>
  <c r="F25" i="4"/>
  <c r="G53" i="4" s="1"/>
  <c r="E77" i="4" s="1"/>
  <c r="G98" i="4" s="1"/>
  <c r="D26" i="4"/>
  <c r="E54" i="4" s="1"/>
  <c r="C78" i="4" s="1"/>
  <c r="E99" i="4" s="1"/>
  <c r="F119" i="4" s="1"/>
  <c r="C142" i="4" s="1"/>
  <c r="F142" i="4" s="1"/>
  <c r="E26" i="4"/>
  <c r="F54" i="4" s="1"/>
  <c r="D78" i="4" s="1"/>
  <c r="F99" i="4" s="1"/>
  <c r="F26" i="4"/>
  <c r="G54" i="4" s="1"/>
  <c r="E78" i="4" s="1"/>
  <c r="G99" i="4" s="1"/>
  <c r="D27" i="4"/>
  <c r="E55" i="4" s="1"/>
  <c r="C79" i="4" s="1"/>
  <c r="E100" i="4" s="1"/>
  <c r="F120" i="4" s="1"/>
  <c r="C143" i="4" s="1"/>
  <c r="F27" i="4"/>
  <c r="G55" i="4" s="1"/>
  <c r="E79" i="4" s="1"/>
  <c r="G100" i="4" s="1"/>
  <c r="D28" i="4"/>
  <c r="E56" i="4" s="1"/>
  <c r="C80" i="4" s="1"/>
  <c r="E101" i="4" s="1"/>
  <c r="F121" i="4" s="1"/>
  <c r="C144" i="4" s="1"/>
  <c r="G144" i="4" s="1"/>
  <c r="H144" i="4" s="1"/>
  <c r="E28" i="4"/>
  <c r="F56" i="4" s="1"/>
  <c r="D80" i="4" s="1"/>
  <c r="F101" i="4" s="1"/>
  <c r="F28" i="4"/>
  <c r="G56" i="4" s="1"/>
  <c r="E80" i="4" s="1"/>
  <c r="G101" i="4" s="1"/>
  <c r="G28" i="4"/>
  <c r="H56" i="4" s="1"/>
  <c r="F80" i="4" s="1"/>
  <c r="D29" i="4"/>
  <c r="E57" i="4" s="1"/>
  <c r="C81" i="4" s="1"/>
  <c r="E102" i="4" s="1"/>
  <c r="F122" i="4" s="1"/>
  <c r="C145" i="4" s="1"/>
  <c r="F29" i="4"/>
  <c r="G57" i="4" s="1"/>
  <c r="E81" i="4" s="1"/>
  <c r="G102" i="4" s="1"/>
  <c r="G29" i="4"/>
  <c r="D30" i="4"/>
  <c r="E58" i="4" s="1"/>
  <c r="C82" i="4" s="1"/>
  <c r="E103" i="4" s="1"/>
  <c r="F123" i="4" s="1"/>
  <c r="C146" i="4" s="1"/>
  <c r="F146" i="4" s="1"/>
  <c r="F30" i="4"/>
  <c r="G58" i="4" s="1"/>
  <c r="E82" i="4" s="1"/>
  <c r="G103" i="4" s="1"/>
  <c r="G30" i="4"/>
  <c r="D31" i="4"/>
  <c r="E59" i="4" s="1"/>
  <c r="C83" i="4" s="1"/>
  <c r="E104" i="4" s="1"/>
  <c r="F124" i="4" s="1"/>
  <c r="C147" i="4" s="1"/>
  <c r="F31" i="4"/>
  <c r="G59" i="4" s="1"/>
  <c r="E83" i="4" s="1"/>
  <c r="G104" i="4" s="1"/>
  <c r="D32" i="4"/>
  <c r="E60" i="4" s="1"/>
  <c r="C84" i="4" s="1"/>
  <c r="E105" i="4" s="1"/>
  <c r="F125" i="4" s="1"/>
  <c r="C148" i="4" s="1"/>
  <c r="F148" i="4" s="1"/>
  <c r="F32" i="4"/>
  <c r="G60" i="4" s="1"/>
  <c r="E84" i="4" s="1"/>
  <c r="G105" i="4" s="1"/>
  <c r="G32" i="4"/>
  <c r="H60" i="4" s="1"/>
  <c r="F84" i="4" s="1"/>
  <c r="I32" i="4"/>
  <c r="J32" i="4" s="1"/>
  <c r="I31" i="4"/>
  <c r="J31" i="4" s="1"/>
  <c r="I30" i="4"/>
  <c r="J30" i="4" s="1"/>
  <c r="I29" i="4"/>
  <c r="J29" i="4" s="1"/>
  <c r="I28" i="4"/>
  <c r="J28" i="4" s="1"/>
  <c r="I27" i="4"/>
  <c r="J27" i="4" s="1"/>
  <c r="I26" i="4"/>
  <c r="J26" i="4" s="1"/>
  <c r="I25" i="4"/>
  <c r="J25" i="4" s="1"/>
  <c r="I24" i="4"/>
  <c r="J24" i="4" s="1"/>
  <c r="I23" i="4"/>
  <c r="J23" i="4" s="1"/>
  <c r="I22" i="4"/>
  <c r="J22" i="4" s="1"/>
  <c r="I21" i="4"/>
  <c r="J21" i="4" s="1"/>
  <c r="I20" i="4"/>
  <c r="J20" i="4" s="1"/>
  <c r="I19" i="4"/>
  <c r="J19" i="4" s="1"/>
  <c r="I18" i="4"/>
  <c r="J18" i="4" s="1"/>
  <c r="I17" i="4"/>
  <c r="J17" i="4" s="1"/>
  <c r="F15" i="81"/>
  <c r="F16" i="81"/>
  <c r="G18" i="4" s="1"/>
  <c r="H46" i="4" s="1"/>
  <c r="F70" i="4" s="1"/>
  <c r="F17" i="81"/>
  <c r="G19" i="4" s="1"/>
  <c r="F18" i="81"/>
  <c r="G18" i="81" s="1"/>
  <c r="F19" i="81"/>
  <c r="G19" i="81" s="1"/>
  <c r="F20" i="81"/>
  <c r="G20" i="81" s="1"/>
  <c r="F21" i="81"/>
  <c r="G21" i="4" s="1"/>
  <c r="H49" i="4" s="1"/>
  <c r="F22" i="81"/>
  <c r="G22" i="81" s="1"/>
  <c r="F23" i="81"/>
  <c r="G23" i="81" s="1"/>
  <c r="F24" i="81"/>
  <c r="G24" i="81" s="1"/>
  <c r="F25" i="81"/>
  <c r="G25" i="81" s="1"/>
  <c r="F26" i="81"/>
  <c r="G26" i="81" s="1"/>
  <c r="F27" i="81"/>
  <c r="G27" i="81" s="1"/>
  <c r="F28" i="81"/>
  <c r="G28" i="81" s="1"/>
  <c r="F29" i="81"/>
  <c r="G29" i="81" s="1"/>
  <c r="F30" i="81"/>
  <c r="G30" i="81" s="1"/>
  <c r="F31" i="81"/>
  <c r="F32" i="81"/>
  <c r="G25" i="14" s="1"/>
  <c r="E46" i="14" s="1"/>
  <c r="F33" i="81"/>
  <c r="G26" i="14" s="1"/>
  <c r="F34" i="81"/>
  <c r="G34" i="81" s="1"/>
  <c r="F37" i="81"/>
  <c r="G28" i="14" s="1"/>
  <c r="E49" i="14" s="1"/>
  <c r="F38" i="81"/>
  <c r="G38" i="81" s="1"/>
  <c r="F41" i="81"/>
  <c r="G41" i="81" s="1"/>
  <c r="F42" i="81"/>
  <c r="G31" i="14" s="1"/>
  <c r="E52" i="14" s="1"/>
  <c r="F14" i="81"/>
  <c r="G14" i="81" s="1"/>
  <c r="E42" i="81"/>
  <c r="F31" i="14" s="1"/>
  <c r="D52" i="14" s="1"/>
  <c r="F69" i="14" s="1"/>
  <c r="E41" i="81"/>
  <c r="K42" i="81"/>
  <c r="J42" i="81"/>
  <c r="B42" i="81" s="1"/>
  <c r="H42" i="81"/>
  <c r="K41" i="81"/>
  <c r="J41" i="81"/>
  <c r="E32" i="4" s="1"/>
  <c r="F60" i="4" s="1"/>
  <c r="D84" i="4" s="1"/>
  <c r="F105" i="4" s="1"/>
  <c r="H41" i="81"/>
  <c r="K40" i="81"/>
  <c r="J40" i="81"/>
  <c r="B40" i="81" s="1"/>
  <c r="H40" i="81"/>
  <c r="G40" i="81"/>
  <c r="K39" i="81"/>
  <c r="J39" i="81"/>
  <c r="B39" i="81" s="1"/>
  <c r="H39" i="81"/>
  <c r="G39" i="81"/>
  <c r="K38" i="81"/>
  <c r="J38" i="81"/>
  <c r="B38" i="81" s="1"/>
  <c r="H38" i="81"/>
  <c r="K37" i="81"/>
  <c r="J37" i="81"/>
  <c r="B37" i="81" s="1"/>
  <c r="H37" i="81"/>
  <c r="G37" i="81"/>
  <c r="K36" i="81"/>
  <c r="J36" i="81"/>
  <c r="B36" i="81" s="1"/>
  <c r="H36" i="81"/>
  <c r="G36" i="81"/>
  <c r="K35" i="81"/>
  <c r="J35" i="81"/>
  <c r="B35" i="81" s="1"/>
  <c r="H35" i="81"/>
  <c r="G35" i="81"/>
  <c r="K34" i="81"/>
  <c r="J34" i="81"/>
  <c r="E27" i="14" s="1"/>
  <c r="C48" i="14" s="1"/>
  <c r="E65" i="14" s="1"/>
  <c r="H34" i="81"/>
  <c r="K33" i="81"/>
  <c r="J33" i="81"/>
  <c r="B33" i="81" s="1"/>
  <c r="H33" i="81"/>
  <c r="G33" i="81"/>
  <c r="K32" i="81"/>
  <c r="J32" i="81"/>
  <c r="B32" i="81" s="1"/>
  <c r="H32" i="81"/>
  <c r="K31" i="81"/>
  <c r="J31" i="81"/>
  <c r="B31" i="81" s="1"/>
  <c r="H31" i="81"/>
  <c r="G31" i="81"/>
  <c r="K30" i="81"/>
  <c r="J30" i="81"/>
  <c r="B30" i="81" s="1"/>
  <c r="H30" i="81"/>
  <c r="K29" i="81"/>
  <c r="J29" i="81"/>
  <c r="B29" i="81" s="1"/>
  <c r="H29" i="81"/>
  <c r="K28" i="81"/>
  <c r="J28" i="81"/>
  <c r="B28" i="81" s="1"/>
  <c r="H28" i="81"/>
  <c r="K27" i="81"/>
  <c r="J27" i="81"/>
  <c r="B27" i="81" s="1"/>
  <c r="H27" i="81"/>
  <c r="K26" i="81"/>
  <c r="J26" i="81"/>
  <c r="B26" i="81" s="1"/>
  <c r="H26" i="81"/>
  <c r="K25" i="81"/>
  <c r="J25" i="81"/>
  <c r="B25" i="81" s="1"/>
  <c r="H25" i="81"/>
  <c r="K24" i="81"/>
  <c r="J24" i="81"/>
  <c r="B24" i="81" s="1"/>
  <c r="H24" i="81"/>
  <c r="K23" i="81"/>
  <c r="J23" i="81"/>
  <c r="B23" i="81" s="1"/>
  <c r="H23" i="81"/>
  <c r="K22" i="81"/>
  <c r="J22" i="81"/>
  <c r="B22" i="81" s="1"/>
  <c r="H22" i="81"/>
  <c r="K21" i="81"/>
  <c r="J21" i="81"/>
  <c r="B21" i="81" s="1"/>
  <c r="H21" i="81"/>
  <c r="K20" i="81"/>
  <c r="J20" i="81"/>
  <c r="B20" i="81" s="1"/>
  <c r="H20" i="81"/>
  <c r="K19" i="81"/>
  <c r="F18" i="5" s="1"/>
  <c r="J19" i="81"/>
  <c r="B19" i="81" s="1"/>
  <c r="H19" i="81"/>
  <c r="K18" i="81"/>
  <c r="J18" i="81"/>
  <c r="B18" i="81" s="1"/>
  <c r="H18" i="81"/>
  <c r="K17" i="81"/>
  <c r="J17" i="81"/>
  <c r="B17" i="81" s="1"/>
  <c r="H17" i="81"/>
  <c r="K16" i="81"/>
  <c r="J16" i="81"/>
  <c r="B16" i="81" s="1"/>
  <c r="H16" i="81"/>
  <c r="K15" i="81"/>
  <c r="J15" i="81"/>
  <c r="B15" i="81" s="1"/>
  <c r="H15" i="81"/>
  <c r="G15" i="81"/>
  <c r="K14" i="81"/>
  <c r="J14" i="81"/>
  <c r="B14" i="81" s="1"/>
  <c r="H14" i="81"/>
  <c r="D16" i="77"/>
  <c r="E29" i="4" l="1"/>
  <c r="F57" i="4" s="1"/>
  <c r="D81" i="4" s="1"/>
  <c r="F102" i="4" s="1"/>
  <c r="E27" i="4"/>
  <c r="F55" i="4" s="1"/>
  <c r="D79" i="4" s="1"/>
  <c r="F100" i="4" s="1"/>
  <c r="G22" i="4"/>
  <c r="H50" i="4" s="1"/>
  <c r="F74" i="4" s="1"/>
  <c r="G20" i="4"/>
  <c r="H48" i="4" s="1"/>
  <c r="F72" i="4" s="1"/>
  <c r="E18" i="4"/>
  <c r="F46" i="4" s="1"/>
  <c r="D70" i="4" s="1"/>
  <c r="F91" i="4" s="1"/>
  <c r="G16" i="81"/>
  <c r="G32" i="81"/>
  <c r="E31" i="4"/>
  <c r="F59" i="4" s="1"/>
  <c r="D83" i="4" s="1"/>
  <c r="F104" i="4" s="1"/>
  <c r="G24" i="4"/>
  <c r="H52" i="4" s="1"/>
  <c r="F76" i="4" s="1"/>
  <c r="E20" i="14"/>
  <c r="E23" i="14"/>
  <c r="E25" i="14"/>
  <c r="C46" i="14" s="1"/>
  <c r="E63" i="14" s="1"/>
  <c r="E26" i="14"/>
  <c r="C47" i="14" s="1"/>
  <c r="E64" i="14" s="1"/>
  <c r="G21" i="14"/>
  <c r="G26" i="4"/>
  <c r="H54" i="4" s="1"/>
  <c r="F78" i="4" s="1"/>
  <c r="E22" i="4"/>
  <c r="F50" i="4" s="1"/>
  <c r="D74" i="4" s="1"/>
  <c r="F95" i="4" s="1"/>
  <c r="E20" i="4"/>
  <c r="F48" i="4" s="1"/>
  <c r="D72" i="4" s="1"/>
  <c r="F93" i="4" s="1"/>
  <c r="G21" i="81"/>
  <c r="E24" i="4"/>
  <c r="F52" i="4" s="1"/>
  <c r="D76" i="4" s="1"/>
  <c r="F97" i="4" s="1"/>
  <c r="G20" i="14"/>
  <c r="G23" i="14"/>
  <c r="E17" i="4"/>
  <c r="F45" i="4" s="1"/>
  <c r="D69" i="4" s="1"/>
  <c r="F90" i="4" s="1"/>
  <c r="G27" i="14"/>
  <c r="E48" i="14" s="1"/>
  <c r="F48" i="14" s="1"/>
  <c r="G23" i="4"/>
  <c r="H51" i="4" s="1"/>
  <c r="F75" i="4" s="1"/>
  <c r="G75" i="4" s="1"/>
  <c r="E22" i="14"/>
  <c r="E24" i="14"/>
  <c r="G27" i="4"/>
  <c r="H55" i="4" s="1"/>
  <c r="G25" i="4"/>
  <c r="H53" i="4" s="1"/>
  <c r="F77" i="4" s="1"/>
  <c r="E21" i="4"/>
  <c r="F49" i="4" s="1"/>
  <c r="D73" i="4" s="1"/>
  <c r="F94" i="4" s="1"/>
  <c r="G31" i="4"/>
  <c r="H59" i="4" s="1"/>
  <c r="F83" i="4" s="1"/>
  <c r="G22" i="14"/>
  <c r="G24" i="14"/>
  <c r="E21" i="14"/>
  <c r="E25" i="4"/>
  <c r="F53" i="4" s="1"/>
  <c r="D77" i="4" s="1"/>
  <c r="F98" i="4" s="1"/>
  <c r="E30" i="14"/>
  <c r="C51" i="14" s="1"/>
  <c r="E68" i="14" s="1"/>
  <c r="E29" i="14"/>
  <c r="C50" i="14" s="1"/>
  <c r="E67" i="14" s="1"/>
  <c r="E28" i="14"/>
  <c r="C49" i="14" s="1"/>
  <c r="E66" i="14" s="1"/>
  <c r="E30" i="4"/>
  <c r="F58" i="4" s="1"/>
  <c r="D82" i="4" s="1"/>
  <c r="F103" i="4" s="1"/>
  <c r="B34" i="81"/>
  <c r="E23" i="4"/>
  <c r="F51" i="4" s="1"/>
  <c r="D75" i="4" s="1"/>
  <c r="F96" i="4" s="1"/>
  <c r="G42" i="81"/>
  <c r="G17" i="81"/>
  <c r="B41" i="81"/>
  <c r="E31" i="14"/>
  <c r="C52" i="14" s="1"/>
  <c r="E69" i="14" s="1"/>
  <c r="E19" i="4"/>
  <c r="F47" i="4" s="1"/>
  <c r="D71" i="4" s="1"/>
  <c r="F92" i="4" s="1"/>
  <c r="B100" i="14"/>
  <c r="D100" i="14" s="1"/>
  <c r="B104" i="14"/>
  <c r="B103" i="14"/>
  <c r="B98" i="14"/>
  <c r="D98" i="14" s="1"/>
  <c r="B99" i="14"/>
  <c r="B101" i="14"/>
  <c r="B102" i="14"/>
  <c r="H26" i="14"/>
  <c r="F52" i="14"/>
  <c r="F51" i="14"/>
  <c r="H51" i="14" s="1"/>
  <c r="K51" i="14"/>
  <c r="H31" i="14"/>
  <c r="F49" i="14"/>
  <c r="G49" i="14" s="1"/>
  <c r="F50" i="14"/>
  <c r="H50" i="14" s="1"/>
  <c r="F46" i="14"/>
  <c r="E47" i="14"/>
  <c r="F47" i="14" s="1"/>
  <c r="G47" i="14" s="1"/>
  <c r="H27" i="14"/>
  <c r="H25" i="14"/>
  <c r="H30" i="14"/>
  <c r="H29" i="14"/>
  <c r="H28" i="14"/>
  <c r="F145" i="4"/>
  <c r="G145" i="4"/>
  <c r="H145" i="4" s="1"/>
  <c r="G148" i="4"/>
  <c r="H148" i="4" s="1"/>
  <c r="G141" i="4"/>
  <c r="H141" i="4" s="1"/>
  <c r="G143" i="4"/>
  <c r="H143" i="4" s="1"/>
  <c r="F143" i="4"/>
  <c r="G147" i="4"/>
  <c r="H147" i="4" s="1"/>
  <c r="F147" i="4"/>
  <c r="F144" i="4"/>
  <c r="G142" i="4"/>
  <c r="H142" i="4" s="1"/>
  <c r="G140" i="4"/>
  <c r="H140" i="4" s="1"/>
  <c r="G146" i="4"/>
  <c r="H146" i="4" s="1"/>
  <c r="G138" i="4"/>
  <c r="H138" i="4" s="1"/>
  <c r="F138" i="4"/>
  <c r="G137" i="4"/>
  <c r="H137" i="4" s="1"/>
  <c r="F137" i="4"/>
  <c r="F136" i="4"/>
  <c r="G136" i="4"/>
  <c r="H136" i="4" s="1"/>
  <c r="F139" i="4"/>
  <c r="G135" i="4"/>
  <c r="H135" i="4" s="1"/>
  <c r="F135" i="4"/>
  <c r="G134" i="4"/>
  <c r="H134" i="4" s="1"/>
  <c r="H29" i="4"/>
  <c r="K29" i="4" s="1"/>
  <c r="L29" i="4" s="1"/>
  <c r="G122" i="4" s="1"/>
  <c r="I49" i="4"/>
  <c r="J49" i="4" s="1"/>
  <c r="J94" i="4" s="1"/>
  <c r="G70" i="4"/>
  <c r="H70" i="4" s="1"/>
  <c r="G84" i="4"/>
  <c r="L84" i="4" s="1"/>
  <c r="G80" i="4"/>
  <c r="K80" i="4" s="1"/>
  <c r="G76" i="4"/>
  <c r="L76" i="4" s="1"/>
  <c r="G72" i="4"/>
  <c r="K72" i="4" s="1"/>
  <c r="G83" i="4"/>
  <c r="K83" i="4" s="1"/>
  <c r="I55" i="4"/>
  <c r="J55" i="4" s="1"/>
  <c r="J100" i="4" s="1"/>
  <c r="G78" i="4"/>
  <c r="I78" i="4" s="1"/>
  <c r="H30" i="4"/>
  <c r="G74" i="4"/>
  <c r="I74" i="4" s="1"/>
  <c r="H19" i="4"/>
  <c r="G77" i="4"/>
  <c r="K77" i="4" s="1"/>
  <c r="F79" i="4"/>
  <c r="G79" i="4" s="1"/>
  <c r="L79" i="4" s="1"/>
  <c r="F73" i="4"/>
  <c r="G73" i="4" s="1"/>
  <c r="J73" i="4" s="1"/>
  <c r="H58" i="4"/>
  <c r="H47" i="4"/>
  <c r="F71" i="4" s="1"/>
  <c r="G71" i="4" s="1"/>
  <c r="H71" i="4" s="1"/>
  <c r="H57" i="4"/>
  <c r="I60" i="4"/>
  <c r="J60" i="4" s="1"/>
  <c r="J105" i="4" s="1"/>
  <c r="I59" i="4"/>
  <c r="J59" i="4" s="1"/>
  <c r="J104" i="4" s="1"/>
  <c r="I56" i="4"/>
  <c r="J56" i="4" s="1"/>
  <c r="J101" i="4" s="1"/>
  <c r="I53" i="4"/>
  <c r="J53" i="4" s="1"/>
  <c r="J98" i="4" s="1"/>
  <c r="I54" i="4"/>
  <c r="J54" i="4" s="1"/>
  <c r="J99" i="4" s="1"/>
  <c r="I52" i="4"/>
  <c r="J52" i="4" s="1"/>
  <c r="J97" i="4" s="1"/>
  <c r="I48" i="4"/>
  <c r="J48" i="4" s="1"/>
  <c r="J93" i="4" s="1"/>
  <c r="I50" i="4"/>
  <c r="J50" i="4" s="1"/>
  <c r="J95" i="4" s="1"/>
  <c r="I46" i="4"/>
  <c r="J46" i="4" s="1"/>
  <c r="J91" i="4" s="1"/>
  <c r="H27" i="4"/>
  <c r="K27" i="4" s="1"/>
  <c r="L27" i="4" s="1"/>
  <c r="G120" i="4" s="1"/>
  <c r="H32" i="4"/>
  <c r="K32" i="4" s="1"/>
  <c r="L32" i="4" s="1"/>
  <c r="G125" i="4" s="1"/>
  <c r="H31" i="4"/>
  <c r="K31" i="4" s="1"/>
  <c r="L31" i="4" s="1"/>
  <c r="G124" i="4" s="1"/>
  <c r="H28" i="4"/>
  <c r="K28" i="4" s="1"/>
  <c r="L28" i="4" s="1"/>
  <c r="G121" i="4" s="1"/>
  <c r="H24" i="4"/>
  <c r="K24" i="4" s="1"/>
  <c r="L24" i="4" s="1"/>
  <c r="G117" i="4" s="1"/>
  <c r="H23" i="4"/>
  <c r="H22" i="4"/>
  <c r="H25" i="4"/>
  <c r="K25" i="4" s="1"/>
  <c r="L25" i="4" s="1"/>
  <c r="G118" i="4" s="1"/>
  <c r="H20" i="4"/>
  <c r="K20" i="4" s="1"/>
  <c r="L20" i="4" s="1"/>
  <c r="G113" i="4" s="1"/>
  <c r="H26" i="4"/>
  <c r="K26" i="4" s="1"/>
  <c r="L26" i="4" s="1"/>
  <c r="G119" i="4" s="1"/>
  <c r="H21" i="4"/>
  <c r="K21" i="4" s="1"/>
  <c r="L21" i="4" s="1"/>
  <c r="G114" i="4" s="1"/>
  <c r="H18" i="4"/>
  <c r="K18" i="4" s="1"/>
  <c r="L18" i="4" s="1"/>
  <c r="G111" i="4" s="1"/>
  <c r="H17" i="4"/>
  <c r="D17" i="69"/>
  <c r="H48" i="14" l="1"/>
  <c r="G48" i="14"/>
  <c r="J48" i="14"/>
  <c r="K48" i="14"/>
  <c r="I48" i="14"/>
  <c r="K46" i="14"/>
  <c r="K22" i="4"/>
  <c r="L22" i="4" s="1"/>
  <c r="G115" i="4" s="1"/>
  <c r="I51" i="4"/>
  <c r="J51" i="4" s="1"/>
  <c r="J96" i="4" s="1"/>
  <c r="K30" i="4"/>
  <c r="L30" i="4" s="1"/>
  <c r="G123" i="4" s="1"/>
  <c r="K17" i="4"/>
  <c r="L17" i="4" s="1"/>
  <c r="G110" i="4" s="1"/>
  <c r="F100" i="14"/>
  <c r="K52" i="14"/>
  <c r="E100" i="14"/>
  <c r="K23" i="4"/>
  <c r="L23" i="4" s="1"/>
  <c r="G116" i="4" s="1"/>
  <c r="L75" i="4"/>
  <c r="K19" i="4"/>
  <c r="L19" i="4" s="1"/>
  <c r="G112" i="4" s="1"/>
  <c r="J49" i="14"/>
  <c r="E103" i="14"/>
  <c r="D103" i="14"/>
  <c r="F103" i="14"/>
  <c r="I52" i="14"/>
  <c r="F104" i="14"/>
  <c r="E104" i="14"/>
  <c r="D104" i="14"/>
  <c r="I49" i="14"/>
  <c r="H52" i="14"/>
  <c r="F102" i="14"/>
  <c r="E102" i="14"/>
  <c r="D102" i="14"/>
  <c r="E101" i="14"/>
  <c r="F101" i="14"/>
  <c r="D101" i="14"/>
  <c r="E99" i="14"/>
  <c r="D99" i="14"/>
  <c r="F99" i="14"/>
  <c r="J52" i="14"/>
  <c r="G52" i="14"/>
  <c r="K50" i="14"/>
  <c r="G46" i="14"/>
  <c r="J50" i="14"/>
  <c r="I50" i="14"/>
  <c r="K49" i="14"/>
  <c r="I51" i="14"/>
  <c r="H49" i="14"/>
  <c r="G50" i="14"/>
  <c r="G51" i="14"/>
  <c r="J51" i="14"/>
  <c r="I46" i="14"/>
  <c r="J46" i="14"/>
  <c r="H46" i="14"/>
  <c r="H47" i="14"/>
  <c r="L48" i="14"/>
  <c r="AB48" i="14"/>
  <c r="I47" i="14"/>
  <c r="J47" i="14"/>
  <c r="K47" i="14"/>
  <c r="H78" i="4"/>
  <c r="J70" i="4"/>
  <c r="K70" i="4"/>
  <c r="L70" i="4"/>
  <c r="I70" i="4"/>
  <c r="M70" i="4" s="1"/>
  <c r="I80" i="4"/>
  <c r="I76" i="4"/>
  <c r="H80" i="4"/>
  <c r="J76" i="4"/>
  <c r="H76" i="4"/>
  <c r="J80" i="4"/>
  <c r="J72" i="4"/>
  <c r="K75" i="4"/>
  <c r="H75" i="4"/>
  <c r="I75" i="4"/>
  <c r="J75" i="4"/>
  <c r="K76" i="4"/>
  <c r="H84" i="4"/>
  <c r="L80" i="4"/>
  <c r="I84" i="4"/>
  <c r="L83" i="4"/>
  <c r="J84" i="4"/>
  <c r="L72" i="4"/>
  <c r="I83" i="4"/>
  <c r="H83" i="4"/>
  <c r="J83" i="4"/>
  <c r="I72" i="4"/>
  <c r="H72" i="4"/>
  <c r="K84" i="4"/>
  <c r="I47" i="4"/>
  <c r="J47" i="4" s="1"/>
  <c r="J92" i="4" s="1"/>
  <c r="K78" i="4"/>
  <c r="H79" i="4"/>
  <c r="I79" i="4"/>
  <c r="J79" i="4"/>
  <c r="L74" i="4"/>
  <c r="L78" i="4"/>
  <c r="H74" i="4"/>
  <c r="I77" i="4"/>
  <c r="L77" i="4"/>
  <c r="K74" i="4"/>
  <c r="J77" i="4"/>
  <c r="H77" i="4"/>
  <c r="J78" i="4"/>
  <c r="J74" i="4"/>
  <c r="K79" i="4"/>
  <c r="L73" i="4"/>
  <c r="I57" i="4"/>
  <c r="J57" i="4" s="1"/>
  <c r="J102" i="4" s="1"/>
  <c r="F81" i="4"/>
  <c r="G81" i="4" s="1"/>
  <c r="K73" i="4"/>
  <c r="H73" i="4"/>
  <c r="I58" i="4"/>
  <c r="J58" i="4" s="1"/>
  <c r="J103" i="4" s="1"/>
  <c r="F82" i="4"/>
  <c r="G82" i="4" s="1"/>
  <c r="I73" i="4"/>
  <c r="K71" i="4"/>
  <c r="L71" i="4"/>
  <c r="I71" i="4"/>
  <c r="J71" i="4"/>
  <c r="AB51" i="14" l="1"/>
  <c r="L51" i="14"/>
  <c r="AC51" i="14" s="1"/>
  <c r="AH51" i="14" s="1"/>
  <c r="L49" i="14"/>
  <c r="AD70" i="4"/>
  <c r="L52" i="14"/>
  <c r="AB50" i="14"/>
  <c r="AB52" i="14"/>
  <c r="AB49" i="14"/>
  <c r="AE49" i="14" s="1"/>
  <c r="AJ49" i="14" s="1"/>
  <c r="L50" i="14"/>
  <c r="AE48" i="14"/>
  <c r="AJ48" i="14" s="1"/>
  <c r="L46" i="14"/>
  <c r="AB46" i="14"/>
  <c r="AC48" i="14"/>
  <c r="AH48" i="14" s="1"/>
  <c r="AG48" i="14"/>
  <c r="AL48" i="14" s="1"/>
  <c r="AD48" i="14"/>
  <c r="AI48" i="14" s="1"/>
  <c r="L47" i="14"/>
  <c r="AF48" i="14"/>
  <c r="AK48" i="14" s="1"/>
  <c r="AB47" i="14"/>
  <c r="AC47" i="14" s="1"/>
  <c r="AH47" i="14" s="1"/>
  <c r="M75" i="4"/>
  <c r="M76" i="4"/>
  <c r="AD80" i="4"/>
  <c r="M80" i="4"/>
  <c r="AD75" i="4"/>
  <c r="AD76" i="4"/>
  <c r="M83" i="4"/>
  <c r="AD84" i="4"/>
  <c r="AD72" i="4"/>
  <c r="M72" i="4"/>
  <c r="AD83" i="4"/>
  <c r="M84" i="4"/>
  <c r="AF70" i="4"/>
  <c r="AK70" i="4" s="1"/>
  <c r="M79" i="4"/>
  <c r="M77" i="4"/>
  <c r="AD74" i="4"/>
  <c r="AD78" i="4"/>
  <c r="AD77" i="4"/>
  <c r="M78" i="4"/>
  <c r="M74" i="4"/>
  <c r="AD79" i="4"/>
  <c r="AD73" i="4"/>
  <c r="J82" i="4"/>
  <c r="L82" i="4"/>
  <c r="I82" i="4"/>
  <c r="H82" i="4"/>
  <c r="K82" i="4"/>
  <c r="M73" i="4"/>
  <c r="L81" i="4"/>
  <c r="K81" i="4"/>
  <c r="I81" i="4"/>
  <c r="J81" i="4"/>
  <c r="H81" i="4"/>
  <c r="AI70" i="4"/>
  <c r="AN70" i="4" s="1"/>
  <c r="M71" i="4"/>
  <c r="AD71" i="4"/>
  <c r="AG70" i="4"/>
  <c r="AL70" i="4" s="1"/>
  <c r="AE70" i="4"/>
  <c r="AJ70" i="4" s="1"/>
  <c r="AH70" i="4"/>
  <c r="AM70" i="4" s="1"/>
  <c r="E17" i="69"/>
  <c r="E18" i="69" s="1"/>
  <c r="E19" i="69" s="1"/>
  <c r="E20" i="69" s="1"/>
  <c r="C10" i="69"/>
  <c r="J56" i="83"/>
  <c r="I56" i="83" s="1"/>
  <c r="I58" i="83" s="1"/>
  <c r="AH80" i="4" l="1"/>
  <c r="AM80" i="4" s="1"/>
  <c r="AD52" i="14"/>
  <c r="AI52" i="14" s="1"/>
  <c r="AC50" i="14"/>
  <c r="AH50" i="14" s="1"/>
  <c r="AG76" i="4"/>
  <c r="AL76" i="4" s="1"/>
  <c r="AD49" i="14"/>
  <c r="AI49" i="14" s="1"/>
  <c r="AE75" i="4"/>
  <c r="AJ75" i="4" s="1"/>
  <c r="AD51" i="14"/>
  <c r="AI51" i="14" s="1"/>
  <c r="AF51" i="14"/>
  <c r="AK51" i="14" s="1"/>
  <c r="AE51" i="14"/>
  <c r="AJ51" i="14" s="1"/>
  <c r="AG51" i="14"/>
  <c r="AL51" i="14" s="1"/>
  <c r="AD50" i="14"/>
  <c r="AI50" i="14" s="1"/>
  <c r="AF50" i="14"/>
  <c r="AK50" i="14" s="1"/>
  <c r="AG49" i="14"/>
  <c r="AL49" i="14" s="1"/>
  <c r="AF49" i="14"/>
  <c r="AK49" i="14" s="1"/>
  <c r="AI75" i="4"/>
  <c r="AN75" i="4" s="1"/>
  <c r="AG75" i="4"/>
  <c r="AL75" i="4" s="1"/>
  <c r="AI84" i="4"/>
  <c r="AN84" i="4" s="1"/>
  <c r="AI80" i="4"/>
  <c r="AN80" i="4" s="1"/>
  <c r="AF76" i="4"/>
  <c r="AK76" i="4" s="1"/>
  <c r="AE83" i="4"/>
  <c r="AJ83" i="4" s="1"/>
  <c r="AE76" i="4"/>
  <c r="AJ76" i="4" s="1"/>
  <c r="AI76" i="4"/>
  <c r="AN76" i="4" s="1"/>
  <c r="AH76" i="4"/>
  <c r="AM76" i="4" s="1"/>
  <c r="AE52" i="14"/>
  <c r="AJ52" i="14" s="1"/>
  <c r="AF52" i="14"/>
  <c r="AK52" i="14" s="1"/>
  <c r="AC49" i="14"/>
  <c r="AH49" i="14" s="1"/>
  <c r="AG52" i="14"/>
  <c r="AL52" i="14" s="1"/>
  <c r="AC52" i="14"/>
  <c r="AH52" i="14" s="1"/>
  <c r="AE46" i="14"/>
  <c r="AJ46" i="14" s="1"/>
  <c r="AE50" i="14"/>
  <c r="AJ50" i="14" s="1"/>
  <c r="AG50" i="14"/>
  <c r="AL50" i="14" s="1"/>
  <c r="AF46" i="14"/>
  <c r="AK46" i="14" s="1"/>
  <c r="AG46" i="14"/>
  <c r="AL46" i="14" s="1"/>
  <c r="AC46" i="14"/>
  <c r="AH46" i="14" s="1"/>
  <c r="AD46" i="14"/>
  <c r="AI46" i="14" s="1"/>
  <c r="AE47" i="14"/>
  <c r="AJ47" i="14" s="1"/>
  <c r="AM48" i="14"/>
  <c r="M48" i="14" s="1"/>
  <c r="G65" i="14" s="1"/>
  <c r="AF47" i="14"/>
  <c r="AK47" i="14" s="1"/>
  <c r="AD47" i="14"/>
  <c r="AI47" i="14" s="1"/>
  <c r="AG47" i="14"/>
  <c r="AL47" i="14" s="1"/>
  <c r="AF72" i="4"/>
  <c r="AK72" i="4" s="1"/>
  <c r="AG72" i="4"/>
  <c r="AL72" i="4" s="1"/>
  <c r="AI72" i="4"/>
  <c r="AN72" i="4" s="1"/>
  <c r="AH78" i="4"/>
  <c r="AM78" i="4" s="1"/>
  <c r="AG74" i="4"/>
  <c r="AL74" i="4" s="1"/>
  <c r="AH72" i="4"/>
  <c r="AM72" i="4" s="1"/>
  <c r="AH75" i="4"/>
  <c r="AM75" i="4" s="1"/>
  <c r="AE71" i="4"/>
  <c r="AJ71" i="4" s="1"/>
  <c r="AF75" i="4"/>
  <c r="AK75" i="4" s="1"/>
  <c r="AE80" i="4"/>
  <c r="AJ80" i="4" s="1"/>
  <c r="AG80" i="4"/>
  <c r="AL80" i="4" s="1"/>
  <c r="AE72" i="4"/>
  <c r="AJ72" i="4" s="1"/>
  <c r="AF80" i="4"/>
  <c r="AK80" i="4" s="1"/>
  <c r="AE73" i="4"/>
  <c r="AJ73" i="4" s="1"/>
  <c r="AI78" i="4"/>
  <c r="AN78" i="4" s="1"/>
  <c r="AF77" i="4"/>
  <c r="AK77" i="4" s="1"/>
  <c r="AG79" i="4"/>
  <c r="AL79" i="4" s="1"/>
  <c r="AF83" i="4"/>
  <c r="AK83" i="4" s="1"/>
  <c r="AE84" i="4"/>
  <c r="AJ84" i="4" s="1"/>
  <c r="AG84" i="4"/>
  <c r="AL84" i="4" s="1"/>
  <c r="AG83" i="4"/>
  <c r="AL83" i="4" s="1"/>
  <c r="AH84" i="4"/>
  <c r="AM84" i="4" s="1"/>
  <c r="AI83" i="4"/>
  <c r="AN83" i="4" s="1"/>
  <c r="AF84" i="4"/>
  <c r="AK84" i="4" s="1"/>
  <c r="AH83" i="4"/>
  <c r="AM83" i="4" s="1"/>
  <c r="AE77" i="4"/>
  <c r="AJ77" i="4" s="1"/>
  <c r="AG77" i="4"/>
  <c r="AL77" i="4" s="1"/>
  <c r="AG78" i="4"/>
  <c r="AL78" i="4" s="1"/>
  <c r="AE78" i="4"/>
  <c r="AJ78" i="4" s="1"/>
  <c r="AH77" i="4"/>
  <c r="AM77" i="4" s="1"/>
  <c r="AE74" i="4"/>
  <c r="AJ74" i="4" s="1"/>
  <c r="AF78" i="4"/>
  <c r="AK78" i="4" s="1"/>
  <c r="AI74" i="4"/>
  <c r="AN74" i="4" s="1"/>
  <c r="AH74" i="4"/>
  <c r="AM74" i="4" s="1"/>
  <c r="AI77" i="4"/>
  <c r="AN77" i="4" s="1"/>
  <c r="AI73" i="4"/>
  <c r="AN73" i="4" s="1"/>
  <c r="AF73" i="4"/>
  <c r="AK73" i="4" s="1"/>
  <c r="AH73" i="4"/>
  <c r="AM73" i="4" s="1"/>
  <c r="AE79" i="4"/>
  <c r="AJ79" i="4" s="1"/>
  <c r="AI79" i="4"/>
  <c r="AN79" i="4" s="1"/>
  <c r="AH79" i="4"/>
  <c r="AM79" i="4" s="1"/>
  <c r="AG73" i="4"/>
  <c r="AL73" i="4" s="1"/>
  <c r="AF74" i="4"/>
  <c r="AK74" i="4" s="1"/>
  <c r="AF79" i="4"/>
  <c r="AK79" i="4" s="1"/>
  <c r="M82" i="4"/>
  <c r="AD82" i="4"/>
  <c r="M81" i="4"/>
  <c r="AD81" i="4"/>
  <c r="AI71" i="4"/>
  <c r="AN71" i="4" s="1"/>
  <c r="AO70" i="4"/>
  <c r="N70" i="4" s="1"/>
  <c r="H91" i="4" s="1"/>
  <c r="I91" i="4" s="1"/>
  <c r="K91" i="4" s="1"/>
  <c r="I111" i="4" s="1"/>
  <c r="AF71" i="4"/>
  <c r="AK71" i="4" s="1"/>
  <c r="AG71" i="4"/>
  <c r="AL71" i="4" s="1"/>
  <c r="AH71" i="4"/>
  <c r="AM71" i="4" s="1"/>
  <c r="Y48" i="83"/>
  <c r="I57" i="83"/>
  <c r="AM52" i="14" l="1"/>
  <c r="M52" i="14" s="1"/>
  <c r="G69" i="14" s="1"/>
  <c r="AM46" i="14"/>
  <c r="M46" i="14" s="1"/>
  <c r="G63" i="14" s="1"/>
  <c r="AM49" i="14"/>
  <c r="M49" i="14" s="1"/>
  <c r="G66" i="14" s="1"/>
  <c r="AM51" i="14"/>
  <c r="M51" i="14" s="1"/>
  <c r="G68" i="14" s="1"/>
  <c r="AO76" i="4"/>
  <c r="N76" i="4" s="1"/>
  <c r="H97" i="4" s="1"/>
  <c r="I97" i="4" s="1"/>
  <c r="K97" i="4" s="1"/>
  <c r="I117" i="4" s="1"/>
  <c r="AO72" i="4"/>
  <c r="N72" i="4" s="1"/>
  <c r="H93" i="4" s="1"/>
  <c r="I93" i="4" s="1"/>
  <c r="K93" i="4" s="1"/>
  <c r="I113" i="4" s="1"/>
  <c r="AO75" i="4"/>
  <c r="N75" i="4" s="1"/>
  <c r="H96" i="4" s="1"/>
  <c r="I96" i="4" s="1"/>
  <c r="K96" i="4" s="1"/>
  <c r="I116" i="4" s="1"/>
  <c r="AM50" i="14"/>
  <c r="M50" i="14" s="1"/>
  <c r="G67" i="14" s="1"/>
  <c r="AM47" i="14"/>
  <c r="M47" i="14" s="1"/>
  <c r="G64" i="14" s="1"/>
  <c r="AO80" i="4"/>
  <c r="N80" i="4" s="1"/>
  <c r="H101" i="4" s="1"/>
  <c r="I101" i="4" s="1"/>
  <c r="K101" i="4" s="1"/>
  <c r="I121" i="4" s="1"/>
  <c r="AO78" i="4"/>
  <c r="N78" i="4" s="1"/>
  <c r="H99" i="4" s="1"/>
  <c r="I99" i="4" s="1"/>
  <c r="K99" i="4" s="1"/>
  <c r="I119" i="4" s="1"/>
  <c r="AO77" i="4"/>
  <c r="N77" i="4" s="1"/>
  <c r="H98" i="4" s="1"/>
  <c r="I98" i="4" s="1"/>
  <c r="K98" i="4" s="1"/>
  <c r="I118" i="4" s="1"/>
  <c r="AO83" i="4"/>
  <c r="N83" i="4" s="1"/>
  <c r="H104" i="4" s="1"/>
  <c r="I104" i="4" s="1"/>
  <c r="K104" i="4" s="1"/>
  <c r="I124" i="4" s="1"/>
  <c r="AO84" i="4"/>
  <c r="N84" i="4" s="1"/>
  <c r="H105" i="4" s="1"/>
  <c r="I105" i="4" s="1"/>
  <c r="K105" i="4" s="1"/>
  <c r="I125" i="4" s="1"/>
  <c r="AH82" i="4"/>
  <c r="AM82" i="4" s="1"/>
  <c r="AO73" i="4"/>
  <c r="N73" i="4" s="1"/>
  <c r="H94" i="4" s="1"/>
  <c r="I94" i="4" s="1"/>
  <c r="K94" i="4" s="1"/>
  <c r="I114" i="4" s="1"/>
  <c r="AO74" i="4"/>
  <c r="N74" i="4" s="1"/>
  <c r="H95" i="4" s="1"/>
  <c r="I95" i="4" s="1"/>
  <c r="K95" i="4" s="1"/>
  <c r="I115" i="4" s="1"/>
  <c r="AO79" i="4"/>
  <c r="N79" i="4" s="1"/>
  <c r="H100" i="4" s="1"/>
  <c r="I100" i="4" s="1"/>
  <c r="K100" i="4" s="1"/>
  <c r="I120" i="4" s="1"/>
  <c r="AE82" i="4"/>
  <c r="AJ82" i="4" s="1"/>
  <c r="AI82" i="4"/>
  <c r="AN82" i="4" s="1"/>
  <c r="AF82" i="4"/>
  <c r="AK82" i="4" s="1"/>
  <c r="AH81" i="4"/>
  <c r="AM81" i="4" s="1"/>
  <c r="AG81" i="4"/>
  <c r="AL81" i="4" s="1"/>
  <c r="AG82" i="4"/>
  <c r="AL82" i="4" s="1"/>
  <c r="AI81" i="4"/>
  <c r="AN81" i="4" s="1"/>
  <c r="AE81" i="4"/>
  <c r="AJ81" i="4" s="1"/>
  <c r="AF81" i="4"/>
  <c r="AK81" i="4" s="1"/>
  <c r="AO71" i="4"/>
  <c r="N71" i="4" s="1"/>
  <c r="H92" i="4" s="1"/>
  <c r="I92" i="4" s="1"/>
  <c r="K92" i="4" s="1"/>
  <c r="I112" i="4" s="1"/>
  <c r="AO82" i="4" l="1"/>
  <c r="N82" i="4" s="1"/>
  <c r="H103" i="4" s="1"/>
  <c r="I103" i="4" s="1"/>
  <c r="K103" i="4" s="1"/>
  <c r="I123" i="4" s="1"/>
  <c r="AO81" i="4"/>
  <c r="N81" i="4" s="1"/>
  <c r="H102" i="4" s="1"/>
  <c r="I102" i="4" s="1"/>
  <c r="K102" i="4" s="1"/>
  <c r="I122" i="4" s="1"/>
  <c r="D18" i="69" l="1"/>
  <c r="H17" i="69"/>
  <c r="D19" i="69" l="1"/>
  <c r="H18" i="69"/>
  <c r="H19" i="69" l="1"/>
  <c r="D20" i="69"/>
  <c r="H20" i="69" s="1"/>
  <c r="L93" i="14" l="1"/>
  <c r="L97" i="14"/>
  <c r="L96" i="14"/>
  <c r="L95" i="14"/>
  <c r="L94" i="14"/>
  <c r="I97" i="14"/>
  <c r="I96" i="14"/>
  <c r="I95" i="14"/>
  <c r="D43" i="14"/>
  <c r="F60" i="14" s="1"/>
  <c r="B44" i="14"/>
  <c r="D61" i="14" s="1"/>
  <c r="F77" i="14" s="1"/>
  <c r="D44" i="14"/>
  <c r="F61" i="14" s="1"/>
  <c r="D45" i="14"/>
  <c r="F62" i="14" s="1"/>
  <c r="E43" i="14"/>
  <c r="B43" i="14" l="1"/>
  <c r="D60" i="14" s="1"/>
  <c r="F76" i="14" s="1"/>
  <c r="B95" i="14"/>
  <c r="B45" i="14"/>
  <c r="D62" i="14" s="1"/>
  <c r="F78" i="14" s="1"/>
  <c r="B97" i="14"/>
  <c r="B96" i="14"/>
  <c r="D96" i="14" s="1"/>
  <c r="F43" i="14"/>
  <c r="I43" i="14" s="1"/>
  <c r="H22" i="14"/>
  <c r="E45" i="14"/>
  <c r="F45" i="14" s="1"/>
  <c r="C43" i="14"/>
  <c r="E60" i="14" s="1"/>
  <c r="C45" i="14"/>
  <c r="E62" i="14" s="1"/>
  <c r="E44" i="14"/>
  <c r="F44" i="14" s="1"/>
  <c r="C44" i="14"/>
  <c r="E61" i="14" s="1"/>
  <c r="J44" i="14" l="1"/>
  <c r="H23" i="14"/>
  <c r="H45" i="14"/>
  <c r="I45" i="14"/>
  <c r="G45" i="14"/>
  <c r="F97" i="14"/>
  <c r="D97" i="14"/>
  <c r="E97" i="14"/>
  <c r="H24" i="14"/>
  <c r="E96" i="14"/>
  <c r="F96" i="14"/>
  <c r="K45" i="14"/>
  <c r="J45" i="14"/>
  <c r="D95" i="14"/>
  <c r="E95" i="14"/>
  <c r="F95" i="14"/>
  <c r="G43" i="14"/>
  <c r="H44" i="14"/>
  <c r="K43" i="14"/>
  <c r="G44" i="14"/>
  <c r="J43" i="14"/>
  <c r="H43" i="14"/>
  <c r="I44" i="14"/>
  <c r="K44" i="14"/>
  <c r="AB45" i="14" l="1"/>
  <c r="L45" i="14"/>
  <c r="AB43" i="14"/>
  <c r="AB44" i="14"/>
  <c r="L43" i="14"/>
  <c r="L44" i="14"/>
  <c r="AE45" i="14" l="1"/>
  <c r="AJ45" i="14" s="1"/>
  <c r="AG45" i="14"/>
  <c r="AL45" i="14" s="1"/>
  <c r="AC45" i="14"/>
  <c r="AH45" i="14" s="1"/>
  <c r="AF45" i="14"/>
  <c r="AK45" i="14" s="1"/>
  <c r="AD45" i="14"/>
  <c r="AI45" i="14" s="1"/>
  <c r="AD43" i="14"/>
  <c r="AI43" i="14" s="1"/>
  <c r="AF44" i="14"/>
  <c r="AK44" i="14" s="1"/>
  <c r="AC43" i="14"/>
  <c r="AH43" i="14" s="1"/>
  <c r="AE43" i="14"/>
  <c r="AJ43" i="14" s="1"/>
  <c r="AG43" i="14"/>
  <c r="AL43" i="14" s="1"/>
  <c r="AG44" i="14"/>
  <c r="AL44" i="14" s="1"/>
  <c r="AF43" i="14"/>
  <c r="AK43" i="14" s="1"/>
  <c r="AE44" i="14"/>
  <c r="AJ44" i="14" s="1"/>
  <c r="AC44" i="14"/>
  <c r="AH44" i="14" s="1"/>
  <c r="AD44" i="14"/>
  <c r="AI44" i="14" s="1"/>
  <c r="AM45" i="14" l="1"/>
  <c r="M45" i="14" s="1"/>
  <c r="G62" i="14" s="1"/>
  <c r="AM43" i="14"/>
  <c r="M43" i="14" s="1"/>
  <c r="G60" i="14" s="1"/>
  <c r="AM44" i="14"/>
  <c r="M44" i="14" s="1"/>
  <c r="G61" i="14" s="1"/>
  <c r="A1" i="63" l="1"/>
  <c r="L56" i="5"/>
  <c r="B9" i="76" l="1"/>
  <c r="C9" i="76"/>
  <c r="C8" i="76"/>
  <c r="B8" i="76"/>
  <c r="E8" i="76" l="1"/>
  <c r="E9" i="76"/>
  <c r="E10" i="76" l="1"/>
  <c r="F10" i="76"/>
  <c r="G56" i="5" l="1"/>
  <c r="E15" i="14" l="1"/>
  <c r="E16" i="14"/>
  <c r="E14" i="14"/>
  <c r="K36" i="14"/>
  <c r="K35" i="14"/>
  <c r="H68" i="14" s="1"/>
  <c r="A1" i="14"/>
  <c r="H69" i="14" l="1"/>
  <c r="H66" i="14"/>
  <c r="H65" i="14"/>
  <c r="H67" i="14"/>
  <c r="H63" i="14"/>
  <c r="H64" i="14"/>
  <c r="I30" i="14"/>
  <c r="I68" i="14" s="1"/>
  <c r="J68" i="14" s="1"/>
  <c r="H84" i="14" s="1"/>
  <c r="I31" i="14"/>
  <c r="I69" i="14" s="1"/>
  <c r="J69" i="14" s="1"/>
  <c r="H85" i="14" s="1"/>
  <c r="I22" i="14"/>
  <c r="I60" i="14" s="1"/>
  <c r="I27" i="14"/>
  <c r="I65" i="14" s="1"/>
  <c r="I28" i="14"/>
  <c r="I66" i="14" s="1"/>
  <c r="I29" i="14"/>
  <c r="I67" i="14" s="1"/>
  <c r="I26" i="14"/>
  <c r="I64" i="14" s="1"/>
  <c r="I25" i="14"/>
  <c r="I63" i="14" s="1"/>
  <c r="H62" i="14"/>
  <c r="H60" i="14"/>
  <c r="H61" i="14"/>
  <c r="I23" i="14"/>
  <c r="I61" i="14" s="1"/>
  <c r="I24" i="14"/>
  <c r="I62" i="14" s="1"/>
  <c r="J60" i="14" l="1"/>
  <c r="H76" i="14" s="1"/>
  <c r="J64" i="14"/>
  <c r="H80" i="14" s="1"/>
  <c r="J65" i="14"/>
  <c r="H81" i="14" s="1"/>
  <c r="J63" i="14"/>
  <c r="H79" i="14" s="1"/>
  <c r="J67" i="14"/>
  <c r="H83" i="14" s="1"/>
  <c r="J66" i="14"/>
  <c r="H82" i="14" s="1"/>
  <c r="J62" i="14"/>
  <c r="H78" i="14" s="1"/>
  <c r="J61" i="14"/>
  <c r="H77" i="14" s="1"/>
  <c r="A3" i="14" l="1"/>
  <c r="A3" i="5" l="1"/>
  <c r="I94" i="14"/>
  <c r="I93" i="14"/>
  <c r="G38" i="4"/>
  <c r="K60" i="4" s="1"/>
  <c r="H125" i="4" s="1"/>
  <c r="J125" i="4" s="1"/>
  <c r="D148" i="4" s="1"/>
  <c r="P148" i="4" s="1"/>
  <c r="A1" i="5"/>
  <c r="A1" i="45" l="1"/>
  <c r="A1" i="83" s="1"/>
  <c r="A1" i="84" s="1"/>
  <c r="K56" i="4"/>
  <c r="H121" i="4" s="1"/>
  <c r="J121" i="4" s="1"/>
  <c r="D144" i="4" s="1"/>
  <c r="P144" i="4" s="1"/>
  <c r="K54" i="4"/>
  <c r="H119" i="4" s="1"/>
  <c r="J119" i="4" s="1"/>
  <c r="D142" i="4" s="1"/>
  <c r="P142" i="4" s="1"/>
  <c r="K53" i="4"/>
  <c r="H118" i="4" s="1"/>
  <c r="J118" i="4" s="1"/>
  <c r="D141" i="4" s="1"/>
  <c r="P141" i="4" s="1"/>
  <c r="K59" i="4"/>
  <c r="H124" i="4" s="1"/>
  <c r="J124" i="4" s="1"/>
  <c r="D147" i="4" s="1"/>
  <c r="P147" i="4" s="1"/>
  <c r="K55" i="4"/>
  <c r="H120" i="4" s="1"/>
  <c r="J120" i="4" s="1"/>
  <c r="D143" i="4" s="1"/>
  <c r="P143" i="4" s="1"/>
  <c r="K57" i="4"/>
  <c r="H122" i="4" s="1"/>
  <c r="J122" i="4" s="1"/>
  <c r="D145" i="4" s="1"/>
  <c r="P145" i="4" s="1"/>
  <c r="K58" i="4"/>
  <c r="H123" i="4" s="1"/>
  <c r="J123" i="4" s="1"/>
  <c r="D146" i="4" s="1"/>
  <c r="P146" i="4" s="1"/>
  <c r="K52" i="4"/>
  <c r="H117" i="4" s="1"/>
  <c r="J117" i="4" s="1"/>
  <c r="D140" i="4" s="1"/>
  <c r="P140" i="4" s="1"/>
  <c r="K48" i="4"/>
  <c r="H113" i="4" s="1"/>
  <c r="J113" i="4" s="1"/>
  <c r="D136" i="4" s="1"/>
  <c r="P136" i="4" s="1"/>
  <c r="K49" i="4"/>
  <c r="H114" i="4" s="1"/>
  <c r="J114" i="4" s="1"/>
  <c r="D137" i="4" s="1"/>
  <c r="P137" i="4" s="1"/>
  <c r="K51" i="4"/>
  <c r="H116" i="4" s="1"/>
  <c r="J116" i="4" s="1"/>
  <c r="D139" i="4" s="1"/>
  <c r="P139" i="4" s="1"/>
  <c r="K50" i="4"/>
  <c r="H115" i="4" s="1"/>
  <c r="J115" i="4" s="1"/>
  <c r="D138" i="4" s="1"/>
  <c r="P138" i="4" s="1"/>
  <c r="K46" i="4"/>
  <c r="H111" i="4" s="1"/>
  <c r="J111" i="4" s="1"/>
  <c r="D134" i="4" s="1"/>
  <c r="P134" i="4" s="1"/>
  <c r="K47" i="4"/>
  <c r="H112" i="4" s="1"/>
  <c r="J112" i="4" s="1"/>
  <c r="D135" i="4" s="1"/>
  <c r="P135" i="4" s="1"/>
  <c r="A3" i="45"/>
  <c r="A3" i="83" s="1"/>
  <c r="A3" i="84" s="1"/>
  <c r="A5" i="62"/>
  <c r="A3" i="63" s="1"/>
  <c r="A3" i="62"/>
  <c r="A2" i="62"/>
  <c r="A1" i="62"/>
  <c r="A3" i="85" l="1"/>
  <c r="A3" i="69" s="1"/>
  <c r="A3" i="96"/>
  <c r="A3" i="97"/>
  <c r="A3" i="93"/>
  <c r="A4" i="94" s="1"/>
  <c r="A3" i="92"/>
  <c r="A3" i="91"/>
  <c r="A1" i="85"/>
  <c r="A1" i="69" s="1"/>
  <c r="A1" i="97"/>
  <c r="A1" i="96"/>
  <c r="A1" i="93"/>
  <c r="A2" i="94" s="1"/>
  <c r="A1" i="92"/>
  <c r="A1" i="91"/>
  <c r="A1" i="75" l="1"/>
  <c r="A3" i="75"/>
  <c r="A1" i="77"/>
  <c r="A1" i="76"/>
  <c r="A3" i="77"/>
  <c r="A3" i="76"/>
  <c r="V57" i="19"/>
  <c r="T57" i="19"/>
  <c r="R57" i="19"/>
  <c r="P57" i="19"/>
  <c r="L21" i="19" l="1"/>
  <c r="M21" i="19"/>
  <c r="N21" i="19"/>
  <c r="L22" i="19"/>
  <c r="M22" i="19"/>
  <c r="N22" i="19"/>
  <c r="L23" i="19"/>
  <c r="M23" i="19"/>
  <c r="N23" i="19"/>
  <c r="L24" i="19"/>
  <c r="M24" i="19"/>
  <c r="N24" i="19"/>
  <c r="L25" i="19"/>
  <c r="M25" i="19"/>
  <c r="N25" i="19"/>
  <c r="L26" i="19"/>
  <c r="M26" i="19"/>
  <c r="N26" i="19"/>
  <c r="L27" i="19"/>
  <c r="M27" i="19"/>
  <c r="N27" i="19"/>
  <c r="L28" i="19"/>
  <c r="M28" i="19"/>
  <c r="N28" i="19"/>
  <c r="L29" i="19"/>
  <c r="M29" i="19"/>
  <c r="N29" i="19"/>
  <c r="L30" i="19"/>
  <c r="M30" i="19"/>
  <c r="N30" i="19"/>
  <c r="L31" i="19"/>
  <c r="M31" i="19"/>
  <c r="N31" i="19"/>
  <c r="L32" i="19"/>
  <c r="M32" i="19"/>
  <c r="N32" i="19"/>
  <c r="L33" i="19"/>
  <c r="M33" i="19"/>
  <c r="N33" i="19"/>
  <c r="L34" i="19"/>
  <c r="M34" i="19"/>
  <c r="N34" i="19"/>
  <c r="N56" i="19" l="1"/>
  <c r="M56" i="19"/>
  <c r="L56" i="19"/>
  <c r="N55" i="19"/>
  <c r="M55" i="19"/>
  <c r="L55" i="19"/>
  <c r="N54" i="19"/>
  <c r="M54" i="19"/>
  <c r="L54" i="19"/>
  <c r="N53" i="19"/>
  <c r="M53" i="19"/>
  <c r="L53" i="19"/>
  <c r="N52" i="19"/>
  <c r="M52" i="19"/>
  <c r="L52" i="19"/>
  <c r="N51" i="19"/>
  <c r="M51" i="19"/>
  <c r="L51" i="19"/>
  <c r="N50" i="19"/>
  <c r="M50" i="19"/>
  <c r="L50" i="19"/>
  <c r="N49" i="19"/>
  <c r="M49" i="19"/>
  <c r="L49" i="19"/>
  <c r="N48" i="19"/>
  <c r="M48" i="19"/>
  <c r="L48" i="19"/>
  <c r="N47" i="19"/>
  <c r="M47" i="19"/>
  <c r="L47" i="19"/>
  <c r="N46" i="19"/>
  <c r="M46" i="19"/>
  <c r="L46" i="19"/>
  <c r="N45" i="19"/>
  <c r="M45" i="19"/>
  <c r="L45" i="19"/>
  <c r="N44" i="19"/>
  <c r="M44" i="19"/>
  <c r="L44" i="19"/>
  <c r="N43" i="19"/>
  <c r="M43" i="19"/>
  <c r="L43" i="19"/>
  <c r="N42" i="19"/>
  <c r="M42" i="19"/>
  <c r="L42" i="19"/>
  <c r="N41" i="19"/>
  <c r="M41" i="19"/>
  <c r="L41" i="19"/>
  <c r="N40" i="19"/>
  <c r="M40" i="19"/>
  <c r="L40" i="19"/>
  <c r="N39" i="19"/>
  <c r="M39" i="19"/>
  <c r="L39" i="19"/>
  <c r="N38" i="19"/>
  <c r="M38" i="19"/>
  <c r="L38" i="19"/>
  <c r="N37" i="19"/>
  <c r="M37" i="19"/>
  <c r="L37" i="19"/>
  <c r="N36" i="19"/>
  <c r="M36" i="19"/>
  <c r="L36" i="19"/>
  <c r="N35" i="19"/>
  <c r="M35" i="19"/>
  <c r="L35" i="19"/>
  <c r="N57" i="19"/>
  <c r="M57" i="19"/>
  <c r="L57" i="19"/>
  <c r="I38" i="27"/>
  <c r="K30" i="27"/>
  <c r="H18" i="35" l="1"/>
  <c r="D22" i="36"/>
  <c r="D24" i="36" s="1"/>
  <c r="D20" i="36"/>
  <c r="A6" i="35"/>
  <c r="A6" i="32"/>
  <c r="I18" i="32"/>
  <c r="D21" i="31"/>
  <c r="D23" i="31" s="1"/>
  <c r="D25" i="31" s="1"/>
  <c r="F12" i="27" l="1"/>
  <c r="F11" i="27"/>
  <c r="T17" i="19"/>
  <c r="H21" i="14"/>
  <c r="I21" i="14" s="1"/>
  <c r="A6" i="26"/>
  <c r="A7" i="30" s="1"/>
  <c r="B3" i="31" s="1"/>
  <c r="H19" i="40"/>
  <c r="H19" i="41"/>
  <c r="H18" i="42"/>
  <c r="D18" i="42" s="1"/>
  <c r="F18" i="42" s="1"/>
  <c r="H22" i="42"/>
  <c r="K20" i="42"/>
  <c r="K19" i="42"/>
  <c r="K18" i="42"/>
  <c r="L36" i="41"/>
  <c r="J35" i="41"/>
  <c r="M35" i="41" s="1"/>
  <c r="J34" i="41"/>
  <c r="C34" i="41" s="1"/>
  <c r="J33" i="41"/>
  <c r="D33" i="41" s="1"/>
  <c r="I18" i="42" s="1"/>
  <c r="D19" i="42" s="1"/>
  <c r="F19" i="42" s="1"/>
  <c r="H27" i="41"/>
  <c r="B27" i="41"/>
  <c r="H25" i="41"/>
  <c r="F25" i="41"/>
  <c r="B25" i="41"/>
  <c r="A25" i="41"/>
  <c r="H23" i="41"/>
  <c r="F23" i="41"/>
  <c r="B23" i="41"/>
  <c r="H21" i="41"/>
  <c r="F21" i="41"/>
  <c r="F27" i="41" s="1"/>
  <c r="D21" i="41"/>
  <c r="D27" i="41" s="1"/>
  <c r="B21" i="41"/>
  <c r="A21" i="41"/>
  <c r="K11" i="41"/>
  <c r="J11" i="41"/>
  <c r="F11" i="41"/>
  <c r="G25" i="41" s="1"/>
  <c r="C11" i="41"/>
  <c r="F16" i="41" s="1"/>
  <c r="F10" i="41"/>
  <c r="F9" i="41"/>
  <c r="B2" i="41"/>
  <c r="M21" i="40"/>
  <c r="C14" i="40"/>
  <c r="K14" i="40" s="1"/>
  <c r="M13" i="40"/>
  <c r="L14" i="40" s="1"/>
  <c r="K13" i="40"/>
  <c r="J13" i="40"/>
  <c r="G13" i="40"/>
  <c r="I13" i="40" s="1"/>
  <c r="O11" i="40"/>
  <c r="Q11" i="40" s="1"/>
  <c r="A3" i="40"/>
  <c r="A2" i="40"/>
  <c r="A1" i="40"/>
  <c r="H19" i="39"/>
  <c r="D19" i="39" s="1"/>
  <c r="F19" i="39" s="1"/>
  <c r="H23" i="39"/>
  <c r="K21" i="39"/>
  <c r="K20" i="39"/>
  <c r="K19" i="39"/>
  <c r="L36" i="38"/>
  <c r="J35" i="38"/>
  <c r="M35" i="38" s="1"/>
  <c r="J34" i="38"/>
  <c r="M34" i="38" s="1"/>
  <c r="J33" i="38"/>
  <c r="D33" i="38" s="1"/>
  <c r="I19" i="39" s="1"/>
  <c r="H27" i="38"/>
  <c r="B27" i="38"/>
  <c r="H25" i="38"/>
  <c r="F25" i="38"/>
  <c r="B25" i="38"/>
  <c r="A25" i="38"/>
  <c r="H23" i="38"/>
  <c r="F23" i="38"/>
  <c r="B23" i="38"/>
  <c r="H21" i="38"/>
  <c r="F21" i="38"/>
  <c r="F27" i="38" s="1"/>
  <c r="D21" i="38"/>
  <c r="D25" i="38" s="1"/>
  <c r="B21" i="38"/>
  <c r="A21" i="38"/>
  <c r="K11" i="38"/>
  <c r="J11" i="38"/>
  <c r="L11" i="38" s="1"/>
  <c r="F11" i="38"/>
  <c r="G25" i="38" s="1"/>
  <c r="C11" i="38"/>
  <c r="F15" i="38" s="1"/>
  <c r="F10" i="38"/>
  <c r="F9" i="38"/>
  <c r="B2" i="38"/>
  <c r="M21" i="37"/>
  <c r="C14" i="37"/>
  <c r="C15" i="37" s="1"/>
  <c r="M13" i="37"/>
  <c r="L14" i="37" s="1"/>
  <c r="K13" i="37"/>
  <c r="J13" i="37"/>
  <c r="G13" i="37"/>
  <c r="O11" i="37"/>
  <c r="Q11" i="37" s="1"/>
  <c r="A3" i="37"/>
  <c r="A2" i="37"/>
  <c r="A1" i="37"/>
  <c r="D18" i="35"/>
  <c r="L32" i="36"/>
  <c r="J31" i="36"/>
  <c r="M31" i="36" s="1"/>
  <c r="J30" i="36"/>
  <c r="M30" i="36" s="1"/>
  <c r="J29" i="36"/>
  <c r="I18" i="35" s="1"/>
  <c r="D19" i="35" s="1"/>
  <c r="F19" i="35" s="1"/>
  <c r="H24" i="36"/>
  <c r="B24" i="36"/>
  <c r="H22" i="36"/>
  <c r="F22" i="36"/>
  <c r="F24" i="36" s="1"/>
  <c r="I24" i="36" s="1"/>
  <c r="C28" i="36" s="1"/>
  <c r="B22" i="36"/>
  <c r="A22" i="36"/>
  <c r="H20" i="36"/>
  <c r="F20" i="36"/>
  <c r="B20" i="36"/>
  <c r="K11" i="36"/>
  <c r="J11" i="36"/>
  <c r="F11" i="36"/>
  <c r="G22" i="36" s="1"/>
  <c r="C11" i="36"/>
  <c r="F15" i="36" s="1"/>
  <c r="F10" i="36"/>
  <c r="B2" i="36"/>
  <c r="H22" i="35"/>
  <c r="K20" i="35"/>
  <c r="K19" i="35"/>
  <c r="K18" i="35"/>
  <c r="M21" i="33"/>
  <c r="C14" i="33"/>
  <c r="C15" i="33" s="1"/>
  <c r="M13" i="33"/>
  <c r="L14" i="33" s="1"/>
  <c r="K13" i="33"/>
  <c r="J13" i="33"/>
  <c r="G13" i="33"/>
  <c r="O11" i="33"/>
  <c r="Q11" i="33" s="1"/>
  <c r="A3" i="33"/>
  <c r="A2" i="33"/>
  <c r="A1" i="33"/>
  <c r="D18" i="32"/>
  <c r="F18" i="32" s="1"/>
  <c r="J30" i="31"/>
  <c r="D30" i="31" s="1"/>
  <c r="H18" i="32" s="1"/>
  <c r="D19" i="32" s="1"/>
  <c r="F19" i="32" s="1"/>
  <c r="B25" i="31"/>
  <c r="B23" i="31"/>
  <c r="B21" i="31"/>
  <c r="F11" i="31"/>
  <c r="G23" i="31" s="1"/>
  <c r="F10" i="31"/>
  <c r="L33" i="31"/>
  <c r="J32" i="31"/>
  <c r="M32" i="31" s="1"/>
  <c r="H25" i="31"/>
  <c r="H23" i="31"/>
  <c r="A23" i="31"/>
  <c r="H21" i="31"/>
  <c r="C11" i="31"/>
  <c r="F15" i="31" s="1"/>
  <c r="J31" i="31"/>
  <c r="F12" i="32"/>
  <c r="G13" i="32" s="1"/>
  <c r="G13" i="30"/>
  <c r="C14" i="30"/>
  <c r="K14" i="30" s="1"/>
  <c r="M13" i="30"/>
  <c r="L14" i="30" s="1"/>
  <c r="K13" i="30"/>
  <c r="J13" i="30"/>
  <c r="M21" i="30"/>
  <c r="M16" i="32"/>
  <c r="H22" i="32"/>
  <c r="K20" i="32"/>
  <c r="K19" i="32"/>
  <c r="K18" i="32"/>
  <c r="B2" i="31"/>
  <c r="O11" i="30"/>
  <c r="Q11" i="30" s="1"/>
  <c r="A3" i="30"/>
  <c r="A2" i="30"/>
  <c r="A1" i="30"/>
  <c r="F14" i="38" l="1"/>
  <c r="G21" i="38" s="1"/>
  <c r="G14" i="30"/>
  <c r="I27" i="41"/>
  <c r="H17" i="42" s="1"/>
  <c r="D17" i="42" s="1"/>
  <c r="F17" i="42" s="1"/>
  <c r="M31" i="31"/>
  <c r="C31" i="31"/>
  <c r="C32" i="31" s="1"/>
  <c r="C33" i="31" s="1"/>
  <c r="H20" i="32" s="1"/>
  <c r="D20" i="32" s="1"/>
  <c r="F20" i="32" s="1"/>
  <c r="C34" i="38"/>
  <c r="C35" i="38" s="1"/>
  <c r="H22" i="39" s="1"/>
  <c r="D22" i="39" s="1"/>
  <c r="F22" i="39" s="1"/>
  <c r="L11" i="41"/>
  <c r="F14" i="36"/>
  <c r="G20" i="36" s="1"/>
  <c r="I20" i="36" s="1"/>
  <c r="D29" i="36"/>
  <c r="C30" i="36"/>
  <c r="C31" i="36" s="1"/>
  <c r="C32" i="36" s="1"/>
  <c r="H20" i="35" s="1"/>
  <c r="D20" i="35" s="1"/>
  <c r="F20" i="35" s="1"/>
  <c r="I27" i="38"/>
  <c r="H18" i="39" s="1"/>
  <c r="G23" i="38"/>
  <c r="I23" i="38" s="1"/>
  <c r="H17" i="35"/>
  <c r="D17" i="35" s="1"/>
  <c r="F17" i="35" s="1"/>
  <c r="D23" i="41"/>
  <c r="D25" i="41"/>
  <c r="I25" i="41"/>
  <c r="C32" i="41"/>
  <c r="C35" i="41"/>
  <c r="H21" i="42" s="1"/>
  <c r="D21" i="42" s="1"/>
  <c r="F21" i="42" s="1"/>
  <c r="C15" i="40"/>
  <c r="F15" i="41"/>
  <c r="G23" i="41" s="1"/>
  <c r="I23" i="41" s="1"/>
  <c r="J14" i="40"/>
  <c r="G14" i="40"/>
  <c r="I14" i="40" s="1"/>
  <c r="F14" i="41"/>
  <c r="G21" i="41" s="1"/>
  <c r="I21" i="41" s="1"/>
  <c r="M34" i="41"/>
  <c r="D20" i="39"/>
  <c r="F20" i="39" s="1"/>
  <c r="D23" i="38"/>
  <c r="D27" i="38"/>
  <c r="G14" i="37"/>
  <c r="I14" i="37" s="1"/>
  <c r="K15" i="37"/>
  <c r="J15" i="37"/>
  <c r="G15" i="37"/>
  <c r="I15" i="37" s="1"/>
  <c r="I25" i="38"/>
  <c r="I13" i="37"/>
  <c r="K14" i="37"/>
  <c r="J14" i="37"/>
  <c r="F16" i="38"/>
  <c r="I21" i="38"/>
  <c r="F18" i="35"/>
  <c r="L11" i="36"/>
  <c r="J14" i="33"/>
  <c r="G14" i="33"/>
  <c r="I14" i="33" s="1"/>
  <c r="I22" i="36"/>
  <c r="K15" i="33"/>
  <c r="G15" i="33"/>
  <c r="I15" i="33" s="1"/>
  <c r="J15" i="33"/>
  <c r="G16" i="33"/>
  <c r="I13" i="33"/>
  <c r="K14" i="33"/>
  <c r="G21" i="31"/>
  <c r="K11" i="31"/>
  <c r="F16" i="31"/>
  <c r="F21" i="31"/>
  <c r="F23" i="31"/>
  <c r="J11" i="31"/>
  <c r="L11" i="31" s="1"/>
  <c r="I13" i="30"/>
  <c r="C15" i="30"/>
  <c r="G15" i="30" s="1"/>
  <c r="J14" i="30"/>
  <c r="A23" i="27"/>
  <c r="G23" i="27"/>
  <c r="J16" i="26"/>
  <c r="O21" i="26"/>
  <c r="O13" i="26"/>
  <c r="Q13" i="26" s="1"/>
  <c r="O11" i="26"/>
  <c r="L43" i="6"/>
  <c r="D43" i="6"/>
  <c r="C43" i="6"/>
  <c r="L42" i="6"/>
  <c r="D42" i="6"/>
  <c r="C42" i="6"/>
  <c r="L41" i="6"/>
  <c r="D41" i="6"/>
  <c r="C41" i="6"/>
  <c r="L40" i="6"/>
  <c r="D40" i="6"/>
  <c r="C40" i="6"/>
  <c r="L39" i="6"/>
  <c r="D39" i="6"/>
  <c r="C39" i="6"/>
  <c r="L38" i="6"/>
  <c r="D38" i="6"/>
  <c r="C38" i="6"/>
  <c r="L37" i="6"/>
  <c r="D37" i="6"/>
  <c r="C37" i="6"/>
  <c r="L36" i="6"/>
  <c r="D36" i="6"/>
  <c r="C36" i="6"/>
  <c r="L35" i="6"/>
  <c r="D35" i="6"/>
  <c r="C35" i="6"/>
  <c r="L34" i="6"/>
  <c r="D34" i="6"/>
  <c r="C34" i="6"/>
  <c r="L33" i="6"/>
  <c r="D33" i="6"/>
  <c r="C33" i="6"/>
  <c r="L32" i="6"/>
  <c r="D32" i="6"/>
  <c r="C32" i="6"/>
  <c r="L31" i="6"/>
  <c r="D31" i="6"/>
  <c r="C31" i="6"/>
  <c r="L30" i="6"/>
  <c r="D30" i="6"/>
  <c r="C30" i="6"/>
  <c r="L29" i="6"/>
  <c r="D29" i="6"/>
  <c r="C29" i="6"/>
  <c r="L28" i="6"/>
  <c r="D28" i="6"/>
  <c r="C28" i="6"/>
  <c r="L27" i="6"/>
  <c r="D27" i="6"/>
  <c r="C27" i="6"/>
  <c r="L26" i="6"/>
  <c r="D26" i="6"/>
  <c r="C26" i="6"/>
  <c r="L25" i="6"/>
  <c r="D25" i="6"/>
  <c r="C25" i="6"/>
  <c r="L24" i="6"/>
  <c r="D24" i="6"/>
  <c r="C24" i="6"/>
  <c r="L23" i="6"/>
  <c r="D23" i="6"/>
  <c r="C23" i="6"/>
  <c r="L22" i="6"/>
  <c r="D22" i="6"/>
  <c r="C22" i="6"/>
  <c r="L21" i="6"/>
  <c r="D21" i="6"/>
  <c r="C21" i="6"/>
  <c r="L20" i="6"/>
  <c r="D20" i="6"/>
  <c r="C20" i="6"/>
  <c r="L19" i="6"/>
  <c r="D19" i="6"/>
  <c r="C19" i="6"/>
  <c r="L18" i="6"/>
  <c r="D18" i="6"/>
  <c r="C18" i="6"/>
  <c r="L17" i="6"/>
  <c r="D17" i="6"/>
  <c r="C17" i="6"/>
  <c r="L16" i="6"/>
  <c r="D16" i="6"/>
  <c r="C16" i="6"/>
  <c r="L15" i="6"/>
  <c r="D15" i="6"/>
  <c r="C15" i="6"/>
  <c r="L14" i="6"/>
  <c r="D14" i="6"/>
  <c r="C14" i="6"/>
  <c r="L13" i="6"/>
  <c r="D13" i="6"/>
  <c r="C13" i="6"/>
  <c r="L12" i="6"/>
  <c r="D12" i="6"/>
  <c r="C12" i="6"/>
  <c r="L11" i="6"/>
  <c r="D11" i="6"/>
  <c r="C11" i="6"/>
  <c r="B94" i="14"/>
  <c r="D42" i="14"/>
  <c r="H20" i="14"/>
  <c r="I20" i="14" s="1"/>
  <c r="D41" i="14"/>
  <c r="B41" i="14"/>
  <c r="D58" i="14" s="1"/>
  <c r="F74" i="14" s="1"/>
  <c r="B2" i="27"/>
  <c r="B3" i="19"/>
  <c r="B2" i="19"/>
  <c r="B1" i="19"/>
  <c r="C10" i="6"/>
  <c r="L10" i="6"/>
  <c r="L44" i="6" s="1"/>
  <c r="D10" i="6"/>
  <c r="B9" i="27"/>
  <c r="C30" i="27" s="1"/>
  <c r="H25" i="27"/>
  <c r="B25" i="27"/>
  <c r="H23" i="27"/>
  <c r="B23" i="27"/>
  <c r="H21" i="27"/>
  <c r="B21" i="27"/>
  <c r="C12" i="27"/>
  <c r="F15" i="27" s="1"/>
  <c r="K16" i="26"/>
  <c r="G16" i="26" s="1"/>
  <c r="M16" i="26"/>
  <c r="L17" i="26" s="1"/>
  <c r="C17" i="26"/>
  <c r="J17" i="26" s="1"/>
  <c r="A3" i="26"/>
  <c r="A2" i="26"/>
  <c r="A1" i="26"/>
  <c r="D15" i="25"/>
  <c r="D14" i="25"/>
  <c r="I14" i="25" s="1"/>
  <c r="D13" i="25"/>
  <c r="D12" i="25"/>
  <c r="D11" i="25"/>
  <c r="D10" i="25"/>
  <c r="D9" i="25"/>
  <c r="K6" i="25"/>
  <c r="J6" i="25"/>
  <c r="I6" i="25"/>
  <c r="H6" i="25"/>
  <c r="G6" i="25"/>
  <c r="K5" i="25"/>
  <c r="J5" i="25"/>
  <c r="I10" i="25" s="1"/>
  <c r="K3" i="25"/>
  <c r="J3" i="25"/>
  <c r="K2" i="25"/>
  <c r="J2" i="25"/>
  <c r="J9" i="25"/>
  <c r="D20" i="23"/>
  <c r="F20" i="23" s="1"/>
  <c r="A3" i="6"/>
  <c r="K44" i="6"/>
  <c r="P44" i="6"/>
  <c r="N44" i="6"/>
  <c r="O44" i="6"/>
  <c r="M44" i="6"/>
  <c r="O29" i="23"/>
  <c r="F27" i="23"/>
  <c r="F25" i="9"/>
  <c r="L16" i="9"/>
  <c r="L17" i="9"/>
  <c r="G11" i="9"/>
  <c r="L21" i="9"/>
  <c r="L20" i="9"/>
  <c r="H25" i="9"/>
  <c r="L15" i="9"/>
  <c r="W11" i="19"/>
  <c r="X11" i="19"/>
  <c r="V11" i="19"/>
  <c r="X10" i="19"/>
  <c r="W10" i="19"/>
  <c r="V10" i="19"/>
  <c r="R59" i="19"/>
  <c r="Q59" i="19"/>
  <c r="P59" i="19"/>
  <c r="G60" i="19"/>
  <c r="B56" i="9"/>
  <c r="B11" i="9" s="1"/>
  <c r="H47" i="23"/>
  <c r="H46" i="23"/>
  <c r="H45" i="23"/>
  <c r="H44" i="23"/>
  <c r="F16" i="23"/>
  <c r="F15" i="23"/>
  <c r="J48" i="23"/>
  <c r="F47" i="23"/>
  <c r="F46" i="23"/>
  <c r="F45" i="23"/>
  <c r="F44" i="23"/>
  <c r="F41" i="23"/>
  <c r="G42" i="23" s="1"/>
  <c r="F11" i="23"/>
  <c r="F12" i="23"/>
  <c r="H36" i="23"/>
  <c r="F38" i="23"/>
  <c r="G39" i="23" s="1"/>
  <c r="F50" i="23"/>
  <c r="F51" i="23"/>
  <c r="G52" i="23" s="1"/>
  <c r="BJ15" i="19"/>
  <c r="BI15" i="19"/>
  <c r="BM15" i="19" s="1"/>
  <c r="BC15" i="19"/>
  <c r="BB15" i="19"/>
  <c r="AV15" i="19"/>
  <c r="AU15" i="19"/>
  <c r="AO15" i="19"/>
  <c r="AN15" i="19"/>
  <c r="AG15" i="19"/>
  <c r="AK15" i="19" s="1"/>
  <c r="AA15" i="19"/>
  <c r="AD15" i="19" s="1"/>
  <c r="Z15" i="19"/>
  <c r="I13" i="19"/>
  <c r="BI12" i="19"/>
  <c r="BH12" i="19"/>
  <c r="BB12" i="19"/>
  <c r="BA12" i="19"/>
  <c r="AU12" i="19"/>
  <c r="AT12" i="19"/>
  <c r="AN12" i="19"/>
  <c r="AR12" i="19" s="1"/>
  <c r="AG12" i="19"/>
  <c r="AK12" i="19" s="1"/>
  <c r="Z12" i="19"/>
  <c r="Y12" i="19"/>
  <c r="BM9" i="19"/>
  <c r="BL9" i="19"/>
  <c r="BF9" i="19"/>
  <c r="BE9" i="19"/>
  <c r="AY9" i="19"/>
  <c r="AX9" i="19"/>
  <c r="AR9" i="19"/>
  <c r="AQ9" i="19"/>
  <c r="AK9" i="19"/>
  <c r="AJ9" i="19"/>
  <c r="AD9" i="19"/>
  <c r="AC9" i="19"/>
  <c r="K35" i="9"/>
  <c r="H35" i="23" s="1"/>
  <c r="D35" i="23" s="1"/>
  <c r="F35" i="23" s="1"/>
  <c r="C16" i="17"/>
  <c r="C17" i="17" s="1"/>
  <c r="A1" i="17"/>
  <c r="A2" i="17"/>
  <c r="A3" i="17"/>
  <c r="M16" i="17"/>
  <c r="L17" i="17"/>
  <c r="B42" i="14"/>
  <c r="D59" i="14" s="1"/>
  <c r="F75" i="14" s="1"/>
  <c r="M40" i="7"/>
  <c r="K45" i="7"/>
  <c r="L45" i="7"/>
  <c r="M45" i="7"/>
  <c r="N45" i="7"/>
  <c r="O45" i="7"/>
  <c r="P45" i="7"/>
  <c r="F73" i="14"/>
  <c r="D124" i="14"/>
  <c r="D125" i="14" s="1"/>
  <c r="J124" i="14"/>
  <c r="D129" i="14"/>
  <c r="A5" i="7"/>
  <c r="A2" i="7"/>
  <c r="C13" i="9"/>
  <c r="G12" i="9"/>
  <c r="G27" i="9" s="1"/>
  <c r="B23" i="9"/>
  <c r="F23" i="9"/>
  <c r="F29" i="9" s="1"/>
  <c r="H23" i="9"/>
  <c r="B25" i="9"/>
  <c r="D25" i="9"/>
  <c r="B27" i="9"/>
  <c r="D27" i="9"/>
  <c r="F27" i="9"/>
  <c r="H27" i="9"/>
  <c r="B29" i="9"/>
  <c r="D29" i="9"/>
  <c r="H29" i="9"/>
  <c r="C35" i="9"/>
  <c r="A1" i="7"/>
  <c r="A3" i="7"/>
  <c r="U9" i="7"/>
  <c r="V9" i="7"/>
  <c r="AB9" i="7"/>
  <c r="AC9" i="7"/>
  <c r="AI9" i="7"/>
  <c r="AJ9" i="7"/>
  <c r="AP9" i="7"/>
  <c r="AQ9" i="7"/>
  <c r="AW9" i="7"/>
  <c r="AX9" i="7"/>
  <c r="BD9" i="7"/>
  <c r="BE9" i="7"/>
  <c r="R12" i="7"/>
  <c r="V12" i="7" s="1"/>
  <c r="Y12" i="7"/>
  <c r="AC12" i="7" s="1"/>
  <c r="AF12" i="7"/>
  <c r="AJ12" i="7" s="1"/>
  <c r="AL12" i="7"/>
  <c r="AM12" i="7"/>
  <c r="AQ12" i="7" s="1"/>
  <c r="AS12" i="7"/>
  <c r="AT12" i="7"/>
  <c r="AZ12" i="7"/>
  <c r="BA12" i="7"/>
  <c r="H13" i="7"/>
  <c r="Q26" i="7" s="1"/>
  <c r="R15" i="7"/>
  <c r="S15" i="7"/>
  <c r="Y15" i="7"/>
  <c r="AC15" i="7" s="1"/>
  <c r="AF15" i="7"/>
  <c r="AG15" i="7"/>
  <c r="AM15" i="7"/>
  <c r="AN15" i="7"/>
  <c r="AT15" i="7"/>
  <c r="AU15" i="7"/>
  <c r="AX15" i="7" s="1"/>
  <c r="BA15" i="7"/>
  <c r="BE15" i="7" s="1"/>
  <c r="BB15" i="7"/>
  <c r="K21" i="7"/>
  <c r="L21" i="7"/>
  <c r="M21" i="7"/>
  <c r="N21" i="7"/>
  <c r="O21" i="7"/>
  <c r="P21" i="7"/>
  <c r="K22" i="7"/>
  <c r="L22" i="7"/>
  <c r="M22" i="7"/>
  <c r="N22" i="7"/>
  <c r="O22" i="7"/>
  <c r="P22" i="7"/>
  <c r="K23" i="7"/>
  <c r="L23" i="7"/>
  <c r="M23" i="7"/>
  <c r="N23" i="7"/>
  <c r="O23" i="7"/>
  <c r="P23" i="7"/>
  <c r="K24" i="7"/>
  <c r="L24" i="7"/>
  <c r="M24" i="7"/>
  <c r="N24" i="7"/>
  <c r="O24" i="7"/>
  <c r="P24" i="7"/>
  <c r="K25" i="7"/>
  <c r="L25" i="7"/>
  <c r="M25" i="7"/>
  <c r="K26" i="7"/>
  <c r="L26" i="7"/>
  <c r="M26" i="7"/>
  <c r="N26" i="7"/>
  <c r="O26" i="7"/>
  <c r="P26" i="7"/>
  <c r="K27" i="7"/>
  <c r="L27" i="7"/>
  <c r="M27" i="7"/>
  <c r="N27" i="7"/>
  <c r="O27" i="7"/>
  <c r="P27" i="7"/>
  <c r="K28" i="7"/>
  <c r="L28" i="7"/>
  <c r="M28" i="7"/>
  <c r="N28" i="7"/>
  <c r="O28" i="7"/>
  <c r="P28" i="7"/>
  <c r="K29" i="7"/>
  <c r="L29" i="7"/>
  <c r="M29" i="7"/>
  <c r="K30" i="7"/>
  <c r="L30" i="7"/>
  <c r="M30" i="7"/>
  <c r="K31" i="7"/>
  <c r="L31" i="7"/>
  <c r="M31" i="7"/>
  <c r="K32" i="7"/>
  <c r="L32" i="7"/>
  <c r="M32" i="7"/>
  <c r="N32" i="7"/>
  <c r="N33" i="7" s="1"/>
  <c r="O32" i="7"/>
  <c r="P32" i="7"/>
  <c r="P33" i="7" s="1"/>
  <c r="Q32" i="7"/>
  <c r="Q37" i="7" s="1"/>
  <c r="Q38" i="7" s="1"/>
  <c r="Q39" i="7" s="1"/>
  <c r="K33" i="7"/>
  <c r="L33" i="7"/>
  <c r="M33" i="7"/>
  <c r="K34" i="7"/>
  <c r="L34" i="7"/>
  <c r="M34" i="7"/>
  <c r="K35" i="7"/>
  <c r="L35" i="7"/>
  <c r="M35" i="7"/>
  <c r="K36" i="7"/>
  <c r="L36" i="7"/>
  <c r="M36" i="7"/>
  <c r="K37" i="7"/>
  <c r="L37" i="7"/>
  <c r="M37" i="7"/>
  <c r="K38" i="7"/>
  <c r="L38" i="7"/>
  <c r="M38" i="7"/>
  <c r="K39" i="7"/>
  <c r="L39" i="7"/>
  <c r="M39" i="7"/>
  <c r="K40" i="7"/>
  <c r="L40" i="7"/>
  <c r="K41" i="7"/>
  <c r="L41" i="7"/>
  <c r="M41" i="7"/>
  <c r="K42" i="7"/>
  <c r="L42" i="7"/>
  <c r="M42" i="7"/>
  <c r="N42" i="7"/>
  <c r="N40" i="7" s="1"/>
  <c r="O42" i="7"/>
  <c r="O40" i="7" s="1"/>
  <c r="P42" i="7"/>
  <c r="P40" i="7" s="1"/>
  <c r="K43" i="7"/>
  <c r="L43" i="7"/>
  <c r="M43" i="7"/>
  <c r="N43" i="7"/>
  <c r="O43" i="7"/>
  <c r="P43" i="7"/>
  <c r="K44" i="7"/>
  <c r="L44" i="7"/>
  <c r="M44" i="7"/>
  <c r="N44" i="7"/>
  <c r="O44" i="7"/>
  <c r="P44" i="7"/>
  <c r="A1" i="6"/>
  <c r="A2" i="6"/>
  <c r="AF46" i="6"/>
  <c r="AG46" i="6"/>
  <c r="AM46" i="6"/>
  <c r="AN46" i="6"/>
  <c r="AT46" i="6"/>
  <c r="AU46" i="6"/>
  <c r="BA46" i="6"/>
  <c r="BB46" i="6"/>
  <c r="BH46" i="6"/>
  <c r="BI46" i="6"/>
  <c r="BO46" i="6"/>
  <c r="BP46" i="6"/>
  <c r="AC47" i="6"/>
  <c r="AD47" i="6" s="1"/>
  <c r="AE47" i="6" s="1"/>
  <c r="AF47" i="6" s="1"/>
  <c r="AI47" i="6"/>
  <c r="AP47" i="6"/>
  <c r="AX47" i="6"/>
  <c r="AY47" i="6" s="1"/>
  <c r="AZ47" i="6" s="1"/>
  <c r="BA47" i="6" s="1"/>
  <c r="BE47" i="6"/>
  <c r="BF47" i="6" s="1"/>
  <c r="BG47" i="6" s="1"/>
  <c r="BH47" i="6" s="1"/>
  <c r="BL47" i="6"/>
  <c r="BM47" i="6" s="1"/>
  <c r="BN47" i="6" s="1"/>
  <c r="BO47" i="6" s="1"/>
  <c r="F109" i="4"/>
  <c r="H18" i="5"/>
  <c r="F47" i="5"/>
  <c r="B54" i="5"/>
  <c r="B55" i="5"/>
  <c r="A2" i="2"/>
  <c r="A3" i="2"/>
  <c r="A4" i="2"/>
  <c r="A5" i="2"/>
  <c r="A6" i="2"/>
  <c r="A7" i="2"/>
  <c r="A8" i="2"/>
  <c r="A12" i="2" s="1"/>
  <c r="A9" i="2"/>
  <c r="A10" i="2"/>
  <c r="A11" i="2"/>
  <c r="A15" i="2"/>
  <c r="A20" i="2"/>
  <c r="A22" i="2"/>
  <c r="A23" i="2"/>
  <c r="A24" i="2"/>
  <c r="A2" i="1"/>
  <c r="A3" i="1"/>
  <c r="A4" i="1"/>
  <c r="A5" i="1"/>
  <c r="A6" i="1"/>
  <c r="A7" i="1"/>
  <c r="A8" i="1"/>
  <c r="A9" i="1"/>
  <c r="A12" i="1"/>
  <c r="A14" i="1"/>
  <c r="A15" i="1"/>
  <c r="A16" i="1"/>
  <c r="N37" i="7"/>
  <c r="N41" i="7" s="1"/>
  <c r="Q31" i="7"/>
  <c r="Q29" i="7" s="1"/>
  <c r="Q42" i="7"/>
  <c r="Q40" i="7" s="1"/>
  <c r="AP15" i="7"/>
  <c r="AI15" i="7"/>
  <c r="AJ15" i="19"/>
  <c r="G35" i="9"/>
  <c r="P31" i="7"/>
  <c r="P29" i="7" s="1"/>
  <c r="N31" i="7"/>
  <c r="N29" i="7" s="1"/>
  <c r="P37" i="7"/>
  <c r="P41" i="7" s="1"/>
  <c r="P36" i="7"/>
  <c r="P35" i="7" s="1"/>
  <c r="P34" i="7" s="1"/>
  <c r="Q41" i="7"/>
  <c r="AY15" i="19"/>
  <c r="B93" i="14"/>
  <c r="F110" i="4"/>
  <c r="C133" i="4" s="1"/>
  <c r="E41" i="14"/>
  <c r="E42" i="14"/>
  <c r="I59" i="14"/>
  <c r="O89" i="14"/>
  <c r="L14" i="25" l="1"/>
  <c r="J14" i="25"/>
  <c r="AB15" i="7"/>
  <c r="G13" i="23"/>
  <c r="G133" i="4"/>
  <c r="F133" i="4"/>
  <c r="D93" i="14"/>
  <c r="E94" i="14"/>
  <c r="F94" i="14"/>
  <c r="D94" i="14"/>
  <c r="K10" i="25"/>
  <c r="K15" i="25"/>
  <c r="G16" i="17"/>
  <c r="I16" i="17" s="1"/>
  <c r="H43" i="5"/>
  <c r="F42" i="14"/>
  <c r="I42" i="14" s="1"/>
  <c r="G17" i="23"/>
  <c r="J12" i="25"/>
  <c r="AW15" i="7"/>
  <c r="W13" i="19"/>
  <c r="C32" i="38"/>
  <c r="L11" i="25"/>
  <c r="C36" i="38"/>
  <c r="H21" i="39" s="1"/>
  <c r="D21" i="39" s="1"/>
  <c r="F21" i="39" s="1"/>
  <c r="AQ15" i="7"/>
  <c r="BE12" i="7"/>
  <c r="L18" i="9"/>
  <c r="L22" i="9" s="1"/>
  <c r="D16" i="25"/>
  <c r="D18" i="25" s="1"/>
  <c r="H21" i="32"/>
  <c r="D21" i="32" s="1"/>
  <c r="F21" i="32" s="1"/>
  <c r="AJ15" i="7"/>
  <c r="N30" i="7"/>
  <c r="N25" i="7"/>
  <c r="Q30" i="7"/>
  <c r="Q25" i="7"/>
  <c r="F12" i="35"/>
  <c r="G13" i="35" s="1"/>
  <c r="H12" i="35"/>
  <c r="Q36" i="7"/>
  <c r="Q35" i="7" s="1"/>
  <c r="Q34" i="7" s="1"/>
  <c r="N38" i="7"/>
  <c r="N39" i="7" s="1"/>
  <c r="P38" i="7"/>
  <c r="P39" i="7" s="1"/>
  <c r="N36" i="7"/>
  <c r="N35" i="7" s="1"/>
  <c r="N34" i="7" s="1"/>
  <c r="Q33" i="7"/>
  <c r="BD15" i="7"/>
  <c r="AX12" i="7"/>
  <c r="L9" i="25"/>
  <c r="I9" i="25"/>
  <c r="G16" i="30"/>
  <c r="G48" i="23"/>
  <c r="G16" i="37"/>
  <c r="D12" i="39" s="1"/>
  <c r="F12" i="39" s="1"/>
  <c r="G13" i="39" s="1"/>
  <c r="H32" i="5"/>
  <c r="G43" i="5"/>
  <c r="I12" i="25"/>
  <c r="J10" i="25"/>
  <c r="K12" i="25"/>
  <c r="H26" i="23"/>
  <c r="D26" i="23" s="1"/>
  <c r="F26" i="23" s="1"/>
  <c r="F32" i="5"/>
  <c r="B56" i="5"/>
  <c r="F48" i="5"/>
  <c r="K11" i="25"/>
  <c r="L10" i="25"/>
  <c r="L12" i="25"/>
  <c r="K14" i="25"/>
  <c r="L15" i="25"/>
  <c r="AY12" i="19"/>
  <c r="BM12" i="19"/>
  <c r="V13" i="19"/>
  <c r="BL15" i="19"/>
  <c r="H25" i="23"/>
  <c r="D25" i="23" s="1"/>
  <c r="F25" i="23" s="1"/>
  <c r="BF12" i="19"/>
  <c r="AQ15" i="19"/>
  <c r="G30" i="27"/>
  <c r="C31" i="27"/>
  <c r="G31" i="27" s="1"/>
  <c r="K12" i="27"/>
  <c r="C18" i="17"/>
  <c r="G18" i="17" s="1"/>
  <c r="I18" i="17" s="1"/>
  <c r="G17" i="17"/>
  <c r="I17" i="17" s="1"/>
  <c r="J15" i="25"/>
  <c r="K9" i="25"/>
  <c r="I15" i="25"/>
  <c r="J11" i="25"/>
  <c r="K13" i="25"/>
  <c r="I11" i="25"/>
  <c r="H21" i="35"/>
  <c r="D21" i="35" s="1"/>
  <c r="F21" i="35" s="1"/>
  <c r="C27" i="36"/>
  <c r="H16" i="35"/>
  <c r="D16" i="35" s="1"/>
  <c r="F16" i="35" s="1"/>
  <c r="C26" i="36"/>
  <c r="H15" i="35"/>
  <c r="D15" i="35" s="1"/>
  <c r="F15" i="35" s="1"/>
  <c r="I21" i="31"/>
  <c r="C27" i="31" s="1"/>
  <c r="I23" i="31"/>
  <c r="C28" i="31" s="1"/>
  <c r="F25" i="31"/>
  <c r="I25" i="31" s="1"/>
  <c r="H16" i="32"/>
  <c r="D16" i="32" s="1"/>
  <c r="F16" i="32" s="1"/>
  <c r="D21" i="27"/>
  <c r="D25" i="27"/>
  <c r="D23" i="27"/>
  <c r="AR15" i="19"/>
  <c r="AD12" i="19"/>
  <c r="AX15" i="19"/>
  <c r="AC15" i="19"/>
  <c r="G61" i="19"/>
  <c r="H24" i="23"/>
  <c r="D24" i="23" s="1"/>
  <c r="F24" i="23" s="1"/>
  <c r="H22" i="23"/>
  <c r="D22" i="23" s="1"/>
  <c r="F22" i="23" s="1"/>
  <c r="X13" i="19"/>
  <c r="I45" i="4"/>
  <c r="J45" i="4" s="1"/>
  <c r="F13" i="14"/>
  <c r="D18" i="39"/>
  <c r="F18" i="39" s="1"/>
  <c r="A3" i="39"/>
  <c r="A7" i="40" s="1"/>
  <c r="B3" i="41" s="1"/>
  <c r="A3" i="35"/>
  <c r="A7" i="37" s="1"/>
  <c r="B3" i="38" s="1"/>
  <c r="A3" i="32"/>
  <c r="A7" i="33" s="1"/>
  <c r="B3" i="36" s="1"/>
  <c r="A3" i="42"/>
  <c r="B3" i="27" s="1"/>
  <c r="A5" i="26"/>
  <c r="A6" i="30"/>
  <c r="A6" i="33"/>
  <c r="A6" i="37"/>
  <c r="A6" i="40"/>
  <c r="A2" i="39"/>
  <c r="A2" i="35"/>
  <c r="A2" i="32"/>
  <c r="A2" i="42"/>
  <c r="A1" i="39"/>
  <c r="A1" i="42"/>
  <c r="A1" i="35"/>
  <c r="A1" i="32"/>
  <c r="C29" i="41"/>
  <c r="H14" i="42"/>
  <c r="D14" i="42" s="1"/>
  <c r="F14" i="42" s="1"/>
  <c r="H15" i="42"/>
  <c r="D15" i="42" s="1"/>
  <c r="F15" i="42" s="1"/>
  <c r="C30" i="41"/>
  <c r="C36" i="41"/>
  <c r="H20" i="42" s="1"/>
  <c r="D20" i="42" s="1"/>
  <c r="F20" i="42" s="1"/>
  <c r="C31" i="41"/>
  <c r="H16" i="42"/>
  <c r="D16" i="42" s="1"/>
  <c r="F16" i="42" s="1"/>
  <c r="J15" i="40"/>
  <c r="K15" i="40"/>
  <c r="G15" i="40"/>
  <c r="I15" i="40" s="1"/>
  <c r="H15" i="39"/>
  <c r="C29" i="38"/>
  <c r="C30" i="38"/>
  <c r="H16" i="39"/>
  <c r="C31" i="38"/>
  <c r="H17" i="39"/>
  <c r="A10" i="1"/>
  <c r="K15" i="30"/>
  <c r="J15" i="30"/>
  <c r="I14" i="30"/>
  <c r="A11" i="1"/>
  <c r="A14" i="2"/>
  <c r="A13" i="2"/>
  <c r="A16" i="2" s="1"/>
  <c r="BF15" i="19"/>
  <c r="BE15" i="19"/>
  <c r="C18" i="26"/>
  <c r="J18" i="26" s="1"/>
  <c r="K17" i="26"/>
  <c r="L46" i="7"/>
  <c r="Q45" i="7"/>
  <c r="Q43" i="7"/>
  <c r="Q24" i="7"/>
  <c r="Q27" i="7"/>
  <c r="Q28" i="7"/>
  <c r="Q21" i="7"/>
  <c r="Q22" i="7"/>
  <c r="Q23" i="7"/>
  <c r="L13" i="25"/>
  <c r="I13" i="25"/>
  <c r="J13" i="25"/>
  <c r="I43" i="5"/>
  <c r="K46" i="7"/>
  <c r="I27" i="9"/>
  <c r="P25" i="7"/>
  <c r="P30" i="7"/>
  <c r="O37" i="7"/>
  <c r="O33" i="7"/>
  <c r="O31" i="7"/>
  <c r="O29" i="7" s="1"/>
  <c r="U15" i="7"/>
  <c r="V15" i="7"/>
  <c r="I35" i="23"/>
  <c r="C36" i="9"/>
  <c r="G36" i="9" s="1"/>
  <c r="G19" i="9"/>
  <c r="G29" i="9" s="1"/>
  <c r="I29" i="9" s="1"/>
  <c r="G17" i="9"/>
  <c r="G23" i="9" s="1"/>
  <c r="I23" i="9" s="1"/>
  <c r="C31" i="9" s="1"/>
  <c r="H30" i="23" s="1"/>
  <c r="D30" i="23" s="1"/>
  <c r="F30" i="23" s="1"/>
  <c r="G18" i="9"/>
  <c r="G25" i="9" s="1"/>
  <c r="I25" i="9" s="1"/>
  <c r="Q44" i="7"/>
  <c r="M46" i="7"/>
  <c r="L23" i="9"/>
  <c r="L24" i="9" s="1"/>
  <c r="G69" i="4"/>
  <c r="I69" i="4" s="1"/>
  <c r="I58" i="14"/>
  <c r="F59" i="14"/>
  <c r="F41" i="14"/>
  <c r="G41" i="14" s="1"/>
  <c r="F58" i="14"/>
  <c r="J12" i="27"/>
  <c r="F16" i="27"/>
  <c r="G21" i="27"/>
  <c r="F23" i="27"/>
  <c r="F21" i="27"/>
  <c r="I16" i="26"/>
  <c r="J30" i="14" l="1"/>
  <c r="G84" i="14" s="1"/>
  <c r="I84" i="14" s="1"/>
  <c r="C103" i="14" s="1"/>
  <c r="J31" i="14"/>
  <c r="G85" i="14" s="1"/>
  <c r="I85" i="14" s="1"/>
  <c r="C104" i="14" s="1"/>
  <c r="J26" i="14"/>
  <c r="G80" i="14" s="1"/>
  <c r="I80" i="14" s="1"/>
  <c r="C99" i="14" s="1"/>
  <c r="J25" i="14"/>
  <c r="G79" i="14" s="1"/>
  <c r="I79" i="14" s="1"/>
  <c r="C98" i="14" s="1"/>
  <c r="J28" i="14"/>
  <c r="G82" i="14" s="1"/>
  <c r="I82" i="14" s="1"/>
  <c r="C101" i="14" s="1"/>
  <c r="J29" i="14"/>
  <c r="G83" i="14" s="1"/>
  <c r="I83" i="14" s="1"/>
  <c r="C102" i="14" s="1"/>
  <c r="J27" i="14"/>
  <c r="G81" i="14" s="1"/>
  <c r="I81" i="14" s="1"/>
  <c r="C100" i="14" s="1"/>
  <c r="H133" i="4"/>
  <c r="J24" i="14"/>
  <c r="G78" i="14" s="1"/>
  <c r="I78" i="14" s="1"/>
  <c r="C97" i="14" s="1"/>
  <c r="O97" i="14" s="1"/>
  <c r="J23" i="14"/>
  <c r="G77" i="14" s="1"/>
  <c r="I77" i="14" s="1"/>
  <c r="C96" i="14" s="1"/>
  <c r="O96" i="14" s="1"/>
  <c r="J22" i="14"/>
  <c r="G76" i="14" s="1"/>
  <c r="I76" i="14" s="1"/>
  <c r="C95" i="14" s="1"/>
  <c r="O95" i="14" s="1"/>
  <c r="C42" i="14"/>
  <c r="E59" i="14" s="1"/>
  <c r="G32" i="5"/>
  <c r="I32" i="5" s="1"/>
  <c r="J32" i="5" s="1"/>
  <c r="J18" i="5"/>
  <c r="I18" i="5"/>
  <c r="J20" i="14"/>
  <c r="G74" i="14" s="1"/>
  <c r="K69" i="4"/>
  <c r="G42" i="14"/>
  <c r="H42" i="14"/>
  <c r="J90" i="4"/>
  <c r="H15" i="32"/>
  <c r="D15" i="32" s="1"/>
  <c r="F15" i="32" s="1"/>
  <c r="N46" i="7"/>
  <c r="P46" i="7"/>
  <c r="H12" i="39"/>
  <c r="J43" i="5"/>
  <c r="I48" i="5" s="1"/>
  <c r="Q46" i="7"/>
  <c r="G19" i="17"/>
  <c r="I16" i="25"/>
  <c r="A13" i="1"/>
  <c r="L16" i="25"/>
  <c r="G22" i="42"/>
  <c r="I20" i="17"/>
  <c r="I21" i="17" s="1"/>
  <c r="I22" i="17" s="1"/>
  <c r="J16" i="25"/>
  <c r="K16" i="25"/>
  <c r="I23" i="27"/>
  <c r="F25" i="27"/>
  <c r="I25" i="27" s="1"/>
  <c r="I21" i="27"/>
  <c r="H19" i="23"/>
  <c r="D19" i="23" s="1"/>
  <c r="F19" i="23" s="1"/>
  <c r="J21" i="14"/>
  <c r="G75" i="14" s="1"/>
  <c r="J69" i="4"/>
  <c r="D16" i="39"/>
  <c r="F16" i="39" s="1"/>
  <c r="D15" i="39"/>
  <c r="F15" i="39" s="1"/>
  <c r="D17" i="39"/>
  <c r="F17" i="39" s="1"/>
  <c r="C29" i="31"/>
  <c r="H17" i="32"/>
  <c r="D17" i="32" s="1"/>
  <c r="F17" i="32" s="1"/>
  <c r="G16" i="40"/>
  <c r="H11" i="42" s="1"/>
  <c r="A17" i="2"/>
  <c r="A18" i="2" s="1"/>
  <c r="G22" i="35"/>
  <c r="F23" i="35" s="1"/>
  <c r="A19" i="2"/>
  <c r="C34" i="9"/>
  <c r="I33" i="23"/>
  <c r="H33" i="23"/>
  <c r="D33" i="23" s="1"/>
  <c r="F33" i="23" s="1"/>
  <c r="K18" i="26"/>
  <c r="C32" i="9"/>
  <c r="H31" i="23"/>
  <c r="D31" i="23" s="1"/>
  <c r="F31" i="23" s="1"/>
  <c r="I31" i="23"/>
  <c r="O30" i="7"/>
  <c r="O25" i="7"/>
  <c r="H21" i="23"/>
  <c r="D21" i="23" s="1"/>
  <c r="F21" i="23" s="1"/>
  <c r="I41" i="23"/>
  <c r="H41" i="23"/>
  <c r="I34" i="23"/>
  <c r="H34" i="23"/>
  <c r="D34" i="23" s="1"/>
  <c r="F34" i="23" s="1"/>
  <c r="H32" i="23"/>
  <c r="D32" i="23" s="1"/>
  <c r="F32" i="23" s="1"/>
  <c r="C33" i="9"/>
  <c r="I32" i="23"/>
  <c r="H23" i="23"/>
  <c r="D23" i="23" s="1"/>
  <c r="F23" i="23" s="1"/>
  <c r="O38" i="7"/>
  <c r="O39" i="7" s="1"/>
  <c r="O36" i="7"/>
  <c r="O35" i="7" s="1"/>
  <c r="O34" i="7" s="1"/>
  <c r="O41" i="7"/>
  <c r="H69" i="4"/>
  <c r="L12" i="27"/>
  <c r="I41" i="14"/>
  <c r="H41" i="14"/>
  <c r="G17" i="26"/>
  <c r="O104" i="14" l="1"/>
  <c r="O103" i="14"/>
  <c r="O98" i="14"/>
  <c r="O102" i="14"/>
  <c r="O99" i="14"/>
  <c r="O100" i="14"/>
  <c r="O101" i="14"/>
  <c r="K42" i="14"/>
  <c r="J42" i="14"/>
  <c r="K18" i="5"/>
  <c r="G48" i="5" s="1"/>
  <c r="K32" i="5"/>
  <c r="H48" i="5" s="1"/>
  <c r="C41" i="14"/>
  <c r="E58" i="14" s="1"/>
  <c r="K45" i="4"/>
  <c r="H110" i="4" s="1"/>
  <c r="L69" i="4"/>
  <c r="M69" i="4" s="1"/>
  <c r="G36" i="23"/>
  <c r="C28" i="27"/>
  <c r="C29" i="27"/>
  <c r="G22" i="32"/>
  <c r="F23" i="32" s="1"/>
  <c r="F24" i="32" s="1"/>
  <c r="F25" i="32" s="1"/>
  <c r="I25" i="32" s="1"/>
  <c r="C27" i="27"/>
  <c r="G28" i="23"/>
  <c r="I28" i="23" s="1"/>
  <c r="G23" i="39"/>
  <c r="F24" i="39" s="1"/>
  <c r="F25" i="39" s="1"/>
  <c r="F26" i="39" s="1"/>
  <c r="I26" i="39" s="1"/>
  <c r="D11" i="42"/>
  <c r="F11" i="42" s="1"/>
  <c r="G12" i="42" s="1"/>
  <c r="F23" i="42" s="1"/>
  <c r="F24" i="42" s="1"/>
  <c r="F25" i="42" s="1"/>
  <c r="I25" i="42" s="1"/>
  <c r="F24" i="35"/>
  <c r="F25" i="35" s="1"/>
  <c r="I25" i="35" s="1"/>
  <c r="A21" i="2"/>
  <c r="I15" i="30"/>
  <c r="O46" i="7"/>
  <c r="G18" i="26"/>
  <c r="I18" i="26" s="1"/>
  <c r="I17" i="26"/>
  <c r="L42" i="14" l="1"/>
  <c r="AB42" i="14"/>
  <c r="J48" i="5"/>
  <c r="C56" i="5" s="1"/>
  <c r="J41" i="14"/>
  <c r="K41" i="14"/>
  <c r="AD69" i="4"/>
  <c r="AE69" i="4" s="1"/>
  <c r="AJ69" i="4" s="1"/>
  <c r="I20" i="26"/>
  <c r="I21" i="26" s="1"/>
  <c r="I22" i="26" s="1"/>
  <c r="G19" i="26"/>
  <c r="F54" i="23"/>
  <c r="F55" i="23" s="1"/>
  <c r="F56" i="23" s="1"/>
  <c r="I56" i="23" s="1"/>
  <c r="AG42" i="14" l="1"/>
  <c r="AL42" i="14" s="1"/>
  <c r="AD42" i="14"/>
  <c r="AI42" i="14" s="1"/>
  <c r="AC42" i="14"/>
  <c r="AH42" i="14" s="1"/>
  <c r="AF42" i="14"/>
  <c r="AK42" i="14" s="1"/>
  <c r="AE42" i="14"/>
  <c r="AJ42" i="14" s="1"/>
  <c r="L41" i="14"/>
  <c r="P56" i="5"/>
  <c r="AB41" i="14"/>
  <c r="AH69" i="4"/>
  <c r="AM69" i="4" s="1"/>
  <c r="AI69" i="4"/>
  <c r="AN69" i="4" s="1"/>
  <c r="AG69" i="4"/>
  <c r="AL69" i="4" s="1"/>
  <c r="AF69" i="4"/>
  <c r="AK69" i="4" s="1"/>
  <c r="H12" i="32"/>
  <c r="AM42" i="14" l="1"/>
  <c r="M42" i="14" s="1"/>
  <c r="G59" i="14" s="1"/>
  <c r="H59" i="14" s="1"/>
  <c r="J59" i="14" s="1"/>
  <c r="H75" i="14" s="1"/>
  <c r="I75" i="14" s="1"/>
  <c r="C94" i="14" s="1"/>
  <c r="AF41" i="14"/>
  <c r="AK41" i="14" s="1"/>
  <c r="AC41" i="14"/>
  <c r="AH41" i="14" s="1"/>
  <c r="AD41" i="14"/>
  <c r="AI41" i="14" s="1"/>
  <c r="AG41" i="14"/>
  <c r="AL41" i="14" s="1"/>
  <c r="AE41" i="14"/>
  <c r="AJ41" i="14" s="1"/>
  <c r="AO69" i="4"/>
  <c r="N69" i="4" s="1"/>
  <c r="H90" i="4" s="1"/>
  <c r="I90" i="4" s="1"/>
  <c r="K90" i="4" s="1"/>
  <c r="O94" i="14" l="1"/>
  <c r="I110" i="4"/>
  <c r="J110" i="4" s="1"/>
  <c r="D133" i="4" s="1"/>
  <c r="P133" i="4" s="1"/>
  <c r="AM41" i="14"/>
  <c r="M41" i="14" s="1"/>
  <c r="G58" i="14" s="1"/>
  <c r="H58" i="14" s="1"/>
  <c r="J58" i="14" s="1"/>
  <c r="H74" i="14" s="1"/>
  <c r="I74" i="14" s="1"/>
  <c r="C93" i="14" s="1"/>
  <c r="O93" i="14" l="1"/>
</calcChain>
</file>

<file path=xl/sharedStrings.xml><?xml version="1.0" encoding="utf-8"?>
<sst xmlns="http://schemas.openxmlformats.org/spreadsheetml/2006/main" count="73328" uniqueCount="3477">
  <si>
    <t>energie</t>
  </si>
  <si>
    <t>saisie des données</t>
  </si>
  <si>
    <t>boucle{</t>
  </si>
  <si>
    <t>section A</t>
  </si>
  <si>
    <t>derivée A' ou T</t>
  </si>
  <si>
    <t>dérivée de T'</t>
  </si>
  <si>
    <t>definition de la derivée de F'(y)</t>
  </si>
  <si>
    <t>definition de  F(y)</t>
  </si>
  <si>
    <t>RESULTAT: hauteur critique</t>
  </si>
  <si>
    <t>MANNING</t>
  </si>
  <si>
    <t>definition de alpha</t>
  </si>
  <si>
    <t>derivée A'</t>
  </si>
  <si>
    <t>périmètre P</t>
  </si>
  <si>
    <t>derivée P'=A11</t>
  </si>
  <si>
    <t>Rh</t>
  </si>
  <si>
    <t>rayon hydraulique Rh=A/P</t>
  </si>
  <si>
    <t>derivée Rh'</t>
  </si>
  <si>
    <t>Rh^2/3</t>
  </si>
  <si>
    <t>Rh^-1/3</t>
  </si>
  <si>
    <t>RESULTAT: hauteur normale</t>
  </si>
  <si>
    <t>a</t>
  </si>
  <si>
    <t>L</t>
  </si>
  <si>
    <t>B3</t>
  </si>
  <si>
    <t>B5</t>
  </si>
  <si>
    <t>CALCUL HYDROLOGIQUE</t>
  </si>
  <si>
    <t>Formule de Mac-Math</t>
  </si>
  <si>
    <t>Précipitations maximales en 24 H  P=</t>
  </si>
  <si>
    <t>mm</t>
  </si>
  <si>
    <t>Coefficient de ruissellement K=</t>
  </si>
  <si>
    <t>N° du</t>
  </si>
  <si>
    <t>A</t>
  </si>
  <si>
    <t>H diff</t>
  </si>
  <si>
    <t>I</t>
  </si>
  <si>
    <t>K.P</t>
  </si>
  <si>
    <t>Q</t>
  </si>
  <si>
    <t>B.V.</t>
  </si>
  <si>
    <t>Ha</t>
  </si>
  <si>
    <t>(m)</t>
  </si>
  <si>
    <t>%o</t>
  </si>
  <si>
    <t>l/s</t>
  </si>
  <si>
    <t>Formule de Burkli-Ziegler</t>
  </si>
  <si>
    <t>QT (m3/s) =0.0039 x C x H(T=1heure) x S^(0.75) x I^(0.25)</t>
  </si>
  <si>
    <t>Précipitations maximales en 1H  P=</t>
  </si>
  <si>
    <t>Coefficient de ruissellement   C=</t>
  </si>
  <si>
    <t>S</t>
  </si>
  <si>
    <t>Formule rationnelle</t>
  </si>
  <si>
    <t>Détermination du temps de concentration:</t>
  </si>
  <si>
    <t>H</t>
  </si>
  <si>
    <t>PENTE</t>
  </si>
  <si>
    <t>TC (min)</t>
  </si>
  <si>
    <t>Km2</t>
  </si>
  <si>
    <t>Km</t>
  </si>
  <si>
    <t>m</t>
  </si>
  <si>
    <t>Espagnole</t>
  </si>
  <si>
    <t>Califo-
rnienne</t>
  </si>
  <si>
    <t>Turraza</t>
  </si>
  <si>
    <t>Kripich</t>
  </si>
  <si>
    <t>Ventura</t>
  </si>
  <si>
    <t>moyen</t>
  </si>
  <si>
    <t>I10</t>
  </si>
  <si>
    <t>Cr</t>
  </si>
  <si>
    <t>Q10</t>
  </si>
  <si>
    <t>mn</t>
  </si>
  <si>
    <t>mm/h</t>
  </si>
  <si>
    <t>l / s</t>
  </si>
  <si>
    <t>Tableau récapitulatif de débits de crues décennales:</t>
  </si>
  <si>
    <t>Mac Math</t>
  </si>
  <si>
    <t>Burkli-Ziegler</t>
  </si>
  <si>
    <t>Rationnelle</t>
  </si>
  <si>
    <t>Max
(l/s)</t>
  </si>
  <si>
    <t>CALCUL HYDRAULIQUE</t>
  </si>
  <si>
    <t>FORMULE DE DELORME</t>
  </si>
  <si>
    <t xml:space="preserve">Dimension </t>
  </si>
  <si>
    <t>Débit</t>
  </si>
  <si>
    <t>de l'ouvrage</t>
  </si>
  <si>
    <t>Critique (l/s)</t>
  </si>
  <si>
    <t>nbr buse</t>
  </si>
  <si>
    <t>test</t>
  </si>
  <si>
    <t xml:space="preserve"> Buse Ø</t>
  </si>
  <si>
    <t xml:space="preserve"> </t>
  </si>
  <si>
    <t>ESTIMATION DES OUVERTURES</t>
  </si>
  <si>
    <t>DALOT DOUBLE       5  x</t>
  </si>
  <si>
    <t>solution transitant le débit décennal</t>
  </si>
  <si>
    <t>Delorme</t>
  </si>
  <si>
    <t>Qc=</t>
  </si>
  <si>
    <t>Nbre=</t>
  </si>
  <si>
    <t xml:space="preserve">L   =   </t>
  </si>
  <si>
    <t>Formule de Mallet-Gauthier</t>
  </si>
  <si>
    <t>Pluviométrie Annuelle h =</t>
  </si>
  <si>
    <t>Coefficients K =</t>
  </si>
  <si>
    <t>Coefficients a =</t>
  </si>
  <si>
    <t>Période de retour T =</t>
  </si>
  <si>
    <t>ans</t>
  </si>
  <si>
    <t xml:space="preserve">Formule régionale dite de HAZAN LAZARAVIC  </t>
  </si>
  <si>
    <t>Pour la région du  :</t>
  </si>
  <si>
    <t>Soit</t>
  </si>
  <si>
    <t xml:space="preserve">a =  </t>
  </si>
  <si>
    <t xml:space="preserve">b =  </t>
  </si>
  <si>
    <t>700-900</t>
  </si>
  <si>
    <t xml:space="preserve">avec    a= </t>
  </si>
  <si>
    <t>Q1000</t>
  </si>
  <si>
    <t>Q100</t>
  </si>
  <si>
    <t>a=</t>
  </si>
  <si>
    <t>m3 / s</t>
  </si>
  <si>
    <t>Formule FULLER II</t>
  </si>
  <si>
    <t>N=</t>
  </si>
  <si>
    <t>plaine</t>
  </si>
  <si>
    <t>Région accidentée</t>
  </si>
  <si>
    <t>Montagne</t>
  </si>
  <si>
    <t>Mallet Gauthier</t>
  </si>
  <si>
    <t>Hazan Lazarevik</t>
  </si>
  <si>
    <t>Fuller II</t>
  </si>
  <si>
    <t>Moyenne</t>
  </si>
  <si>
    <t>Critique (m3/s)</t>
  </si>
  <si>
    <t>f800</t>
  </si>
  <si>
    <t>f1000</t>
  </si>
  <si>
    <t>AVANT METRE DES OUVRAGES D'ASSAINISSEMENT</t>
  </si>
  <si>
    <t>N° de</t>
  </si>
  <si>
    <t>B.V N°</t>
  </si>
  <si>
    <t>Abscisse</t>
  </si>
  <si>
    <t>Ouvs à prévoir</t>
  </si>
  <si>
    <t>Largeur</t>
  </si>
  <si>
    <t>gabarit</t>
  </si>
  <si>
    <t>Nb</t>
  </si>
  <si>
    <t>Hauteur Remblais</t>
  </si>
  <si>
    <t>Ep</t>
  </si>
  <si>
    <t>Longueur</t>
  </si>
  <si>
    <t xml:space="preserve">Déblais </t>
  </si>
  <si>
    <t>Remblaiment</t>
  </si>
  <si>
    <t>au dessus</t>
  </si>
  <si>
    <t>Paroi</t>
  </si>
  <si>
    <t xml:space="preserve">Ouvs </t>
  </si>
  <si>
    <t>des</t>
  </si>
  <si>
    <t xml:space="preserve"> des</t>
  </si>
  <si>
    <t>Béton</t>
  </si>
  <si>
    <t>Acier</t>
  </si>
  <si>
    <t>Gabions</t>
  </si>
  <si>
    <t>l'ouvrage</t>
  </si>
  <si>
    <t>Ouv</t>
  </si>
  <si>
    <t>ouvrage</t>
  </si>
  <si>
    <t>à prévoir</t>
  </si>
  <si>
    <t>fouilles</t>
  </si>
  <si>
    <t>Propreté</t>
  </si>
  <si>
    <t>Armé</t>
  </si>
  <si>
    <t>Kg</t>
  </si>
  <si>
    <t>m3</t>
  </si>
  <si>
    <t>OH-2</t>
  </si>
  <si>
    <t>tete 1.5*1.5</t>
  </si>
  <si>
    <t>OH-4</t>
  </si>
  <si>
    <t>OH-7</t>
  </si>
  <si>
    <t>OH-24</t>
  </si>
  <si>
    <t>OH-32</t>
  </si>
  <si>
    <t>OH-36</t>
  </si>
  <si>
    <t>Total</t>
  </si>
  <si>
    <t>Parafouille</t>
  </si>
  <si>
    <t>Long</t>
  </si>
  <si>
    <t>haut</t>
  </si>
  <si>
    <t>VBP</t>
  </si>
  <si>
    <t>VBA</t>
  </si>
  <si>
    <t>Totaux</t>
  </si>
  <si>
    <t>AVANT METRE DES OUVRAGES TYPE</t>
  </si>
  <si>
    <t>Tete amont</t>
  </si>
  <si>
    <t>Tete aval</t>
  </si>
  <si>
    <t>2 Voiles</t>
  </si>
  <si>
    <t xml:space="preserve"> (m3)</t>
  </si>
  <si>
    <t>haut1</t>
  </si>
  <si>
    <t>haut2</t>
  </si>
  <si>
    <t>Buse f 800</t>
  </si>
  <si>
    <t>Buse f 1000</t>
  </si>
  <si>
    <t>radier</t>
  </si>
  <si>
    <t>2Buses f 800</t>
  </si>
  <si>
    <t>larg1</t>
  </si>
  <si>
    <t>larg2</t>
  </si>
  <si>
    <t>2Buses f 1000</t>
  </si>
  <si>
    <t>Hauteur</t>
  </si>
  <si>
    <t>Buse</t>
  </si>
  <si>
    <t>au dessus  ouvrage</t>
  </si>
  <si>
    <t>Déblais -sup</t>
  </si>
  <si>
    <t>f 1000</t>
  </si>
  <si>
    <t>des fouilles</t>
  </si>
  <si>
    <t xml:space="preserve"> des Fouilles</t>
  </si>
  <si>
    <t>propreté</t>
  </si>
  <si>
    <t>Légèr.Armé</t>
  </si>
  <si>
    <t>OH-3</t>
  </si>
  <si>
    <t>OH-5</t>
  </si>
  <si>
    <t>OH-9</t>
  </si>
  <si>
    <t>OH-10</t>
  </si>
  <si>
    <t>OH-12</t>
  </si>
  <si>
    <t>OH-13</t>
  </si>
  <si>
    <t>OH-14</t>
  </si>
  <si>
    <t>OH-16</t>
  </si>
  <si>
    <t>OH-17</t>
  </si>
  <si>
    <t>OH-18</t>
  </si>
  <si>
    <t>OH-21</t>
  </si>
  <si>
    <t>OH-22</t>
  </si>
  <si>
    <t>OH-25</t>
  </si>
  <si>
    <t>OH-27</t>
  </si>
  <si>
    <t>OH-29</t>
  </si>
  <si>
    <t>OR1</t>
  </si>
  <si>
    <t xml:space="preserve"> -</t>
  </si>
  <si>
    <t>OR2</t>
  </si>
  <si>
    <t>OR3</t>
  </si>
  <si>
    <t>OR4</t>
  </si>
  <si>
    <t>TOTAL</t>
  </si>
  <si>
    <t>ABSCISSE DEBUT</t>
  </si>
  <si>
    <t>ABSCISSE FIN</t>
  </si>
  <si>
    <t>LONGUEUR (m)</t>
  </si>
  <si>
    <t xml:space="preserve">TOTAL </t>
  </si>
  <si>
    <t>ml</t>
  </si>
  <si>
    <t>Longueur Totale</t>
  </si>
  <si>
    <t>PT1</t>
  </si>
  <si>
    <t>largeur</t>
  </si>
  <si>
    <t>Largeur chaussée</t>
  </si>
  <si>
    <t>AC</t>
  </si>
  <si>
    <t>largeur accotement</t>
  </si>
  <si>
    <t>GNF2</t>
  </si>
  <si>
    <t>pente remblais</t>
  </si>
  <si>
    <t>3H/2V</t>
  </si>
  <si>
    <t>Accotement</t>
  </si>
  <si>
    <t>MS1</t>
  </si>
  <si>
    <t>designation</t>
  </si>
  <si>
    <t>Type du profil en travers</t>
  </si>
  <si>
    <t>PK Début</t>
  </si>
  <si>
    <t>PK Fin</t>
  </si>
  <si>
    <t>unité</t>
  </si>
  <si>
    <t>longueur</t>
  </si>
  <si>
    <t>épaisseur</t>
  </si>
  <si>
    <t>quantité</t>
  </si>
  <si>
    <t>0+000</t>
  </si>
  <si>
    <t>M3</t>
  </si>
  <si>
    <t>MS</t>
  </si>
  <si>
    <t>Totale AC</t>
  </si>
  <si>
    <t>Totale GNF 2</t>
  </si>
  <si>
    <t>Totale MS</t>
  </si>
  <si>
    <t>Totale REVETEMENT</t>
  </si>
  <si>
    <t>m2</t>
  </si>
  <si>
    <t>Totale impregnation</t>
  </si>
  <si>
    <t>T</t>
  </si>
  <si>
    <t>AVANT - METRE    DETAIL ESTIMATIF</t>
  </si>
  <si>
    <t>Désignation</t>
  </si>
  <si>
    <t>Unité</t>
  </si>
  <si>
    <t>Quantité</t>
  </si>
  <si>
    <t>P. unitaire</t>
  </si>
  <si>
    <t>P. total</t>
  </si>
  <si>
    <t>Installation de chantier</t>
  </si>
  <si>
    <t>A 1,1</t>
  </si>
  <si>
    <t xml:space="preserve">   - Installation de chantier</t>
  </si>
  <si>
    <t>Ft</t>
  </si>
  <si>
    <t>A 1,2</t>
  </si>
  <si>
    <t xml:space="preserve">  -  Signalisation de chantier et Piquetage</t>
  </si>
  <si>
    <t>Terrassements</t>
  </si>
  <si>
    <t>B 2,1</t>
  </si>
  <si>
    <r>
      <t>m</t>
    </r>
    <r>
      <rPr>
        <vertAlign val="superscript"/>
        <sz val="12"/>
        <rFont val="Times New Roman"/>
        <family val="1"/>
      </rPr>
      <t>3</t>
    </r>
  </si>
  <si>
    <t>Assainissement</t>
  </si>
  <si>
    <t>C 3,1</t>
  </si>
  <si>
    <t>C 3,2</t>
  </si>
  <si>
    <t>C 3,4</t>
  </si>
  <si>
    <t>dalots</t>
  </si>
  <si>
    <t>C 3,5</t>
  </si>
  <si>
    <t xml:space="preserve">  - Acier</t>
  </si>
  <si>
    <t>kg</t>
  </si>
  <si>
    <t>Têtes des ouvrages</t>
  </si>
  <si>
    <t>B2</t>
  </si>
  <si>
    <t>C 3,7</t>
  </si>
  <si>
    <t xml:space="preserve">  - Fossé bétonné</t>
  </si>
  <si>
    <t>Chaussée</t>
  </si>
  <si>
    <t>D 4,1</t>
  </si>
  <si>
    <t>D 4,2</t>
  </si>
  <si>
    <t xml:space="preserve"> -  Grave non traité du type GNF2</t>
  </si>
  <si>
    <t>D 4,3</t>
  </si>
  <si>
    <t>D 4,4</t>
  </si>
  <si>
    <t>D 4,5</t>
  </si>
  <si>
    <t>t</t>
  </si>
  <si>
    <t>D 4,6</t>
  </si>
  <si>
    <r>
      <t>m</t>
    </r>
    <r>
      <rPr>
        <vertAlign val="superscript"/>
        <sz val="12"/>
        <rFont val="Times New Roman"/>
        <family val="1"/>
      </rPr>
      <t>2</t>
    </r>
  </si>
  <si>
    <t>Soutènements et protection</t>
  </si>
  <si>
    <t>E 5,1</t>
  </si>
  <si>
    <t>Signalisation</t>
  </si>
  <si>
    <t xml:space="preserve">   - Panneaux de police</t>
  </si>
  <si>
    <t>u</t>
  </si>
  <si>
    <t xml:space="preserve">  - Panneaux de direction</t>
  </si>
  <si>
    <t>TOTAL H.T :</t>
  </si>
  <si>
    <t>T.V.A  20%</t>
  </si>
  <si>
    <t>TOTAL T.T.C :</t>
  </si>
  <si>
    <t>C</t>
  </si>
  <si>
    <t xml:space="preserve">pour </t>
  </si>
  <si>
    <t>pente &gt;</t>
  </si>
  <si>
    <t>pente &lt;=</t>
  </si>
  <si>
    <t>et &lt;=10%</t>
  </si>
  <si>
    <t>mm/m</t>
  </si>
  <si>
    <t>Ecart</t>
  </si>
  <si>
    <t>Type</t>
  </si>
  <si>
    <t>TC (min)moy</t>
  </si>
  <si>
    <t>valeurs
 retenues</t>
  </si>
  <si>
    <t>moy</t>
  </si>
  <si>
    <t>0+886</t>
  </si>
  <si>
    <t>1+025</t>
  </si>
  <si>
    <t>1+130</t>
  </si>
  <si>
    <t>1+312</t>
  </si>
  <si>
    <t>2+137</t>
  </si>
  <si>
    <t>3+072</t>
  </si>
  <si>
    <t>3+176</t>
  </si>
  <si>
    <t>3+338</t>
  </si>
  <si>
    <t>3+518</t>
  </si>
  <si>
    <t>4+162</t>
  </si>
  <si>
    <t>4+670</t>
  </si>
  <si>
    <t>4+790</t>
  </si>
  <si>
    <t>5+650</t>
  </si>
  <si>
    <t>6+140</t>
  </si>
  <si>
    <t>6+600</t>
  </si>
  <si>
    <t>6+827</t>
  </si>
  <si>
    <t>ETUDE PRELIMINAIRE</t>
  </si>
  <si>
    <t>b=</t>
  </si>
  <si>
    <t>TC retenu</t>
  </si>
  <si>
    <t xml:space="preserve">les temps de concentrations min et max sont respectivement de 5mn et 90mn </t>
  </si>
  <si>
    <t>1+848</t>
  </si>
  <si>
    <t>7+259</t>
  </si>
  <si>
    <t>7+747</t>
  </si>
  <si>
    <t>8+394</t>
  </si>
  <si>
    <t>9+623</t>
  </si>
  <si>
    <t>2+342</t>
  </si>
  <si>
    <t>2+943</t>
  </si>
  <si>
    <t>5+142</t>
  </si>
  <si>
    <t>9+367</t>
  </si>
  <si>
    <t>OH-8</t>
  </si>
  <si>
    <t>OH-11</t>
  </si>
  <si>
    <t>Volume</t>
  </si>
  <si>
    <t>émulsion</t>
  </si>
  <si>
    <t>K</t>
  </si>
  <si>
    <t>b</t>
  </si>
  <si>
    <t>N° BV</t>
  </si>
  <si>
    <t>-</t>
  </si>
  <si>
    <t>projection</t>
  </si>
  <si>
    <t>à conserver</t>
  </si>
  <si>
    <t>à changer par</t>
  </si>
  <si>
    <t xml:space="preserve">et prolonger de </t>
  </si>
  <si>
    <t xml:space="preserve">de l'ouvrage projeté </t>
  </si>
  <si>
    <t>de l'ouvrage existant</t>
  </si>
  <si>
    <t>BASSINS VERSANTS &lt; 1 Km2</t>
  </si>
  <si>
    <t>1km2 &lt; BASSINS VERSANTS &lt; 10 km2</t>
  </si>
  <si>
    <t>BV</t>
  </si>
  <si>
    <t>AVANT METRE DES DALOTS</t>
  </si>
  <si>
    <t>GNB+RS</t>
  </si>
  <si>
    <t>GNB</t>
  </si>
  <si>
    <t>TOTAL TTC</t>
  </si>
  <si>
    <t>TVA 20%</t>
  </si>
  <si>
    <t>TOTAL  HT</t>
  </si>
  <si>
    <t>Total du terrassement</t>
  </si>
  <si>
    <t>%relif montagneux</t>
  </si>
  <si>
    <t>%relif valonné</t>
  </si>
  <si>
    <t>%relif plat</t>
  </si>
  <si>
    <t>déblais + remblais</t>
  </si>
  <si>
    <t>non aménagé</t>
  </si>
  <si>
    <t>aménagé</t>
  </si>
  <si>
    <t>Pente</t>
  </si>
  <si>
    <t>produits</t>
  </si>
  <si>
    <t>prix unitaire</t>
  </si>
  <si>
    <t>% 
du relief</t>
  </si>
  <si>
    <t>total</t>
  </si>
  <si>
    <t>AVANT METRES DES TERRASSEMENTS</t>
  </si>
  <si>
    <t>N°</t>
  </si>
  <si>
    <t xml:space="preserve">  - Béton B5</t>
  </si>
  <si>
    <t xml:space="preserve">  - Béton B2</t>
  </si>
  <si>
    <t xml:space="preserve"> -  Grave non traité du type GNB</t>
  </si>
  <si>
    <t xml:space="preserve"> - Couche d'impregnation</t>
  </si>
  <si>
    <t xml:space="preserve"> - RS bicouche</t>
  </si>
  <si>
    <t>Carrefours</t>
  </si>
  <si>
    <t>F 5,1</t>
  </si>
  <si>
    <t>G  7-1</t>
  </si>
  <si>
    <t>G  7-2</t>
  </si>
  <si>
    <t xml:space="preserve"> - Carrefours</t>
  </si>
  <si>
    <t>Montant / Kml</t>
  </si>
  <si>
    <t>C 3,6</t>
  </si>
  <si>
    <t>gabions</t>
  </si>
  <si>
    <t xml:space="preserve">  - Buse Ø 1000 </t>
  </si>
  <si>
    <t xml:space="preserve">  - Buse Ø 800</t>
  </si>
  <si>
    <t xml:space="preserve">ETUDE D'ELARGISSEMENT ET DE RENFORCEMENT </t>
  </si>
  <si>
    <t xml:space="preserve">DE LA RR 502 DU PK 44+000 AU PK 68+000 REVELANT </t>
  </si>
  <si>
    <t>DE LA DPETL DE BOULEMANE</t>
  </si>
  <si>
    <t>BASSINS VERSANTS &gt; 10 km2</t>
  </si>
  <si>
    <t xml:space="preserve">à  projeter </t>
  </si>
  <si>
    <t xml:space="preserve">AVANT METRE </t>
  </si>
  <si>
    <t>PK</t>
  </si>
  <si>
    <t>N° Profil</t>
  </si>
  <si>
    <t>3+439</t>
  </si>
  <si>
    <t>0+337</t>
  </si>
  <si>
    <t>2+894</t>
  </si>
  <si>
    <t>5+312</t>
  </si>
  <si>
    <t>5+642</t>
  </si>
  <si>
    <t>6+020</t>
  </si>
  <si>
    <t>6+785</t>
  </si>
  <si>
    <t>7+012</t>
  </si>
  <si>
    <t>Dalot et Ouvrages des Têtes</t>
  </si>
  <si>
    <t xml:space="preserve">AVANT METRE DES OUVRAGES D'ASSAINISSEMENT TYPE DALOT </t>
  </si>
  <si>
    <t xml:space="preserve">  Béton B2</t>
  </si>
  <si>
    <t xml:space="preserve">  Béton B5</t>
  </si>
  <si>
    <t xml:space="preserve">  Acier</t>
  </si>
  <si>
    <t xml:space="preserve">  Déblais pour fouilles</t>
  </si>
  <si>
    <t xml:space="preserve">  Remblaiement des fouilles</t>
  </si>
  <si>
    <t>Mur Soutènement</t>
  </si>
  <si>
    <t>F 5,2</t>
  </si>
  <si>
    <t>F 5,3</t>
  </si>
  <si>
    <t>maçonnerie</t>
  </si>
  <si>
    <t>chausse existante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</si>
  <si>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</si>
  <si>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</si>
  <si>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</si>
  <si>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</si>
  <si>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</si>
  <si>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</si>
  <si>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</si>
  <si>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</si>
  <si>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</si>
  <si>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</si>
  <si>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</si>
  <si>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</si>
  <si>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</si>
  <si>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</si>
  <si>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</si>
  <si>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</si>
  <si>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surface chaussée existante</t>
  </si>
  <si>
    <t>L buse 800=</t>
  </si>
  <si>
    <t>L buse 1000=</t>
  </si>
  <si>
    <t xml:space="preserve">ETUDE PRELIMINAIRE </t>
  </si>
  <si>
    <t xml:space="preserve"> -  Matériaux sélectionnés MS1</t>
  </si>
  <si>
    <t>tete aval</t>
  </si>
  <si>
    <t xml:space="preserve">tete amont </t>
  </si>
  <si>
    <t>2 tetes</t>
  </si>
  <si>
    <t>AV</t>
  </si>
  <si>
    <t>3 Buses f 1000</t>
  </si>
  <si>
    <t>2 Buses f 1000</t>
  </si>
  <si>
    <t>l (inferieur)=</t>
  </si>
  <si>
    <t>l (superieur) =</t>
  </si>
  <si>
    <t>ep</t>
  </si>
  <si>
    <t>ep=</t>
  </si>
  <si>
    <t>type</t>
  </si>
  <si>
    <t>I=3h/2v</t>
  </si>
  <si>
    <t>20+556</t>
  </si>
  <si>
    <t>l moy</t>
  </si>
  <si>
    <t>C 3,8</t>
  </si>
  <si>
    <t xml:space="preserve">  - Démolition des ouvrages</t>
  </si>
  <si>
    <t>ft</t>
  </si>
  <si>
    <t xml:space="preserve">Nbr buses </t>
  </si>
  <si>
    <t>Nbr DS</t>
  </si>
  <si>
    <t>OH a remplacer  (complet)</t>
  </si>
  <si>
    <t>OH a prolonger (tetes seulement)</t>
  </si>
  <si>
    <t xml:space="preserve"> - Couche Anticontaminante</t>
  </si>
  <si>
    <t xml:space="preserve"> - Remblai</t>
  </si>
  <si>
    <t xml:space="preserve"> - Déblai</t>
  </si>
  <si>
    <t xml:space="preserve">  - Démolition des ouvrages existants</t>
  </si>
  <si>
    <t>T=</t>
  </si>
  <si>
    <t>TOTAL MUR DE SOUTENEMENT</t>
  </si>
  <si>
    <t>M1.5</t>
  </si>
  <si>
    <t>M2.0</t>
  </si>
  <si>
    <t>M2.5</t>
  </si>
  <si>
    <t>M3.0</t>
  </si>
  <si>
    <t>M4.0</t>
  </si>
  <si>
    <t>Volume BA</t>
  </si>
  <si>
    <t>m3/ml</t>
  </si>
  <si>
    <t>kg/ml</t>
  </si>
  <si>
    <t>B-propreté B5</t>
  </si>
  <si>
    <t>MUR DE SOUTENEMENT</t>
  </si>
  <si>
    <t>SECTION</t>
  </si>
  <si>
    <t>Longueur (m)</t>
  </si>
  <si>
    <t>coté</t>
  </si>
  <si>
    <r>
      <t xml:space="preserve">type de Mur
</t>
    </r>
    <r>
      <rPr>
        <u/>
        <sz val="10"/>
        <color indexed="12"/>
        <rFont val="Times New Roman"/>
        <family val="1"/>
      </rPr>
      <t>début de la section</t>
    </r>
  </si>
  <si>
    <r>
      <t xml:space="preserve">type de Mur
</t>
    </r>
    <r>
      <rPr>
        <u/>
        <sz val="10"/>
        <color indexed="12"/>
        <rFont val="Times New Roman"/>
        <family val="1"/>
      </rPr>
      <t>milieu de la section</t>
    </r>
  </si>
  <si>
    <r>
      <t xml:space="preserve">type de Mur
</t>
    </r>
    <r>
      <rPr>
        <u/>
        <sz val="10"/>
        <color indexed="12"/>
        <rFont val="Times New Roman"/>
        <family val="1"/>
      </rPr>
      <t>fin de la section</t>
    </r>
  </si>
  <si>
    <t>Volume Maçonnerie (m3)</t>
  </si>
  <si>
    <t>Volume BA-B2 (m3)</t>
  </si>
  <si>
    <t>Volume BP-B5 (m3)</t>
  </si>
  <si>
    <t>Qté
 Acier (Kg)</t>
  </si>
  <si>
    <t>S1</t>
  </si>
  <si>
    <t>gauche</t>
  </si>
  <si>
    <t>S2</t>
  </si>
  <si>
    <t>S3</t>
  </si>
  <si>
    <t>droite</t>
  </si>
  <si>
    <t>S4</t>
  </si>
  <si>
    <t>S5</t>
  </si>
  <si>
    <t>S6</t>
  </si>
  <si>
    <t>S7</t>
  </si>
  <si>
    <t>Totale GNB</t>
  </si>
  <si>
    <t>log(1+aH)</t>
  </si>
  <si>
    <t>A/√L</t>
  </si>
  <si>
    <t>1+4*logT-logA</t>
  </si>
  <si>
    <t>OH-1</t>
  </si>
  <si>
    <t>OH-6</t>
  </si>
  <si>
    <t>B.V 2</t>
  </si>
  <si>
    <t>B.V 3</t>
  </si>
  <si>
    <t>B.V 4</t>
  </si>
  <si>
    <t xml:space="preserve">Déblais + Remblais </t>
  </si>
  <si>
    <t xml:space="preserve"> -  Matériaux sélectionnés MS</t>
  </si>
  <si>
    <t>BV-6</t>
  </si>
  <si>
    <t>B.V 6</t>
  </si>
  <si>
    <t xml:space="preserve">à remplacer par </t>
  </si>
  <si>
    <t xml:space="preserve">à remplacer par  </t>
  </si>
  <si>
    <t>OH-15</t>
  </si>
  <si>
    <t>OH-19</t>
  </si>
  <si>
    <t>OH-20</t>
  </si>
  <si>
    <t>OH-23</t>
  </si>
  <si>
    <t>OH-26</t>
  </si>
  <si>
    <t>OH-28</t>
  </si>
  <si>
    <t>OH-30</t>
  </si>
  <si>
    <t>OH-31</t>
  </si>
  <si>
    <t>OH-33</t>
  </si>
  <si>
    <t>OH-34</t>
  </si>
  <si>
    <t>BV-1</t>
  </si>
  <si>
    <t>BV-2</t>
  </si>
  <si>
    <t>BV-3</t>
  </si>
  <si>
    <t>BV-4</t>
  </si>
  <si>
    <t>BV-5</t>
  </si>
  <si>
    <t>BV-7</t>
  </si>
  <si>
    <t>BV-8</t>
  </si>
  <si>
    <t>BV-9</t>
  </si>
  <si>
    <t>BV-10</t>
  </si>
  <si>
    <t>BV-11</t>
  </si>
  <si>
    <t>BV-12</t>
  </si>
  <si>
    <t>BV-13</t>
  </si>
  <si>
    <t>BV-14</t>
  </si>
  <si>
    <t>BV-15</t>
  </si>
  <si>
    <t>BV-16</t>
  </si>
  <si>
    <t>BV-17</t>
  </si>
  <si>
    <t>BV-18</t>
  </si>
  <si>
    <t>BV-19</t>
  </si>
  <si>
    <t>BV-20</t>
  </si>
  <si>
    <t>BV-21</t>
  </si>
  <si>
    <t>BV-22</t>
  </si>
  <si>
    <t>BV-23</t>
  </si>
  <si>
    <t>BV-24</t>
  </si>
  <si>
    <t>BV-25</t>
  </si>
  <si>
    <t>BV-26</t>
  </si>
  <si>
    <t>BV-27</t>
  </si>
  <si>
    <t>BV-28</t>
  </si>
  <si>
    <t>BV-29</t>
  </si>
  <si>
    <t>BV-30</t>
  </si>
  <si>
    <t>BV-31</t>
  </si>
  <si>
    <t>BV-32</t>
  </si>
  <si>
    <t>BV-33</t>
  </si>
  <si>
    <t>BV-34</t>
  </si>
  <si>
    <t>F1</t>
  </si>
  <si>
    <t>GNF1</t>
  </si>
  <si>
    <t>GNA</t>
  </si>
  <si>
    <t>accrochage et imprégnation</t>
  </si>
  <si>
    <t xml:space="preserve">Quantité impregnation (Tonne )=surface m² x 1,2/1000 </t>
  </si>
  <si>
    <t>Totale EB</t>
  </si>
  <si>
    <t>ep EB=</t>
  </si>
  <si>
    <t xml:space="preserve"> liant pour EB</t>
  </si>
  <si>
    <t>mise en œuvre Couche EB</t>
  </si>
  <si>
    <t xml:space="preserve"> - mise en œuvre Couche de revêtement en EB y/c couche d'accrochage </t>
  </si>
  <si>
    <t xml:space="preserve"> -  fourniture  de bitume pur 40/50 pour EB</t>
  </si>
  <si>
    <t xml:space="preserve">  -  fourniture du liant pour l'imprégnation</t>
  </si>
  <si>
    <t xml:space="preserve"> -  Mise en ouvre d'Imprégnation</t>
  </si>
  <si>
    <t xml:space="preserve"> -  Fournitur et transport de liant pour imprègnation </t>
  </si>
  <si>
    <t xml:space="preserve"> - Couche de forme F1</t>
  </si>
  <si>
    <t>Totale F1</t>
  </si>
  <si>
    <t>Totale GNA</t>
  </si>
  <si>
    <t xml:space="preserve"> -  Grave non traité du type GNA</t>
  </si>
  <si>
    <t>Totale GNF 1</t>
  </si>
  <si>
    <t xml:space="preserve"> -  Grave non traité du type GNF1</t>
  </si>
  <si>
    <t>+L(-19)C(-9)*L(-18)C(-9)</t>
  </si>
  <si>
    <t>+LC(-1)*1.2</t>
  </si>
  <si>
    <t xml:space="preserve">ETUDE DE DEFINITION </t>
  </si>
  <si>
    <t>AMELIORATION TRACE 4</t>
  </si>
  <si>
    <t>AMELIORATION TRACE 3</t>
  </si>
  <si>
    <t>AMELIORATION TRACE 2</t>
  </si>
  <si>
    <t>B.V 1</t>
  </si>
  <si>
    <t>B.V 5</t>
  </si>
  <si>
    <t>B.V 7</t>
  </si>
  <si>
    <t>B.V9</t>
  </si>
  <si>
    <t>B.V10</t>
  </si>
  <si>
    <t>B.V11</t>
  </si>
  <si>
    <t>B.V12</t>
  </si>
  <si>
    <t>B.V14</t>
  </si>
  <si>
    <t>B.V15</t>
  </si>
  <si>
    <t>B.V16</t>
  </si>
  <si>
    <t>B.V17</t>
  </si>
  <si>
    <t>B.V18</t>
  </si>
  <si>
    <t>B.V19</t>
  </si>
  <si>
    <t>B.V20</t>
  </si>
  <si>
    <t>OH-39</t>
  </si>
  <si>
    <t>OH-38</t>
  </si>
  <si>
    <t>OH-40</t>
  </si>
  <si>
    <t>B.V25</t>
  </si>
  <si>
    <t>rectification tracé  1</t>
  </si>
  <si>
    <t>RECTIFICATION  TRACE 1</t>
  </si>
  <si>
    <t>RECTIFICATION  TRACE 2</t>
  </si>
  <si>
    <t>0+250</t>
  </si>
  <si>
    <t>0+322</t>
  </si>
  <si>
    <t>1+103</t>
  </si>
  <si>
    <t>1+400</t>
  </si>
  <si>
    <t>1+85</t>
  </si>
  <si>
    <t>2+095</t>
  </si>
  <si>
    <t>2+838</t>
  </si>
  <si>
    <t>3+287</t>
  </si>
  <si>
    <t>3+404</t>
  </si>
  <si>
    <t>3+816</t>
  </si>
  <si>
    <t>4+932</t>
  </si>
  <si>
    <t>5+621</t>
  </si>
  <si>
    <t>6+497</t>
  </si>
  <si>
    <t>6+661</t>
  </si>
  <si>
    <t>7+311</t>
  </si>
  <si>
    <t>7+702</t>
  </si>
  <si>
    <t>8+041</t>
  </si>
  <si>
    <t>9+494</t>
  </si>
  <si>
    <t>9+796</t>
  </si>
  <si>
    <t>10+099</t>
  </si>
  <si>
    <t>10+748</t>
  </si>
  <si>
    <t>10+856</t>
  </si>
  <si>
    <t>11+275</t>
  </si>
  <si>
    <t>12+320</t>
  </si>
  <si>
    <t>12+531</t>
  </si>
  <si>
    <t>12+693</t>
  </si>
  <si>
    <t>13+599</t>
  </si>
  <si>
    <t>14+213</t>
  </si>
  <si>
    <t>14+794</t>
  </si>
  <si>
    <t>17+007</t>
  </si>
  <si>
    <t>17+469</t>
  </si>
  <si>
    <t>18+046</t>
  </si>
  <si>
    <t>18+501</t>
  </si>
  <si>
    <t>ABSCISSE</t>
  </si>
  <si>
    <t>ETUDE DE DEFINITION</t>
  </si>
  <si>
    <t>OH-41</t>
  </si>
  <si>
    <t>OH-43</t>
  </si>
  <si>
    <t>OH</t>
  </si>
  <si>
    <t>Buses f 1000</t>
  </si>
  <si>
    <t>16+500</t>
  </si>
  <si>
    <t>19+220</t>
  </si>
  <si>
    <t>Type de tête amont</t>
  </si>
  <si>
    <t>Béton de propreté</t>
  </si>
  <si>
    <t>Béton Armé</t>
  </si>
  <si>
    <t>amont</t>
  </si>
  <si>
    <t>aval</t>
  </si>
  <si>
    <t>tête</t>
  </si>
  <si>
    <t>puisard</t>
  </si>
  <si>
    <r>
      <t>Buse</t>
    </r>
    <r>
      <rPr>
        <b/>
        <sz val="12"/>
        <rFont val="Symbol"/>
        <family val="1"/>
        <charset val="2"/>
      </rPr>
      <t/>
    </r>
  </si>
  <si>
    <t>0+035</t>
  </si>
  <si>
    <t xml:space="preserve">  N°  </t>
  </si>
  <si>
    <t xml:space="preserve">  ABSCISSE </t>
  </si>
  <si>
    <t xml:space="preserve"> PROF </t>
  </si>
  <si>
    <t xml:space="preserve"> CURVILIGN </t>
  </si>
  <si>
    <t xml:space="preserve">           </t>
  </si>
  <si>
    <t>TABULATION</t>
  </si>
  <si>
    <t>Déblai</t>
  </si>
  <si>
    <t>B15</t>
  </si>
  <si>
    <t>LA LISTE DES OUVRAGES</t>
  </si>
  <si>
    <t>PT</t>
  </si>
  <si>
    <r>
      <t>Q = K . P . A</t>
    </r>
    <r>
      <rPr>
        <b/>
        <vertAlign val="superscript"/>
        <sz val="12"/>
        <rFont val="Garamond"/>
        <family val="1"/>
      </rPr>
      <t xml:space="preserve">0,58  </t>
    </r>
    <r>
      <rPr>
        <b/>
        <sz val="12"/>
        <rFont val="Garamond"/>
        <family val="1"/>
      </rPr>
      <t xml:space="preserve">I </t>
    </r>
    <r>
      <rPr>
        <b/>
        <vertAlign val="superscript"/>
        <sz val="12"/>
        <rFont val="Garamond"/>
        <family val="1"/>
      </rPr>
      <t>0,42</t>
    </r>
  </si>
  <si>
    <r>
      <t>A</t>
    </r>
    <r>
      <rPr>
        <b/>
        <vertAlign val="superscript"/>
        <sz val="12"/>
        <rFont val="Garamond"/>
        <family val="1"/>
      </rPr>
      <t xml:space="preserve">0,58 </t>
    </r>
    <r>
      <rPr>
        <b/>
        <sz val="12"/>
        <rFont val="Garamond"/>
        <family val="1"/>
      </rPr>
      <t>* I</t>
    </r>
    <r>
      <rPr>
        <b/>
        <vertAlign val="superscript"/>
        <sz val="12"/>
        <rFont val="Garamond"/>
        <family val="1"/>
      </rPr>
      <t>0,42</t>
    </r>
  </si>
  <si>
    <r>
      <t>I = a tc</t>
    </r>
    <r>
      <rPr>
        <vertAlign val="superscript"/>
        <sz val="12"/>
        <rFont val="Garamond"/>
        <family val="1"/>
      </rPr>
      <t>-b</t>
    </r>
    <r>
      <rPr>
        <sz val="12"/>
        <rFont val="Garamond"/>
        <family val="1"/>
      </rPr>
      <t xml:space="preserve"> </t>
    </r>
  </si>
  <si>
    <r>
      <t xml:space="preserve">On prend </t>
    </r>
    <r>
      <rPr>
        <b/>
        <sz val="12"/>
        <rFont val="Garamond"/>
        <family val="1"/>
      </rPr>
      <t>1 dalot double 5 x 5</t>
    </r>
    <r>
      <rPr>
        <sz val="12"/>
        <rFont val="Garamond"/>
        <family val="1"/>
      </rPr>
      <t xml:space="preserve"> pour respecter la condition de la vitesse admissible</t>
    </r>
  </si>
  <si>
    <r>
      <t>Km</t>
    </r>
    <r>
      <rPr>
        <b/>
        <vertAlign val="superscript"/>
        <sz val="12"/>
        <rFont val="Garamond"/>
        <family val="1"/>
      </rPr>
      <t>2</t>
    </r>
  </si>
  <si>
    <r>
      <t>m</t>
    </r>
    <r>
      <rPr>
        <b/>
        <vertAlign val="superscript"/>
        <sz val="12"/>
        <rFont val="Garamond"/>
        <family val="1"/>
      </rPr>
      <t>3</t>
    </r>
    <r>
      <rPr>
        <b/>
        <sz val="12"/>
        <rFont val="Garamond"/>
        <family val="1"/>
      </rPr>
      <t>/s</t>
    </r>
  </si>
  <si>
    <r>
      <t xml:space="preserve">La formule de </t>
    </r>
    <r>
      <rPr>
        <b/>
        <sz val="12"/>
        <rFont val="Garamond"/>
        <family val="1"/>
      </rPr>
      <t xml:space="preserve">FULLER I  </t>
    </r>
    <r>
      <rPr>
        <sz val="12"/>
        <rFont val="Garamond"/>
        <family val="1"/>
      </rPr>
      <t>s'ecrit:</t>
    </r>
  </si>
  <si>
    <t xml:space="preserve"> ELEM </t>
  </si>
  <si>
    <t xml:space="preserve"> CARACTERISTIQUES </t>
  </si>
  <si>
    <t xml:space="preserve"> LONGUEUR </t>
  </si>
  <si>
    <t xml:space="preserve"> ABSCISSE </t>
  </si>
  <si>
    <t xml:space="preserve"> X </t>
  </si>
  <si>
    <t xml:space="preserve"> Y </t>
  </si>
  <si>
    <t xml:space="preserve"> 614656.159</t>
  </si>
  <si>
    <t xml:space="preserve"> 491996.820</t>
  </si>
  <si>
    <t xml:space="preserve"> Droite</t>
  </si>
  <si>
    <t xml:space="preserve"> GIS =  204.101°</t>
  </si>
  <si>
    <t xml:space="preserve">     73.087</t>
  </si>
  <si>
    <t xml:space="preserve">  </t>
  </si>
  <si>
    <t xml:space="preserve"> 614626.314</t>
  </si>
  <si>
    <t xml:space="preserve"> 491930.104</t>
  </si>
  <si>
    <t xml:space="preserve"> Arc   </t>
  </si>
  <si>
    <t xml:space="preserve"> XC=  614754.109</t>
  </si>
  <si>
    <t xml:space="preserve">       </t>
  </si>
  <si>
    <t xml:space="preserve"> YC=  491872.934</t>
  </si>
  <si>
    <t xml:space="preserve"> R =     140.000</t>
  </si>
  <si>
    <t xml:space="preserve">     46.262</t>
  </si>
  <si>
    <t xml:space="preserve"> 614614.678</t>
  </si>
  <si>
    <t xml:space="preserve"> 491885.546</t>
  </si>
  <si>
    <t xml:space="preserve"> GIS =  185.169°</t>
  </si>
  <si>
    <t xml:space="preserve">     29.203</t>
  </si>
  <si>
    <t xml:space="preserve"> 614612.047</t>
  </si>
  <si>
    <t xml:space="preserve"> 491856.462</t>
  </si>
  <si>
    <t xml:space="preserve"> XC=  614811.234</t>
  </si>
  <si>
    <t xml:space="preserve"> YC=  491838.445</t>
  </si>
  <si>
    <t xml:space="preserve"> R =     200.000</t>
  </si>
  <si>
    <t xml:space="preserve">     26.664</t>
  </si>
  <si>
    <t xml:space="preserve"> 614611.420</t>
  </si>
  <si>
    <t xml:space="preserve"> 491829.826</t>
  </si>
  <si>
    <t xml:space="preserve"> GIS =  177.530°</t>
  </si>
  <si>
    <t xml:space="preserve">     39.213</t>
  </si>
  <si>
    <t xml:space="preserve"> 614613.110</t>
  </si>
  <si>
    <t xml:space="preserve"> 491790.649</t>
  </si>
  <si>
    <t xml:space="preserve"> XC=  614822.915</t>
  </si>
  <si>
    <t xml:space="preserve"> YC=  491799.700</t>
  </si>
  <si>
    <t xml:space="preserve"> R =     210.000</t>
  </si>
  <si>
    <t xml:space="preserve">     49.519</t>
  </si>
  <si>
    <t xml:space="preserve"> 614621.031</t>
  </si>
  <si>
    <t xml:space="preserve"> 491741.883</t>
  </si>
  <si>
    <t xml:space="preserve"> GIS =  164.019°</t>
  </si>
  <si>
    <t xml:space="preserve">     37.751</t>
  </si>
  <si>
    <t xml:space="preserve"> 614631.424</t>
  </si>
  <si>
    <t xml:space="preserve"> 491705.591</t>
  </si>
  <si>
    <t xml:space="preserve"> XC=  614338.211</t>
  </si>
  <si>
    <t xml:space="preserve"> YC=  491621.620</t>
  </si>
  <si>
    <t xml:space="preserve"> R =    -305.000</t>
  </si>
  <si>
    <t xml:space="preserve">     23.091</t>
  </si>
  <si>
    <t xml:space="preserve"> 614636.935</t>
  </si>
  <si>
    <t xml:space="preserve"> 491683.173</t>
  </si>
  <si>
    <t xml:space="preserve"> GIS =  168.357°</t>
  </si>
  <si>
    <t xml:space="preserve">     85.216</t>
  </si>
  <si>
    <t xml:space="preserve"> 614654.133</t>
  </si>
  <si>
    <t xml:space="preserve"> 491599.711</t>
  </si>
  <si>
    <t xml:space="preserve"> XC=  613944.051</t>
  </si>
  <si>
    <t xml:space="preserve"> YC=  491453.396</t>
  </si>
  <si>
    <t xml:space="preserve"> R =    -725.000</t>
  </si>
  <si>
    <t xml:space="preserve">     46.510</t>
  </si>
  <si>
    <t xml:space="preserve"> 614662.052</t>
  </si>
  <si>
    <t xml:space="preserve"> 491553.889</t>
  </si>
  <si>
    <t xml:space="preserve"> GIS =  172.033°</t>
  </si>
  <si>
    <t xml:space="preserve">     81.292</t>
  </si>
  <si>
    <t xml:space="preserve"> 614673.320</t>
  </si>
  <si>
    <t xml:space="preserve"> 491473.382</t>
  </si>
  <si>
    <t xml:space="preserve"> XC=  614455.444</t>
  </si>
  <si>
    <t xml:space="preserve"> YC=  491442.887</t>
  </si>
  <si>
    <t xml:space="preserve"> R =    -220.000</t>
  </si>
  <si>
    <t xml:space="preserve">    117.544</t>
  </si>
  <si>
    <t xml:space="preserve"> 614658.484</t>
  </si>
  <si>
    <t xml:space="preserve"> 491358.182</t>
  </si>
  <si>
    <t xml:space="preserve"> GIS =  202.645°</t>
  </si>
  <si>
    <t xml:space="preserve">     27.409</t>
  </si>
  <si>
    <t xml:space="preserve"> 614647.931</t>
  </si>
  <si>
    <t xml:space="preserve"> 491332.887</t>
  </si>
  <si>
    <t xml:space="preserve"> XC=  614532.567</t>
  </si>
  <si>
    <t xml:space="preserve"> YC=  491381.014</t>
  </si>
  <si>
    <t xml:space="preserve"> R =    -125.000</t>
  </si>
  <si>
    <t xml:space="preserve">     29.902</t>
  </si>
  <si>
    <t xml:space="preserve"> 614633.242</t>
  </si>
  <si>
    <t xml:space="preserve"> 491306.922</t>
  </si>
  <si>
    <t xml:space="preserve"> GIS =  216.351°</t>
  </si>
  <si>
    <t xml:space="preserve">     36.281</t>
  </si>
  <si>
    <t xml:space="preserve"> 614611.737</t>
  </si>
  <si>
    <t xml:space="preserve"> 491277.702</t>
  </si>
  <si>
    <t xml:space="preserve"> XC=  614643.953</t>
  </si>
  <si>
    <t xml:space="preserve"> YC=  491253.993</t>
  </si>
  <si>
    <t xml:space="preserve"> R =      40.000</t>
  </si>
  <si>
    <t xml:space="preserve">     29.293</t>
  </si>
  <si>
    <t xml:space="preserve"> 614604.144</t>
  </si>
  <si>
    <t xml:space="preserve"> 491250.084</t>
  </si>
  <si>
    <t xml:space="preserve"> GIS =  174.392°</t>
  </si>
  <si>
    <t xml:space="preserve">     25.425</t>
  </si>
  <si>
    <t xml:space="preserve"> 614606.629</t>
  </si>
  <si>
    <t xml:space="preserve"> 491224.780</t>
  </si>
  <si>
    <t xml:space="preserve"> XC=  614731.031</t>
  </si>
  <si>
    <t xml:space="preserve"> YC=  491236.997</t>
  </si>
  <si>
    <t xml:space="preserve"> R =     125.000</t>
  </si>
  <si>
    <t xml:space="preserve">     12.158</t>
  </si>
  <si>
    <t xml:space="preserve"> 614608.404</t>
  </si>
  <si>
    <t xml:space="preserve"> 491212.757</t>
  </si>
  <si>
    <t xml:space="preserve"> GIS =  168.819°</t>
  </si>
  <si>
    <t xml:space="preserve">     68.925</t>
  </si>
  <si>
    <t xml:space="preserve"> 614621.769</t>
  </si>
  <si>
    <t xml:space="preserve"> 491145.141</t>
  </si>
  <si>
    <t xml:space="preserve"> XC=  614494.237</t>
  </si>
  <si>
    <t xml:space="preserve"> YC=  491119.932</t>
  </si>
  <si>
    <t xml:space="preserve"> R =    -130.000</t>
  </si>
  <si>
    <t xml:space="preserve">     62.985</t>
  </si>
  <si>
    <t xml:space="preserve"> 614618.833</t>
  </si>
  <si>
    <t xml:space="preserve"> 491082.839</t>
  </si>
  <si>
    <t xml:space="preserve"> GIS =  196.578°</t>
  </si>
  <si>
    <t xml:space="preserve">     27.136</t>
  </si>
  <si>
    <t xml:space="preserve"> 614611.090</t>
  </si>
  <si>
    <t xml:space="preserve"> 491056.831</t>
  </si>
  <si>
    <t xml:space="preserve"> XC=  614491.286</t>
  </si>
  <si>
    <t xml:space="preserve"> YC=  491092.497</t>
  </si>
  <si>
    <t xml:space="preserve">     41.215</t>
  </si>
  <si>
    <t xml:space="preserve"> 614593.089</t>
  </si>
  <si>
    <t xml:space="preserve"> 491019.963</t>
  </si>
  <si>
    <t xml:space="preserve"> GIS =  215.470°</t>
  </si>
  <si>
    <t xml:space="preserve">     44.796</t>
  </si>
  <si>
    <t xml:space="preserve"> 614567.095</t>
  </si>
  <si>
    <t xml:space="preserve"> 490983.480</t>
  </si>
  <si>
    <t xml:space="preserve"> XC=  614518.230</t>
  </si>
  <si>
    <t xml:space="preserve"> YC=  491018.296</t>
  </si>
  <si>
    <t xml:space="preserve"> R =     -60.000</t>
  </si>
  <si>
    <t xml:space="preserve">     63.815</t>
  </si>
  <si>
    <t xml:space="preserve"> 614511.533</t>
  </si>
  <si>
    <t xml:space="preserve"> 490958.671</t>
  </si>
  <si>
    <t xml:space="preserve"> GIS =  276.409°</t>
  </si>
  <si>
    <t xml:space="preserve">    102.672</t>
  </si>
  <si>
    <t xml:space="preserve"> 614409.502</t>
  </si>
  <si>
    <t xml:space="preserve"> 490970.131</t>
  </si>
  <si>
    <t xml:space="preserve"> XC=  614405.038</t>
  </si>
  <si>
    <t xml:space="preserve"> YC=  490930.381</t>
  </si>
  <si>
    <t xml:space="preserve">     74.044</t>
  </si>
  <si>
    <t xml:space="preserve"> 614365.604</t>
  </si>
  <si>
    <t xml:space="preserve"> 490923.675</t>
  </si>
  <si>
    <t xml:space="preserve"> GIS =  170.349°</t>
  </si>
  <si>
    <t xml:space="preserve">    131.080</t>
  </si>
  <si>
    <t xml:space="preserve"> 614387.580</t>
  </si>
  <si>
    <t xml:space="preserve"> 490794.451</t>
  </si>
  <si>
    <t xml:space="preserve"> XC=  614264.349</t>
  </si>
  <si>
    <t xml:space="preserve"> YC=  490773.494</t>
  </si>
  <si>
    <t xml:space="preserve">     35.200</t>
  </si>
  <si>
    <t xml:space="preserve"> 614388.549</t>
  </si>
  <si>
    <t xml:space="preserve"> 490759.380</t>
  </si>
  <si>
    <t xml:space="preserve"> GIS =  186.483°</t>
  </si>
  <si>
    <t xml:space="preserve">     51.060</t>
  </si>
  <si>
    <t xml:space="preserve"> 614382.784</t>
  </si>
  <si>
    <t xml:space="preserve"> 490708.647</t>
  </si>
  <si>
    <t xml:space="preserve"> XC=  614323.168</t>
  </si>
  <si>
    <t xml:space="preserve"> YC=  490715.421</t>
  </si>
  <si>
    <t xml:space="preserve">     54.416</t>
  </si>
  <si>
    <t xml:space="preserve"> 614354.565</t>
  </si>
  <si>
    <t xml:space="preserve"> 490664.292</t>
  </si>
  <si>
    <t xml:space="preserve"> GIS =  238.447°</t>
  </si>
  <si>
    <t xml:space="preserve">     65.323</t>
  </si>
  <si>
    <t xml:space="preserve"> 614298.899</t>
  </si>
  <si>
    <t xml:space="preserve"> 490630.109</t>
  </si>
  <si>
    <t xml:space="preserve"> XC=  614364.309</t>
  </si>
  <si>
    <t xml:space="preserve"> YC=  490523.589</t>
  </si>
  <si>
    <t xml:space="preserve">     21.788</t>
  </si>
  <si>
    <t xml:space="preserve"> 614281.417</t>
  </si>
  <si>
    <t xml:space="preserve"> 490617.151</t>
  </si>
  <si>
    <t xml:space="preserve"> GIS =  228.460°</t>
  </si>
  <si>
    <t xml:space="preserve">     92.575</t>
  </si>
  <si>
    <t xml:space="preserve"> 614212.125</t>
  </si>
  <si>
    <t xml:space="preserve"> 490555.761</t>
  </si>
  <si>
    <t xml:space="preserve"> XC=  612872.584</t>
  </si>
  <si>
    <t xml:space="preserve"> YC=  492067.724</t>
  </si>
  <si>
    <t xml:space="preserve"> R =   -2020.000</t>
  </si>
  <si>
    <t xml:space="preserve">      6.530</t>
  </si>
  <si>
    <t xml:space="preserve"> 614207.230</t>
  </si>
  <si>
    <t xml:space="preserve"> 490551.439</t>
  </si>
  <si>
    <t xml:space="preserve"> GIS =  228.646°</t>
  </si>
  <si>
    <t xml:space="preserve">     51.452</t>
  </si>
  <si>
    <t xml:space="preserve"> 614168.609</t>
  </si>
  <si>
    <t xml:space="preserve"> 490517.444</t>
  </si>
  <si>
    <t xml:space="preserve"> XC=  613560.750</t>
  </si>
  <si>
    <t xml:space="preserve"> YC=  491208.029</t>
  </si>
  <si>
    <t xml:space="preserve"> R =    -920.000</t>
  </si>
  <si>
    <t xml:space="preserve">     76.212</t>
  </si>
  <si>
    <t xml:space="preserve"> 614109.382</t>
  </si>
  <si>
    <t xml:space="preserve"> 490469.515</t>
  </si>
  <si>
    <t xml:space="preserve"> GIS =  233.392°</t>
  </si>
  <si>
    <t xml:space="preserve">     24.702</t>
  </si>
  <si>
    <t xml:space="preserve"> 614089.553</t>
  </si>
  <si>
    <t xml:space="preserve"> 490454.784</t>
  </si>
  <si>
    <t xml:space="preserve"> XC=  614015.010</t>
  </si>
  <si>
    <t xml:space="preserve"> YC=  490555.126</t>
  </si>
  <si>
    <t xml:space="preserve">     23.766</t>
  </si>
  <si>
    <t xml:space="preserve"> 614069.247</t>
  </si>
  <si>
    <t xml:space="preserve"> 490442.505</t>
  </si>
  <si>
    <t xml:space="preserve"> GIS =  244.285°</t>
  </si>
  <si>
    <t xml:space="preserve">     64.523</t>
  </si>
  <si>
    <t xml:space="preserve"> 614011.114</t>
  </si>
  <si>
    <t xml:space="preserve"> 490414.509</t>
  </si>
  <si>
    <t xml:space="preserve"> XC=  614039.316</t>
  </si>
  <si>
    <t xml:space="preserve"> YC=  490355.946</t>
  </si>
  <si>
    <t xml:space="preserve"> R =      65.000</t>
  </si>
  <si>
    <t xml:space="preserve">     64.494</t>
  </si>
  <si>
    <t xml:space="preserve"> 613974.863</t>
  </si>
  <si>
    <t xml:space="preserve"> 490364.358</t>
  </si>
  <si>
    <t xml:space="preserve"> GIS =  187.436°</t>
  </si>
  <si>
    <t xml:space="preserve">    178.794</t>
  </si>
  <si>
    <t xml:space="preserve"> 613951.725</t>
  </si>
  <si>
    <t xml:space="preserve"> 490187.067</t>
  </si>
  <si>
    <t xml:space="preserve"> XC=  614016.179</t>
  </si>
  <si>
    <t xml:space="preserve"> YC=  490178.656</t>
  </si>
  <si>
    <t xml:space="preserve">     69.137</t>
  </si>
  <si>
    <t xml:space="preserve"> 613977.521</t>
  </si>
  <si>
    <t xml:space="preserve"> 490126.400</t>
  </si>
  <si>
    <t xml:space="preserve"> GIS =  126.493°</t>
  </si>
  <si>
    <t xml:space="preserve">     39.360</t>
  </si>
  <si>
    <t xml:space="preserve"> 614009.164</t>
  </si>
  <si>
    <t xml:space="preserve"> 490102.992</t>
  </si>
  <si>
    <t xml:space="preserve"> XC=  613967.533</t>
  </si>
  <si>
    <t xml:space="preserve"> YC=  490046.717</t>
  </si>
  <si>
    <t xml:space="preserve"> R =     -70.000</t>
  </si>
  <si>
    <t xml:space="preserve">     38.789</t>
  </si>
  <si>
    <t xml:space="preserve"> 614032.546</t>
  </si>
  <si>
    <t xml:space="preserve"> 490072.664</t>
  </si>
  <si>
    <t xml:space="preserve"> GIS =  158.243°</t>
  </si>
  <si>
    <t xml:space="preserve">     20.497</t>
  </si>
  <si>
    <t xml:space="preserve"> 614040.144</t>
  </si>
  <si>
    <t xml:space="preserve"> 490053.628</t>
  </si>
  <si>
    <t xml:space="preserve"> XC=  614001.136</t>
  </si>
  <si>
    <t xml:space="preserve"> YC=  490038.059</t>
  </si>
  <si>
    <t xml:space="preserve"> R =     -42.000</t>
  </si>
  <si>
    <t xml:space="preserve">     51.817</t>
  </si>
  <si>
    <t xml:space="preserve"> 614028.729</t>
  </si>
  <si>
    <t xml:space="preserve"> 490006.395</t>
  </si>
  <si>
    <t xml:space="preserve"> GIS =  228.930°</t>
  </si>
  <si>
    <t xml:space="preserve">     31.871</t>
  </si>
  <si>
    <t xml:space="preserve"> 614004.701</t>
  </si>
  <si>
    <t xml:space="preserve"> 489985.456</t>
  </si>
  <si>
    <t xml:space="preserve"> XC=  614034.265</t>
  </si>
  <si>
    <t xml:space="preserve"> YC=  489951.531</t>
  </si>
  <si>
    <t xml:space="preserve"> R =      45.000</t>
  </si>
  <si>
    <t xml:space="preserve">     75.772</t>
  </si>
  <si>
    <t xml:space="preserve"> 614003.890</t>
  </si>
  <si>
    <t xml:space="preserve"> 489918.329</t>
  </si>
  <si>
    <t xml:space="preserve"> GIS =  132.454°</t>
  </si>
  <si>
    <t xml:space="preserve">     43.425</t>
  </si>
  <si>
    <t xml:space="preserve"> 614035.929</t>
  </si>
  <si>
    <t xml:space="preserve"> 489889.017</t>
  </si>
  <si>
    <t xml:space="preserve"> XC=  614120.304</t>
  </si>
  <si>
    <t xml:space="preserve"> YC=  489981.244</t>
  </si>
  <si>
    <t xml:space="preserve">     54.182</t>
  </si>
  <si>
    <t xml:space="preserve"> 614082.469</t>
  </si>
  <si>
    <t xml:space="preserve"> 489862.108</t>
  </si>
  <si>
    <t xml:space="preserve"> GIS =  107.619°</t>
  </si>
  <si>
    <t xml:space="preserve">     87.797</t>
  </si>
  <si>
    <t xml:space="preserve"> 614166.147</t>
  </si>
  <si>
    <t xml:space="preserve"> 489835.533</t>
  </si>
  <si>
    <t xml:space="preserve"> XC=  614135.879</t>
  </si>
  <si>
    <t xml:space="preserve"> YC=  489740.224</t>
  </si>
  <si>
    <t xml:space="preserve"> R =    -100.000</t>
  </si>
  <si>
    <t xml:space="preserve">     27.833</t>
  </si>
  <si>
    <t xml:space="preserve"> 614191.169</t>
  </si>
  <si>
    <t xml:space="preserve"> 489823.549</t>
  </si>
  <si>
    <t xml:space="preserve"> GIS =  123.566°</t>
  </si>
  <si>
    <t xml:space="preserve">     71.935</t>
  </si>
  <si>
    <t xml:space="preserve"> 614251.109</t>
  </si>
  <si>
    <t xml:space="preserve"> 489783.776</t>
  </si>
  <si>
    <t xml:space="preserve"> XC=  614217.935</t>
  </si>
  <si>
    <t xml:space="preserve"> YC=  489733.781</t>
  </si>
  <si>
    <t xml:space="preserve">     61.375</t>
  </si>
  <si>
    <t xml:space="preserve"> 614277.892</t>
  </si>
  <si>
    <t xml:space="preserve"> 489731.504</t>
  </si>
  <si>
    <t xml:space="preserve"> GIS =  182.175°</t>
  </si>
  <si>
    <t xml:space="preserve">     68.649</t>
  </si>
  <si>
    <t xml:space="preserve"> 614275.287</t>
  </si>
  <si>
    <t xml:space="preserve"> 489662.905</t>
  </si>
  <si>
    <t xml:space="preserve"> XC=  614400.197</t>
  </si>
  <si>
    <t xml:space="preserve"> YC=  489658.161</t>
  </si>
  <si>
    <t xml:space="preserve">     10.240</t>
  </si>
  <si>
    <t xml:space="preserve"> 614275.317</t>
  </si>
  <si>
    <t xml:space="preserve"> 489652.668</t>
  </si>
  <si>
    <t xml:space="preserve"> GIS =  177.481°</t>
  </si>
  <si>
    <t xml:space="preserve">     57.318</t>
  </si>
  <si>
    <t xml:space="preserve"> 614277.836</t>
  </si>
  <si>
    <t xml:space="preserve"> 489595.406</t>
  </si>
  <si>
    <t xml:space="preserve"> XC=  614402.715</t>
  </si>
  <si>
    <t xml:space="preserve"> YC=  489600.899</t>
  </si>
  <si>
    <t xml:space="preserve">     12.162</t>
  </si>
  <si>
    <t xml:space="preserve"> 614278.960</t>
  </si>
  <si>
    <t xml:space="preserve"> 489583.300</t>
  </si>
  <si>
    <t xml:space="preserve"> GIS =  171.906°</t>
  </si>
  <si>
    <t xml:space="preserve">     72.322</t>
  </si>
  <si>
    <t xml:space="preserve"> 614289.143</t>
  </si>
  <si>
    <t xml:space="preserve"> 489511.699</t>
  </si>
  <si>
    <t xml:space="preserve"> XC=  614204.989</t>
  </si>
  <si>
    <t xml:space="preserve"> YC=  489499.732</t>
  </si>
  <si>
    <t xml:space="preserve"> R =     -85.000</t>
  </si>
  <si>
    <t xml:space="preserve">     54.056</t>
  </si>
  <si>
    <t xml:space="preserve"> 614279.799</t>
  </si>
  <si>
    <t xml:space="preserve"> 489459.377</t>
  </si>
  <si>
    <t xml:space="preserve"> GIS =  208.344°</t>
  </si>
  <si>
    <t xml:space="preserve">    199.326</t>
  </si>
  <si>
    <t xml:space="preserve"> 614185.165</t>
  </si>
  <si>
    <t xml:space="preserve"> 489283.947</t>
  </si>
  <si>
    <t xml:space="preserve"> XC=  614211.569</t>
  </si>
  <si>
    <t xml:space="preserve"> YC=  489269.704</t>
  </si>
  <si>
    <t xml:space="preserve"> R =      30.000</t>
  </si>
  <si>
    <t xml:space="preserve">     48.286</t>
  </si>
  <si>
    <t xml:space="preserve"> 614198.359</t>
  </si>
  <si>
    <t xml:space="preserve"> 489242.769</t>
  </si>
  <si>
    <t xml:space="preserve"> GIS =  116.125°</t>
  </si>
  <si>
    <t xml:space="preserve">    164.455</t>
  </si>
  <si>
    <t xml:space="preserve"> 614346.011</t>
  </si>
  <si>
    <t xml:space="preserve"> 489170.353</t>
  </si>
  <si>
    <t xml:space="preserve"> XC=  614290.969</t>
  </si>
  <si>
    <t xml:space="preserve"> YC=  489058.124</t>
  </si>
  <si>
    <t xml:space="preserve">     25.483</t>
  </si>
  <si>
    <t xml:space="preserve"> 614367.593</t>
  </si>
  <si>
    <t xml:space="preserve"> 489156.886</t>
  </si>
  <si>
    <t xml:space="preserve"> GIS =  127.806°</t>
  </si>
  <si>
    <t xml:space="preserve">     99.674</t>
  </si>
  <si>
    <t xml:space="preserve"> 614446.344</t>
  </si>
  <si>
    <t xml:space="preserve"> 489095.787</t>
  </si>
  <si>
    <t xml:space="preserve"> XC=  614394.240</t>
  </si>
  <si>
    <t xml:space="preserve"> YC=  489028.629</t>
  </si>
  <si>
    <t xml:space="preserve">     71.427</t>
  </si>
  <si>
    <t xml:space="preserve"> 614479.028</t>
  </si>
  <si>
    <t xml:space="preserve"> 489034.629</t>
  </si>
  <si>
    <t xml:space="preserve"> GIS =  175.953°</t>
  </si>
  <si>
    <t xml:space="preserve">     26.259</t>
  </si>
  <si>
    <t xml:space="preserve"> 614480.881</t>
  </si>
  <si>
    <t xml:space="preserve"> 489008.435</t>
  </si>
  <si>
    <t xml:space="preserve"> XC=  614452.951</t>
  </si>
  <si>
    <t xml:space="preserve"> YC=  489006.459</t>
  </si>
  <si>
    <t xml:space="preserve"> R =     -28.000</t>
  </si>
  <si>
    <t xml:space="preserve">     45.383</t>
  </si>
  <si>
    <t xml:space="preserve"> 614453.528</t>
  </si>
  <si>
    <t xml:space="preserve"> 488978.465</t>
  </si>
  <si>
    <t xml:space="preserve"> GIS =  268.819°</t>
  </si>
  <si>
    <t xml:space="preserve">     35.309</t>
  </si>
  <si>
    <t xml:space="preserve"> 614418.227</t>
  </si>
  <si>
    <t xml:space="preserve"> 488977.737</t>
  </si>
  <si>
    <t xml:space="preserve"> XC=  614420.561</t>
  </si>
  <si>
    <t xml:space="preserve"> YC=  488864.515</t>
  </si>
  <si>
    <t xml:space="preserve"> R =     113.247</t>
  </si>
  <si>
    <t xml:space="preserve">     37.750</t>
  </si>
  <si>
    <t xml:space="preserve"> 614381.309</t>
  </si>
  <si>
    <t xml:space="preserve"> 488970.741</t>
  </si>
  <si>
    <t xml:space="preserve"> GIS =  249.720°</t>
  </si>
  <si>
    <t xml:space="preserve">     20.969</t>
  </si>
  <si>
    <t xml:space="preserve"> 614361.639</t>
  </si>
  <si>
    <t xml:space="preserve"> 488963.473</t>
  </si>
  <si>
    <t xml:space="preserve"> XC=  614407.470</t>
  </si>
  <si>
    <t xml:space="preserve"> YC=  488839.442</t>
  </si>
  <si>
    <t xml:space="preserve"> R =     132.228</t>
  </si>
  <si>
    <t xml:space="preserve">     26.929</t>
  </si>
  <si>
    <t xml:space="preserve"> 614337.501</t>
  </si>
  <si>
    <t xml:space="preserve"> 488951.640</t>
  </si>
  <si>
    <t xml:space="preserve"> GIS =  238.051°</t>
  </si>
  <si>
    <t xml:space="preserve">     24.120</t>
  </si>
  <si>
    <t xml:space="preserve"> 614317.034</t>
  </si>
  <si>
    <t xml:space="preserve"> 488938.877</t>
  </si>
  <si>
    <t xml:space="preserve"> XC=  614375.242</t>
  </si>
  <si>
    <t xml:space="preserve"> YC=  488845.540</t>
  </si>
  <si>
    <t xml:space="preserve"> R =     110.000</t>
  </si>
  <si>
    <t xml:space="preserve">     88.280</t>
  </si>
  <si>
    <t xml:space="preserve"> 614267.673</t>
  </si>
  <si>
    <t xml:space="preserve"> 488868.539</t>
  </si>
  <si>
    <t xml:space="preserve"> GIS =  192.069°</t>
  </si>
  <si>
    <t xml:space="preserve">     23.589</t>
  </si>
  <si>
    <t xml:space="preserve"> 614262.741</t>
  </si>
  <si>
    <t xml:space="preserve"> 488845.471</t>
  </si>
  <si>
    <t xml:space="preserve"> XC=  614472.989</t>
  </si>
  <si>
    <t xml:space="preserve"> YC=  488800.518</t>
  </si>
  <si>
    <t xml:space="preserve"> R =     215.000</t>
  </si>
  <si>
    <t xml:space="preserve">     50.427</t>
  </si>
  <si>
    <t xml:space="preserve"> 614258.051</t>
  </si>
  <si>
    <t xml:space="preserve"> 488795.379</t>
  </si>
  <si>
    <t xml:space="preserve"> GIS =  178.630°</t>
  </si>
  <si>
    <t xml:space="preserve">     51.998</t>
  </si>
  <si>
    <t xml:space="preserve"> 614259.294</t>
  </si>
  <si>
    <t xml:space="preserve"> 488743.395</t>
  </si>
  <si>
    <t xml:space="preserve"> XC=  614179.316</t>
  </si>
  <si>
    <t xml:space="preserve"> YC=  488741.483</t>
  </si>
  <si>
    <t xml:space="preserve"> R =     -80.000</t>
  </si>
  <si>
    <t xml:space="preserve">     42.298</t>
  </si>
  <si>
    <t xml:space="preserve"> 614249.338</t>
  </si>
  <si>
    <t xml:space="preserve"> 488702.791</t>
  </si>
  <si>
    <t xml:space="preserve"> GIS =  208.924°</t>
  </si>
  <si>
    <t xml:space="preserve">     91.049</t>
  </si>
  <si>
    <t xml:space="preserve"> 614205.302</t>
  </si>
  <si>
    <t xml:space="preserve"> 488623.100</t>
  </si>
  <si>
    <t xml:space="preserve"> XC=  614402.236</t>
  </si>
  <si>
    <t xml:space="preserve"> YC=  488514.279</t>
  </si>
  <si>
    <t xml:space="preserve"> R =     225.000</t>
  </si>
  <si>
    <t xml:space="preserve">     74.061</t>
  </si>
  <si>
    <t xml:space="preserve"> 614180.699</t>
  </si>
  <si>
    <t xml:space="preserve"> 488553.599</t>
  </si>
  <si>
    <t xml:space="preserve"> GIS =  190.064°</t>
  </si>
  <si>
    <t xml:space="preserve">     61.144</t>
  </si>
  <si>
    <t xml:space="preserve"> 614170.013</t>
  </si>
  <si>
    <t xml:space="preserve"> 488493.396</t>
  </si>
  <si>
    <t xml:space="preserve"> XC=  613992.783</t>
  </si>
  <si>
    <t xml:space="preserve"> YC=  488524.851</t>
  </si>
  <si>
    <t xml:space="preserve"> R =    -180.000</t>
  </si>
  <si>
    <t xml:space="preserve">     87.060</t>
  </si>
  <si>
    <t xml:space="preserve"> 614135.056</t>
  </si>
  <si>
    <t xml:space="preserve"> 488414.586</t>
  </si>
  <si>
    <t xml:space="preserve"> GIS =  217.776°</t>
  </si>
  <si>
    <t xml:space="preserve">     62.227</t>
  </si>
  <si>
    <t xml:space="preserve"> 614096.937</t>
  </si>
  <si>
    <t xml:space="preserve"> 488365.401</t>
  </si>
  <si>
    <t xml:space="preserve"> XC=  614009.992</t>
  </si>
  <si>
    <t xml:space="preserve"> YC=  488432.786</t>
  </si>
  <si>
    <t xml:space="preserve"> R =    -110.000</t>
  </si>
  <si>
    <t xml:space="preserve">     11.822</t>
  </si>
  <si>
    <t xml:space="preserve"> 614089.207</t>
  </si>
  <si>
    <t xml:space="preserve"> 488356.464</t>
  </si>
  <si>
    <t xml:space="preserve"> GIS =  223.934°</t>
  </si>
  <si>
    <t xml:space="preserve">     95.000</t>
  </si>
  <si>
    <t xml:space="preserve"> 614023.293</t>
  </si>
  <si>
    <t xml:space="preserve"> 488288.051</t>
  </si>
  <si>
    <t xml:space="preserve"> XC=  613962.081</t>
  </si>
  <si>
    <t xml:space="preserve"> YC=  488347.027</t>
  </si>
  <si>
    <t xml:space="preserve">     46.074</t>
  </si>
  <si>
    <t xml:space="preserve"> 613984.093</t>
  </si>
  <si>
    <t xml:space="preserve"> 488264.926</t>
  </si>
  <si>
    <t xml:space="preserve"> GIS =  254.991°</t>
  </si>
  <si>
    <t xml:space="preserve">     28.318</t>
  </si>
  <si>
    <t xml:space="preserve"> 613956.742</t>
  </si>
  <si>
    <t xml:space="preserve"> 488257.593</t>
  </si>
  <si>
    <t xml:space="preserve"> XC=  613985.228</t>
  </si>
  <si>
    <t xml:space="preserve"> YC=  488151.345</t>
  </si>
  <si>
    <t xml:space="preserve">     51.980</t>
  </si>
  <si>
    <t xml:space="preserve"> 613911.505</t>
  </si>
  <si>
    <t xml:space="preserve"> 488232.984</t>
  </si>
  <si>
    <t xml:space="preserve"> GIS =  227.917°</t>
  </si>
  <si>
    <t xml:space="preserve">     29.146</t>
  </si>
  <si>
    <t xml:space="preserve"> 613889.873</t>
  </si>
  <si>
    <t xml:space="preserve"> 488213.450</t>
  </si>
  <si>
    <t xml:space="preserve"> XC=  613806.097</t>
  </si>
  <si>
    <t xml:space="preserve"> YC=  488306.221</t>
  </si>
  <si>
    <t xml:space="preserve">     20.829</t>
  </si>
  <si>
    <t xml:space="preserve"> 613873.326</t>
  </si>
  <si>
    <t xml:space="preserve"> 488200.840</t>
  </si>
  <si>
    <t xml:space="preserve"> GIS =  237.464°</t>
  </si>
  <si>
    <t xml:space="preserve">     49.968</t>
  </si>
  <si>
    <t xml:space="preserve"> 613831.200</t>
  </si>
  <si>
    <t xml:space="preserve"> 488173.966</t>
  </si>
  <si>
    <t xml:space="preserve"> XC=  613871.537</t>
  </si>
  <si>
    <t xml:space="preserve"> YC=  488110.736</t>
  </si>
  <si>
    <t xml:space="preserve"> R =      75.000</t>
  </si>
  <si>
    <t xml:space="preserve">     44.753</t>
  </si>
  <si>
    <t xml:space="preserve"> 613802.641</t>
  </si>
  <si>
    <t xml:space="preserve"> 488140.373</t>
  </si>
  <si>
    <t xml:space="preserve"> GIS =  203.275°</t>
  </si>
  <si>
    <t xml:space="preserve">     36.770</t>
  </si>
  <si>
    <t xml:space="preserve"> 613788.111</t>
  </si>
  <si>
    <t xml:space="preserve"> 488106.595</t>
  </si>
  <si>
    <t xml:space="preserve"> XC=  613719.215</t>
  </si>
  <si>
    <t xml:space="preserve"> YC=  488136.231</t>
  </si>
  <si>
    <t xml:space="preserve"> R =     -75.000</t>
  </si>
  <si>
    <t xml:space="preserve">     57.003</t>
  </si>
  <si>
    <t xml:space="preserve"> 613748.734</t>
  </si>
  <si>
    <t xml:space="preserve"> 488067.285</t>
  </si>
  <si>
    <t xml:space="preserve"> GIS =  246.822°</t>
  </si>
  <si>
    <t xml:space="preserve">    124.861</t>
  </si>
  <si>
    <t xml:space="preserve"> 613633.951</t>
  </si>
  <si>
    <t xml:space="preserve"> 488018.141</t>
  </si>
  <si>
    <t xml:space="preserve"> XC=  613683.149</t>
  </si>
  <si>
    <t xml:space="preserve"> YC=  487903.230</t>
  </si>
  <si>
    <t xml:space="preserve">     46.164</t>
  </si>
  <si>
    <t xml:space="preserve"> 613595.788</t>
  </si>
  <si>
    <t xml:space="preserve"> 487992.634</t>
  </si>
  <si>
    <t xml:space="preserve"> GIS =  225.662°</t>
  </si>
  <si>
    <t xml:space="preserve">     32.415</t>
  </si>
  <si>
    <t xml:space="preserve"> 613572.604</t>
  </si>
  <si>
    <t xml:space="preserve"> 487969.979</t>
  </si>
  <si>
    <t xml:space="preserve"> XC=  613537.660</t>
  </si>
  <si>
    <t xml:space="preserve"> YC=  488005.741</t>
  </si>
  <si>
    <t xml:space="preserve"> R =     -50.000</t>
  </si>
  <si>
    <t xml:space="preserve">     37.096</t>
  </si>
  <si>
    <t xml:space="preserve"> 613539.255</t>
  </si>
  <si>
    <t xml:space="preserve"> 487955.766</t>
  </si>
  <si>
    <t xml:space="preserve"> GIS =  268.171°</t>
  </si>
  <si>
    <t xml:space="preserve">     40.356</t>
  </si>
  <si>
    <t xml:space="preserve"> 613498.920</t>
  </si>
  <si>
    <t xml:space="preserve"> 487954.478</t>
  </si>
  <si>
    <t xml:space="preserve"> XC=  613499.622</t>
  </si>
  <si>
    <t xml:space="preserve"> YC=  487932.490</t>
  </si>
  <si>
    <t xml:space="preserve"> R =      22.000</t>
  </si>
  <si>
    <t xml:space="preserve">     41.310</t>
  </si>
  <si>
    <t xml:space="preserve"> 613478.873</t>
  </si>
  <si>
    <t xml:space="preserve"> 487925.177</t>
  </si>
  <si>
    <t xml:space="preserve"> GIS =  160.586°</t>
  </si>
  <si>
    <t xml:space="preserve">     93.741</t>
  </si>
  <si>
    <t xml:space="preserve"> 613510.032</t>
  </si>
  <si>
    <t xml:space="preserve"> 487836.766</t>
  </si>
  <si>
    <t xml:space="preserve"> XC=  613613.777</t>
  </si>
  <si>
    <t xml:space="preserve"> YC=  487873.329</t>
  </si>
  <si>
    <t xml:space="preserve">      9.937</t>
  </si>
  <si>
    <t xml:space="preserve"> 613513.753</t>
  </si>
  <si>
    <t xml:space="preserve"> 487827.556</t>
  </si>
  <si>
    <t xml:space="preserve"> GIS =  155.410°</t>
  </si>
  <si>
    <t xml:space="preserve">    160.512</t>
  </si>
  <si>
    <t xml:space="preserve"> 613580.546</t>
  </si>
  <si>
    <t xml:space="preserve"> 487681.601</t>
  </si>
  <si>
    <t xml:space="preserve"> XC=  613466.882</t>
  </si>
  <si>
    <t xml:space="preserve"> YC=  487629.586</t>
  </si>
  <si>
    <t xml:space="preserve">     55.925</t>
  </si>
  <si>
    <t xml:space="preserve"> 613591.861</t>
  </si>
  <si>
    <t xml:space="preserve"> 487627.308</t>
  </si>
  <si>
    <t xml:space="preserve"> GIS =  181.044°</t>
  </si>
  <si>
    <t xml:space="preserve">     46.951</t>
  </si>
  <si>
    <t xml:space="preserve"> 613591.006</t>
  </si>
  <si>
    <t xml:space="preserve"> 487580.366</t>
  </si>
  <si>
    <t xml:space="preserve"> XC=  613496.022</t>
  </si>
  <si>
    <t xml:space="preserve"> YC=  487582.097</t>
  </si>
  <si>
    <t xml:space="preserve"> R =     -95.000</t>
  </si>
  <si>
    <t xml:space="preserve">     80.490</t>
  </si>
  <si>
    <t xml:space="preserve"> 613557.607</t>
  </si>
  <si>
    <t xml:space="preserve"> 487509.762</t>
  </si>
  <si>
    <t xml:space="preserve"> GIS =  229.589°</t>
  </si>
  <si>
    <t xml:space="preserve">     63.352</t>
  </si>
  <si>
    <t xml:space="preserve"> 613509.370</t>
  </si>
  <si>
    <t xml:space="preserve"> 487468.693</t>
  </si>
  <si>
    <t xml:space="preserve"> XC=  613528.818</t>
  </si>
  <si>
    <t xml:space="preserve"> YC=  487445.851</t>
  </si>
  <si>
    <t xml:space="preserve">     56.371</t>
  </si>
  <si>
    <t xml:space="preserve"> 613512.952</t>
  </si>
  <si>
    <t xml:space="preserve"> 487420.389</t>
  </si>
  <si>
    <t xml:space="preserve"> GIS =  121.928°</t>
  </si>
  <si>
    <t xml:space="preserve">     34.384</t>
  </si>
  <si>
    <t xml:space="preserve"> 613542.134</t>
  </si>
  <si>
    <t xml:space="preserve"> 487402.205</t>
  </si>
  <si>
    <t xml:space="preserve"> XC=  613476.028</t>
  </si>
  <si>
    <t xml:space="preserve"> YC=  487296.116</t>
  </si>
  <si>
    <t xml:space="preserve">     31.853</t>
  </si>
  <si>
    <t xml:space="preserve"> 613566.742</t>
  </si>
  <si>
    <t xml:space="preserve"> 487382.116</t>
  </si>
  <si>
    <t xml:space="preserve"> GIS =  136.528°</t>
  </si>
  <si>
    <t xml:space="preserve">     50.063</t>
  </si>
  <si>
    <t xml:space="preserve"> 613601.186</t>
  </si>
  <si>
    <t xml:space="preserve"> 487345.785</t>
  </si>
  <si>
    <t xml:space="preserve"> XC=  613567.077</t>
  </si>
  <si>
    <t xml:space="preserve"> YC=  487313.449</t>
  </si>
  <si>
    <t xml:space="preserve"> R =     -47.000</t>
  </si>
  <si>
    <t xml:space="preserve">    122.220</t>
  </si>
  <si>
    <t xml:space="preserve"> 613554.500</t>
  </si>
  <si>
    <t xml:space="preserve"> 487268.163</t>
  </si>
  <si>
    <t xml:space="preserve"> GIS =  285.521°</t>
  </si>
  <si>
    <t xml:space="preserve">     45.561</t>
  </si>
  <si>
    <t xml:space="preserve"> 613510.600</t>
  </si>
  <si>
    <t xml:space="preserve"> 487280.355</t>
  </si>
  <si>
    <t xml:space="preserve"> XC=  613487.855</t>
  </si>
  <si>
    <t xml:space="preserve"> YC=  487198.454</t>
  </si>
  <si>
    <t xml:space="preserve"> R =      85.000</t>
  </si>
  <si>
    <t xml:space="preserve">     27.748</t>
  </si>
  <si>
    <t xml:space="preserve"> 613483.135</t>
  </si>
  <si>
    <t xml:space="preserve"> 487283.323</t>
  </si>
  <si>
    <t xml:space="preserve"> GIS =  266.817°</t>
  </si>
  <si>
    <t xml:space="preserve">     27.585</t>
  </si>
  <si>
    <t xml:space="preserve"> 613455.593</t>
  </si>
  <si>
    <t xml:space="preserve"> 487281.792</t>
  </si>
  <si>
    <t xml:space="preserve"> XC=  613448.375</t>
  </si>
  <si>
    <t xml:space="preserve"> YC=  487411.591</t>
  </si>
  <si>
    <t xml:space="preserve">     38.633</t>
  </si>
  <si>
    <t xml:space="preserve"> 613417.269</t>
  </si>
  <si>
    <t xml:space="preserve"> 487285.368</t>
  </si>
  <si>
    <t xml:space="preserve"> GIS =  283.844°</t>
  </si>
  <si>
    <t xml:space="preserve">     26.733</t>
  </si>
  <si>
    <t xml:space="preserve"> 613391.312</t>
  </si>
  <si>
    <t xml:space="preserve"> 487291.764</t>
  </si>
  <si>
    <t xml:space="preserve"> XC=  613351.831</t>
  </si>
  <si>
    <t xml:space="preserve"> YC=  487131.558</t>
  </si>
  <si>
    <t xml:space="preserve"> R =     165.000</t>
  </si>
  <si>
    <t xml:space="preserve">     56.263</t>
  </si>
  <si>
    <t xml:space="preserve"> 613335.463</t>
  </si>
  <si>
    <t xml:space="preserve"> 487295.744</t>
  </si>
  <si>
    <t xml:space="preserve"> GIS =  264.307°</t>
  </si>
  <si>
    <t xml:space="preserve">     45.288</t>
  </si>
  <si>
    <t xml:space="preserve"> 613290.399</t>
  </si>
  <si>
    <t xml:space="preserve"> 487291.251</t>
  </si>
  <si>
    <t xml:space="preserve"> XC=  613302.303</t>
  </si>
  <si>
    <t xml:space="preserve"> YC=  487171.843</t>
  </si>
  <si>
    <t xml:space="preserve"> R =     120.000</t>
  </si>
  <si>
    <t xml:space="preserve">    119.175</t>
  </si>
  <si>
    <t xml:space="preserve"> 613195.770</t>
  </si>
  <si>
    <t xml:space="preserve"> 487227.076</t>
  </si>
  <si>
    <t xml:space="preserve"> GIS =  207.405°</t>
  </si>
  <si>
    <t xml:space="preserve">     60.620</t>
  </si>
  <si>
    <t xml:space="preserve"> 613167.868</t>
  </si>
  <si>
    <t xml:space="preserve"> 487173.259</t>
  </si>
  <si>
    <t xml:space="preserve"> XC=  613247.768</t>
  </si>
  <si>
    <t xml:space="preserve"> YC=  487131.834</t>
  </si>
  <si>
    <t xml:space="preserve"> R =      90.000</t>
  </si>
  <si>
    <t xml:space="preserve">     50.032</t>
  </si>
  <si>
    <t xml:space="preserve"> 613158.038</t>
  </si>
  <si>
    <t xml:space="preserve"> 487124.857</t>
  </si>
  <si>
    <t xml:space="preserve"> GIS =  175.554°</t>
  </si>
  <si>
    <t xml:space="preserve">     79.572</t>
  </si>
  <si>
    <t xml:space="preserve"> 613164.207</t>
  </si>
  <si>
    <t xml:space="preserve"> 487045.525</t>
  </si>
  <si>
    <t xml:space="preserve"> XC=  613622.823</t>
  </si>
  <si>
    <t xml:space="preserve"> YC=  487081.185</t>
  </si>
  <si>
    <t xml:space="preserve"> R =     460.000</t>
  </si>
  <si>
    <t xml:space="preserve">     84.271</t>
  </si>
  <si>
    <t xml:space="preserve"> 613178.377</t>
  </si>
  <si>
    <t xml:space="preserve"> 486962.574</t>
  </si>
  <si>
    <t xml:space="preserve"> GIS =  165.058°</t>
  </si>
  <si>
    <t xml:space="preserve">     39.110</t>
  </si>
  <si>
    <t xml:space="preserve"> 613188.462</t>
  </si>
  <si>
    <t xml:space="preserve"> 486924.786</t>
  </si>
  <si>
    <t xml:space="preserve"> XC=  613067.689</t>
  </si>
  <si>
    <t xml:space="preserve"> YC=  486892.555</t>
  </si>
  <si>
    <t xml:space="preserve">     10.309</t>
  </si>
  <si>
    <t xml:space="preserve"> 613190.707</t>
  </si>
  <si>
    <t xml:space="preserve"> 486914.727</t>
  </si>
  <si>
    <t xml:space="preserve"> GIS =  169.783°</t>
  </si>
  <si>
    <t xml:space="preserve">    120.334</t>
  </si>
  <si>
    <t xml:space="preserve"> 613212.051</t>
  </si>
  <si>
    <t xml:space="preserve"> 486796.301</t>
  </si>
  <si>
    <t xml:space="preserve"> XC=  613153.003</t>
  </si>
  <si>
    <t xml:space="preserve"> YC=  486785.659</t>
  </si>
  <si>
    <t xml:space="preserve">     43.280</t>
  </si>
  <si>
    <t xml:space="preserve"> 613204.372</t>
  </si>
  <si>
    <t xml:space="preserve"> 486754.655</t>
  </si>
  <si>
    <t xml:space="preserve"> GIS =  211.113°</t>
  </si>
  <si>
    <t xml:space="preserve">     21.272</t>
  </si>
  <si>
    <t xml:space="preserve"> 613193.380</t>
  </si>
  <si>
    <t xml:space="preserve"> 486736.443</t>
  </si>
  <si>
    <t xml:space="preserve"> XC=  613223.345</t>
  </si>
  <si>
    <t xml:space="preserve"> YC=  486718.358</t>
  </si>
  <si>
    <t xml:space="preserve"> R =      35.000</t>
  </si>
  <si>
    <t xml:space="preserve">     31.912</t>
  </si>
  <si>
    <t xml:space="preserve"> 613190.698</t>
  </si>
  <si>
    <t xml:space="preserve"> 486705.742</t>
  </si>
  <si>
    <t xml:space="preserve"> GIS =  158.872°</t>
  </si>
  <si>
    <t xml:space="preserve">     20.994</t>
  </si>
  <si>
    <t xml:space="preserve"> 613198.266</t>
  </si>
  <si>
    <t xml:space="preserve"> 486686.159</t>
  </si>
  <si>
    <t xml:space="preserve"> XC=  613179.610</t>
  </si>
  <si>
    <t xml:space="preserve"> YC=  486678.950</t>
  </si>
  <si>
    <t xml:space="preserve"> R =     -20.000</t>
  </si>
  <si>
    <t xml:space="preserve">     31.241</t>
  </si>
  <si>
    <t xml:space="preserve"> 613186.981</t>
  </si>
  <si>
    <t xml:space="preserve"> 486660.358</t>
  </si>
  <si>
    <t xml:space="preserve"> GIS =  248.372°</t>
  </si>
  <si>
    <t xml:space="preserve">     20.079</t>
  </si>
  <si>
    <t xml:space="preserve"> 613168.316</t>
  </si>
  <si>
    <t xml:space="preserve"> 486652.958</t>
  </si>
  <si>
    <t xml:space="preserve"> XC=  613177.530</t>
  </si>
  <si>
    <t xml:space="preserve"> YC=  486629.718</t>
  </si>
  <si>
    <t xml:space="preserve"> R =      25.000</t>
  </si>
  <si>
    <t xml:space="preserve">     23.574</t>
  </si>
  <si>
    <t xml:space="preserve"> 613153.309</t>
  </si>
  <si>
    <t xml:space="preserve"> 486635.911</t>
  </si>
  <si>
    <t xml:space="preserve"> GIS =  194.344°</t>
  </si>
  <si>
    <t xml:space="preserve">     28.038</t>
  </si>
  <si>
    <t xml:space="preserve"> 613146.363</t>
  </si>
  <si>
    <t xml:space="preserve"> 486608.748</t>
  </si>
  <si>
    <t xml:space="preserve"> XC=  613112.454</t>
  </si>
  <si>
    <t xml:space="preserve"> YC=  486617.419</t>
  </si>
  <si>
    <t xml:space="preserve"> R =     -35.000</t>
  </si>
  <si>
    <t xml:space="preserve">     36.855</t>
  </si>
  <si>
    <t xml:space="preserve"> 613121.704</t>
  </si>
  <si>
    <t xml:space="preserve"> 486583.663</t>
  </si>
  <si>
    <t xml:space="preserve"> GIS =  254.676°</t>
  </si>
  <si>
    <t xml:space="preserve">     20.986</t>
  </si>
  <si>
    <t xml:space="preserve"> 613101.464</t>
  </si>
  <si>
    <t xml:space="preserve"> 486578.117</t>
  </si>
  <si>
    <t xml:space="preserve"> XC=  613112.035</t>
  </si>
  <si>
    <t xml:space="preserve"> YC=  486539.539</t>
  </si>
  <si>
    <t xml:space="preserve">     16.047</t>
  </si>
  <si>
    <t xml:space="preserve"> 613087.239</t>
  </si>
  <si>
    <t xml:space="preserve"> 486570.926</t>
  </si>
  <si>
    <t xml:space="preserve"> GIS =  231.691°</t>
  </si>
  <si>
    <t xml:space="preserve">     20.522</t>
  </si>
  <si>
    <t xml:space="preserve"> 613071.136</t>
  </si>
  <si>
    <t xml:space="preserve"> 486558.205</t>
  </si>
  <si>
    <t xml:space="preserve"> XC=  613030.842</t>
  </si>
  <si>
    <t xml:space="preserve"> YC=  486609.209</t>
  </si>
  <si>
    <t xml:space="preserve"> R =     -65.000</t>
  </si>
  <si>
    <t xml:space="preserve">     23.293</t>
  </si>
  <si>
    <t xml:space="preserve"> 613050.687</t>
  </si>
  <si>
    <t xml:space="preserve"> 486547.312</t>
  </si>
  <si>
    <t xml:space="preserve"> GIS =  252.223°</t>
  </si>
  <si>
    <t xml:space="preserve">     22.486</t>
  </si>
  <si>
    <t xml:space="preserve"> 613029.275</t>
  </si>
  <si>
    <t xml:space="preserve"> 486540.447</t>
  </si>
  <si>
    <t xml:space="preserve"> XC=  613062.859</t>
  </si>
  <si>
    <t xml:space="preserve"> YC=  486435.699</t>
  </si>
  <si>
    <t xml:space="preserve">     46.824</t>
  </si>
  <si>
    <t xml:space="preserve"> 612989.018</t>
  </si>
  <si>
    <t xml:space="preserve"> 486517.232</t>
  </si>
  <si>
    <t xml:space="preserve"> GIS =  227.834°</t>
  </si>
  <si>
    <t xml:space="preserve">     87.754</t>
  </si>
  <si>
    <t xml:space="preserve"> 612923.975</t>
  </si>
  <si>
    <t xml:space="preserve"> 486458.324</t>
  </si>
  <si>
    <t xml:space="preserve"> XC=  612901.822</t>
  </si>
  <si>
    <t xml:space="preserve"> YC=  486482.784</t>
  </si>
  <si>
    <t xml:space="preserve"> R =     -33.000</t>
  </si>
  <si>
    <t xml:space="preserve">     46.545</t>
  </si>
  <si>
    <t xml:space="preserve"> 612881.213</t>
  </si>
  <si>
    <t xml:space="preserve"> 486457.010</t>
  </si>
  <si>
    <t xml:space="preserve"> GIS =  308.647°</t>
  </si>
  <si>
    <t xml:space="preserve">     18.191</t>
  </si>
  <si>
    <t xml:space="preserve"> 612867.006</t>
  </si>
  <si>
    <t xml:space="preserve"> 486468.371</t>
  </si>
  <si>
    <t xml:space="preserve"> XC=  612788.941</t>
  </si>
  <si>
    <t xml:space="preserve"> YC=  486370.745</t>
  </si>
  <si>
    <t xml:space="preserve">     37.848</t>
  </si>
  <si>
    <t xml:space="preserve"> 612834.345</t>
  </si>
  <si>
    <t xml:space="preserve"> 486487.207</t>
  </si>
  <si>
    <t xml:space="preserve"> GIS =  291.299°</t>
  </si>
  <si>
    <t xml:space="preserve">     31.164</t>
  </si>
  <si>
    <t xml:space="preserve"> 612805.310</t>
  </si>
  <si>
    <t xml:space="preserve"> 486498.527</t>
  </si>
  <si>
    <t xml:space="preserve"> XC=  612759.906</t>
  </si>
  <si>
    <t xml:space="preserve"> YC=  486382.065</t>
  </si>
  <si>
    <t xml:space="preserve">     22.455</t>
  </si>
  <si>
    <t xml:space="preserve"> 612783.770</t>
  </si>
  <si>
    <t xml:space="preserve"> 486504.765</t>
  </si>
  <si>
    <t xml:space="preserve"> GIS =  281.006°</t>
  </si>
  <si>
    <t xml:space="preserve">     42.664</t>
  </si>
  <si>
    <t xml:space="preserve"> 612741.891</t>
  </si>
  <si>
    <t xml:space="preserve"> 486512.911</t>
  </si>
  <si>
    <t xml:space="preserve"> XC=  612732.345</t>
  </si>
  <si>
    <t xml:space="preserve"> YC=  486463.830</t>
  </si>
  <si>
    <t xml:space="preserve"> R =      50.000</t>
  </si>
  <si>
    <t xml:space="preserve">     41.138</t>
  </si>
  <si>
    <t xml:space="preserve"> 612702.861</t>
  </si>
  <si>
    <t xml:space="preserve"> 486504.212</t>
  </si>
  <si>
    <t xml:space="preserve"> GIS =  233.866°</t>
  </si>
  <si>
    <t xml:space="preserve">     20.902</t>
  </si>
  <si>
    <t xml:space="preserve"> 612685.980</t>
  </si>
  <si>
    <t xml:space="preserve"> 486491.887</t>
  </si>
  <si>
    <t xml:space="preserve"> XC=  612713.695</t>
  </si>
  <si>
    <t xml:space="preserve"> YC=  486453.928</t>
  </si>
  <si>
    <t xml:space="preserve"> R =      47.000</t>
  </si>
  <si>
    <t xml:space="preserve">     54.070</t>
  </si>
  <si>
    <t xml:space="preserve"> 612667.730</t>
  </si>
  <si>
    <t xml:space="preserve"> 486444.117</t>
  </si>
  <si>
    <t xml:space="preserve"> GIS =  167.952°</t>
  </si>
  <si>
    <t xml:space="preserve">     60.625</t>
  </si>
  <si>
    <t xml:space="preserve"> 612680.385</t>
  </si>
  <si>
    <t xml:space="preserve"> 486384.828</t>
  </si>
  <si>
    <t xml:space="preserve"> XC=  612707.768</t>
  </si>
  <si>
    <t xml:space="preserve"> YC=  486390.672</t>
  </si>
  <si>
    <t xml:space="preserve"> R =      28.000</t>
  </si>
  <si>
    <t xml:space="preserve">     46.224</t>
  </si>
  <si>
    <t xml:space="preserve"> 612715.784</t>
  </si>
  <si>
    <t xml:space="preserve"> 486363.844</t>
  </si>
  <si>
    <t xml:space="preserve"> GIS =   73.365°</t>
  </si>
  <si>
    <t xml:space="preserve">     38.171</t>
  </si>
  <si>
    <t xml:space="preserve"> 612752.357</t>
  </si>
  <si>
    <t xml:space="preserve"> 486374.771</t>
  </si>
  <si>
    <t xml:space="preserve"> XC=  612759.228</t>
  </si>
  <si>
    <t xml:space="preserve"> YC=  486351.776</t>
  </si>
  <si>
    <t xml:space="preserve"> R =     -24.000</t>
  </si>
  <si>
    <t xml:space="preserve">     58.403</t>
  </si>
  <si>
    <t xml:space="preserve"> 612779.403</t>
  </si>
  <si>
    <t xml:space="preserve"> 486338.778</t>
  </si>
  <si>
    <t xml:space="preserve"> GIS =  212.792°</t>
  </si>
  <si>
    <t xml:space="preserve">     23.918</t>
  </si>
  <si>
    <t xml:space="preserve"> 612766.450</t>
  </si>
  <si>
    <t xml:space="preserve"> 486318.672</t>
  </si>
  <si>
    <t xml:space="preserve"> XC=  612819.410</t>
  </si>
  <si>
    <t xml:space="preserve"> YC=  486284.551</t>
  </si>
  <si>
    <t xml:space="preserve"> R =      63.000</t>
  </si>
  <si>
    <t xml:space="preserve">     80.577</t>
  </si>
  <si>
    <t xml:space="preserve"> 612771.497</t>
  </si>
  <si>
    <t xml:space="preserve"> 486243.645</t>
  </si>
  <si>
    <t xml:space="preserve"> GIS =  139.511°</t>
  </si>
  <si>
    <t xml:space="preserve">     58.720</t>
  </si>
  <si>
    <t xml:space="preserve"> 612809.624</t>
  </si>
  <si>
    <t xml:space="preserve"> 486198.987</t>
  </si>
  <si>
    <t xml:space="preserve"> XC=  612779.203</t>
  </si>
  <si>
    <t xml:space="preserve"> YC=  486173.015</t>
  </si>
  <si>
    <t xml:space="preserve"> R =     -40.000</t>
  </si>
  <si>
    <t xml:space="preserve">     81.988</t>
  </si>
  <si>
    <t xml:space="preserve"> 612788.235</t>
  </si>
  <si>
    <t xml:space="preserve"> 486134.048</t>
  </si>
  <si>
    <t xml:space="preserve"> GIS =  256.950°</t>
  </si>
  <si>
    <t xml:space="preserve">    129.907</t>
  </si>
  <si>
    <t xml:space="preserve"> 612661.683</t>
  </si>
  <si>
    <t xml:space="preserve"> 486104.716</t>
  </si>
  <si>
    <t xml:space="preserve"> XC=  612638.426</t>
  </si>
  <si>
    <t xml:space="preserve"> YC=  486205.056</t>
  </si>
  <si>
    <t xml:space="preserve"> R =    -103.000</t>
  </si>
  <si>
    <t xml:space="preserve">    129.395</t>
  </si>
  <si>
    <t xml:space="preserve"> 612550.204</t>
  </si>
  <si>
    <t xml:space="preserve"> 486151.897</t>
  </si>
  <si>
    <t xml:space="preserve"> GIS =  328.929°</t>
  </si>
  <si>
    <t xml:space="preserve">     23.419</t>
  </si>
  <si>
    <t xml:space="preserve"> 612538.117</t>
  </si>
  <si>
    <t xml:space="preserve"> 486171.956</t>
  </si>
  <si>
    <t xml:space="preserve"> XC=  612520.130</t>
  </si>
  <si>
    <t xml:space="preserve"> YC=  486161.118</t>
  </si>
  <si>
    <t xml:space="preserve"> R =      21.000</t>
  </si>
  <si>
    <t xml:space="preserve">     33.149</t>
  </si>
  <si>
    <t xml:space="preserve"> 612509.154</t>
  </si>
  <si>
    <t xml:space="preserve"> 486179.021</t>
  </si>
  <si>
    <t xml:space="preserve"> GIS =  238.487°</t>
  </si>
  <si>
    <t xml:space="preserve">    131.497</t>
  </si>
  <si>
    <t xml:space="preserve"> 612397.049</t>
  </si>
  <si>
    <t xml:space="preserve"> 486110.289</t>
  </si>
  <si>
    <t xml:space="preserve">              LONGUEUR  DE  L'AXE      8786.386              </t>
  </si>
  <si>
    <t>AXE EN PLAN AXE1</t>
  </si>
  <si>
    <t xml:space="preserve">  28286.386</t>
  </si>
  <si>
    <t xml:space="preserve"> GIS =  237.615°</t>
  </si>
  <si>
    <t xml:space="preserve">     15.181</t>
  </si>
  <si>
    <t xml:space="preserve">  28301.567</t>
  </si>
  <si>
    <t xml:space="preserve"> 612384.229</t>
  </si>
  <si>
    <t xml:space="preserve"> 486102.158</t>
  </si>
  <si>
    <t xml:space="preserve"> XC=  612317.279</t>
  </si>
  <si>
    <t xml:space="preserve"> YC=  486207.716</t>
  </si>
  <si>
    <t xml:space="preserve">     16.156</t>
  </si>
  <si>
    <t xml:space="preserve">  28317.723</t>
  </si>
  <si>
    <t xml:space="preserve"> 612370.065</t>
  </si>
  <si>
    <t xml:space="preserve"> 486094.409</t>
  </si>
  <si>
    <t xml:space="preserve"> GIS =  245.021°</t>
  </si>
  <si>
    <t xml:space="preserve">    102.498</t>
  </si>
  <si>
    <t xml:space="preserve">  28420.222</t>
  </si>
  <si>
    <t xml:space="preserve"> 612277.155</t>
  </si>
  <si>
    <t xml:space="preserve"> 486051.125</t>
  </si>
  <si>
    <t xml:space="preserve"> XC=  612222.257</t>
  </si>
  <si>
    <t xml:space="preserve"> YC=  486168.964</t>
  </si>
  <si>
    <t xml:space="preserve">     86.594</t>
  </si>
  <si>
    <t xml:space="preserve">  28506.815</t>
  </si>
  <si>
    <t xml:space="preserve"> 612192.603</t>
  </si>
  <si>
    <t xml:space="preserve"> 486042.392</t>
  </si>
  <si>
    <t xml:space="preserve"> GIS =  283.186°</t>
  </si>
  <si>
    <t xml:space="preserve">     21.110</t>
  </si>
  <si>
    <t xml:space="preserve">  28527.925</t>
  </si>
  <si>
    <t xml:space="preserve"> 612172.050</t>
  </si>
  <si>
    <t xml:space="preserve"> 486047.207</t>
  </si>
  <si>
    <t xml:space="preserve"> XC=  612199.422</t>
  </si>
  <si>
    <t xml:space="preserve"> YC=  486164.043</t>
  </si>
  <si>
    <t xml:space="preserve"> R =    -120.000</t>
  </si>
  <si>
    <t xml:space="preserve">     70.750</t>
  </si>
  <si>
    <t xml:space="preserve">  28598.675</t>
  </si>
  <si>
    <t xml:space="preserve"> 612111.708</t>
  </si>
  <si>
    <t xml:space="preserve"> 486082.152</t>
  </si>
  <si>
    <t xml:space="preserve"> GIS =  316.966°</t>
  </si>
  <si>
    <t xml:space="preserve">     34.848</t>
  </si>
  <si>
    <t xml:space="preserve">  28633.523</t>
  </si>
  <si>
    <t xml:space="preserve"> 612087.927</t>
  </si>
  <si>
    <t xml:space="preserve"> 486107.624</t>
  </si>
  <si>
    <t xml:space="preserve"> XC=  612065.998</t>
  </si>
  <si>
    <t xml:space="preserve"> YC=  486087.151</t>
  </si>
  <si>
    <t xml:space="preserve">     33.600</t>
  </si>
  <si>
    <t xml:space="preserve">  28667.123</t>
  </si>
  <si>
    <t xml:space="preserve"> 612057.125</t>
  </si>
  <si>
    <t xml:space="preserve"> 486115.809</t>
  </si>
  <si>
    <t xml:space="preserve"> GIS =  252.795°</t>
  </si>
  <si>
    <t xml:space="preserve">     82.518</t>
  </si>
  <si>
    <t xml:space="preserve">  28749.641</t>
  </si>
  <si>
    <t xml:space="preserve"> 611978.299</t>
  </si>
  <si>
    <t xml:space="preserve"> 486091.401</t>
  </si>
  <si>
    <t xml:space="preserve"> XC=  611983.327</t>
  </si>
  <si>
    <t xml:space="preserve"> YC=  486075.162</t>
  </si>
  <si>
    <t xml:space="preserve"> R =      17.000</t>
  </si>
  <si>
    <t xml:space="preserve">     31.663</t>
  </si>
  <si>
    <t xml:space="preserve">  28781.305</t>
  </si>
  <si>
    <t xml:space="preserve"> 611969.220</t>
  </si>
  <si>
    <t xml:space="preserve"> 486065.675</t>
  </si>
  <si>
    <t xml:space="preserve"> GIS =  146.079°</t>
  </si>
  <si>
    <t xml:space="preserve">    139.983</t>
  </si>
  <si>
    <t xml:space="preserve">  28921.287</t>
  </si>
  <si>
    <t xml:space="preserve"> 612047.337</t>
  </si>
  <si>
    <t xml:space="preserve"> 485949.516</t>
  </si>
  <si>
    <t xml:space="preserve"> XC=  612030.741</t>
  </si>
  <si>
    <t xml:space="preserve"> YC=  485938.355</t>
  </si>
  <si>
    <t xml:space="preserve">     33.750</t>
  </si>
  <si>
    <t xml:space="preserve">  28955.037</t>
  </si>
  <si>
    <t xml:space="preserve"> 612039.894</t>
  </si>
  <si>
    <t xml:space="preserve"> 485920.572</t>
  </si>
  <si>
    <t xml:space="preserve"> GIS =  242.765°</t>
  </si>
  <si>
    <t xml:space="preserve">     20.971</t>
  </si>
  <si>
    <t xml:space="preserve">  28976.008</t>
  </si>
  <si>
    <t xml:space="preserve"> 612021.248</t>
  </si>
  <si>
    <t xml:space="preserve"> 485910.975</t>
  </si>
  <si>
    <t xml:space="preserve"> XC=  611991.501</t>
  </si>
  <si>
    <t xml:space="preserve"> YC=  485968.769</t>
  </si>
  <si>
    <t xml:space="preserve">     21.375</t>
  </si>
  <si>
    <t xml:space="preserve">  28997.383</t>
  </si>
  <si>
    <t xml:space="preserve"> 612000.989</t>
  </si>
  <si>
    <t xml:space="preserve"> 485904.465</t>
  </si>
  <si>
    <t xml:space="preserve"> GIS =  261.607°</t>
  </si>
  <si>
    <t xml:space="preserve">     41.646</t>
  </si>
  <si>
    <t xml:space="preserve">  29039.029</t>
  </si>
  <si>
    <t xml:space="preserve"> 611959.790</t>
  </si>
  <si>
    <t xml:space="preserve"> 485898.387</t>
  </si>
  <si>
    <t xml:space="preserve"> XC=  611967.818</t>
  </si>
  <si>
    <t xml:space="preserve"> YC=  485843.976</t>
  </si>
  <si>
    <t xml:space="preserve"> R =      55.000</t>
  </si>
  <si>
    <t xml:space="preserve">     42.987</t>
  </si>
  <si>
    <t xml:space="preserve">  29082.016</t>
  </si>
  <si>
    <t xml:space="preserve"> 611923.792</t>
  </si>
  <si>
    <t xml:space="preserve"> 485876.941</t>
  </si>
  <si>
    <t xml:space="preserve"> GIS =  216.825°</t>
  </si>
  <si>
    <t xml:space="preserve">     34.617</t>
  </si>
  <si>
    <t xml:space="preserve">  29116.633</t>
  </si>
  <si>
    <t xml:space="preserve"> 611903.044</t>
  </si>
  <si>
    <t xml:space="preserve"> 485849.232</t>
  </si>
  <si>
    <t xml:space="preserve"> XC=  611831.002</t>
  </si>
  <si>
    <t xml:space="preserve"> YC=  485903.176</t>
  </si>
  <si>
    <t xml:space="preserve"> R =     -90.000</t>
  </si>
  <si>
    <t xml:space="preserve">     18.609</t>
  </si>
  <si>
    <t xml:space="preserve">  29135.241</t>
  </si>
  <si>
    <t xml:space="preserve"> 611890.435</t>
  </si>
  <si>
    <t xml:space="preserve"> 485835.591</t>
  </si>
  <si>
    <t xml:space="preserve"> GIS =  228.672°</t>
  </si>
  <si>
    <t xml:space="preserve">    130.599</t>
  </si>
  <si>
    <t xml:space="preserve">  29265.840</t>
  </si>
  <si>
    <t xml:space="preserve"> 611792.362</t>
  </si>
  <si>
    <t xml:space="preserve"> 485749.348</t>
  </si>
  <si>
    <t xml:space="preserve"> XC=  611805.570</t>
  </si>
  <si>
    <t xml:space="preserve"> YC=  485734.329</t>
  </si>
  <si>
    <t xml:space="preserve"> R =      20.000</t>
  </si>
  <si>
    <t xml:space="preserve">     21.658</t>
  </si>
  <si>
    <t xml:space="preserve">  29287.498</t>
  </si>
  <si>
    <t xml:space="preserve"> 611786.112</t>
  </si>
  <si>
    <t xml:space="preserve"> 485729.703</t>
  </si>
  <si>
    <t xml:space="preserve"> GIS =  166.626°</t>
  </si>
  <si>
    <t xml:space="preserve">     29.282</t>
  </si>
  <si>
    <t xml:space="preserve">  29316.780</t>
  </si>
  <si>
    <t xml:space="preserve"> 611792.885</t>
  </si>
  <si>
    <t xml:space="preserve"> 485701.215</t>
  </si>
  <si>
    <t xml:space="preserve"> XC=  611773.427</t>
  </si>
  <si>
    <t xml:space="preserve"> YC=  485696.589</t>
  </si>
  <si>
    <t xml:space="preserve">     17.873</t>
  </si>
  <si>
    <t xml:space="preserve">  29334.654</t>
  </si>
  <si>
    <t xml:space="preserve"> 611789.224</t>
  </si>
  <si>
    <t xml:space="preserve"> 485684.322</t>
  </si>
  <si>
    <t xml:space="preserve"> GIS =  217.830°</t>
  </si>
  <si>
    <t xml:space="preserve">     59.093</t>
  </si>
  <si>
    <t xml:space="preserve">  29393.747</t>
  </si>
  <si>
    <t xml:space="preserve"> 611752.981</t>
  </si>
  <si>
    <t xml:space="preserve"> 485637.649</t>
  </si>
  <si>
    <t xml:space="preserve"> XC=  611677.947</t>
  </si>
  <si>
    <t xml:space="preserve"> YC=  485695.914</t>
  </si>
  <si>
    <t xml:space="preserve">     28.001</t>
  </si>
  <si>
    <t xml:space="preserve">  29421.748</t>
  </si>
  <si>
    <t xml:space="preserve"> 611732.819</t>
  </si>
  <si>
    <t xml:space="preserve"> 485618.364</t>
  </si>
  <si>
    <t xml:space="preserve"> GIS =  234.718°</t>
  </si>
  <si>
    <t xml:space="preserve">     22.159</t>
  </si>
  <si>
    <t xml:space="preserve">  29443.906</t>
  </si>
  <si>
    <t xml:space="preserve"> 611714.731</t>
  </si>
  <si>
    <t xml:space="preserve"> 485605.565</t>
  </si>
  <si>
    <t xml:space="preserve"> XC=  611730.326</t>
  </si>
  <si>
    <t xml:space="preserve"> YC=  485583.525</t>
  </si>
  <si>
    <t xml:space="preserve"> R =      27.000</t>
  </si>
  <si>
    <t xml:space="preserve">     35.969</t>
  </si>
  <si>
    <t xml:space="preserve">  29479.875</t>
  </si>
  <si>
    <t xml:space="preserve"> 611705.224</t>
  </si>
  <si>
    <t xml:space="preserve"> 485573.580</t>
  </si>
  <si>
    <t xml:space="preserve"> GIS =  158.388°</t>
  </si>
  <si>
    <t xml:space="preserve">     28.332</t>
  </si>
  <si>
    <t xml:space="preserve">  29508.208</t>
  </si>
  <si>
    <t xml:space="preserve"> 611715.660</t>
  </si>
  <si>
    <t xml:space="preserve"> 485547.240</t>
  </si>
  <si>
    <t xml:space="preserve"> XC=  611678.472</t>
  </si>
  <si>
    <t xml:space="preserve"> YC=  485532.507</t>
  </si>
  <si>
    <t xml:space="preserve">     43.223</t>
  </si>
  <si>
    <t xml:space="preserve">  29551.431</t>
  </si>
  <si>
    <t xml:space="preserve"> 611708.978</t>
  </si>
  <si>
    <t xml:space="preserve"> 485506.635</t>
  </si>
  <si>
    <t xml:space="preserve"> GIS =  220.301°</t>
  </si>
  <si>
    <t xml:space="preserve">     34.476</t>
  </si>
  <si>
    <t xml:space="preserve">  29585.907</t>
  </si>
  <si>
    <t xml:space="preserve"> 611686.679</t>
  </si>
  <si>
    <t xml:space="preserve"> 485480.342</t>
  </si>
  <si>
    <t xml:space="preserve"> XC=  611724.812</t>
  </si>
  <si>
    <t xml:space="preserve"> YC=  485448.002</t>
  </si>
  <si>
    <t xml:space="preserve">     27.466</t>
  </si>
  <si>
    <t xml:space="preserve">  29613.372</t>
  </si>
  <si>
    <t xml:space="preserve"> 611675.404</t>
  </si>
  <si>
    <t xml:space="preserve"> 485455.675</t>
  </si>
  <si>
    <t xml:space="preserve"> GIS =  188.828°</t>
  </si>
  <si>
    <t xml:space="preserve">     46.700</t>
  </si>
  <si>
    <t xml:space="preserve">  29660.072</t>
  </si>
  <si>
    <t xml:space="preserve"> 611668.237</t>
  </si>
  <si>
    <t xml:space="preserve"> 485409.528</t>
  </si>
  <si>
    <t xml:space="preserve"> XC=  611640.569</t>
  </si>
  <si>
    <t xml:space="preserve"> YC=  485413.825</t>
  </si>
  <si>
    <t xml:space="preserve">     36.832</t>
  </si>
  <si>
    <t xml:space="preserve">  29696.904</t>
  </si>
  <si>
    <t xml:space="preserve"> 611643.400</t>
  </si>
  <si>
    <t xml:space="preserve"> 485385.969</t>
  </si>
  <si>
    <t xml:space="preserve"> GIS =  264.197°</t>
  </si>
  <si>
    <t xml:space="preserve">     52.506</t>
  </si>
  <si>
    <t xml:space="preserve">  29749.410</t>
  </si>
  <si>
    <t xml:space="preserve"> 611591.163</t>
  </si>
  <si>
    <t xml:space="preserve"> 485380.660</t>
  </si>
  <si>
    <t xml:space="preserve"> XC=  611597.230</t>
  </si>
  <si>
    <t xml:space="preserve"> YC=  485320.967</t>
  </si>
  <si>
    <t xml:space="preserve"> R =      60.000</t>
  </si>
  <si>
    <t xml:space="preserve">     42.085</t>
  </si>
  <si>
    <t xml:space="preserve">  29791.495</t>
  </si>
  <si>
    <t xml:space="preserve"> 611554.076</t>
  </si>
  <si>
    <t xml:space="preserve"> 485362.653</t>
  </si>
  <si>
    <t xml:space="preserve"> GIS =  224.008°</t>
  </si>
  <si>
    <t xml:space="preserve">     30.610</t>
  </si>
  <si>
    <t xml:space="preserve">  29822.105</t>
  </si>
  <si>
    <t xml:space="preserve"> 611532.809</t>
  </si>
  <si>
    <t xml:space="preserve"> 485340.637</t>
  </si>
  <si>
    <t xml:space="preserve"> XC=  611560.140</t>
  </si>
  <si>
    <t xml:space="preserve"> YC=  485314.236</t>
  </si>
  <si>
    <t xml:space="preserve"> R =      38.000</t>
  </si>
  <si>
    <t xml:space="preserve">     56.181</t>
  </si>
  <si>
    <t xml:space="preserve">  29878.286</t>
  </si>
  <si>
    <t xml:space="preserve"> 611531.331</t>
  </si>
  <si>
    <t xml:space="preserve"> 485289.456</t>
  </si>
  <si>
    <t xml:space="preserve"> GIS =  139.300°</t>
  </si>
  <si>
    <t xml:space="preserve">    131.682</t>
  </si>
  <si>
    <t xml:space="preserve">  30009.968</t>
  </si>
  <si>
    <t xml:space="preserve"> 611617.201</t>
  </si>
  <si>
    <t xml:space="preserve"> 485189.624</t>
  </si>
  <si>
    <t xml:space="preserve"> XC=  611637.671</t>
  </si>
  <si>
    <t xml:space="preserve"> YC=  485207.231</t>
  </si>
  <si>
    <t xml:space="preserve">     35.418</t>
  </si>
  <si>
    <t xml:space="preserve">  30045.387</t>
  </si>
  <si>
    <t xml:space="preserve"> 611649.448</t>
  </si>
  <si>
    <t xml:space="preserve"> 485182.935</t>
  </si>
  <si>
    <t xml:space="preserve"> GIS =   64.140°</t>
  </si>
  <si>
    <t xml:space="preserve">    155.791</t>
  </si>
  <si>
    <t xml:space="preserve">  30201.178</t>
  </si>
  <si>
    <t xml:space="preserve"> 611789.638</t>
  </si>
  <si>
    <t xml:space="preserve"> 485250.888</t>
  </si>
  <si>
    <t xml:space="preserve"> XC=  611746.020</t>
  </si>
  <si>
    <t xml:space="preserve"> YC=  485340.874</t>
  </si>
  <si>
    <t xml:space="preserve"> R =     100.000</t>
  </si>
  <si>
    <t xml:space="preserve">      8.172</t>
  </si>
  <si>
    <t xml:space="preserve">  30209.350</t>
  </si>
  <si>
    <t xml:space="preserve"> 611796.838</t>
  </si>
  <si>
    <t xml:space="preserve"> 485254.749</t>
  </si>
  <si>
    <t xml:space="preserve"> GIS =   59.458°</t>
  </si>
  <si>
    <t xml:space="preserve">    156.019</t>
  </si>
  <si>
    <t xml:space="preserve">  30365.369</t>
  </si>
  <si>
    <t xml:space="preserve"> 611931.210</t>
  </si>
  <si>
    <t xml:space="preserve"> 485334.034</t>
  </si>
  <si>
    <t xml:space="preserve"> XC=  611943.406</t>
  </si>
  <si>
    <t xml:space="preserve"> YC=  485313.364</t>
  </si>
  <si>
    <t xml:space="preserve">     59.113</t>
  </si>
  <si>
    <t xml:space="preserve">  30424.482</t>
  </si>
  <si>
    <t xml:space="preserve"> 611965.874</t>
  </si>
  <si>
    <t xml:space="preserve"> 485304.928</t>
  </si>
  <si>
    <t xml:space="preserve"> GIS =  200.580°</t>
  </si>
  <si>
    <t xml:space="preserve">     21.115</t>
  </si>
  <si>
    <t xml:space="preserve">  30445.597</t>
  </si>
  <si>
    <t xml:space="preserve"> 611958.452</t>
  </si>
  <si>
    <t xml:space="preserve"> 485285.160</t>
  </si>
  <si>
    <t xml:space="preserve"> XC=  611977.176</t>
  </si>
  <si>
    <t xml:space="preserve"> YC=  485278.130</t>
  </si>
  <si>
    <t xml:space="preserve">     41.482</t>
  </si>
  <si>
    <t xml:space="preserve">  30487.080</t>
  </si>
  <si>
    <t xml:space="preserve"> 611980.049</t>
  </si>
  <si>
    <t xml:space="preserve"> 485258.337</t>
  </si>
  <si>
    <t xml:space="preserve"> GIS =   81.741°</t>
  </si>
  <si>
    <t xml:space="preserve">     66.760</t>
  </si>
  <si>
    <t xml:space="preserve">  30553.840</t>
  </si>
  <si>
    <t xml:space="preserve"> 612046.116</t>
  </si>
  <si>
    <t xml:space="preserve"> 485267.927</t>
  </si>
  <si>
    <t xml:space="preserve"> XC=  612042.525</t>
  </si>
  <si>
    <t xml:space="preserve"> YC=  485292.668</t>
  </si>
  <si>
    <t xml:space="preserve">     26.188</t>
  </si>
  <si>
    <t xml:space="preserve">  30580.028</t>
  </si>
  <si>
    <t xml:space="preserve"> 612065.750</t>
  </si>
  <si>
    <t xml:space="preserve"> 485283.415</t>
  </si>
  <si>
    <t xml:space="preserve"> GIS =   21.723°</t>
  </si>
  <si>
    <t xml:space="preserve">     54.144</t>
  </si>
  <si>
    <t xml:space="preserve">  30634.171</t>
  </si>
  <si>
    <t xml:space="preserve"> 612085.789</t>
  </si>
  <si>
    <t xml:space="preserve"> 485333.714</t>
  </si>
  <si>
    <t xml:space="preserve"> XC=  612099.724</t>
  </si>
  <si>
    <t xml:space="preserve"> YC=  485328.162</t>
  </si>
  <si>
    <t xml:space="preserve"> R =     -15.000</t>
  </si>
  <si>
    <t xml:space="preserve">     41.864</t>
  </si>
  <si>
    <t xml:space="preserve">  30676.035</t>
  </si>
  <si>
    <t xml:space="preserve"> 612114.718</t>
  </si>
  <si>
    <t xml:space="preserve"> 485327.735</t>
  </si>
  <si>
    <t xml:space="preserve"> GIS =  181.632°</t>
  </si>
  <si>
    <t xml:space="preserve">     23.554</t>
  </si>
  <si>
    <t xml:space="preserve">  30699.590</t>
  </si>
  <si>
    <t xml:space="preserve"> 612114.047</t>
  </si>
  <si>
    <t xml:space="preserve"> 485304.190</t>
  </si>
  <si>
    <t xml:space="preserve"> XC=  612134.039</t>
  </si>
  <si>
    <t xml:space="preserve"> YC=  485303.620</t>
  </si>
  <si>
    <t xml:space="preserve">     38.796</t>
  </si>
  <si>
    <t xml:space="preserve">  30738.386</t>
  </si>
  <si>
    <t xml:space="preserve"> 612140.719</t>
  </si>
  <si>
    <t xml:space="preserve"> 485284.768</t>
  </si>
  <si>
    <t xml:space="preserve"> GIS =   70.490°</t>
  </si>
  <si>
    <t xml:space="preserve">     30.590</t>
  </si>
  <si>
    <t xml:space="preserve">  30768.976</t>
  </si>
  <si>
    <t xml:space="preserve"> 612169.552</t>
  </si>
  <si>
    <t xml:space="preserve"> 485294.985</t>
  </si>
  <si>
    <t xml:space="preserve"> XC=  612186.251</t>
  </si>
  <si>
    <t xml:space="preserve"> YC=  485247.856</t>
  </si>
  <si>
    <t xml:space="preserve">     28.053</t>
  </si>
  <si>
    <t xml:space="preserve">  30797.029</t>
  </si>
  <si>
    <t xml:space="preserve"> 612197.190</t>
  </si>
  <si>
    <t xml:space="preserve"> 485296.644</t>
  </si>
  <si>
    <t xml:space="preserve"> GIS =  102.637°</t>
  </si>
  <si>
    <t xml:space="preserve">     21.330</t>
  </si>
  <si>
    <t xml:space="preserve">  30818.360</t>
  </si>
  <si>
    <t xml:space="preserve"> 612218.003</t>
  </si>
  <si>
    <t xml:space="preserve"> 485291.978</t>
  </si>
  <si>
    <t xml:space="preserve"> XC=  612226.754</t>
  </si>
  <si>
    <t xml:space="preserve"> YC=  485331.009</t>
  </si>
  <si>
    <t xml:space="preserve">     24.253</t>
  </si>
  <si>
    <t xml:space="preserve">  30842.613</t>
  </si>
  <si>
    <t xml:space="preserve"> 612241.805</t>
  </si>
  <si>
    <t xml:space="preserve"> 485293.949</t>
  </si>
  <si>
    <t xml:space="preserve"> GIS =   67.897°</t>
  </si>
  <si>
    <t xml:space="preserve">     21.322</t>
  </si>
  <si>
    <t xml:space="preserve">  30863.935</t>
  </si>
  <si>
    <t xml:space="preserve"> 612261.560</t>
  </si>
  <si>
    <t xml:space="preserve"> 485301.972</t>
  </si>
  <si>
    <t xml:space="preserve"> XC=  612272.848</t>
  </si>
  <si>
    <t xml:space="preserve"> YC=  485274.177</t>
  </si>
  <si>
    <t xml:space="preserve"> R =     -30.000</t>
  </si>
  <si>
    <t xml:space="preserve">     23.706</t>
  </si>
  <si>
    <t xml:space="preserve">  30887.641</t>
  </si>
  <si>
    <t xml:space="preserve"> 612284.653</t>
  </si>
  <si>
    <t xml:space="preserve"> 485301.756</t>
  </si>
  <si>
    <t xml:space="preserve"> GIS =  113.172°</t>
  </si>
  <si>
    <t xml:space="preserve">     28.543</t>
  </si>
  <si>
    <t xml:space="preserve">  30916.184</t>
  </si>
  <si>
    <t xml:space="preserve"> 612310.893</t>
  </si>
  <si>
    <t xml:space="preserve"> 485290.525</t>
  </si>
  <si>
    <t xml:space="preserve"> XC=  612332.929</t>
  </si>
  <si>
    <t xml:space="preserve"> YC=  485342.007</t>
  </si>
  <si>
    <t xml:space="preserve"> R =      56.000</t>
  </si>
  <si>
    <t xml:space="preserve">     48.673</t>
  </si>
  <si>
    <t xml:space="preserve">  30964.857</t>
  </si>
  <si>
    <t xml:space="preserve"> 612358.028</t>
  </si>
  <si>
    <t xml:space="preserve"> 485291.946</t>
  </si>
  <si>
    <t xml:space="preserve"> GIS =   63.373°</t>
  </si>
  <si>
    <t xml:space="preserve">     21.470</t>
  </si>
  <si>
    <t xml:space="preserve">  30986.328</t>
  </si>
  <si>
    <t xml:space="preserve"> 612377.221</t>
  </si>
  <si>
    <t xml:space="preserve"> 485301.569</t>
  </si>
  <si>
    <t xml:space="preserve"> XC=  612402.319</t>
  </si>
  <si>
    <t xml:space="preserve"> YC=  485251.509</t>
  </si>
  <si>
    <t xml:space="preserve"> R =     -56.000</t>
  </si>
  <si>
    <t xml:space="preserve">     53.911</t>
  </si>
  <si>
    <t xml:space="preserve">  31040.239</t>
  </si>
  <si>
    <t xml:space="preserve"> 612429.067</t>
  </si>
  <si>
    <t xml:space="preserve"> 485300.708</t>
  </si>
  <si>
    <t xml:space="preserve"> GIS =  118.531°</t>
  </si>
  <si>
    <t xml:space="preserve">     72.895</t>
  </si>
  <si>
    <t xml:space="preserve">  31113.134</t>
  </si>
  <si>
    <t xml:space="preserve"> 612493.109</t>
  </si>
  <si>
    <t xml:space="preserve"> 485265.891</t>
  </si>
  <si>
    <t xml:space="preserve"> XC=  612540.873</t>
  </si>
  <si>
    <t xml:space="preserve"> YC=  485353.746</t>
  </si>
  <si>
    <t xml:space="preserve">     19.803</t>
  </si>
  <si>
    <t xml:space="preserve">  31132.936</t>
  </si>
  <si>
    <t xml:space="preserve"> 612511.327</t>
  </si>
  <si>
    <t xml:space="preserve"> 485258.211</t>
  </si>
  <si>
    <t xml:space="preserve"> GIS =  107.185°</t>
  </si>
  <si>
    <t xml:space="preserve">     59.923</t>
  </si>
  <si>
    <t xml:space="preserve">  31192.860</t>
  </si>
  <si>
    <t xml:space="preserve"> 612568.575</t>
  </si>
  <si>
    <t xml:space="preserve"> 485240.506</t>
  </si>
  <si>
    <t xml:space="preserve"> XC=  612562.754</t>
  </si>
  <si>
    <t xml:space="preserve"> YC=  485221.685</t>
  </si>
  <si>
    <t xml:space="preserve"> R =     -19.700</t>
  </si>
  <si>
    <t xml:space="preserve">     61.167</t>
  </si>
  <si>
    <t xml:space="preserve">  31254.027</t>
  </si>
  <si>
    <t xml:space="preserve"> 612557.628</t>
  </si>
  <si>
    <t xml:space="preserve"> 485202.664</t>
  </si>
  <si>
    <t xml:space="preserve"> GIS =  285.085°</t>
  </si>
  <si>
    <t xml:space="preserve">     59.159</t>
  </si>
  <si>
    <t xml:space="preserve">  31313.185</t>
  </si>
  <si>
    <t xml:space="preserve"> 612500.507</t>
  </si>
  <si>
    <t xml:space="preserve"> 485218.060</t>
  </si>
  <si>
    <t xml:space="preserve"> XC=  612490.098</t>
  </si>
  <si>
    <t xml:space="preserve"> YC=  485179.438</t>
  </si>
  <si>
    <t xml:space="preserve">     25.312</t>
  </si>
  <si>
    <t xml:space="preserve">  31338.497</t>
  </si>
  <si>
    <t xml:space="preserve"> 612475.651</t>
  </si>
  <si>
    <t xml:space="preserve"> 485216.738</t>
  </si>
  <si>
    <t xml:space="preserve"> GIS =  248.828°</t>
  </si>
  <si>
    <t xml:space="preserve">    143.010</t>
  </si>
  <si>
    <t xml:space="preserve">  31481.507</t>
  </si>
  <si>
    <t xml:space="preserve"> 612342.294</t>
  </si>
  <si>
    <t xml:space="preserve"> 485165.088</t>
  </si>
  <si>
    <t xml:space="preserve"> XC=  612351.323</t>
  </si>
  <si>
    <t xml:space="preserve"> YC=  485141.775</t>
  </si>
  <si>
    <t xml:space="preserve">     67.540</t>
  </si>
  <si>
    <t xml:space="preserve">  31549.047</t>
  </si>
  <si>
    <t xml:space="preserve"> 612349.563</t>
  </si>
  <si>
    <t xml:space="preserve"> 485116.837</t>
  </si>
  <si>
    <t xml:space="preserve"> GIS =   94.037°</t>
  </si>
  <si>
    <t xml:space="preserve">    177.872</t>
  </si>
  <si>
    <t xml:space="preserve">  31726.919</t>
  </si>
  <si>
    <t xml:space="preserve"> 612526.993</t>
  </si>
  <si>
    <t xml:space="preserve"> 485104.314</t>
  </si>
  <si>
    <t xml:space="preserve"> XC=  612524.529</t>
  </si>
  <si>
    <t xml:space="preserve"> YC=  485069.401</t>
  </si>
  <si>
    <t xml:space="preserve">     30.952</t>
  </si>
  <si>
    <t xml:space="preserve">  31757.871</t>
  </si>
  <si>
    <t xml:space="preserve"> 612553.096</t>
  </si>
  <si>
    <t xml:space="preserve"> 485089.623</t>
  </si>
  <si>
    <t xml:space="preserve"> GIS =  144.706°</t>
  </si>
  <si>
    <t xml:space="preserve">     21.017</t>
  </si>
  <si>
    <t xml:space="preserve">  31778.888</t>
  </si>
  <si>
    <t xml:space="preserve"> 612565.239</t>
  </si>
  <si>
    <t xml:space="preserve"> 485072.469</t>
  </si>
  <si>
    <t xml:space="preserve"> XC=  612543.202</t>
  </si>
  <si>
    <t xml:space="preserve"> YC=  485056.869</t>
  </si>
  <si>
    <t xml:space="preserve"> R =     -27.000</t>
  </si>
  <si>
    <t xml:space="preserve">     60.889</t>
  </si>
  <si>
    <t xml:space="preserve">  31839.776</t>
  </si>
  <si>
    <t xml:space="preserve"> 612541.358</t>
  </si>
  <si>
    <t xml:space="preserve"> 485029.932</t>
  </si>
  <si>
    <t xml:space="preserve"> GIS =  273.916°</t>
  </si>
  <si>
    <t xml:space="preserve">     54.378</t>
  </si>
  <si>
    <t xml:space="preserve">  31894.154</t>
  </si>
  <si>
    <t xml:space="preserve"> 612487.107</t>
  </si>
  <si>
    <t xml:space="preserve"> 485033.646</t>
  </si>
  <si>
    <t xml:space="preserve"> XC=  612484.375</t>
  </si>
  <si>
    <t xml:space="preserve"> YC=  484993.739</t>
  </si>
  <si>
    <t xml:space="preserve">     46.475</t>
  </si>
  <si>
    <t xml:space="preserve">  31940.630</t>
  </si>
  <si>
    <t xml:space="preserve"> 612448.845</t>
  </si>
  <si>
    <t xml:space="preserve"> 485012.113</t>
  </si>
  <si>
    <t xml:space="preserve"> GIS =  207.345°</t>
  </si>
  <si>
    <t xml:space="preserve">     32.284</t>
  </si>
  <si>
    <t xml:space="preserve">  31972.914</t>
  </si>
  <si>
    <t xml:space="preserve"> 612434.015</t>
  </si>
  <si>
    <t xml:space="preserve"> 484983.436</t>
  </si>
  <si>
    <t xml:space="preserve"> XC=  612322.983</t>
  </si>
  <si>
    <t xml:space="preserve"> YC=  485040.854</t>
  </si>
  <si>
    <t xml:space="preserve">     18.542</t>
  </si>
  <si>
    <t xml:space="preserve">  31991.455</t>
  </si>
  <si>
    <t xml:space="preserve"> 612424.310</t>
  </si>
  <si>
    <t xml:space="preserve"> 484967.657</t>
  </si>
  <si>
    <t xml:space="preserve"> GIS =  215.844°</t>
  </si>
  <si>
    <t xml:space="preserve">     44.176</t>
  </si>
  <si>
    <t xml:space="preserve">  32035.632</t>
  </si>
  <si>
    <t xml:space="preserve"> 612398.442</t>
  </si>
  <si>
    <t xml:space="preserve"> 484931.847</t>
  </si>
  <si>
    <t xml:space="preserve"> XC=  612475.451</t>
  </si>
  <si>
    <t xml:space="preserve"> YC=  484876.217</t>
  </si>
  <si>
    <t xml:space="preserve"> R =      95.000</t>
  </si>
  <si>
    <t xml:space="preserve">     75.997</t>
  </si>
  <si>
    <t xml:space="preserve">  32111.629</t>
  </si>
  <si>
    <t xml:space="preserve"> 612381.892</t>
  </si>
  <si>
    <t xml:space="preserve"> 484859.735</t>
  </si>
  <si>
    <t xml:space="preserve"> GIS =  170.008°</t>
  </si>
  <si>
    <t xml:space="preserve">     45.278</t>
  </si>
  <si>
    <t xml:space="preserve">  32156.907</t>
  </si>
  <si>
    <t xml:space="preserve"> 612389.747</t>
  </si>
  <si>
    <t xml:space="preserve"> 484815.144</t>
  </si>
  <si>
    <t xml:space="preserve"> XC=  612368.081</t>
  </si>
  <si>
    <t xml:space="preserve"> YC=  484811.327</t>
  </si>
  <si>
    <t xml:space="preserve"> R =     -22.000</t>
  </si>
  <si>
    <t xml:space="preserve">     39.249</t>
  </si>
  <si>
    <t xml:space="preserve">  32196.156</t>
  </si>
  <si>
    <t xml:space="preserve"> 612367.226</t>
  </si>
  <si>
    <t xml:space="preserve"> 484789.343</t>
  </si>
  <si>
    <t xml:space="preserve"> GIS =  272.227°</t>
  </si>
  <si>
    <t xml:space="preserve">     36.116</t>
  </si>
  <si>
    <t xml:space="preserve">  32232.272</t>
  </si>
  <si>
    <t xml:space="preserve"> 612331.138</t>
  </si>
  <si>
    <t xml:space="preserve"> 484790.747</t>
  </si>
  <si>
    <t xml:space="preserve"> XC=  612332.886</t>
  </si>
  <si>
    <t xml:space="preserve"> YC=  484835.713</t>
  </si>
  <si>
    <t xml:space="preserve"> R =     -45.000</t>
  </si>
  <si>
    <t xml:space="preserve">     33.824</t>
  </si>
  <si>
    <t xml:space="preserve">  32266.095</t>
  </si>
  <si>
    <t xml:space="preserve"> 612300.904</t>
  </si>
  <si>
    <t xml:space="preserve"> 484804.056</t>
  </si>
  <si>
    <t xml:space="preserve"> GIS =  315.293°</t>
  </si>
  <si>
    <t xml:space="preserve">     20.126</t>
  </si>
  <si>
    <t xml:space="preserve">  32286.221</t>
  </si>
  <si>
    <t xml:space="preserve"> 612286.746</t>
  </si>
  <si>
    <t xml:space="preserve"> 484818.360</t>
  </si>
  <si>
    <t xml:space="preserve"> XC=  612219.229</t>
  </si>
  <si>
    <t xml:space="preserve"> YC=  484751.529</t>
  </si>
  <si>
    <t xml:space="preserve">     20.337</t>
  </si>
  <si>
    <t xml:space="preserve">  32306.558</t>
  </si>
  <si>
    <t xml:space="preserve"> 612271.008</t>
  </si>
  <si>
    <t xml:space="preserve"> 484831.178</t>
  </si>
  <si>
    <t xml:space="preserve"> GIS =  303.028°</t>
  </si>
  <si>
    <t xml:space="preserve">     20.347</t>
  </si>
  <si>
    <t xml:space="preserve">  32326.905</t>
  </si>
  <si>
    <t xml:space="preserve"> 612253.948</t>
  </si>
  <si>
    <t xml:space="preserve"> 484842.268</t>
  </si>
  <si>
    <t xml:space="preserve"> XC=  612234.327</t>
  </si>
  <si>
    <t xml:space="preserve"> YC=  484812.085</t>
  </si>
  <si>
    <t xml:space="preserve"> R =      36.000</t>
  </si>
  <si>
    <t xml:space="preserve">     65.679</t>
  </si>
  <si>
    <t xml:space="preserve">  32392.584</t>
  </si>
  <si>
    <t xml:space="preserve"> 612200.186</t>
  </si>
  <si>
    <t xml:space="preserve"> 484823.506</t>
  </si>
  <si>
    <t xml:space="preserve"> GIS =  198.496°</t>
  </si>
  <si>
    <t xml:space="preserve">     49.085</t>
  </si>
  <si>
    <t xml:space="preserve">  32441.669</t>
  </si>
  <si>
    <t xml:space="preserve"> 612184.615</t>
  </si>
  <si>
    <t xml:space="preserve"> 484776.956</t>
  </si>
  <si>
    <t xml:space="preserve"> XC=  612066.071</t>
  </si>
  <si>
    <t xml:space="preserve"> YC=  484816.611</t>
  </si>
  <si>
    <t xml:space="preserve">     23.660</t>
  </si>
  <si>
    <t xml:space="preserve">  32465.330</t>
  </si>
  <si>
    <t xml:space="preserve"> 612175.036</t>
  </si>
  <si>
    <t xml:space="preserve"> 484755.360</t>
  </si>
  <si>
    <t xml:space="preserve"> GIS =  209.341°</t>
  </si>
  <si>
    <t xml:space="preserve">     78.303</t>
  </si>
  <si>
    <t xml:space="preserve">  32543.633</t>
  </si>
  <si>
    <t xml:space="preserve"> 612136.666</t>
  </si>
  <si>
    <t xml:space="preserve"> 484687.101</t>
  </si>
  <si>
    <t xml:space="preserve"> XC=  612236.914</t>
  </si>
  <si>
    <t xml:space="preserve"> YC=  484630.750</t>
  </si>
  <si>
    <t xml:space="preserve"> R =     115.000</t>
  </si>
  <si>
    <t xml:space="preserve">     83.660</t>
  </si>
  <si>
    <t xml:space="preserve">  32627.294</t>
  </si>
  <si>
    <t xml:space="preserve"> 612124.571</t>
  </si>
  <si>
    <t xml:space="preserve"> 484606.173</t>
  </si>
  <si>
    <t xml:space="preserve"> GIS =  167.660°</t>
  </si>
  <si>
    <t xml:space="preserve">     31.806</t>
  </si>
  <si>
    <t xml:space="preserve">  32659.099</t>
  </si>
  <si>
    <t xml:space="preserve"> 612131.368</t>
  </si>
  <si>
    <t xml:space="preserve"> 484575.102</t>
  </si>
  <si>
    <t xml:space="preserve"> XC=  612287.671</t>
  </si>
  <si>
    <t xml:space="preserve"> YC=  484609.297</t>
  </si>
  <si>
    <t xml:space="preserve"> R =     160.000</t>
  </si>
  <si>
    <t xml:space="preserve">     29.032</t>
  </si>
  <si>
    <t xml:space="preserve">  32688.131</t>
  </si>
  <si>
    <t xml:space="preserve"> 612140.105</t>
  </si>
  <si>
    <t xml:space="preserve"> 484547.458</t>
  </si>
  <si>
    <t xml:space="preserve"> GIS =  157.264°</t>
  </si>
  <si>
    <t xml:space="preserve">    168.463</t>
  </si>
  <si>
    <t xml:space="preserve">  32856.594</t>
  </si>
  <si>
    <t xml:space="preserve"> 612205.215</t>
  </si>
  <si>
    <t xml:space="preserve"> 484392.085</t>
  </si>
  <si>
    <t xml:space="preserve"> XC=  612131.431</t>
  </si>
  <si>
    <t xml:space="preserve"> YC=  484361.166</t>
  </si>
  <si>
    <t xml:space="preserve">     93.867</t>
  </si>
  <si>
    <t xml:space="preserve">  32950.461</t>
  </si>
  <si>
    <t xml:space="preserve"> 612188.500</t>
  </si>
  <si>
    <t xml:space="preserve"> 484305.102</t>
  </si>
  <si>
    <t xml:space="preserve"> GIS =  224.491°</t>
  </si>
  <si>
    <t xml:space="preserve">     29.792</t>
  </si>
  <si>
    <t xml:space="preserve">  32980.253</t>
  </si>
  <si>
    <t xml:space="preserve"> 612167.622</t>
  </si>
  <si>
    <t xml:space="preserve"> 484283.850</t>
  </si>
  <si>
    <t xml:space="preserve"> XC=  612231.825</t>
  </si>
  <si>
    <t xml:space="preserve"> YC=  484220.778</t>
  </si>
  <si>
    <t xml:space="preserve">     68.666</t>
  </si>
  <si>
    <t xml:space="preserve">  33048.919</t>
  </si>
  <si>
    <t xml:space="preserve"> 612141.833</t>
  </si>
  <si>
    <t xml:space="preserve"> 484221.998</t>
  </si>
  <si>
    <t xml:space="preserve"> GIS =  180.777°</t>
  </si>
  <si>
    <t xml:space="preserve">     54.368</t>
  </si>
  <si>
    <t xml:space="preserve">  33103.287</t>
  </si>
  <si>
    <t xml:space="preserve"> 612141.096</t>
  </si>
  <si>
    <t xml:space="preserve"> 484167.635</t>
  </si>
  <si>
    <t xml:space="preserve"> XC=  612031.107</t>
  </si>
  <si>
    <t xml:space="preserve"> YC=  484169.126</t>
  </si>
  <si>
    <t xml:space="preserve">     53.768</t>
  </si>
  <si>
    <t xml:space="preserve">  33157.055</t>
  </si>
  <si>
    <t xml:space="preserve"> 612127.516</t>
  </si>
  <si>
    <t xml:space="preserve"> 484116.162</t>
  </si>
  <si>
    <t xml:space="preserve"> GIS =  208.783°</t>
  </si>
  <si>
    <t xml:space="preserve">     37.158</t>
  </si>
  <si>
    <t xml:space="preserve">  33194.214</t>
  </si>
  <si>
    <t xml:space="preserve"> 612109.624</t>
  </si>
  <si>
    <t xml:space="preserve"> 484083.594</t>
  </si>
  <si>
    <t xml:space="preserve"> XC=  612138.547</t>
  </si>
  <si>
    <t xml:space="preserve"> YC=  484067.705</t>
  </si>
  <si>
    <t xml:space="preserve"> R =      33.000</t>
  </si>
  <si>
    <t xml:space="preserve">     64.795</t>
  </si>
  <si>
    <t xml:space="preserve">  33259.009</t>
  </si>
  <si>
    <t xml:space="preserve"> 612134.936</t>
  </si>
  <si>
    <t xml:space="preserve"> 484034.903</t>
  </si>
  <si>
    <t xml:space="preserve"> GIS =   96.283°</t>
  </si>
  <si>
    <t xml:space="preserve">    108.500</t>
  </si>
  <si>
    <t xml:space="preserve">  33367.510</t>
  </si>
  <si>
    <t xml:space="preserve"> 612242.785</t>
  </si>
  <si>
    <t xml:space="preserve"> 484023.029</t>
  </si>
  <si>
    <t xml:space="preserve"> XC=  612246.068</t>
  </si>
  <si>
    <t xml:space="preserve"> YC=  484052.849</t>
  </si>
  <si>
    <t xml:space="preserve">     44.057</t>
  </si>
  <si>
    <t xml:space="preserve">  33411.567</t>
  </si>
  <si>
    <t xml:space="preserve"> 612275.397</t>
  </si>
  <si>
    <t xml:space="preserve"> 484046.540</t>
  </si>
  <si>
    <t xml:space="preserve"> GIS =   12.140°</t>
  </si>
  <si>
    <t xml:space="preserve">     49.843</t>
  </si>
  <si>
    <t xml:space="preserve">  33461.410</t>
  </si>
  <si>
    <t xml:space="preserve"> 612285.878</t>
  </si>
  <si>
    <t xml:space="preserve"> 484095.268</t>
  </si>
  <si>
    <t xml:space="preserve"> XC=  612368.978</t>
  </si>
  <si>
    <t xml:space="preserve"> YC=  484077.393</t>
  </si>
  <si>
    <t xml:space="preserve">     28.981</t>
  </si>
  <si>
    <t xml:space="preserve">  33490.391</t>
  </si>
  <si>
    <t xml:space="preserve"> 612296.639</t>
  </si>
  <si>
    <t xml:space="preserve"> 484122.027</t>
  </si>
  <si>
    <t xml:space="preserve"> GIS =   31.675°</t>
  </si>
  <si>
    <t xml:space="preserve">     21.077</t>
  </si>
  <si>
    <t xml:space="preserve">  33511.468</t>
  </si>
  <si>
    <t xml:space="preserve"> 612307.707</t>
  </si>
  <si>
    <t xml:space="preserve"> 484139.964</t>
  </si>
  <si>
    <t xml:space="preserve"> XC=  612201.327</t>
  </si>
  <si>
    <t xml:space="preserve"> YC=  484205.602</t>
  </si>
  <si>
    <t xml:space="preserve">     59.027</t>
  </si>
  <si>
    <t xml:space="preserve">  33570.496</t>
  </si>
  <si>
    <t xml:space="preserve"> 612325.921</t>
  </si>
  <si>
    <t xml:space="preserve"> 484195.536</t>
  </si>
  <si>
    <t xml:space="preserve"> GIS =    4.619°</t>
  </si>
  <si>
    <t xml:space="preserve">     48.254</t>
  </si>
  <si>
    <t xml:space="preserve">  33618.749</t>
  </si>
  <si>
    <t xml:space="preserve"> 612329.807</t>
  </si>
  <si>
    <t xml:space="preserve"> 484243.633</t>
  </si>
  <si>
    <t xml:space="preserve"> XC=  612364.693</t>
  </si>
  <si>
    <t xml:space="preserve"> YC=  484240.815</t>
  </si>
  <si>
    <t xml:space="preserve">     44.188</t>
  </si>
  <si>
    <t xml:space="preserve">  33662.938</t>
  </si>
  <si>
    <t xml:space="preserve"> 612356.793</t>
  </si>
  <si>
    <t xml:space="preserve"> 484274.912</t>
  </si>
  <si>
    <t xml:space="preserve"> GIS =   76.956°</t>
  </si>
  <si>
    <t xml:space="preserve">     20.088</t>
  </si>
  <si>
    <t xml:space="preserve">  33683.025</t>
  </si>
  <si>
    <t xml:space="preserve"> 612376.363</t>
  </si>
  <si>
    <t xml:space="preserve"> 484279.446</t>
  </si>
  <si>
    <t xml:space="preserve"> XC=  612369.592</t>
  </si>
  <si>
    <t xml:space="preserve"> YC=  484308.671</t>
  </si>
  <si>
    <t xml:space="preserve">     13.953</t>
  </si>
  <si>
    <t xml:space="preserve">  33696.979</t>
  </si>
  <si>
    <t xml:space="preserve"> 612388.752</t>
  </si>
  <si>
    <t xml:space="preserve"> 484285.587</t>
  </si>
  <si>
    <t xml:space="preserve"> GIS =   50.307°</t>
  </si>
  <si>
    <t xml:space="preserve">     57.644</t>
  </si>
  <si>
    <t xml:space="preserve">  33754.623</t>
  </si>
  <si>
    <t xml:space="preserve"> 612433.108</t>
  </si>
  <si>
    <t xml:space="preserve"> 484322.403</t>
  </si>
  <si>
    <t xml:space="preserve"> XC=  612512.942</t>
  </si>
  <si>
    <t xml:space="preserve"> YC=  484226.218</t>
  </si>
  <si>
    <t xml:space="preserve">     25.066</t>
  </si>
  <si>
    <t xml:space="preserve">  33779.689</t>
  </si>
  <si>
    <t xml:space="preserve"> 612453.866</t>
  </si>
  <si>
    <t xml:space="preserve"> 484336.377</t>
  </si>
  <si>
    <t xml:space="preserve"> GIS =   61.796°</t>
  </si>
  <si>
    <t xml:space="preserve">     20.190</t>
  </si>
  <si>
    <t xml:space="preserve">  33799.879</t>
  </si>
  <si>
    <t xml:space="preserve"> 612471.659</t>
  </si>
  <si>
    <t xml:space="preserve"> 484345.919</t>
  </si>
  <si>
    <t xml:space="preserve"> XC=  612509.468</t>
  </si>
  <si>
    <t xml:space="preserve"> YC=  484275.417</t>
  </si>
  <si>
    <t xml:space="preserve">     89.135</t>
  </si>
  <si>
    <t xml:space="preserve">  33889.014</t>
  </si>
  <si>
    <t xml:space="preserve"> 612556.077</t>
  </si>
  <si>
    <t xml:space="preserve"> 484340.437</t>
  </si>
  <si>
    <t xml:space="preserve"> GIS =  125.635°</t>
  </si>
  <si>
    <t xml:space="preserve">      2.482</t>
  </si>
  <si>
    <t xml:space="preserve">  33891.496</t>
  </si>
  <si>
    <t xml:space="preserve"> 612558.094</t>
  </si>
  <si>
    <t xml:space="preserve"> 484338.991</t>
  </si>
  <si>
    <t xml:space="preserve"> XC=  612511.485</t>
  </si>
  <si>
    <t xml:space="preserve"> YC=  484273.971</t>
  </si>
  <si>
    <t xml:space="preserve">    126.522</t>
  </si>
  <si>
    <t xml:space="preserve">  34018.019</t>
  </si>
  <si>
    <t xml:space="preserve"> 612576.001</t>
  </si>
  <si>
    <t xml:space="preserve"> 484226.667</t>
  </si>
  <si>
    <t xml:space="preserve"> GIS =  216.250°</t>
  </si>
  <si>
    <t xml:space="preserve">    198.672</t>
  </si>
  <si>
    <t xml:space="preserve">  34216.691</t>
  </si>
  <si>
    <t xml:space="preserve"> 612458.524</t>
  </si>
  <si>
    <t xml:space="preserve"> 484066.448</t>
  </si>
  <si>
    <t xml:space="preserve"> XC=  612510.943</t>
  </si>
  <si>
    <t xml:space="preserve"> YC=  484028.013</t>
  </si>
  <si>
    <t xml:space="preserve">     47.964</t>
  </si>
  <si>
    <t xml:space="preserve">  34264.655</t>
  </si>
  <si>
    <t xml:space="preserve"> 612446.303</t>
  </si>
  <si>
    <t xml:space="preserve"> 484021.185</t>
  </si>
  <si>
    <t xml:space="preserve"> GIS =  173.971°</t>
  </si>
  <si>
    <t xml:space="preserve">     23.747</t>
  </si>
  <si>
    <t xml:space="preserve">  34288.403</t>
  </si>
  <si>
    <t xml:space="preserve"> 612448.797</t>
  </si>
  <si>
    <t xml:space="preserve"> 483997.569</t>
  </si>
  <si>
    <t xml:space="preserve"> XC=  612573.106</t>
  </si>
  <si>
    <t xml:space="preserve"> YC=  484010.699</t>
  </si>
  <si>
    <t xml:space="preserve">     56.251</t>
  </si>
  <si>
    <t xml:space="preserve">  34344.654</t>
  </si>
  <si>
    <t xml:space="preserve"> 612466.884</t>
  </si>
  <si>
    <t xml:space="preserve"> 483944.806</t>
  </si>
  <si>
    <t xml:space="preserve"> GIS =  148.187°</t>
  </si>
  <si>
    <t xml:space="preserve">     20.039</t>
  </si>
  <si>
    <t xml:space="preserve">  34364.693</t>
  </si>
  <si>
    <t xml:space="preserve"> 612477.448</t>
  </si>
  <si>
    <t xml:space="preserve"> 483927.777</t>
  </si>
  <si>
    <t xml:space="preserve"> XC=  612426.461</t>
  </si>
  <si>
    <t xml:space="preserve"> YC=  483896.148</t>
  </si>
  <si>
    <t xml:space="preserve">  34387.783</t>
  </si>
  <si>
    <t xml:space="preserve"> 612485.592</t>
  </si>
  <si>
    <t xml:space="preserve"> 483906.323</t>
  </si>
  <si>
    <t xml:space="preserve"> GIS =  170.237°</t>
  </si>
  <si>
    <t xml:space="preserve">     43.181</t>
  </si>
  <si>
    <t xml:space="preserve">  34430.965</t>
  </si>
  <si>
    <t xml:space="preserve"> 612492.915</t>
  </si>
  <si>
    <t xml:space="preserve"> 483863.767</t>
  </si>
  <si>
    <t xml:space="preserve"> XC=  612616.104</t>
  </si>
  <si>
    <t xml:space="preserve"> YC=  483884.964</t>
  </si>
  <si>
    <t xml:space="preserve">     43.411</t>
  </si>
  <si>
    <t xml:space="preserve">  34474.376</t>
  </si>
  <si>
    <t xml:space="preserve"> 612507.484</t>
  </si>
  <si>
    <t xml:space="preserve"> 483823.105</t>
  </si>
  <si>
    <t xml:space="preserve"> GIS =  150.339°</t>
  </si>
  <si>
    <t xml:space="preserve">     56.433</t>
  </si>
  <si>
    <t xml:space="preserve">  34530.809</t>
  </si>
  <si>
    <t xml:space="preserve"> 612535.411</t>
  </si>
  <si>
    <t xml:space="preserve"> 483774.067</t>
  </si>
  <si>
    <t xml:space="preserve"> XC=  612635.342</t>
  </si>
  <si>
    <t xml:space="preserve"> YC=  483830.977</t>
  </si>
  <si>
    <t xml:space="preserve">     27.256</t>
  </si>
  <si>
    <t xml:space="preserve">  34558.065</t>
  </si>
  <si>
    <t xml:space="preserve"> 612551.567</t>
  </si>
  <si>
    <t xml:space="preserve"> 483752.194</t>
  </si>
  <si>
    <t xml:space="preserve"> GIS =  136.759°</t>
  </si>
  <si>
    <t xml:space="preserve">     92.860</t>
  </si>
  <si>
    <t xml:space="preserve">  34650.925</t>
  </si>
  <si>
    <t xml:space="preserve"> 612615.183</t>
  </si>
  <si>
    <t xml:space="preserve"> 483684.547</t>
  </si>
  <si>
    <t xml:space="preserve"> XC=  612487.699</t>
  </si>
  <si>
    <t xml:space="preserve"> YC=  483564.660</t>
  </si>
  <si>
    <t xml:space="preserve"> R =    -175.000</t>
  </si>
  <si>
    <t xml:space="preserve">     57.297</t>
  </si>
  <si>
    <t xml:space="preserve">  34708.222</t>
  </si>
  <si>
    <t xml:space="preserve"> 612646.966</t>
  </si>
  <si>
    <t xml:space="preserve"> 483637.181</t>
  </si>
  <si>
    <t xml:space="preserve"> GIS =  155.518°</t>
  </si>
  <si>
    <t xml:space="preserve">     77.253</t>
  </si>
  <si>
    <t xml:space="preserve">  34785.476</t>
  </si>
  <si>
    <t xml:space="preserve"> 612678.980</t>
  </si>
  <si>
    <t xml:space="preserve"> 483566.873</t>
  </si>
  <si>
    <t xml:space="preserve"> XC=  612560.668</t>
  </si>
  <si>
    <t xml:space="preserve"> YC=  483513.000</t>
  </si>
  <si>
    <t xml:space="preserve">     20.845</t>
  </si>
  <si>
    <t xml:space="preserve">  34806.320</t>
  </si>
  <si>
    <t xml:space="preserve"> 612686.063</t>
  </si>
  <si>
    <t xml:space="preserve"> 483547.293</t>
  </si>
  <si>
    <t xml:space="preserve"> GIS =  164.705°</t>
  </si>
  <si>
    <t xml:space="preserve">    103.886</t>
  </si>
  <si>
    <t xml:space="preserve">  34910.206</t>
  </si>
  <si>
    <t xml:space="preserve"> 612713.467</t>
  </si>
  <si>
    <t xml:space="preserve"> 483447.086</t>
  </si>
  <si>
    <t xml:space="preserve"> XC=  612289.051</t>
  </si>
  <si>
    <t xml:space="preserve"> YC=  483331.020</t>
  </si>
  <si>
    <t xml:space="preserve"> R =    -440.000</t>
  </si>
  <si>
    <t xml:space="preserve">     44.460</t>
  </si>
  <si>
    <t xml:space="preserve">  34954.667</t>
  </si>
  <si>
    <t xml:space="preserve"> 612723.010</t>
  </si>
  <si>
    <t xml:space="preserve"> 483403.682</t>
  </si>
  <si>
    <t xml:space="preserve"> GIS =  170.495°</t>
  </si>
  <si>
    <t xml:space="preserve">     31.766</t>
  </si>
  <si>
    <t xml:space="preserve">  34986.433</t>
  </si>
  <si>
    <t xml:space="preserve"> 612728.256</t>
  </si>
  <si>
    <t xml:space="preserve"> 483372.351</t>
  </si>
  <si>
    <t xml:space="preserve"> XC=  612856.471</t>
  </si>
  <si>
    <t xml:space="preserve"> YC=  483393.819</t>
  </si>
  <si>
    <t xml:space="preserve"> R =     130.000</t>
  </si>
  <si>
    <t xml:space="preserve">     38.646</t>
  </si>
  <si>
    <t xml:space="preserve">  35025.079</t>
  </si>
  <si>
    <t xml:space="preserve"> 612740.168</t>
  </si>
  <si>
    <t xml:space="preserve"> 483335.737</t>
  </si>
  <si>
    <t xml:space="preserve"> GIS =  153.462°</t>
  </si>
  <si>
    <t xml:space="preserve">    158.588</t>
  </si>
  <si>
    <t xml:space="preserve">  35183.667</t>
  </si>
  <si>
    <t xml:space="preserve"> 612811.024</t>
  </si>
  <si>
    <t xml:space="preserve"> 483193.858</t>
  </si>
  <si>
    <t xml:space="preserve"> XC=  612972.059</t>
  </si>
  <si>
    <t xml:space="preserve"> YC=  483274.280</t>
  </si>
  <si>
    <t xml:space="preserve"> R =     180.000</t>
  </si>
  <si>
    <t xml:space="preserve">     46.572</t>
  </si>
  <si>
    <t xml:space="preserve">  35230.239</t>
  </si>
  <si>
    <t xml:space="preserve"> 612836.960</t>
  </si>
  <si>
    <t xml:space="preserve"> 483155.333</t>
  </si>
  <si>
    <t xml:space="preserve"> GIS =  138.638°</t>
  </si>
  <si>
    <t xml:space="preserve">     45.742</t>
  </si>
  <si>
    <t xml:space="preserve">  35275.981</t>
  </si>
  <si>
    <t xml:space="preserve"> 612867.187</t>
  </si>
  <si>
    <t xml:space="preserve"> 483121.001</t>
  </si>
  <si>
    <t xml:space="preserve"> XC=  612773.369</t>
  </si>
  <si>
    <t xml:space="preserve"> YC=  483038.399</t>
  </si>
  <si>
    <t xml:space="preserve">     35.365</t>
  </si>
  <si>
    <t xml:space="preserve">  35311.346</t>
  </si>
  <si>
    <t xml:space="preserve"> 612886.517</t>
  </si>
  <si>
    <t xml:space="preserve"> 483091.527</t>
  </si>
  <si>
    <t xml:space="preserve"> GIS =  154.848°</t>
  </si>
  <si>
    <t xml:space="preserve">    184.434</t>
  </si>
  <si>
    <t xml:space="preserve">  35495.779</t>
  </si>
  <si>
    <t xml:space="preserve"> 612964.905</t>
  </si>
  <si>
    <t xml:space="preserve"> 482924.581</t>
  </si>
  <si>
    <t xml:space="preserve"> XC=  613204.779</t>
  </si>
  <si>
    <t xml:space="preserve"> YC=  483037.212</t>
  </si>
  <si>
    <t xml:space="preserve"> R =     265.000</t>
  </si>
  <si>
    <t xml:space="preserve">     71.402</t>
  </si>
  <si>
    <t xml:space="preserve">  35567.181</t>
  </si>
  <si>
    <t xml:space="preserve"> 613003.542</t>
  </si>
  <si>
    <t xml:space="preserve"> 482864.792</t>
  </si>
  <si>
    <t xml:space="preserve"> GIS =  139.410°</t>
  </si>
  <si>
    <t xml:space="preserve">     37.929</t>
  </si>
  <si>
    <t xml:space="preserve">  35605.110</t>
  </si>
  <si>
    <t xml:space="preserve"> 613028.220</t>
  </si>
  <si>
    <t xml:space="preserve"> 482835.989</t>
  </si>
  <si>
    <t xml:space="preserve"> XC=  612933.297</t>
  </si>
  <si>
    <t xml:space="preserve"> YC=  482754.659</t>
  </si>
  <si>
    <t xml:space="preserve">     21.967</t>
  </si>
  <si>
    <t xml:space="preserve">  35627.078</t>
  </si>
  <si>
    <t xml:space="preserve"> 613040.977</t>
  </si>
  <si>
    <t xml:space="preserve"> 482818.141</t>
  </si>
  <si>
    <t xml:space="preserve"> GIS =  149.479°</t>
  </si>
  <si>
    <t xml:space="preserve">    147.465</t>
  </si>
  <si>
    <t xml:space="preserve">  35774.543</t>
  </si>
  <si>
    <t xml:space="preserve"> 613115.868</t>
  </si>
  <si>
    <t xml:space="preserve"> 482691.107</t>
  </si>
  <si>
    <t xml:space="preserve"> XC=  613064.181</t>
  </si>
  <si>
    <t xml:space="preserve"> YC=  482660.636</t>
  </si>
  <si>
    <t xml:space="preserve">     24.777</t>
  </si>
  <si>
    <t xml:space="preserve">  35799.320</t>
  </si>
  <si>
    <t xml:space="preserve"> 613123.752</t>
  </si>
  <si>
    <t xml:space="preserve"> 482667.803</t>
  </si>
  <si>
    <t xml:space="preserve"> GIS =  173.139°</t>
  </si>
  <si>
    <t xml:space="preserve">    295.529</t>
  </si>
  <si>
    <t xml:space="preserve">  36094.849</t>
  </si>
  <si>
    <t xml:space="preserve"> 613159.054</t>
  </si>
  <si>
    <t xml:space="preserve"> 482374.390</t>
  </si>
  <si>
    <t xml:space="preserve"> XC=  613248.409</t>
  </si>
  <si>
    <t xml:space="preserve"> YC=  482385.141</t>
  </si>
  <si>
    <t xml:space="preserve">     64.631</t>
  </si>
  <si>
    <t xml:space="preserve">  36159.481</t>
  </si>
  <si>
    <t xml:space="preserve"> 613188.195</t>
  </si>
  <si>
    <t xml:space="preserve"> 482318.252</t>
  </si>
  <si>
    <t xml:space="preserve"> GIS =  131.994°</t>
  </si>
  <si>
    <t xml:space="preserve">    168.301</t>
  </si>
  <si>
    <t xml:space="preserve">  36327.782</t>
  </si>
  <si>
    <t xml:space="preserve"> 613313.279</t>
  </si>
  <si>
    <t xml:space="preserve"> 482205.649</t>
  </si>
  <si>
    <t xml:space="preserve"> XC=  613229.648</t>
  </si>
  <si>
    <t xml:space="preserve"> YC=  482112.747</t>
  </si>
  <si>
    <t xml:space="preserve">     50.828</t>
  </si>
  <si>
    <t xml:space="preserve">  36378.610</t>
  </si>
  <si>
    <t xml:space="preserve"> 613343.204</t>
  </si>
  <si>
    <t xml:space="preserve"> 482164.997</t>
  </si>
  <si>
    <t xml:space="preserve"> GIS =  155.292°</t>
  </si>
  <si>
    <t xml:space="preserve">     28.473</t>
  </si>
  <si>
    <t xml:space="preserve">  36407.083</t>
  </si>
  <si>
    <t xml:space="preserve"> 613355.106</t>
  </si>
  <si>
    <t xml:space="preserve"> 482139.131</t>
  </si>
  <si>
    <t xml:space="preserve"> XC=  613436.866</t>
  </si>
  <si>
    <t xml:space="preserve"> YC=  482176.751</t>
  </si>
  <si>
    <t xml:space="preserve">     53.250</t>
  </si>
  <si>
    <t xml:space="preserve">  36460.333</t>
  </si>
  <si>
    <t xml:space="preserve"> 613389.986</t>
  </si>
  <si>
    <t xml:space="preserve"> 482099.925</t>
  </si>
  <si>
    <t xml:space="preserve"> GIS =  121.392°</t>
  </si>
  <si>
    <t xml:space="preserve">     73.230</t>
  </si>
  <si>
    <t xml:space="preserve">  36533.563</t>
  </si>
  <si>
    <t xml:space="preserve"> 613452.497</t>
  </si>
  <si>
    <t xml:space="preserve"> 482061.780</t>
  </si>
  <si>
    <t xml:space="preserve"> XC=  613348.320</t>
  </si>
  <si>
    <t xml:space="preserve"> YC=  481891.055</t>
  </si>
  <si>
    <t xml:space="preserve"> R =    -200.000</t>
  </si>
  <si>
    <t xml:space="preserve">     19.038</t>
  </si>
  <si>
    <t xml:space="preserve">  36552.601</t>
  </si>
  <si>
    <t xml:space="preserve"> 613468.252</t>
  </si>
  <si>
    <t xml:space="preserve"> 482051.106</t>
  </si>
  <si>
    <t xml:space="preserve"> GIS =  126.846°</t>
  </si>
  <si>
    <t xml:space="preserve">    144.884</t>
  </si>
  <si>
    <t xml:space="preserve">  36697.485</t>
  </si>
  <si>
    <t xml:space="preserve"> 613584.196</t>
  </si>
  <si>
    <t xml:space="preserve"> 481964.225</t>
  </si>
  <si>
    <t xml:space="preserve"> XC=  613704.128</t>
  </si>
  <si>
    <t xml:space="preserve"> YC=  482124.276</t>
  </si>
  <si>
    <t xml:space="preserve">     11.757</t>
  </si>
  <si>
    <t xml:space="preserve">  36709.242</t>
  </si>
  <si>
    <t xml:space="preserve"> 613593.807</t>
  </si>
  <si>
    <t xml:space="preserve"> 481957.455</t>
  </si>
  <si>
    <t xml:space="preserve"> GIS =  123.477°</t>
  </si>
  <si>
    <t xml:space="preserve">     83.217</t>
  </si>
  <si>
    <t xml:space="preserve">  36792.459</t>
  </si>
  <si>
    <t xml:space="preserve"> 613663.219</t>
  </si>
  <si>
    <t xml:space="preserve"> 481911.552</t>
  </si>
  <si>
    <t xml:space="preserve">              LONGUEUR  DE  L'AXE      8506.073              </t>
  </si>
  <si>
    <t xml:space="preserve">     23.959</t>
  </si>
  <si>
    <t xml:space="preserve">  36816.418</t>
  </si>
  <si>
    <t xml:space="preserve"> 613683.203</t>
  </si>
  <si>
    <t xml:space="preserve"> 481898.336</t>
  </si>
  <si>
    <t xml:space="preserve"> XC=  614209.990</t>
  </si>
  <si>
    <t xml:space="preserve"> YC=  482694.904</t>
  </si>
  <si>
    <t xml:space="preserve"> R =     955.000</t>
  </si>
  <si>
    <t xml:space="preserve">     41.731</t>
  </si>
  <si>
    <t xml:space="preserve">  36858.149</t>
  </si>
  <si>
    <t xml:space="preserve"> 613718.502</t>
  </si>
  <si>
    <t xml:space="preserve"> 481876.085</t>
  </si>
  <si>
    <t xml:space="preserve"> GIS =  120.974°</t>
  </si>
  <si>
    <t xml:space="preserve">     77.750</t>
  </si>
  <si>
    <t xml:space="preserve">  36935.899</t>
  </si>
  <si>
    <t xml:space="preserve"> 613785.165</t>
  </si>
  <si>
    <t xml:space="preserve"> 481836.071</t>
  </si>
  <si>
    <t xml:space="preserve"> XC=  611682.835</t>
  </si>
  <si>
    <t xml:space="preserve"> YC=  478333.581</t>
  </si>
  <si>
    <t xml:space="preserve"> R =   -4085.000</t>
  </si>
  <si>
    <t xml:space="preserve">     58.773</t>
  </si>
  <si>
    <t xml:space="preserve">  36994.671</t>
  </si>
  <si>
    <t xml:space="preserve"> 613835.338</t>
  </si>
  <si>
    <t xml:space="preserve"> 481805.462</t>
  </si>
  <si>
    <t xml:space="preserve"> GIS =  121.798°</t>
  </si>
  <si>
    <t xml:space="preserve">     47.417</t>
  </si>
  <si>
    <t xml:space="preserve">  37042.089</t>
  </si>
  <si>
    <t xml:space="preserve"> 613875.639</t>
  </si>
  <si>
    <t xml:space="preserve"> 481780.477</t>
  </si>
  <si>
    <t xml:space="preserve"> XC=  613778.157</t>
  </si>
  <si>
    <t xml:space="preserve"> YC=  481623.243</t>
  </si>
  <si>
    <t xml:space="preserve"> R =    -185.000</t>
  </si>
  <si>
    <t xml:space="preserve">     56.928</t>
  </si>
  <si>
    <t xml:space="preserve">  37099.017</t>
  </si>
  <si>
    <t xml:space="preserve"> 613918.683</t>
  </si>
  <si>
    <t xml:space="preserve"> 481743.565</t>
  </si>
  <si>
    <t xml:space="preserve"> GIS =  139.429°</t>
  </si>
  <si>
    <t xml:space="preserve">     67.682</t>
  </si>
  <si>
    <t xml:space="preserve">  37166.699</t>
  </si>
  <si>
    <t xml:space="preserve"> 613962.703</t>
  </si>
  <si>
    <t xml:space="preserve"> 481692.154</t>
  </si>
  <si>
    <t xml:space="preserve"> XC=  614103.229</t>
  </si>
  <si>
    <t xml:space="preserve"> YC=  481812.476</t>
  </si>
  <si>
    <t xml:space="preserve"> R =     185.000</t>
  </si>
  <si>
    <t xml:space="preserve">     62.139</t>
  </si>
  <si>
    <t xml:space="preserve">  37228.838</t>
  </si>
  <si>
    <t xml:space="preserve"> 614010.214</t>
  </si>
  <si>
    <t xml:space="preserve"> 481652.559</t>
  </si>
  <si>
    <t xml:space="preserve"> GIS =  120.184°</t>
  </si>
  <si>
    <t xml:space="preserve">     24.983</t>
  </si>
  <si>
    <t xml:space="preserve">  37253.820</t>
  </si>
  <si>
    <t xml:space="preserve"> 614031.810</t>
  </si>
  <si>
    <t xml:space="preserve"> 481639.998</t>
  </si>
  <si>
    <t xml:space="preserve"> XC=  613765.335</t>
  </si>
  <si>
    <t xml:space="preserve"> YC=  481181.860</t>
  </si>
  <si>
    <t xml:space="preserve"> R =    -530.000</t>
  </si>
  <si>
    <t xml:space="preserve">     80.040</t>
  </si>
  <si>
    <t xml:space="preserve">  37333.860</t>
  </si>
  <si>
    <t xml:space="preserve"> 614097.702</t>
  </si>
  <si>
    <t xml:space="preserve"> 481594.694</t>
  </si>
  <si>
    <t xml:space="preserve"> GIS =  128.837°</t>
  </si>
  <si>
    <t xml:space="preserve">    102.368</t>
  </si>
  <si>
    <t xml:space="preserve">  37436.228</t>
  </si>
  <si>
    <t xml:space="preserve"> 614177.439</t>
  </si>
  <si>
    <t xml:space="preserve"> 481530.499</t>
  </si>
  <si>
    <t xml:space="preserve"> XC=  614331.080</t>
  </si>
  <si>
    <t xml:space="preserve"> YC=  481721.337</t>
  </si>
  <si>
    <t xml:space="preserve"> R =     245.000</t>
  </si>
  <si>
    <t xml:space="preserve">     70.042</t>
  </si>
  <si>
    <t xml:space="preserve">  37506.270</t>
  </si>
  <si>
    <t xml:space="preserve"> 614237.493</t>
  </si>
  <si>
    <t xml:space="preserve"> 481494.916</t>
  </si>
  <si>
    <t xml:space="preserve"> GIS =  112.457°</t>
  </si>
  <si>
    <t xml:space="preserve">     21.154</t>
  </si>
  <si>
    <t xml:space="preserve">  37527.423</t>
  </si>
  <si>
    <t xml:space="preserve"> 614257.042</t>
  </si>
  <si>
    <t xml:space="preserve"> 481486.836</t>
  </si>
  <si>
    <t xml:space="preserve"> XC=  614142.445</t>
  </si>
  <si>
    <t xml:space="preserve"> YC=  481209.586</t>
  </si>
  <si>
    <t xml:space="preserve"> R =    -300.000</t>
  </si>
  <si>
    <t xml:space="preserve">     58.192</t>
  </si>
  <si>
    <t xml:space="preserve">  37585.616</t>
  </si>
  <si>
    <t xml:space="preserve"> 614308.336</t>
  </si>
  <si>
    <t xml:space="preserve"> 481459.547</t>
  </si>
  <si>
    <t xml:space="preserve"> GIS =  123.571°</t>
  </si>
  <si>
    <t xml:space="preserve">     34.768</t>
  </si>
  <si>
    <t xml:space="preserve">  37620.384</t>
  </si>
  <si>
    <t xml:space="preserve"> 614337.305</t>
  </si>
  <si>
    <t xml:space="preserve"> 481440.321</t>
  </si>
  <si>
    <t xml:space="preserve"> XC=  614141.000</t>
  </si>
  <si>
    <t xml:space="preserve"> YC=  481144.534</t>
  </si>
  <si>
    <t xml:space="preserve"> R =    -355.000</t>
  </si>
  <si>
    <t xml:space="preserve">     64.804</t>
  </si>
  <si>
    <t xml:space="preserve">  37685.188</t>
  </si>
  <si>
    <t xml:space="preserve"> 614387.738</t>
  </si>
  <si>
    <t xml:space="preserve"> 481399.770</t>
  </si>
  <si>
    <t xml:space="preserve"> GIS =  134.030°</t>
  </si>
  <si>
    <t xml:space="preserve">     97.756</t>
  </si>
  <si>
    <t xml:space="preserve">  37782.944</t>
  </si>
  <si>
    <t xml:space="preserve"> 614458.022</t>
  </si>
  <si>
    <t xml:space="preserve"> 481331.826</t>
  </si>
  <si>
    <t xml:space="preserve"> XC=  614805.541</t>
  </si>
  <si>
    <t xml:space="preserve"> YC=  481691.314</t>
  </si>
  <si>
    <t xml:space="preserve"> R =     500.000</t>
  </si>
  <si>
    <t xml:space="preserve">    106.392</t>
  </si>
  <si>
    <t xml:space="preserve">  37889.336</t>
  </si>
  <si>
    <t xml:space="preserve"> 614541.778</t>
  </si>
  <si>
    <t xml:space="preserve"> 481266.544</t>
  </si>
  <si>
    <t xml:space="preserve"> GIS =  121.838°</t>
  </si>
  <si>
    <t xml:space="preserve">    183.309</t>
  </si>
  <si>
    <t xml:space="preserve">  38072.645</t>
  </si>
  <si>
    <t xml:space="preserve"> 614697.506</t>
  </si>
  <si>
    <t xml:space="preserve"> 481169.844</t>
  </si>
  <si>
    <t xml:space="preserve"> XC=  614473.307</t>
  </si>
  <si>
    <t xml:space="preserve"> YC=  480808.790</t>
  </si>
  <si>
    <t xml:space="preserve"> R =    -425.000</t>
  </si>
  <si>
    <t xml:space="preserve">     78.782</t>
  </si>
  <si>
    <t xml:space="preserve">  38151.427</t>
  </si>
  <si>
    <t xml:space="preserve"> 614760.210</t>
  </si>
  <si>
    <t xml:space="preserve"> 481122.336</t>
  </si>
  <si>
    <t xml:space="preserve"> GIS =  132.459°</t>
  </si>
  <si>
    <t xml:space="preserve">    132.917</t>
  </si>
  <si>
    <t xml:space="preserve">  38284.344</t>
  </si>
  <si>
    <t xml:space="preserve"> 614858.271</t>
  </si>
  <si>
    <t xml:space="preserve"> 481032.609</t>
  </si>
  <si>
    <t xml:space="preserve"> XC=  614973.032</t>
  </si>
  <si>
    <t xml:space="preserve"> YC=  481158.028</t>
  </si>
  <si>
    <t xml:space="preserve"> R =     170.000</t>
  </si>
  <si>
    <t xml:space="preserve">     40.442</t>
  </si>
  <si>
    <t xml:space="preserve">  38324.786</t>
  </si>
  <si>
    <t xml:space="preserve"> 614891.058</t>
  </si>
  <si>
    <t xml:space="preserve"> 481009.097</t>
  </si>
  <si>
    <t xml:space="preserve"> GIS =  118.829°</t>
  </si>
  <si>
    <t xml:space="preserve">     83.099</t>
  </si>
  <si>
    <t xml:space="preserve">  38407.884</t>
  </si>
  <si>
    <t xml:space="preserve"> 614963.858</t>
  </si>
  <si>
    <t xml:space="preserve"> 480969.027</t>
  </si>
  <si>
    <t xml:space="preserve"> XC=  614770.979</t>
  </si>
  <si>
    <t xml:space="preserve"> YC=  480618.602</t>
  </si>
  <si>
    <t xml:space="preserve"> R =    -400.000</t>
  </si>
  <si>
    <t xml:space="preserve">     71.687</t>
  </si>
  <si>
    <t xml:space="preserve">  38479.572</t>
  </si>
  <si>
    <t xml:space="preserve"> 615023.236</t>
  </si>
  <si>
    <t xml:space="preserve"> 480929.032</t>
  </si>
  <si>
    <t xml:space="preserve"> GIS =  129.097°</t>
  </si>
  <si>
    <t xml:space="preserve">    234.712</t>
  </si>
  <si>
    <t xml:space="preserve">  38714.283</t>
  </si>
  <si>
    <t xml:space="preserve"> 615205.390</t>
  </si>
  <si>
    <t xml:space="preserve"> 480781.013</t>
  </si>
  <si>
    <t xml:space="preserve"> XC=  615312.599</t>
  </si>
  <si>
    <t xml:space="preserve"> YC=  480912.945</t>
  </si>
  <si>
    <t xml:space="preserve">     64.879</t>
  </si>
  <si>
    <t xml:space="preserve">  38779.162</t>
  </si>
  <si>
    <t xml:space="preserve"> 615262.240</t>
  </si>
  <si>
    <t xml:space="preserve"> 480750.575</t>
  </si>
  <si>
    <t xml:space="preserve"> GIS =  107.231°</t>
  </si>
  <si>
    <t xml:space="preserve">    213.909</t>
  </si>
  <si>
    <t xml:space="preserve">  38993.072</t>
  </si>
  <si>
    <t xml:space="preserve"> 615466.549</t>
  </si>
  <si>
    <t xml:space="preserve"> 480687.210</t>
  </si>
  <si>
    <t xml:space="preserve"> XC=  615407.304</t>
  </si>
  <si>
    <t xml:space="preserve"> YC=  480496.186</t>
  </si>
  <si>
    <t xml:space="preserve">     53.690</t>
  </si>
  <si>
    <t xml:space="preserve">  39046.761</t>
  </si>
  <si>
    <t xml:space="preserve"> 615515.093</t>
  </si>
  <si>
    <t xml:space="preserve"> 480664.654</t>
  </si>
  <si>
    <t xml:space="preserve"> GIS =  122.612°</t>
  </si>
  <si>
    <t xml:space="preserve">     38.844</t>
  </si>
  <si>
    <t xml:space="preserve">  39085.605</t>
  </si>
  <si>
    <t xml:space="preserve"> 615547.813</t>
  </si>
  <si>
    <t xml:space="preserve"> 480643.719</t>
  </si>
  <si>
    <t xml:space="preserve"> XC=  615644.824</t>
  </si>
  <si>
    <t xml:space="preserve"> YC=  480795.340</t>
  </si>
  <si>
    <t xml:space="preserve">     43.085</t>
  </si>
  <si>
    <t xml:space="preserve">  39128.691</t>
  </si>
  <si>
    <t xml:space="preserve"> 615586.526</t>
  </si>
  <si>
    <t xml:space="preserve"> 480625.042</t>
  </si>
  <si>
    <t xml:space="preserve"> GIS =  108.898°</t>
  </si>
  <si>
    <t xml:space="preserve">     40.538</t>
  </si>
  <si>
    <t xml:space="preserve">  39169.228</t>
  </si>
  <si>
    <t xml:space="preserve"> 615624.878</t>
  </si>
  <si>
    <t xml:space="preserve"> 480611.913</t>
  </si>
  <si>
    <t xml:space="preserve"> XC=  615566.580</t>
  </si>
  <si>
    <t xml:space="preserve"> YC=  480441.615</t>
  </si>
  <si>
    <t xml:space="preserve">     29.527</t>
  </si>
  <si>
    <t xml:space="preserve">  39198.755</t>
  </si>
  <si>
    <t xml:space="preserve"> 615651.906</t>
  </si>
  <si>
    <t xml:space="preserve"> 480600.107</t>
  </si>
  <si>
    <t xml:space="preserve"> GIS =  118.296°</t>
  </si>
  <si>
    <t xml:space="preserve">     35.507</t>
  </si>
  <si>
    <t xml:space="preserve">  39234.262</t>
  </si>
  <si>
    <t xml:space="preserve"> 615683.170</t>
  </si>
  <si>
    <t xml:space="preserve"> 480583.275</t>
  </si>
  <si>
    <t xml:space="preserve"> XC=  615825.380</t>
  </si>
  <si>
    <t xml:space="preserve"> YC=  480847.428</t>
  </si>
  <si>
    <t xml:space="preserve"> R =     300.000</t>
  </si>
  <si>
    <t xml:space="preserve">     54.991</t>
  </si>
  <si>
    <t xml:space="preserve">  39289.253</t>
  </si>
  <si>
    <t xml:space="preserve"> 615733.702</t>
  </si>
  <si>
    <t xml:space="preserve"> 480561.779</t>
  </si>
  <si>
    <t xml:space="preserve"> GIS =  107.794°</t>
  </si>
  <si>
    <t xml:space="preserve">    162.358</t>
  </si>
  <si>
    <t xml:space="preserve">  39451.611</t>
  </si>
  <si>
    <t xml:space="preserve"> 615888.293</t>
  </si>
  <si>
    <t xml:space="preserve"> 480512.164</t>
  </si>
  <si>
    <t xml:space="preserve"> XC=  615843.982</t>
  </si>
  <si>
    <t xml:space="preserve"> YC=  480374.100</t>
  </si>
  <si>
    <t xml:space="preserve"> R =    -145.000</t>
  </si>
  <si>
    <t xml:space="preserve">     96.407</t>
  </si>
  <si>
    <t xml:space="preserve">  39548.018</t>
  </si>
  <si>
    <t xml:space="preserve"> 615964.034</t>
  </si>
  <si>
    <t xml:space="preserve"> 480455.417</t>
  </si>
  <si>
    <t xml:space="preserve"> GIS =  145.888°</t>
  </si>
  <si>
    <t xml:space="preserve">    834.898</t>
  </si>
  <si>
    <t xml:space="preserve">  40382.916</t>
  </si>
  <si>
    <t xml:space="preserve"> 616432.251</t>
  </si>
  <si>
    <t xml:space="preserve"> 479764.166</t>
  </si>
  <si>
    <t xml:space="preserve"> XC=  616875.202</t>
  </si>
  <si>
    <t xml:space="preserve"> YC=  480064.198</t>
  </si>
  <si>
    <t xml:space="preserve"> R =     535.000</t>
  </si>
  <si>
    <t xml:space="preserve">     53.425</t>
  </si>
  <si>
    <t xml:space="preserve">  40436.341</t>
  </si>
  <si>
    <t xml:space="preserve"> 616464.369</t>
  </si>
  <si>
    <t xml:space="preserve"> 479721.501</t>
  </si>
  <si>
    <t xml:space="preserve"> GIS =  140.167°</t>
  </si>
  <si>
    <t xml:space="preserve">    112.020</t>
  </si>
  <si>
    <t xml:space="preserve">  40548.360</t>
  </si>
  <si>
    <t xml:space="preserve"> 616536.123</t>
  </si>
  <si>
    <t xml:space="preserve"> 479635.480</t>
  </si>
  <si>
    <t xml:space="preserve"> XC=  616643.631</t>
  </si>
  <si>
    <t xml:space="preserve"> YC=  479725.158</t>
  </si>
  <si>
    <t xml:space="preserve">     58.069</t>
  </si>
  <si>
    <t xml:space="preserve">  40606.430</t>
  </si>
  <si>
    <t xml:space="preserve"> 616581.379</t>
  </si>
  <si>
    <t xml:space="preserve"> 479599.760</t>
  </si>
  <si>
    <t xml:space="preserve"> GIS =  116.402°</t>
  </si>
  <si>
    <t xml:space="preserve">     36.230</t>
  </si>
  <si>
    <t xml:space="preserve">  40642.660</t>
  </si>
  <si>
    <t xml:space="preserve"> 616613.830</t>
  </si>
  <si>
    <t xml:space="preserve"> 479583.650</t>
  </si>
  <si>
    <t xml:space="preserve"> XC=  616593.820</t>
  </si>
  <si>
    <t xml:space="preserve"> YC=  479543.343</t>
  </si>
  <si>
    <t xml:space="preserve">     41.382</t>
  </si>
  <si>
    <t xml:space="preserve">  40684.041</t>
  </si>
  <si>
    <t xml:space="preserve"> 616638.007</t>
  </si>
  <si>
    <t xml:space="preserve"> 479551.860</t>
  </si>
  <si>
    <t xml:space="preserve"> GIS =  169.090°</t>
  </si>
  <si>
    <t xml:space="preserve">     57.954</t>
  </si>
  <si>
    <t xml:space="preserve">  40741.995</t>
  </si>
  <si>
    <t xml:space="preserve"> 616648.975</t>
  </si>
  <si>
    <t xml:space="preserve"> 479494.953</t>
  </si>
  <si>
    <t xml:space="preserve"> XC=  616756.987</t>
  </si>
  <si>
    <t xml:space="preserve"> YC=  479515.772</t>
  </si>
  <si>
    <t xml:space="preserve">     50.525</t>
  </si>
  <si>
    <t xml:space="preserve">  40792.521</t>
  </si>
  <si>
    <t xml:space="preserve"> 616669.400</t>
  </si>
  <si>
    <t xml:space="preserve"> 479449.225</t>
  </si>
  <si>
    <t xml:space="preserve"> GIS =  142.773°</t>
  </si>
  <si>
    <t xml:space="preserve">     54.321</t>
  </si>
  <si>
    <t xml:space="preserve">  40846.842</t>
  </si>
  <si>
    <t xml:space="preserve"> 616702.262</t>
  </si>
  <si>
    <t xml:space="preserve"> 479405.972</t>
  </si>
  <si>
    <t xml:space="preserve"> XC=  616614.675</t>
  </si>
  <si>
    <t xml:space="preserve"> YC=  479339.425</t>
  </si>
  <si>
    <t xml:space="preserve">     54.037</t>
  </si>
  <si>
    <t xml:space="preserve">  40900.879</t>
  </si>
  <si>
    <t xml:space="preserve"> 616723.297</t>
  </si>
  <si>
    <t xml:space="preserve"> 479356.786</t>
  </si>
  <si>
    <t xml:space="preserve"> GIS =  170.919°</t>
  </si>
  <si>
    <t xml:space="preserve">    116.713</t>
  </si>
  <si>
    <t xml:space="preserve">  41017.592</t>
  </si>
  <si>
    <t xml:space="preserve"> 616741.717</t>
  </si>
  <si>
    <t xml:space="preserve"> 479241.535</t>
  </si>
  <si>
    <t xml:space="preserve"> XC=  616850.338</t>
  </si>
  <si>
    <t xml:space="preserve"> YC=  479258.896</t>
  </si>
  <si>
    <t xml:space="preserve">     64.127</t>
  </si>
  <si>
    <t xml:space="preserve">  41081.719</t>
  </si>
  <si>
    <t xml:space="preserve"> 616769.215</t>
  </si>
  <si>
    <t xml:space="preserve"> 479184.606</t>
  </si>
  <si>
    <t xml:space="preserve"> GIS =  137.517°</t>
  </si>
  <si>
    <t xml:space="preserve">     53.334</t>
  </si>
  <si>
    <t xml:space="preserve">  41135.053</t>
  </si>
  <si>
    <t xml:space="preserve"> 616805.235</t>
  </si>
  <si>
    <t xml:space="preserve"> 479145.273</t>
  </si>
  <si>
    <t xml:space="preserve"> XC=  616760.986</t>
  </si>
  <si>
    <t xml:space="preserve"> YC=  479104.751</t>
  </si>
  <si>
    <t xml:space="preserve">     43.955</t>
  </si>
  <si>
    <t xml:space="preserve">  41179.008</t>
  </si>
  <si>
    <t xml:space="preserve"> 616820.983</t>
  </si>
  <si>
    <t xml:space="preserve"> 479105.283</t>
  </si>
  <si>
    <t xml:space="preserve"> GIS =  179.492°</t>
  </si>
  <si>
    <t xml:space="preserve">     53.505</t>
  </si>
  <si>
    <t xml:space="preserve">  41232.513</t>
  </si>
  <si>
    <t xml:space="preserve"> 616821.458</t>
  </si>
  <si>
    <t xml:space="preserve"> 479051.780</t>
  </si>
  <si>
    <t xml:space="preserve"> XC=  617056.449</t>
  </si>
  <si>
    <t xml:space="preserve"> YC=  479053.865</t>
  </si>
  <si>
    <t xml:space="preserve"> R =     235.000</t>
  </si>
  <si>
    <t xml:space="preserve">     96.769</t>
  </si>
  <si>
    <t xml:space="preserve">  41329.282</t>
  </si>
  <si>
    <t xml:space="preserve"> 616841.936</t>
  </si>
  <si>
    <t xml:space="preserve"> 478957.901</t>
  </si>
  <si>
    <t xml:space="preserve"> GIS =  155.898°</t>
  </si>
  <si>
    <t xml:space="preserve">     83.779</t>
  </si>
  <si>
    <t xml:space="preserve">  41413.061</t>
  </si>
  <si>
    <t xml:space="preserve"> 616876.148</t>
  </si>
  <si>
    <t xml:space="preserve"> 478881.425</t>
  </si>
  <si>
    <t xml:space="preserve"> XC=  617017.635</t>
  </si>
  <si>
    <t xml:space="preserve"> YC=  478944.721</t>
  </si>
  <si>
    <t xml:space="preserve"> R =     155.000</t>
  </si>
  <si>
    <t xml:space="preserve">     74.351</t>
  </si>
  <si>
    <t xml:space="preserve">  41487.413</t>
  </si>
  <si>
    <t xml:space="preserve"> 616921.327</t>
  </si>
  <si>
    <t xml:space="preserve"> 478823.272</t>
  </si>
  <si>
    <t xml:space="preserve"> GIS =  128.414°</t>
  </si>
  <si>
    <t xml:space="preserve">     48.577</t>
  </si>
  <si>
    <t xml:space="preserve">  41535.990</t>
  </si>
  <si>
    <t xml:space="preserve"> 616959.389</t>
  </si>
  <si>
    <t xml:space="preserve"> 478793.089</t>
  </si>
  <si>
    <t xml:space="preserve"> XC=  617058.804</t>
  </si>
  <si>
    <t xml:space="preserve"> YC=  478918.455</t>
  </si>
  <si>
    <t xml:space="preserve">     77.783</t>
  </si>
  <si>
    <t xml:space="preserve">  41613.773</t>
  </si>
  <si>
    <t xml:space="preserve"> 617029.480</t>
  </si>
  <si>
    <t xml:space="preserve"> 478761.165</t>
  </si>
  <si>
    <t xml:space="preserve"> GIS =  100.560°</t>
  </si>
  <si>
    <t xml:space="preserve">    142.855</t>
  </si>
  <si>
    <t xml:space="preserve">  41756.628</t>
  </si>
  <si>
    <t xml:space="preserve"> 617169.916</t>
  </si>
  <si>
    <t xml:space="preserve"> 478734.984</t>
  </si>
  <si>
    <t xml:space="preserve"> XC=  617066.368</t>
  </si>
  <si>
    <t xml:space="preserve"> YC=  478179.554</t>
  </si>
  <si>
    <t xml:space="preserve"> R =    -565.000</t>
  </si>
  <si>
    <t xml:space="preserve">    122.112</t>
  </si>
  <si>
    <t xml:space="preserve">  41878.739</t>
  </si>
  <si>
    <t xml:space="preserve"> 617286.618</t>
  </si>
  <si>
    <t xml:space="preserve"> 478699.857</t>
  </si>
  <si>
    <t xml:space="preserve"> GIS =  112.943°</t>
  </si>
  <si>
    <t xml:space="preserve">    142.571</t>
  </si>
  <si>
    <t xml:space="preserve">  42021.311</t>
  </si>
  <si>
    <t xml:space="preserve"> 617417.910</t>
  </si>
  <si>
    <t xml:space="preserve"> 478644.280</t>
  </si>
  <si>
    <t xml:space="preserve"> XC=  617343.844</t>
  </si>
  <si>
    <t xml:space="preserve"> YC=  478469.310</t>
  </si>
  <si>
    <t xml:space="preserve"> R =    -190.000</t>
  </si>
  <si>
    <t xml:space="preserve">     72.051</t>
  </si>
  <si>
    <t xml:space="preserve">  42093.362</t>
  </si>
  <si>
    <t xml:space="preserve"> 617477.420</t>
  </si>
  <si>
    <t xml:space="preserve"> 478604.430</t>
  </si>
  <si>
    <t xml:space="preserve"> GIS =  134.671°</t>
  </si>
  <si>
    <t xml:space="preserve">    111.978</t>
  </si>
  <si>
    <t xml:space="preserve">  42205.340</t>
  </si>
  <si>
    <t xml:space="preserve"> 617557.054</t>
  </si>
  <si>
    <t xml:space="preserve"> 478525.706</t>
  </si>
  <si>
    <t xml:space="preserve"> XC=  617511.357</t>
  </si>
  <si>
    <t xml:space="preserve"> YC=  478479.481</t>
  </si>
  <si>
    <t xml:space="preserve">     39.569</t>
  </si>
  <si>
    <t xml:space="preserve">  42244.908</t>
  </si>
  <si>
    <t xml:space="preserve"> 617575.279</t>
  </si>
  <si>
    <t xml:space="preserve"> 478491.270</t>
  </si>
  <si>
    <t xml:space="preserve"> GIS =  169.550°</t>
  </si>
  <si>
    <t xml:space="preserve">     24.023</t>
  </si>
  <si>
    <t xml:space="preserve">  42268.931</t>
  </si>
  <si>
    <t xml:space="preserve"> 617579.636</t>
  </si>
  <si>
    <t xml:space="preserve"> 478467.646</t>
  </si>
  <si>
    <t xml:space="preserve"> XC=  617599.304</t>
  </si>
  <si>
    <t xml:space="preserve"> YC=  478471.274</t>
  </si>
  <si>
    <t xml:space="preserve">     14.696</t>
  </si>
  <si>
    <t xml:space="preserve">  42283.628</t>
  </si>
  <si>
    <t xml:space="preserve"> 617587.144</t>
  </si>
  <si>
    <t xml:space="preserve"> 478455.396</t>
  </si>
  <si>
    <t xml:space="preserve"> GIS =  127.448°</t>
  </si>
  <si>
    <t xml:space="preserve">    240.722</t>
  </si>
  <si>
    <t xml:space="preserve">  42524.350</t>
  </si>
  <si>
    <t xml:space="preserve"> 617778.253</t>
  </si>
  <si>
    <t xml:space="preserve"> 478309.025</t>
  </si>
  <si>
    <t xml:space="preserve"> XC=  617653.603</t>
  </si>
  <si>
    <t xml:space="preserve"> YC=  478146.275</t>
  </si>
  <si>
    <t xml:space="preserve"> R =    -205.000</t>
  </si>
  <si>
    <t xml:space="preserve">     69.185</t>
  </si>
  <si>
    <t xml:space="preserve">  42593.535</t>
  </si>
  <si>
    <t xml:space="preserve"> 617825.111</t>
  </si>
  <si>
    <t xml:space="preserve"> 478258.570</t>
  </si>
  <si>
    <t xml:space="preserve"> GIS =  146.785°</t>
  </si>
  <si>
    <t xml:space="preserve">     64.293</t>
  </si>
  <si>
    <t xml:space="preserve">  42657.828</t>
  </si>
  <si>
    <t xml:space="preserve"> 617860.329</t>
  </si>
  <si>
    <t xml:space="preserve"> 478204.782</t>
  </si>
  <si>
    <t xml:space="preserve"> XC=  617834.717</t>
  </si>
  <si>
    <t xml:space="preserve"> YC=  478188.012</t>
  </si>
  <si>
    <t xml:space="preserve"> R =     -30.614</t>
  </si>
  <si>
    <t xml:space="preserve">     37.574</t>
  </si>
  <si>
    <t xml:space="preserve">  42695.402</t>
  </si>
  <si>
    <t xml:space="preserve"> 617859.132</t>
  </si>
  <si>
    <t xml:space="preserve"> 478169.542</t>
  </si>
  <si>
    <t xml:space="preserve"> GIS =  217.107°</t>
  </si>
  <si>
    <t xml:space="preserve">     23.629</t>
  </si>
  <si>
    <t xml:space="preserve">  42719.032</t>
  </si>
  <si>
    <t xml:space="preserve"> 617844.876</t>
  </si>
  <si>
    <t xml:space="preserve"> 478150.697</t>
  </si>
  <si>
    <t xml:space="preserve"> XC=  617946.742</t>
  </si>
  <si>
    <t xml:space="preserve"> YC=  478073.636</t>
  </si>
  <si>
    <t xml:space="preserve"> R =     127.731</t>
  </si>
  <si>
    <t xml:space="preserve">    130.305</t>
  </si>
  <si>
    <t xml:space="preserve">  42849.337</t>
  </si>
  <si>
    <t xml:space="preserve"> 617827.772</t>
  </si>
  <si>
    <t xml:space="preserve"> 478027.148</t>
  </si>
  <si>
    <t xml:space="preserve"> GIS =  158.657°</t>
  </si>
  <si>
    <t xml:space="preserve">    112.619</t>
  </si>
  <si>
    <t xml:space="preserve">  42961.956</t>
  </si>
  <si>
    <t xml:space="preserve"> 617868.760</t>
  </si>
  <si>
    <t xml:space="preserve"> 477922.252</t>
  </si>
  <si>
    <t xml:space="preserve"> XC=  617896.703</t>
  </si>
  <si>
    <t xml:space="preserve"> YC=  477933.171</t>
  </si>
  <si>
    <t xml:space="preserve">     36.169</t>
  </si>
  <si>
    <t xml:space="preserve">  42998.125</t>
  </si>
  <si>
    <t xml:space="preserve"> 617896.923</t>
  </si>
  <si>
    <t xml:space="preserve"> 477903.172</t>
  </si>
  <si>
    <t xml:space="preserve"> GIS =   89.579°</t>
  </si>
  <si>
    <t xml:space="preserve">     39.158</t>
  </si>
  <si>
    <t xml:space="preserve">  43037.283</t>
  </si>
  <si>
    <t xml:space="preserve"> 617936.080</t>
  </si>
  <si>
    <t xml:space="preserve"> 477903.460</t>
  </si>
  <si>
    <t xml:space="preserve"> XC=  617936.301</t>
  </si>
  <si>
    <t xml:space="preserve"> YC=  477873.461</t>
  </si>
  <si>
    <t xml:space="preserve">     42.352</t>
  </si>
  <si>
    <t xml:space="preserve">  43079.635</t>
  </si>
  <si>
    <t xml:space="preserve"> 617965.886</t>
  </si>
  <si>
    <t xml:space="preserve"> 477878.430</t>
  </si>
  <si>
    <t xml:space="preserve"> GIS =  170.465°</t>
  </si>
  <si>
    <t xml:space="preserve">    135.001</t>
  </si>
  <si>
    <t xml:space="preserve">  43214.636</t>
  </si>
  <si>
    <t xml:space="preserve"> 617988.248</t>
  </si>
  <si>
    <t xml:space="preserve"> 477745.294</t>
  </si>
  <si>
    <t xml:space="preserve"> XC=  618091.798</t>
  </si>
  <si>
    <t xml:space="preserve"> YC=  477762.686</t>
  </si>
  <si>
    <t xml:space="preserve"> R =     105.000</t>
  </si>
  <si>
    <t xml:space="preserve">     48.419</t>
  </si>
  <si>
    <t xml:space="preserve">  43263.055</t>
  </si>
  <si>
    <t xml:space="preserve"> 618006.803</t>
  </si>
  <si>
    <t xml:space="preserve"> 477701.035</t>
  </si>
  <si>
    <t xml:space="preserve"> GIS =  144.044°</t>
  </si>
  <si>
    <t xml:space="preserve">     30.990</t>
  </si>
  <si>
    <t xml:space="preserve">  43294.045</t>
  </si>
  <si>
    <t xml:space="preserve"> 618024.999</t>
  </si>
  <si>
    <t xml:space="preserve"> 477675.949</t>
  </si>
  <si>
    <t xml:space="preserve"> XC=  617875.247</t>
  </si>
  <si>
    <t xml:space="preserve"> YC=  477567.325</t>
  </si>
  <si>
    <t xml:space="preserve">     56.368</t>
  </si>
  <si>
    <t xml:space="preserve">  43350.413</t>
  </si>
  <si>
    <t xml:space="preserve"> 618050.689</t>
  </si>
  <si>
    <t xml:space="preserve"> 477626.021</t>
  </si>
  <si>
    <t xml:space="preserve"> GIS =  161.502°</t>
  </si>
  <si>
    <t xml:space="preserve">    102.654</t>
  </si>
  <si>
    <t xml:space="preserve">  43453.067</t>
  </si>
  <si>
    <t xml:space="preserve"> 618083.258</t>
  </si>
  <si>
    <t xml:space="preserve"> 477528.671</t>
  </si>
  <si>
    <t xml:space="preserve"> XC=  618116.450</t>
  </si>
  <si>
    <t xml:space="preserve"> YC=  477539.775</t>
  </si>
  <si>
    <t xml:space="preserve">     49.934</t>
  </si>
  <si>
    <t xml:space="preserve">  43503.001</t>
  </si>
  <si>
    <t xml:space="preserve"> 618122.673</t>
  </si>
  <si>
    <t xml:space="preserve"> 477505.333</t>
  </si>
  <si>
    <t xml:space="preserve"> GIS =   79.758°</t>
  </si>
  <si>
    <t xml:space="preserve">     57.684</t>
  </si>
  <si>
    <t xml:space="preserve">  43560.684</t>
  </si>
  <si>
    <t xml:space="preserve"> 618179.437</t>
  </si>
  <si>
    <t xml:space="preserve"> 477515.589</t>
  </si>
  <si>
    <t xml:space="preserve"> XC=  618126.985</t>
  </si>
  <si>
    <t xml:space="preserve"> YC=  477805.889</t>
  </si>
  <si>
    <t xml:space="preserve"> R =     295.000</t>
  </si>
  <si>
    <t xml:space="preserve">    106.020</t>
  </si>
  <si>
    <t xml:space="preserve">  43666.704</t>
  </si>
  <si>
    <t xml:space="preserve"> 618278.185</t>
  </si>
  <si>
    <t xml:space="preserve"> 477552.584</t>
  </si>
  <si>
    <t xml:space="preserve"> GIS =   59.167°</t>
  </si>
  <si>
    <t xml:space="preserve">    114.342</t>
  </si>
  <si>
    <t xml:space="preserve">  43781.046</t>
  </si>
  <si>
    <t xml:space="preserve"> 618376.367</t>
  </si>
  <si>
    <t xml:space="preserve"> 477611.189</t>
  </si>
  <si>
    <t xml:space="preserve"> XC=  618494.251</t>
  </si>
  <si>
    <t xml:space="preserve"> YC=  477413.697</t>
  </si>
  <si>
    <t xml:space="preserve"> R =    -230.000</t>
  </si>
  <si>
    <t xml:space="preserve">     51.930</t>
  </si>
  <si>
    <t xml:space="preserve">  43832.976</t>
  </si>
  <si>
    <t xml:space="preserve"> 618423.571</t>
  </si>
  <si>
    <t xml:space="preserve"> 477632.567</t>
  </si>
  <si>
    <t xml:space="preserve"> GIS =   72.103°</t>
  </si>
  <si>
    <t xml:space="preserve">     25.377</t>
  </si>
  <si>
    <t xml:space="preserve">  43858.353</t>
  </si>
  <si>
    <t xml:space="preserve"> 618447.720</t>
  </si>
  <si>
    <t xml:space="preserve"> 477640.366</t>
  </si>
  <si>
    <t xml:space="preserve"> XC=  618412.380</t>
  </si>
  <si>
    <t xml:space="preserve"> YC=  477749.801</t>
  </si>
  <si>
    <t xml:space="preserve">     44.072</t>
  </si>
  <si>
    <t xml:space="preserve">  43902.425</t>
  </si>
  <si>
    <t xml:space="preserve"> 618486.077</t>
  </si>
  <si>
    <t xml:space="preserve"> 477661.519</t>
  </si>
  <si>
    <t xml:space="preserve"> GIS =   50.145°</t>
  </si>
  <si>
    <t xml:space="preserve">    217.235</t>
  </si>
  <si>
    <t xml:space="preserve">  44119.660</t>
  </si>
  <si>
    <t xml:space="preserve"> 618652.841</t>
  </si>
  <si>
    <t xml:space="preserve"> 477800.733</t>
  </si>
  <si>
    <t xml:space="preserve"> XC=  618665.658</t>
  </si>
  <si>
    <t xml:space="preserve"> YC=  477785.379</t>
  </si>
  <si>
    <t xml:space="preserve">     46.585</t>
  </si>
  <si>
    <t xml:space="preserve">  44166.245</t>
  </si>
  <si>
    <t xml:space="preserve"> 618685.619</t>
  </si>
  <si>
    <t xml:space="preserve"> 477784.123</t>
  </si>
  <si>
    <t xml:space="preserve"> GIS =  183.601°</t>
  </si>
  <si>
    <t xml:space="preserve">    115.741</t>
  </si>
  <si>
    <t xml:space="preserve">  44281.986</t>
  </si>
  <si>
    <t xml:space="preserve"> 618678.349</t>
  </si>
  <si>
    <t xml:space="preserve"> 477668.611</t>
  </si>
  <si>
    <t xml:space="preserve"> XC=  618713.280</t>
  </si>
  <si>
    <t xml:space="preserve"> YC=  477666.412</t>
  </si>
  <si>
    <t xml:space="preserve">     82.993</t>
  </si>
  <si>
    <t xml:space="preserve">  44364.979</t>
  </si>
  <si>
    <t xml:space="preserve"> 618736.817</t>
  </si>
  <si>
    <t xml:space="preserve"> 477640.509</t>
  </si>
  <si>
    <t xml:space="preserve"> GIS =   47.740°</t>
  </si>
  <si>
    <t xml:space="preserve">     28.954</t>
  </si>
  <si>
    <t xml:space="preserve">  44393.933</t>
  </si>
  <si>
    <t xml:space="preserve"> 618758.246</t>
  </si>
  <si>
    <t xml:space="preserve"> 477659.980</t>
  </si>
  <si>
    <t xml:space="preserve"> XC=  618849.033</t>
  </si>
  <si>
    <t xml:space="preserve"> YC=  477560.066</t>
  </si>
  <si>
    <t xml:space="preserve"> R =    -135.000</t>
  </si>
  <si>
    <t xml:space="preserve">     32.921</t>
  </si>
  <si>
    <t xml:space="preserve">  44426.854</t>
  </si>
  <si>
    <t xml:space="preserve"> 618785.057</t>
  </si>
  <si>
    <t xml:space="preserve"> 477678.945</t>
  </si>
  <si>
    <t xml:space="preserve"> GIS =   61.712°</t>
  </si>
  <si>
    <t xml:space="preserve">     92.394</t>
  </si>
  <si>
    <t xml:space="preserve">  44519.248</t>
  </si>
  <si>
    <t xml:space="preserve"> 618866.417</t>
  </si>
  <si>
    <t xml:space="preserve"> 477722.730</t>
  </si>
  <si>
    <t xml:space="preserve"> XC=  618714.769</t>
  </si>
  <si>
    <t xml:space="preserve"> YC=  478004.515</t>
  </si>
  <si>
    <t xml:space="preserve"> R =     320.000</t>
  </si>
  <si>
    <t xml:space="preserve">     63.817</t>
  </si>
  <si>
    <t xml:space="preserve">  44583.064</t>
  </si>
  <si>
    <t xml:space="preserve"> 618919.235</t>
  </si>
  <si>
    <t xml:space="preserve"> 477758.357</t>
  </si>
  <si>
    <t xml:space="preserve"> GIS =   50.286°</t>
  </si>
  <si>
    <t xml:space="preserve">     69.792</t>
  </si>
  <si>
    <t xml:space="preserve">  44652.856</t>
  </si>
  <si>
    <t xml:space="preserve"> 618972.922</t>
  </si>
  <si>
    <t xml:space="preserve"> 477802.951</t>
  </si>
  <si>
    <t xml:space="preserve"> XC=  619059.181</t>
  </si>
  <si>
    <t xml:space="preserve"> YC=  477699.103</t>
  </si>
  <si>
    <t xml:space="preserve">    141.002</t>
  </si>
  <si>
    <t xml:space="preserve">  44793.858</t>
  </si>
  <si>
    <t xml:space="preserve"> 619105.639</t>
  </si>
  <si>
    <t xml:space="preserve"> 477825.857</t>
  </si>
  <si>
    <t xml:space="preserve"> GIS =  110.129°</t>
  </si>
  <si>
    <t xml:space="preserve">     61.609</t>
  </si>
  <si>
    <t xml:space="preserve">  44855.467</t>
  </si>
  <si>
    <t xml:space="preserve"> 619163.485</t>
  </si>
  <si>
    <t xml:space="preserve"> 477804.655</t>
  </si>
  <si>
    <t xml:space="preserve"> XC=  619225.429</t>
  </si>
  <si>
    <t xml:space="preserve"> YC=  477973.661</t>
  </si>
  <si>
    <t xml:space="preserve">     20.395</t>
  </si>
  <si>
    <t xml:space="preserve">  44875.862</t>
  </si>
  <si>
    <t xml:space="preserve"> 619182.991</t>
  </si>
  <si>
    <t xml:space="preserve"> 477798.736</t>
  </si>
  <si>
    <t xml:space="preserve"> GIS =  103.637°</t>
  </si>
  <si>
    <t xml:space="preserve">    185.221</t>
  </si>
  <si>
    <t xml:space="preserve">  45061.082</t>
  </si>
  <si>
    <t xml:space="preserve"> 619362.990</t>
  </si>
  <si>
    <t xml:space="preserve"> 477755.066</t>
  </si>
  <si>
    <t xml:space="preserve"> XC=  619344.128</t>
  </si>
  <si>
    <t xml:space="preserve"> YC=  477677.321</t>
  </si>
  <si>
    <t xml:space="preserve">     54.216</t>
  </si>
  <si>
    <t xml:space="preserve">  45115.298</t>
  </si>
  <si>
    <t xml:space="preserve"> 619407.568</t>
  </si>
  <si>
    <t xml:space="preserve"> 477726.060</t>
  </si>
  <si>
    <t xml:space="preserve"> GIS =  142.466°</t>
  </si>
  <si>
    <t xml:space="preserve">     27.164</t>
  </si>
  <si>
    <t xml:space="preserve">  45142.462</t>
  </si>
  <si>
    <t xml:space="preserve"> 619424.117</t>
  </si>
  <si>
    <t xml:space="preserve"> 477704.519</t>
  </si>
  <si>
    <t xml:space="preserve"> XC=  619436.011</t>
  </si>
  <si>
    <t xml:space="preserve"> YC=  477713.657</t>
  </si>
  <si>
    <t xml:space="preserve"> R =      15.000</t>
  </si>
  <si>
    <t xml:space="preserve">     35.194</t>
  </si>
  <si>
    <t xml:space="preserve">  45177.656</t>
  </si>
  <si>
    <t xml:space="preserve"> 619450.864</t>
  </si>
  <si>
    <t xml:space="preserve"> 477711.560</t>
  </si>
  <si>
    <t xml:space="preserve"> GIS =    8.036°</t>
  </si>
  <si>
    <t xml:space="preserve">     70.934</t>
  </si>
  <si>
    <t xml:space="preserve">  45248.589</t>
  </si>
  <si>
    <t xml:space="preserve"> 619460.781</t>
  </si>
  <si>
    <t xml:space="preserve"> 477781.797</t>
  </si>
  <si>
    <t xml:space="preserve"> XC=  619495.437</t>
  </si>
  <si>
    <t xml:space="preserve"> YC=  477776.904</t>
  </si>
  <si>
    <t xml:space="preserve">     80.466</t>
  </si>
  <si>
    <t xml:space="preserve">  45329.055</t>
  </si>
  <si>
    <t xml:space="preserve"> 619522.154</t>
  </si>
  <si>
    <t xml:space="preserve"> 477799.514</t>
  </si>
  <si>
    <t xml:space="preserve"> GIS =  139.760°</t>
  </si>
  <si>
    <t xml:space="preserve">     45.845</t>
  </si>
  <si>
    <t xml:space="preserve">  45374.900</t>
  </si>
  <si>
    <t xml:space="preserve"> 619551.769</t>
  </si>
  <si>
    <t xml:space="preserve"> 477764.519</t>
  </si>
  <si>
    <t xml:space="preserve"> XC=  619395.282</t>
  </si>
  <si>
    <t xml:space="preserve"> YC=  477632.092</t>
  </si>
  <si>
    <t xml:space="preserve">     77.055</t>
  </si>
  <si>
    <t xml:space="preserve">  45451.954</t>
  </si>
  <si>
    <t xml:space="preserve"> 619589.456</t>
  </si>
  <si>
    <t xml:space="preserve"> 477697.829</t>
  </si>
  <si>
    <t xml:space="preserve"> GIS =  161.297°</t>
  </si>
  <si>
    <t xml:space="preserve">     15.805</t>
  </si>
  <si>
    <t xml:space="preserve">  45467.760</t>
  </si>
  <si>
    <t xml:space="preserve"> 619594.525</t>
  </si>
  <si>
    <t xml:space="preserve"> 477682.858</t>
  </si>
  <si>
    <t xml:space="preserve"> XC=  619191.969</t>
  </si>
  <si>
    <t xml:space="preserve"> YC=  477546.574</t>
  </si>
  <si>
    <t xml:space="preserve">     87.239</t>
  </si>
  <si>
    <t xml:space="preserve">  45554.998</t>
  </si>
  <si>
    <t xml:space="preserve"> 619613.852</t>
  </si>
  <si>
    <t xml:space="preserve"> 477597.945</t>
  </si>
  <si>
    <t xml:space="preserve"> GIS =  173.058°</t>
  </si>
  <si>
    <t xml:space="preserve">     44.703</t>
  </si>
  <si>
    <t xml:space="preserve">  45599.702</t>
  </si>
  <si>
    <t xml:space="preserve"> 619619.256</t>
  </si>
  <si>
    <t xml:space="preserve"> 477553.569</t>
  </si>
  <si>
    <t xml:space="preserve"> XC=  619698.669</t>
  </si>
  <si>
    <t xml:space="preserve"> YC=  477563.239</t>
  </si>
  <si>
    <t xml:space="preserve"> R =      80.000</t>
  </si>
  <si>
    <t xml:space="preserve">     71.102</t>
  </si>
  <si>
    <t xml:space="preserve">  45670.804</t>
  </si>
  <si>
    <t xml:space="preserve"> 619656.117</t>
  </si>
  <si>
    <t xml:space="preserve"> 477495.495</t>
  </si>
  <si>
    <t xml:space="preserve"> GIS =  122.134°</t>
  </si>
  <si>
    <t xml:space="preserve">    322.429</t>
  </si>
  <si>
    <t xml:space="preserve">  45993.233</t>
  </si>
  <si>
    <t xml:space="preserve"> 619929.151</t>
  </si>
  <si>
    <t xml:space="preserve"> 477323.992</t>
  </si>
  <si>
    <t xml:space="preserve"> XC=  619958.406</t>
  </si>
  <si>
    <t xml:space="preserve"> YC=  477370.567</t>
  </si>
  <si>
    <t xml:space="preserve">     83.937</t>
  </si>
  <si>
    <t xml:space="preserve">  46077.170</t>
  </si>
  <si>
    <t xml:space="preserve"> 620003.627</t>
  </si>
  <si>
    <t xml:space="preserve"> 477339.261</t>
  </si>
  <si>
    <t xml:space="preserve"> GIS =   34.694°</t>
  </si>
  <si>
    <t xml:space="preserve">     41.637</t>
  </si>
  <si>
    <t xml:space="preserve">  46118.807</t>
  </si>
  <si>
    <t xml:space="preserve"> 620027.326</t>
  </si>
  <si>
    <t xml:space="preserve"> 477373.495</t>
  </si>
  <si>
    <t xml:space="preserve"> XC=  620051.993</t>
  </si>
  <si>
    <t xml:space="preserve"> YC=  477356.420</t>
  </si>
  <si>
    <t xml:space="preserve">     51.188</t>
  </si>
  <si>
    <t xml:space="preserve">  46169.995</t>
  </si>
  <si>
    <t xml:space="preserve"> 620072.243</t>
  </si>
  <si>
    <t xml:space="preserve"> 477378.554</t>
  </si>
  <si>
    <t xml:space="preserve"> GIS =  132.456°</t>
  </si>
  <si>
    <t xml:space="preserve">     39.729</t>
  </si>
  <si>
    <t xml:space="preserve">  46209.724</t>
  </si>
  <si>
    <t xml:space="preserve"> 620101.555</t>
  </si>
  <si>
    <t xml:space="preserve"> 477351.736</t>
  </si>
  <si>
    <t xml:space="preserve"> XC=  620185.933</t>
  </si>
  <si>
    <t xml:space="preserve"> YC=  477443.961</t>
  </si>
  <si>
    <t xml:space="preserve">     28.288</t>
  </si>
  <si>
    <t xml:space="preserve">  46238.012</t>
  </si>
  <si>
    <t xml:space="preserve"> 620124.400</t>
  </si>
  <si>
    <t xml:space="preserve"> 477335.155</t>
  </si>
  <si>
    <t xml:space="preserve"> GIS =  119.489°</t>
  </si>
  <si>
    <t xml:space="preserve">     20.456</t>
  </si>
  <si>
    <t xml:space="preserve">  46258.468</t>
  </si>
  <si>
    <t xml:space="preserve"> 620142.205</t>
  </si>
  <si>
    <t xml:space="preserve"> 477325.085</t>
  </si>
  <si>
    <t xml:space="preserve"> XC=  620154.512</t>
  </si>
  <si>
    <t xml:space="preserve"> YC=  477346.846</t>
  </si>
  <si>
    <t xml:space="preserve">     26.606</t>
  </si>
  <si>
    <t xml:space="preserve">  46285.073</t>
  </si>
  <si>
    <t xml:space="preserve"> 620167.569</t>
  </si>
  <si>
    <t xml:space="preserve"> 477325.527</t>
  </si>
  <si>
    <t xml:space="preserve"> GIS =   58.514°</t>
  </si>
  <si>
    <t xml:space="preserve">     10.738</t>
  </si>
  <si>
    <t xml:space="preserve">  46295.811</t>
  </si>
  <si>
    <t xml:space="preserve"> 620176.726</t>
  </si>
  <si>
    <t xml:space="preserve"> 477331.136</t>
  </si>
  <si>
    <t xml:space="preserve">              LONGUEUR  DE  L'AXE      9503.352              </t>
  </si>
  <si>
    <t>AXE EN PLAN AXE3</t>
  </si>
  <si>
    <t>AXE EN PLAN AXE2</t>
  </si>
  <si>
    <t>AVANT METRE DES BUSE</t>
  </si>
  <si>
    <t>Puisard amont</t>
  </si>
  <si>
    <t>B20</t>
  </si>
  <si>
    <t>Béton B15</t>
  </si>
  <si>
    <t>Buse Ø 600</t>
  </si>
  <si>
    <t>f 600</t>
  </si>
  <si>
    <t>AVANT METRE DES ACCOTEMENTS BETONNEES</t>
  </si>
  <si>
    <t>AVANT METRE CORPS DE CHAUSSEE</t>
  </si>
  <si>
    <t>Designation</t>
  </si>
  <si>
    <t>Ratio</t>
  </si>
  <si>
    <t>Mise en ouvre d'imprégnation</t>
  </si>
  <si>
    <t>fourniture du liant pour l'imprégnation</t>
  </si>
  <si>
    <t xml:space="preserve">Mise en ouvre du revetement en RSB </t>
  </si>
  <si>
    <t>fourniture du liant de revetement  en RSB</t>
  </si>
  <si>
    <t xml:space="preserve">  19500.000</t>
  </si>
  <si>
    <t xml:space="preserve">  19573.087</t>
  </si>
  <si>
    <t xml:space="preserve">  19619.349</t>
  </si>
  <si>
    <t xml:space="preserve">  19648.552</t>
  </si>
  <si>
    <t xml:space="preserve">  19675.216</t>
  </si>
  <si>
    <t xml:space="preserve">  19714.429</t>
  </si>
  <si>
    <t xml:space="preserve">  19763.948</t>
  </si>
  <si>
    <t xml:space="preserve">  19801.699</t>
  </si>
  <si>
    <t xml:space="preserve">  19824.790</t>
  </si>
  <si>
    <t xml:space="preserve">  19910.006</t>
  </si>
  <si>
    <t xml:space="preserve">  19956.515</t>
  </si>
  <si>
    <t xml:space="preserve">  20037.807</t>
  </si>
  <si>
    <t xml:space="preserve">  20155.351</t>
  </si>
  <si>
    <t xml:space="preserve">  20182.760</t>
  </si>
  <si>
    <t xml:space="preserve">  20212.662</t>
  </si>
  <si>
    <t xml:space="preserve">  20248.943</t>
  </si>
  <si>
    <t xml:space="preserve">  20278.236</t>
  </si>
  <si>
    <t xml:space="preserve">  20303.661</t>
  </si>
  <si>
    <t xml:space="preserve">  20315.819</t>
  </si>
  <si>
    <t xml:space="preserve">  20384.744</t>
  </si>
  <si>
    <t xml:space="preserve">  20447.729</t>
  </si>
  <si>
    <t xml:space="preserve">  20474.865</t>
  </si>
  <si>
    <t xml:space="preserve">  20516.080</t>
  </si>
  <si>
    <t xml:space="preserve">  20560.876</t>
  </si>
  <si>
    <t xml:space="preserve">  20624.691</t>
  </si>
  <si>
    <t xml:space="preserve">  20727.363</t>
  </si>
  <si>
    <t xml:space="preserve">  20801.406</t>
  </si>
  <si>
    <t xml:space="preserve">  20932.486</t>
  </si>
  <si>
    <t xml:space="preserve">  20967.687</t>
  </si>
  <si>
    <t xml:space="preserve">  21018.746</t>
  </si>
  <si>
    <t xml:space="preserve">  21073.163</t>
  </si>
  <si>
    <t xml:space="preserve">  21138.486</t>
  </si>
  <si>
    <t xml:space="preserve">  21160.274</t>
  </si>
  <si>
    <t xml:space="preserve">  21252.849</t>
  </si>
  <si>
    <t xml:space="preserve">  21259.379</t>
  </si>
  <si>
    <t xml:space="preserve">  21310.831</t>
  </si>
  <si>
    <t xml:space="preserve">  21387.043</t>
  </si>
  <si>
    <t xml:space="preserve">  21411.745</t>
  </si>
  <si>
    <t xml:space="preserve">  21435.511</t>
  </si>
  <si>
    <t xml:space="preserve">  21500.034</t>
  </si>
  <si>
    <t xml:space="preserve">  21564.528</t>
  </si>
  <si>
    <t xml:space="preserve">  21743.322</t>
  </si>
  <si>
    <t xml:space="preserve">  21812.459</t>
  </si>
  <si>
    <t xml:space="preserve">  21851.820</t>
  </si>
  <si>
    <t xml:space="preserve">  21890.609</t>
  </si>
  <si>
    <t xml:space="preserve">  21911.105</t>
  </si>
  <si>
    <t xml:space="preserve">  21962.922</t>
  </si>
  <si>
    <t xml:space="preserve">  21994.793</t>
  </si>
  <si>
    <t xml:space="preserve">  22070.566</t>
  </si>
  <si>
    <t xml:space="preserve">  22113.990</t>
  </si>
  <si>
    <t xml:space="preserve">  22168.173</t>
  </si>
  <si>
    <t xml:space="preserve">  22255.969</t>
  </si>
  <si>
    <t xml:space="preserve">  22283.803</t>
  </si>
  <si>
    <t xml:space="preserve">  22355.738</t>
  </si>
  <si>
    <t xml:space="preserve">  22417.113</t>
  </si>
  <si>
    <t xml:space="preserve">  22485.761</t>
  </si>
  <si>
    <t xml:space="preserve">  22496.001</t>
  </si>
  <si>
    <t xml:space="preserve">  22553.319</t>
  </si>
  <si>
    <t xml:space="preserve">  22565.481</t>
  </si>
  <si>
    <t xml:space="preserve">  22637.803</t>
  </si>
  <si>
    <t xml:space="preserve">  22691.859</t>
  </si>
  <si>
    <t xml:space="preserve">  22891.186</t>
  </si>
  <si>
    <t xml:space="preserve">  22939.471</t>
  </si>
  <si>
    <t xml:space="preserve">  23103.926</t>
  </si>
  <si>
    <t xml:space="preserve">  23129.409</t>
  </si>
  <si>
    <t xml:space="preserve">  23229.083</t>
  </si>
  <si>
    <t xml:space="preserve">  23300.510</t>
  </si>
  <si>
    <t xml:space="preserve">  23326.768</t>
  </si>
  <si>
    <t xml:space="preserve">  23372.151</t>
  </si>
  <si>
    <t xml:space="preserve">  23407.460</t>
  </si>
  <si>
    <t xml:space="preserve">  23445.210</t>
  </si>
  <si>
    <t xml:space="preserve">  23466.179</t>
  </si>
  <si>
    <t xml:space="preserve">  23493.108</t>
  </si>
  <si>
    <t xml:space="preserve">  23517.229</t>
  </si>
  <si>
    <t xml:space="preserve">  23605.509</t>
  </si>
  <si>
    <t xml:space="preserve">  23629.098</t>
  </si>
  <si>
    <t xml:space="preserve">  23679.525</t>
  </si>
  <si>
    <t xml:space="preserve">  23731.523</t>
  </si>
  <si>
    <t xml:space="preserve">  23773.821</t>
  </si>
  <si>
    <t xml:space="preserve">  23864.870</t>
  </si>
  <si>
    <t xml:space="preserve">  23938.931</t>
  </si>
  <si>
    <t xml:space="preserve">  24000.075</t>
  </si>
  <si>
    <t xml:space="preserve">  24087.135</t>
  </si>
  <si>
    <t xml:space="preserve">  24149.363</t>
  </si>
  <si>
    <t xml:space="preserve">  24161.185</t>
  </si>
  <si>
    <t xml:space="preserve">  24256.185</t>
  </si>
  <si>
    <t xml:space="preserve">  24302.259</t>
  </si>
  <si>
    <t xml:space="preserve">  24330.577</t>
  </si>
  <si>
    <t xml:space="preserve">  24382.556</t>
  </si>
  <si>
    <t xml:space="preserve">  24411.702</t>
  </si>
  <si>
    <t xml:space="preserve">  24432.532</t>
  </si>
  <si>
    <t xml:space="preserve">  24482.499</t>
  </si>
  <si>
    <t xml:space="preserve">  24527.252</t>
  </si>
  <si>
    <t xml:space="preserve">  24564.023</t>
  </si>
  <si>
    <t xml:space="preserve">  24621.025</t>
  </si>
  <si>
    <t xml:space="preserve">  24745.886</t>
  </si>
  <si>
    <t xml:space="preserve">  24792.050</t>
  </si>
  <si>
    <t xml:space="preserve">  24824.465</t>
  </si>
  <si>
    <t xml:space="preserve">  24861.561</t>
  </si>
  <si>
    <t xml:space="preserve">  24901.918</t>
  </si>
  <si>
    <t xml:space="preserve">  24943.228</t>
  </si>
  <si>
    <t xml:space="preserve">  25036.969</t>
  </si>
  <si>
    <t xml:space="preserve">  25046.905</t>
  </si>
  <si>
    <t xml:space="preserve">  25207.417</t>
  </si>
  <si>
    <t xml:space="preserve">  25263.342</t>
  </si>
  <si>
    <t xml:space="preserve">  25310.293</t>
  </si>
  <si>
    <t xml:space="preserve">  25390.783</t>
  </si>
  <si>
    <t xml:space="preserve">  25454.136</t>
  </si>
  <si>
    <t xml:space="preserve">  25510.507</t>
  </si>
  <si>
    <t xml:space="preserve">  25544.891</t>
  </si>
  <si>
    <t xml:space="preserve">  25576.744</t>
  </si>
  <si>
    <t xml:space="preserve">  25626.807</t>
  </si>
  <si>
    <t xml:space="preserve">  25749.026</t>
  </si>
  <si>
    <t xml:space="preserve">  25794.588</t>
  </si>
  <si>
    <t xml:space="preserve">  25822.336</t>
  </si>
  <si>
    <t xml:space="preserve">  25849.921</t>
  </si>
  <si>
    <t xml:space="preserve">  25888.553</t>
  </si>
  <si>
    <t xml:space="preserve">  25915.286</t>
  </si>
  <si>
    <t xml:space="preserve">  25971.549</t>
  </si>
  <si>
    <t xml:space="preserve">  26016.837</t>
  </si>
  <si>
    <t xml:space="preserve">  26136.012</t>
  </si>
  <si>
    <t xml:space="preserve">  26196.632</t>
  </si>
  <si>
    <t xml:space="preserve">  26246.664</t>
  </si>
  <si>
    <t xml:space="preserve">  26326.235</t>
  </si>
  <si>
    <t xml:space="preserve">  26410.506</t>
  </si>
  <si>
    <t xml:space="preserve">  26449.616</t>
  </si>
  <si>
    <t xml:space="preserve">  26459.926</t>
  </si>
  <si>
    <t xml:space="preserve">  26580.260</t>
  </si>
  <si>
    <t xml:space="preserve">  26623.540</t>
  </si>
  <si>
    <t xml:space="preserve">  26644.812</t>
  </si>
  <si>
    <t xml:space="preserve">  26676.724</t>
  </si>
  <si>
    <t xml:space="preserve">  26697.718</t>
  </si>
  <si>
    <t xml:space="preserve">  26728.960</t>
  </si>
  <si>
    <t xml:space="preserve">  26749.039</t>
  </si>
  <si>
    <t xml:space="preserve">  26772.613</t>
  </si>
  <si>
    <t xml:space="preserve">  26800.651</t>
  </si>
  <si>
    <t xml:space="preserve">  26837.506</t>
  </si>
  <si>
    <t xml:space="preserve">  26858.492</t>
  </si>
  <si>
    <t xml:space="preserve">  26874.539</t>
  </si>
  <si>
    <t xml:space="preserve">  26895.061</t>
  </si>
  <si>
    <t xml:space="preserve">  26918.354</t>
  </si>
  <si>
    <t xml:space="preserve">  26940.840</t>
  </si>
  <si>
    <t xml:space="preserve">  26987.664</t>
  </si>
  <si>
    <t xml:space="preserve">  27075.417</t>
  </si>
  <si>
    <t xml:space="preserve">  27121.962</t>
  </si>
  <si>
    <t xml:space="preserve">  27140.154</t>
  </si>
  <si>
    <t xml:space="preserve">  27178.001</t>
  </si>
  <si>
    <t xml:space="preserve">  27209.165</t>
  </si>
  <si>
    <t xml:space="preserve">  27231.620</t>
  </si>
  <si>
    <t xml:space="preserve">  27274.284</t>
  </si>
  <si>
    <t xml:space="preserve">  27315.422</t>
  </si>
  <si>
    <t xml:space="preserve">  27336.324</t>
  </si>
  <si>
    <t xml:space="preserve">  27390.393</t>
  </si>
  <si>
    <t xml:space="preserve">  27451.018</t>
  </si>
  <si>
    <t xml:space="preserve">  27497.242</t>
  </si>
  <si>
    <t xml:space="preserve">  27535.413</t>
  </si>
  <si>
    <t xml:space="preserve">  27593.816</t>
  </si>
  <si>
    <t xml:space="preserve">  27617.734</t>
  </si>
  <si>
    <t xml:space="preserve">  27698.310</t>
  </si>
  <si>
    <t xml:space="preserve">  27757.031</t>
  </si>
  <si>
    <t xml:space="preserve">  27839.019</t>
  </si>
  <si>
    <t xml:space="preserve">  27968.926</t>
  </si>
  <si>
    <t xml:space="preserve">  28098.321</t>
  </si>
  <si>
    <t xml:space="preserve">  28121.740</t>
  </si>
  <si>
    <t xml:space="preserve">  28154.888</t>
  </si>
  <si>
    <t>B.V</t>
  </si>
  <si>
    <t>B,V,</t>
  </si>
  <si>
    <t>Q = 14,94 * S^0, 636</t>
  </si>
  <si>
    <t>Observations</t>
  </si>
  <si>
    <t>Ouvrage existant</t>
  </si>
  <si>
    <t xml:space="preserve">Ouvrage projeté </t>
  </si>
  <si>
    <t>3 Buse f 1000</t>
  </si>
  <si>
    <t>Eppaisseur</t>
  </si>
  <si>
    <t>CALCUL TERRASSEMENT</t>
  </si>
  <si>
    <t>AVANT METRE DE LA CHAUSSEE EN BETON</t>
  </si>
  <si>
    <t>QUANTITE DALLAGE EN BETON (m2)</t>
  </si>
  <si>
    <t>OBSERVATIONS</t>
  </si>
  <si>
    <t>Chaussée en béton existant en bon état a conserver</t>
  </si>
  <si>
    <t>DEPLACEMENT DES CONTRAINTES</t>
  </si>
  <si>
    <t>RESEAUX AEP</t>
  </si>
  <si>
    <t>DIAMETRE</t>
  </si>
  <si>
    <t>RESEAUX ELECTRICITE</t>
  </si>
  <si>
    <t>NOMBRE DE POTEAUX (u)</t>
  </si>
  <si>
    <t>Lit de sable</t>
  </si>
  <si>
    <t>Béton B20</t>
  </si>
  <si>
    <t>MCR</t>
  </si>
  <si>
    <t xml:space="preserve">   COTE  </t>
  </si>
  <si>
    <t xml:space="preserve">      X     </t>
  </si>
  <si>
    <t xml:space="preserve">      Y     </t>
  </si>
  <si>
    <t xml:space="preserve">  ANGLE  </t>
  </si>
  <si>
    <t xml:space="preserve">  DEV  </t>
  </si>
  <si>
    <t xml:space="preserve">    TN   </t>
  </si>
  <si>
    <t xml:space="preserve">  PROJET </t>
  </si>
  <si>
    <t xml:space="preserve">   PROFIL   </t>
  </si>
  <si>
    <t xml:space="preserve">  PROFIL </t>
  </si>
  <si>
    <t xml:space="preserve">  GAU  </t>
  </si>
  <si>
    <t xml:space="preserve">  DRO  </t>
  </si>
  <si>
    <t>PROJET D'EXECUTION</t>
  </si>
  <si>
    <t>Puisard</t>
  </si>
  <si>
    <t xml:space="preserve">  DEBLAI </t>
  </si>
  <si>
    <t xml:space="preserve"> REMBLAI </t>
  </si>
  <si>
    <t xml:space="preserve"> REMBLAI  </t>
  </si>
  <si>
    <t xml:space="preserve"> SECTION </t>
  </si>
  <si>
    <t xml:space="preserve">  VOLUME </t>
  </si>
  <si>
    <t xml:space="preserve">  CUMULE </t>
  </si>
  <si>
    <t xml:space="preserve">  CUMULE  </t>
  </si>
  <si>
    <t>B25 (m3)</t>
  </si>
  <si>
    <t>N° du prix</t>
  </si>
  <si>
    <t>Désignation des prestations</t>
  </si>
  <si>
    <t>Unité de mesure</t>
  </si>
  <si>
    <t xml:space="preserve">PRIX UNITAIRE EN DHS (HORS TVA) </t>
  </si>
  <si>
    <t>PRIX TOTAL EN DHS (HT)</t>
  </si>
  <si>
    <t>Installation de chantier et travaux divers</t>
  </si>
  <si>
    <t>Installation du chantier</t>
  </si>
  <si>
    <t>U</t>
  </si>
  <si>
    <t>Travaux de terrassements</t>
  </si>
  <si>
    <t>Déblais en terrains de toutes natures </t>
  </si>
  <si>
    <t xml:space="preserve">Remblais sélectionnés </t>
  </si>
  <si>
    <t>Chaussée et accotements</t>
  </si>
  <si>
    <t xml:space="preserve">Couche de fondation GNF2 </t>
  </si>
  <si>
    <t>Mise en œuvre de l'imprégnation</t>
  </si>
  <si>
    <t>Mise en œuvre du revêtement superficiel bicouche</t>
  </si>
  <si>
    <t>Assainissement et Environnement</t>
  </si>
  <si>
    <t xml:space="preserve">Déblais pour fouilles y compris réglage et compactage du fond de fouille </t>
  </si>
  <si>
    <t>Remblaiement des fouilles</t>
  </si>
  <si>
    <t>Béton de classe B15</t>
  </si>
  <si>
    <t>Béton de classe B20</t>
  </si>
  <si>
    <t xml:space="preserve">Buses armées Diamètre Ø 1000 135A </t>
  </si>
  <si>
    <t xml:space="preserve">Buses armées Diamètre Ø 600 135A </t>
  </si>
  <si>
    <t>Total Hors TVA</t>
  </si>
  <si>
    <t>Taux TVA (20%)</t>
  </si>
  <si>
    <t>Total TTC</t>
  </si>
  <si>
    <t>Traverse Seguia</t>
  </si>
  <si>
    <t xml:space="preserve"> 142,533g</t>
  </si>
  <si>
    <t xml:space="preserve"> 148,273g</t>
  </si>
  <si>
    <t xml:space="preserve"> 161,289g</t>
  </si>
  <si>
    <t xml:space="preserve"> 157,368g</t>
  </si>
  <si>
    <t xml:space="preserve"> 147,651g</t>
  </si>
  <si>
    <t xml:space="preserve"> 150,551g</t>
  </si>
  <si>
    <t xml:space="preserve"> 148,682g</t>
  </si>
  <si>
    <t xml:space="preserve"> 146,218g</t>
  </si>
  <si>
    <t xml:space="preserve"> 152,592g</t>
  </si>
  <si>
    <t xml:space="preserve"> 158,243g</t>
  </si>
  <si>
    <t xml:space="preserve"> 162,080g</t>
  </si>
  <si>
    <t xml:space="preserve"> 162,873g</t>
  </si>
  <si>
    <t xml:space="preserve"> 170,275g</t>
  </si>
  <si>
    <t xml:space="preserve"> 171,373g</t>
  </si>
  <si>
    <t xml:space="preserve"> 169,440g</t>
  </si>
  <si>
    <t xml:space="preserve"> 162,185g</t>
  </si>
  <si>
    <t xml:space="preserve"> 160,985g</t>
  </si>
  <si>
    <t xml:space="preserve"> 155,645g</t>
  </si>
  <si>
    <t xml:space="preserve"> 148,746g</t>
  </si>
  <si>
    <t xml:space="preserve"> 145,831g</t>
  </si>
  <si>
    <t xml:space="preserve"> 148,207g</t>
  </si>
  <si>
    <t xml:space="preserve"> 126,295g</t>
  </si>
  <si>
    <t xml:space="preserve">  95,242g</t>
  </si>
  <si>
    <t xml:space="preserve">  88,349g</t>
  </si>
  <si>
    <t xml:space="preserve">  74,158g</t>
  </si>
  <si>
    <t xml:space="preserve">  69,128g</t>
  </si>
  <si>
    <t xml:space="preserve">  91,906g</t>
  </si>
  <si>
    <t xml:space="preserve"> 113,394g</t>
  </si>
  <si>
    <t xml:space="preserve"> 138,932g</t>
  </si>
  <si>
    <t xml:space="preserve"> 157,525g</t>
  </si>
  <si>
    <t xml:space="preserve"> 158,104g</t>
  </si>
  <si>
    <t xml:space="preserve"> 170,021g</t>
  </si>
  <si>
    <t xml:space="preserve"> 164,706g</t>
  </si>
  <si>
    <t xml:space="preserve"> 162,826g</t>
  </si>
  <si>
    <t xml:space="preserve"> 126,172g</t>
  </si>
  <si>
    <t xml:space="preserve">  78,988g</t>
  </si>
  <si>
    <t xml:space="preserve"> 106,767g</t>
  </si>
  <si>
    <t xml:space="preserve"> 121,880g</t>
  </si>
  <si>
    <t xml:space="preserve">  93,643g</t>
  </si>
  <si>
    <t xml:space="preserve">  82,116g</t>
  </si>
  <si>
    <t xml:space="preserve">  89,478g</t>
  </si>
  <si>
    <t xml:space="preserve">  97,892g</t>
  </si>
  <si>
    <t>AVANT METRE DES BUSE 600</t>
  </si>
  <si>
    <t>4 Bis</t>
  </si>
  <si>
    <t>5 Bis</t>
  </si>
  <si>
    <t>2 dalot double</t>
  </si>
  <si>
    <t>OH-35</t>
  </si>
  <si>
    <t>OH-37</t>
  </si>
  <si>
    <t>OH-42</t>
  </si>
  <si>
    <t>OH-44</t>
  </si>
  <si>
    <t>OH-45</t>
  </si>
  <si>
    <t>OH-46</t>
  </si>
  <si>
    <t>OH-47</t>
  </si>
  <si>
    <t>OH-48</t>
  </si>
  <si>
    <t>OH-49</t>
  </si>
  <si>
    <t>OH-50</t>
  </si>
  <si>
    <t>Dalot simple</t>
  </si>
  <si>
    <t>Traverse Sources d'eau</t>
  </si>
  <si>
    <t>Chaaba</t>
  </si>
  <si>
    <t>Radier submersible</t>
  </si>
  <si>
    <t>Point bas</t>
  </si>
  <si>
    <t>Projection</t>
  </si>
  <si>
    <t>Dalot triple</t>
  </si>
  <si>
    <t>Dalot double</t>
  </si>
  <si>
    <t>a remplace par</t>
  </si>
  <si>
    <t xml:space="preserve"> Buse</t>
  </si>
  <si>
    <t>Ø600</t>
  </si>
  <si>
    <t>En l’absence de têtes, en cas de mauvais emplacement et en présence d’une traversée de séguia, il est nécessaire de procéder à sa démolition.</t>
  </si>
  <si>
    <t xml:space="preserve"> Buse Ø600 avec une longueur réduite</t>
  </si>
  <si>
    <t>Totalement colmaté et non fonctionnel</t>
  </si>
  <si>
    <t xml:space="preserve">à remplace </t>
  </si>
  <si>
    <t>à maintenir</t>
  </si>
  <si>
    <t>En bon état nécessitant un curage et la mise en place de protections</t>
  </si>
  <si>
    <t>Sagnation d’eau au niveau de la route nécessitant la création d’une traversée</t>
  </si>
  <si>
    <t>a projeté</t>
  </si>
  <si>
    <t>Ø1000</t>
  </si>
  <si>
    <t>Nécessite la création d’un ouvrage</t>
  </si>
  <si>
    <t>Ouvrage de décharge</t>
  </si>
  <si>
    <t>Le radier submersible est totalement recouvert par des dépôts de charriage issus de la chaâba, ce qui peut affecter son fonctionnement hydraulique</t>
  </si>
  <si>
    <t>Ouvrage à maintenir avec la réalisation de protections en gabions-enrochements  permettant de limiter les phénomènes d’érosion et de réduire le charriage issu de la chaâba</t>
  </si>
  <si>
    <t>Le radier est mal implanté, ce qui peut affecter son fonctionnement hydraulique et nécessiter une reprise de son implantation.</t>
  </si>
  <si>
    <t>Ouvrage à maintenir avec la réalisation de protections en gabions-enrochements</t>
  </si>
  <si>
    <t>Radier en bon état</t>
  </si>
  <si>
    <t>2 Dalot double</t>
  </si>
  <si>
    <t>5 dalot</t>
  </si>
  <si>
    <t>ETUDES DE CONSTRUCTION DE LA PISTE RELIANT DOUAR TIMITAR AU DOUAR LAMSAREH 
A LA COMMUNE OULED ALI YOUSSEF 
PROVINCE DE BOULEMANE</t>
  </si>
  <si>
    <t>Seguia</t>
  </si>
  <si>
    <t>PT Départ</t>
  </si>
  <si>
    <t>PT Fin</t>
  </si>
  <si>
    <t>Abscisse Départ</t>
  </si>
  <si>
    <t>Abscisse Fin</t>
  </si>
  <si>
    <t>Ens</t>
  </si>
  <si>
    <t xml:space="preserve">Déplacement des poteaux électriques base tension </t>
  </si>
  <si>
    <t xml:space="preserve">Travaux de reconstruction de séguia </t>
  </si>
  <si>
    <t> Total 100</t>
  </si>
  <si>
    <r>
      <t>m</t>
    </r>
    <r>
      <rPr>
        <vertAlign val="superscript"/>
        <sz val="11"/>
        <rFont val="Calibri"/>
        <family val="2"/>
      </rPr>
      <t>3</t>
    </r>
  </si>
  <si>
    <t>Total 200</t>
  </si>
  <si>
    <t>Couche Anti contaminante AC</t>
  </si>
  <si>
    <t>Fourniture de liant pour enduit d'imprégnation (1,5kg/m2)</t>
  </si>
  <si>
    <t>Fourniture de liant pour Revêtement Superficiel Bicouche (2,7kg/m2)</t>
  </si>
  <si>
    <t>m²</t>
  </si>
  <si>
    <t>Matériaux sélectionnés MS1 pour accotements</t>
  </si>
  <si>
    <t>Dalle de forme en béton armé de classe B25 pour accotements ou chaussée y/c Treillis soudé</t>
  </si>
  <si>
    <t xml:space="preserve">Hérissonage </t>
  </si>
  <si>
    <t>Couche en MCR</t>
  </si>
  <si>
    <r>
      <t> </t>
    </r>
    <r>
      <rPr>
        <b/>
        <sz val="11"/>
        <rFont val="Calibri"/>
        <family val="2"/>
      </rPr>
      <t>Total 300</t>
    </r>
  </si>
  <si>
    <t>m³</t>
  </si>
  <si>
    <t xml:space="preserve">Béton de classe B25 </t>
  </si>
  <si>
    <t xml:space="preserve">Gros béton </t>
  </si>
  <si>
    <t xml:space="preserve">Construction de fossés bétonnés </t>
  </si>
  <si>
    <t xml:space="preserve">Géotextile </t>
  </si>
  <si>
    <t xml:space="preserve">Acier à haute adhérence </t>
  </si>
  <si>
    <t xml:space="preserve">Drains ф 100 à ф 160 mm </t>
  </si>
  <si>
    <t xml:space="preserve">Matériaux drainant </t>
  </si>
  <si>
    <t>Barbacanes</t>
  </si>
  <si>
    <t xml:space="preserve">Badigeonnage des parois </t>
  </si>
  <si>
    <t xml:space="preserve">Joint Water stop </t>
  </si>
  <si>
    <t xml:space="preserve">Garde-corps métallique </t>
  </si>
  <si>
    <t xml:space="preserve">Perré Maçonnerie </t>
  </si>
  <si>
    <t>Maçonnerie</t>
  </si>
  <si>
    <t xml:space="preserve">Plots de balisage </t>
  </si>
  <si>
    <t xml:space="preserve">Joints de dilatation </t>
  </si>
  <si>
    <t xml:space="preserve">Joints de retrait </t>
  </si>
  <si>
    <r>
      <t> </t>
    </r>
    <r>
      <rPr>
        <b/>
        <sz val="11"/>
        <rFont val="Calibri"/>
        <family val="2"/>
      </rPr>
      <t>Total 400</t>
    </r>
  </si>
  <si>
    <t>AVANT METRE DES FOSSES BETONNEES</t>
  </si>
  <si>
    <t>Coté</t>
  </si>
  <si>
    <t>Droite</t>
  </si>
  <si>
    <t>AVANT METRE DES GABIONS</t>
  </si>
  <si>
    <t>Surface m2</t>
  </si>
  <si>
    <t>Volume (m3)</t>
  </si>
  <si>
    <t>N° OH</t>
  </si>
  <si>
    <t>Biai Dalot</t>
  </si>
  <si>
    <t>Largeur Dalot</t>
  </si>
  <si>
    <t>Gabarit Dalot</t>
  </si>
  <si>
    <t>Nb Dalot</t>
  </si>
  <si>
    <t>Epaisseur</t>
  </si>
  <si>
    <t>Longueur Dalot</t>
  </si>
  <si>
    <t>Déblais des fouilles</t>
  </si>
  <si>
    <t>Corps dalot</t>
  </si>
  <si>
    <t>Têtes Dalot</t>
  </si>
  <si>
    <t>Joint waterstop</t>
  </si>
  <si>
    <t>Badigeonnage</t>
  </si>
  <si>
    <t xml:space="preserve">Tuyau perforé </t>
  </si>
  <si>
    <t>Matériaux drainante</t>
  </si>
  <si>
    <t>Géotextile</t>
  </si>
  <si>
    <t>Perré maçonnée</t>
  </si>
  <si>
    <t>Butée en gros beton</t>
  </si>
  <si>
    <t>Surface calage</t>
  </si>
  <si>
    <t>Largeur moyenne</t>
  </si>
  <si>
    <t>Béton B25</t>
  </si>
  <si>
    <t>BP TETE</t>
  </si>
  <si>
    <t>BP CORPS</t>
  </si>
  <si>
    <t>B2 TETE</t>
  </si>
  <si>
    <t>B2 CORPS</t>
  </si>
  <si>
    <t>(°)</t>
  </si>
  <si>
    <t>P</t>
  </si>
  <si>
    <t>R</t>
  </si>
  <si>
    <t>M</t>
  </si>
  <si>
    <t>M1</t>
  </si>
  <si>
    <t>M2</t>
  </si>
  <si>
    <t>GS</t>
  </si>
  <si>
    <t>Angle biais (°)</t>
  </si>
  <si>
    <t>Ouverture</t>
  </si>
  <si>
    <t>Gabarit</t>
  </si>
  <si>
    <t>Hauteur parafouille</t>
  </si>
  <si>
    <t>Longueur OH</t>
  </si>
  <si>
    <t>Pertuit</t>
  </si>
  <si>
    <t>E</t>
  </si>
  <si>
    <t>LP</t>
  </si>
  <si>
    <t>LN1</t>
  </si>
  <si>
    <t>LN2</t>
  </si>
  <si>
    <t>LR1</t>
  </si>
  <si>
    <t>LR2</t>
  </si>
  <si>
    <t>LT</t>
  </si>
  <si>
    <t>AVANT METRE RADIER</t>
  </si>
  <si>
    <t>N° Ouvrage</t>
  </si>
  <si>
    <t>Longueur partie submirssible</t>
  </si>
  <si>
    <t>Largeur Partie submirssible</t>
  </si>
  <si>
    <t>Hauteur parf aval partie submirssible</t>
  </si>
  <si>
    <t>Hauteur parf amont partie submirssible</t>
  </si>
  <si>
    <t>Epaisseur moyenne Parf amont</t>
  </si>
  <si>
    <t>Epaisseur moyenne Parf aval</t>
  </si>
  <si>
    <t>B25</t>
  </si>
  <si>
    <t>Acier HA</t>
  </si>
  <si>
    <t>Herissonage</t>
  </si>
  <si>
    <t>Plots</t>
  </si>
  <si>
    <t>Gabion</t>
  </si>
  <si>
    <t>Remblai</t>
  </si>
  <si>
    <t>AVANT METRE DES murs de soutènements</t>
  </si>
  <si>
    <t>Hauteur (m)</t>
  </si>
  <si>
    <t>Couche de base GNC</t>
  </si>
  <si>
    <t xml:space="preserve">Enrochement 100/400kg </t>
  </si>
  <si>
    <r>
      <t>Protection e</t>
    </r>
    <r>
      <rPr>
        <sz val="11"/>
        <color theme="1"/>
        <rFont val="Arial"/>
        <family val="2"/>
      </rPr>
      <t xml:space="preserve">n enrochement 100/400kg </t>
    </r>
  </si>
  <si>
    <t xml:space="preserve">Signalisation, carrefours et autres </t>
  </si>
  <si>
    <t>Panneaux de police</t>
  </si>
  <si>
    <t xml:space="preserve">Panneaux de jalonnement et de direction </t>
  </si>
  <si>
    <r>
      <t> </t>
    </r>
    <r>
      <rPr>
        <b/>
        <sz val="11"/>
        <rFont val="Calibri"/>
        <family val="2"/>
      </rPr>
      <t>Total 500</t>
    </r>
  </si>
  <si>
    <r>
      <t>Appel d'offres ouvert internationnal n°83</t>
    </r>
    <r>
      <rPr>
        <b/>
        <u/>
        <sz val="20"/>
        <color indexed="8"/>
        <rFont val="Calibri"/>
        <family val="2"/>
      </rPr>
      <t>/AREP-FM/2026</t>
    </r>
  </si>
  <si>
    <t>TRAVAUX DE CONSTRUCTION DE LA PISTE RELIANT DOUAR TIMITAR AU DOUAR LAMSAREH A LA COMMUNE OULED ALI YOUSSEF, PROVINCE DE BOULEMANE. REGION FES-MEKNES (1ʳᵉ TRANCHE) -EN LOT UNIQUE-</t>
  </si>
  <si>
    <t>FAIT A …...................., LE,…............................                              SIGNATURE ET CACHET DU CONCURRENT</t>
  </si>
  <si>
    <t xml:space="preserve"> BORDEREAU DES PRIX- DETAIL 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</si>
</sst>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-* #,##0.00\ _€_-;\-* #,##0.00\ _€_-;_-* &quot;-&quot;??\ _€_-;_-@_-"/>
    <numFmt numFmtId="165" formatCode="General_)"/>
    <numFmt numFmtId="166" formatCode="_-* #,##0.00\ [$€-1]_-;\-* #,##0.00\ [$€-1]_-;_-* \-??\ [$€-1]_-"/>
    <numFmt numFmtId="167" formatCode="0.00_)"/>
    <numFmt numFmtId="168" formatCode="0_)"/>
    <numFmt numFmtId="169" formatCode="0.0000"/>
    <numFmt numFmtId="170" formatCode="0.000_)"/>
    <numFmt numFmtId="171" formatCode="#,##0.00_ ;\-#,##0.00\ "/>
    <numFmt numFmtId="172" formatCode="0.0"/>
    <numFmt numFmtId="173" formatCode="0.000"/>
    <numFmt numFmtId="174" formatCode="_-* #,##0.00\ _F_-;\-* #,##0.00\ _F_-;_-* \-??\ _F_-;_-@_-"/>
    <numFmt numFmtId="175" formatCode="_-* #,##0\ _F_-;\-* #,##0\ _F_-;_-* \-??\ _F_-;_-@_-"/>
    <numFmt numFmtId="176" formatCode="0.0000_)"/>
    <numFmt numFmtId="177" formatCode="0.0_)"/>
    <numFmt numFmtId="178" formatCode="_-* #,##0.00\ _F_-;\-* #,##0.00\ _F_-;_-* &quot;-&quot;??\ _F_-;_-@_-"/>
    <numFmt numFmtId="179" formatCode="_-* #,##0\ _F_-;\-* #,##0\ _F_-;_-* &quot;-&quot;??\ _F_-;_-@_-"/>
    <numFmt numFmtId="180" formatCode="_-* #,##0\ &quot;F&quot;_-;\-* #,##0\ &quot;F&quot;_-;_-* &quot;-&quot;\ &quot;F&quot;_-;_-@_-"/>
    <numFmt numFmtId="181" formatCode="00\+000"/>
    <numFmt numFmtId="182" formatCode="[$-F400]h:mm:ss\ AM/PM"/>
  </numFmts>
  <fonts count="15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sz val="11"/>
      <color indexed="1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b/>
      <i/>
      <u/>
      <sz val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color indexed="56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u/>
      <sz val="11"/>
      <name val="Arial"/>
      <family val="2"/>
    </font>
    <font>
      <sz val="11"/>
      <color indexed="14"/>
      <name val="Arial"/>
      <family val="2"/>
    </font>
    <font>
      <sz val="11"/>
      <color indexed="56"/>
      <name val="Arial"/>
      <family val="2"/>
    </font>
    <font>
      <sz val="11"/>
      <color indexed="18"/>
      <name val="Arial"/>
      <family val="2"/>
    </font>
    <font>
      <b/>
      <sz val="11"/>
      <name val="Arial"/>
      <family val="2"/>
    </font>
    <font>
      <b/>
      <sz val="11"/>
      <color indexed="56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color indexed="18"/>
      <name val="Arial"/>
      <family val="2"/>
    </font>
    <font>
      <sz val="12"/>
      <color indexed="14"/>
      <name val="Arial"/>
      <family val="2"/>
    </font>
    <font>
      <sz val="12"/>
      <color indexed="56"/>
      <name val="Arial"/>
      <family val="2"/>
    </font>
    <font>
      <sz val="12"/>
      <color indexed="10"/>
      <name val="Arial"/>
      <family val="2"/>
    </font>
    <font>
      <sz val="10"/>
      <color indexed="48"/>
      <name val="Arial"/>
      <family val="2"/>
    </font>
    <font>
      <b/>
      <sz val="16"/>
      <name val="Times New Roman"/>
      <family val="1"/>
    </font>
    <font>
      <b/>
      <u/>
      <sz val="14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sz val="10"/>
      <color indexed="10"/>
      <name val="Arial"/>
      <family val="2"/>
      <charset val="178"/>
    </font>
    <font>
      <sz val="12"/>
      <color indexed="56"/>
      <name val="Times New Roman"/>
      <family val="1"/>
    </font>
    <font>
      <b/>
      <sz val="14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16"/>
      <color indexed="10"/>
      <name val="Times New Roman"/>
      <family val="1"/>
    </font>
    <font>
      <b/>
      <u/>
      <sz val="12"/>
      <color indexed="56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b/>
      <i/>
      <u/>
      <sz val="12"/>
      <color indexed="56"/>
      <name val="Arial"/>
      <family val="2"/>
    </font>
    <font>
      <b/>
      <u/>
      <sz val="14"/>
      <color indexed="56"/>
      <name val="Arial"/>
      <family val="2"/>
    </font>
    <font>
      <b/>
      <sz val="11"/>
      <color indexed="10"/>
      <name val="Arial"/>
      <family val="2"/>
    </font>
    <font>
      <b/>
      <sz val="12"/>
      <name val="Times New Roman"/>
      <family val="1"/>
    </font>
    <font>
      <sz val="10"/>
      <color indexed="48"/>
      <name val="Arial"/>
      <family val="2"/>
    </font>
    <font>
      <sz val="10"/>
      <name val="Helv"/>
    </font>
    <font>
      <b/>
      <i/>
      <u/>
      <sz val="12"/>
      <name val="Times New Roman"/>
      <family val="1"/>
    </font>
    <font>
      <b/>
      <sz val="12"/>
      <name val="Symbol"/>
      <family val="1"/>
      <charset val="2"/>
    </font>
    <font>
      <sz val="12"/>
      <color indexed="62"/>
      <name val="Arial"/>
      <family val="2"/>
    </font>
    <font>
      <b/>
      <u/>
      <sz val="12"/>
      <color indexed="10"/>
      <name val="Arial"/>
      <family val="2"/>
    </font>
    <font>
      <b/>
      <i/>
      <u/>
      <sz val="12"/>
      <name val="Arial"/>
      <family val="2"/>
    </font>
    <font>
      <b/>
      <u/>
      <sz val="14"/>
      <name val="Arial"/>
      <family val="2"/>
    </font>
    <font>
      <b/>
      <sz val="14"/>
      <color indexed="10"/>
      <name val="Arial"/>
      <family val="2"/>
    </font>
    <font>
      <sz val="11"/>
      <color indexed="12"/>
      <name val="Arial"/>
      <family val="2"/>
    </font>
    <font>
      <sz val="10"/>
      <name val="Times New Roman"/>
      <family val="1"/>
    </font>
    <font>
      <b/>
      <i/>
      <u/>
      <sz val="12"/>
      <color indexed="10"/>
      <name val="Times New Roman"/>
      <family val="1"/>
    </font>
    <font>
      <sz val="10"/>
      <color indexed="12"/>
      <name val="Times New Roman"/>
      <family val="1"/>
    </font>
    <font>
      <b/>
      <i/>
      <sz val="11"/>
      <name val="Arial"/>
      <family val="2"/>
    </font>
    <font>
      <i/>
      <u/>
      <sz val="12"/>
      <name val="Arial"/>
      <family val="2"/>
    </font>
    <font>
      <u/>
      <sz val="12"/>
      <name val="Times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u/>
      <sz val="10"/>
      <color indexed="12"/>
      <name val="Times New Roman"/>
      <family val="1"/>
    </font>
    <font>
      <sz val="9"/>
      <name val="Times New Roman"/>
      <family val="1"/>
    </font>
    <font>
      <sz val="11"/>
      <color rgb="FFFF0000"/>
      <name val="Arial"/>
      <family val="2"/>
    </font>
    <font>
      <sz val="12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Helv"/>
    </font>
    <font>
      <sz val="10"/>
      <color rgb="FFFF0000"/>
      <name val="Helv"/>
      <charset val="178"/>
    </font>
    <font>
      <sz val="10"/>
      <color theme="9" tint="-0.499984740745262"/>
      <name val="Arial"/>
      <family val="2"/>
    </font>
    <font>
      <b/>
      <u/>
      <sz val="14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Helv"/>
    </font>
    <font>
      <sz val="12"/>
      <color rgb="FF0070C0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Garamond"/>
      <family val="1"/>
    </font>
    <font>
      <sz val="12"/>
      <name val="Garamond"/>
      <family val="1"/>
    </font>
    <font>
      <b/>
      <i/>
      <sz val="12"/>
      <name val="Garamond"/>
      <family val="1"/>
    </font>
    <font>
      <b/>
      <i/>
      <u/>
      <sz val="12"/>
      <name val="Garamond"/>
      <family val="1"/>
    </font>
    <font>
      <b/>
      <sz val="12"/>
      <name val="Garamond"/>
      <family val="1"/>
    </font>
    <font>
      <sz val="12"/>
      <color indexed="56"/>
      <name val="Garamond"/>
      <family val="1"/>
    </font>
    <font>
      <u/>
      <sz val="12"/>
      <name val="Garamond"/>
      <family val="1"/>
    </font>
    <font>
      <b/>
      <vertAlign val="superscript"/>
      <sz val="12"/>
      <name val="Garamond"/>
      <family val="1"/>
    </font>
    <font>
      <sz val="12"/>
      <color indexed="12"/>
      <name val="Garamond"/>
      <family val="1"/>
    </font>
    <font>
      <vertAlign val="superscript"/>
      <sz val="12"/>
      <name val="Garamond"/>
      <family val="1"/>
    </font>
    <font>
      <sz val="12"/>
      <color indexed="8"/>
      <name val="Garamond"/>
      <family val="1"/>
    </font>
    <font>
      <sz val="12"/>
      <color indexed="10"/>
      <name val="Garamond"/>
      <family val="1"/>
    </font>
    <font>
      <b/>
      <sz val="12"/>
      <color indexed="10"/>
      <name val="Garamond"/>
      <family val="1"/>
    </font>
    <font>
      <b/>
      <sz val="12"/>
      <color indexed="48"/>
      <name val="Garamond"/>
      <family val="1"/>
    </font>
    <font>
      <b/>
      <sz val="12"/>
      <color indexed="12"/>
      <name val="Garamond"/>
      <family val="1"/>
    </font>
    <font>
      <sz val="10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b/>
      <u/>
      <sz val="12"/>
      <color rgb="FF0070C0"/>
      <name val="Garamond"/>
      <family val="1"/>
    </font>
    <font>
      <b/>
      <u/>
      <sz val="12"/>
      <color theme="1"/>
      <name val="Garamond"/>
      <family val="1"/>
    </font>
    <font>
      <sz val="12"/>
      <color rgb="FF0070C0"/>
      <name val="Garamond"/>
      <family val="1"/>
    </font>
    <font>
      <sz val="12"/>
      <color rgb="FFFF0000"/>
      <name val="Garamond"/>
      <family val="1"/>
    </font>
    <font>
      <sz val="11"/>
      <name val="Garamond"/>
      <family val="1"/>
    </font>
    <font>
      <b/>
      <sz val="11"/>
      <name val="Garamond"/>
      <family val="1"/>
    </font>
    <font>
      <b/>
      <u/>
      <sz val="12"/>
      <color indexed="10"/>
      <name val="Garamond"/>
      <family val="1"/>
    </font>
    <font>
      <b/>
      <u/>
      <sz val="12"/>
      <color indexed="12"/>
      <name val="Garamond"/>
      <family val="1"/>
    </font>
    <font>
      <sz val="12"/>
      <color indexed="48"/>
      <name val="Garamond"/>
      <family val="1"/>
    </font>
    <font>
      <sz val="10"/>
      <name val="Arial"/>
      <family val="2"/>
    </font>
    <font>
      <b/>
      <sz val="12"/>
      <color indexed="56"/>
      <name val="Garamond"/>
      <family val="1"/>
    </font>
    <font>
      <sz val="10"/>
      <color indexed="12"/>
      <name val="Garamond"/>
      <family val="1"/>
    </font>
    <font>
      <b/>
      <sz val="11"/>
      <color theme="1"/>
      <name val="Calibri"/>
      <family val="2"/>
      <scheme val="minor"/>
    </font>
    <font>
      <b/>
      <sz val="10"/>
      <name val="Garamond"/>
      <family val="1"/>
    </font>
    <font>
      <sz val="10"/>
      <color indexed="56"/>
      <name val="Garamond"/>
      <family val="1"/>
    </font>
    <font>
      <sz val="10"/>
      <color rgb="FFFF0000"/>
      <name val="Garamond"/>
      <family val="1"/>
    </font>
    <font>
      <b/>
      <sz val="11"/>
      <color indexed="48"/>
      <name val="Garamond"/>
      <family val="1"/>
    </font>
    <font>
      <b/>
      <u/>
      <sz val="20"/>
      <color theme="1"/>
      <name val="Calibri"/>
      <family val="2"/>
      <scheme val="minor"/>
    </font>
    <font>
      <b/>
      <u/>
      <sz val="20"/>
      <color indexed="8"/>
      <name val="Calibri"/>
      <family val="2"/>
    </font>
    <font>
      <b/>
      <sz val="16"/>
      <color theme="1"/>
      <name val="Calibri"/>
      <family val="2"/>
      <scheme val="minor"/>
    </font>
    <font>
      <vertAlign val="superscript"/>
      <sz val="11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rgb="FF002060"/>
      <name val="Garamond"/>
      <family val="1"/>
    </font>
    <font>
      <b/>
      <sz val="12"/>
      <color rgb="FFFF0000"/>
      <name val="Garamond"/>
      <family val="1"/>
    </font>
    <font>
      <b/>
      <sz val="12"/>
      <color theme="4" tint="-0.499984740745262"/>
      <name val="Garamond"/>
      <family val="1"/>
    </font>
    <font>
      <b/>
      <sz val="14"/>
      <color theme="1"/>
      <name val="Garamond"/>
      <family val="1"/>
    </font>
    <font>
      <b/>
      <u/>
      <sz val="12"/>
      <color theme="1"/>
      <name val="Times New Roman"/>
      <family val="1"/>
    </font>
    <font>
      <b/>
      <u/>
      <sz val="12"/>
      <name val="Times New Roman"/>
      <family val="1"/>
    </font>
    <font>
      <sz val="8"/>
      <color rgb="FF333333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indexed="44"/>
        <bgColor indexed="27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19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16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31"/>
      </patternFill>
    </fill>
    <fill>
      <patternFill patternType="solid">
        <fgColor indexed="41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double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8">
    <xf numFmtId="165" fontId="0" fillId="0" borderId="0"/>
    <xf numFmtId="165" fontId="9" fillId="2" borderId="0" applyBorder="0" applyAlignment="0" applyProtection="0"/>
    <xf numFmtId="165" fontId="9" fillId="3" borderId="0" applyBorder="0" applyAlignment="0" applyProtection="0"/>
    <xf numFmtId="165" fontId="9" fillId="4" borderId="0" applyBorder="0" applyAlignment="0" applyProtection="0"/>
    <xf numFmtId="165" fontId="9" fillId="5" borderId="0" applyBorder="0" applyAlignment="0" applyProtection="0"/>
    <xf numFmtId="165" fontId="9" fillId="6" borderId="0" applyBorder="0" applyAlignment="0" applyProtection="0"/>
    <xf numFmtId="165" fontId="9" fillId="4" borderId="0" applyBorder="0" applyAlignment="0" applyProtection="0"/>
    <xf numFmtId="165" fontId="9" fillId="6" borderId="0" applyBorder="0" applyAlignment="0" applyProtection="0"/>
    <xf numFmtId="165" fontId="9" fillId="3" borderId="0" applyBorder="0" applyAlignment="0" applyProtection="0"/>
    <xf numFmtId="165" fontId="9" fillId="7" borderId="0" applyBorder="0" applyAlignment="0" applyProtection="0"/>
    <xf numFmtId="165" fontId="9" fillId="8" borderId="0" applyBorder="0" applyAlignment="0" applyProtection="0"/>
    <xf numFmtId="165" fontId="9" fillId="6" borderId="0" applyBorder="0" applyAlignment="0" applyProtection="0"/>
    <xf numFmtId="165" fontId="9" fillId="4" borderId="0" applyBorder="0" applyAlignment="0" applyProtection="0"/>
    <xf numFmtId="165" fontId="10" fillId="6" borderId="0" applyBorder="0" applyAlignment="0" applyProtection="0"/>
    <xf numFmtId="165" fontId="10" fillId="9" borderId="0" applyBorder="0" applyAlignment="0" applyProtection="0"/>
    <xf numFmtId="165" fontId="10" fillId="10" borderId="0" applyBorder="0" applyAlignment="0" applyProtection="0"/>
    <xf numFmtId="165" fontId="10" fillId="8" borderId="0" applyBorder="0" applyAlignment="0" applyProtection="0"/>
    <xf numFmtId="165" fontId="10" fillId="6" borderId="0" applyBorder="0" applyAlignment="0" applyProtection="0"/>
    <xf numFmtId="165" fontId="10" fillId="3" borderId="0" applyBorder="0" applyAlignment="0" applyProtection="0"/>
    <xf numFmtId="165" fontId="10" fillId="11" borderId="0" applyBorder="0" applyAlignment="0" applyProtection="0"/>
    <xf numFmtId="165" fontId="10" fillId="9" borderId="0" applyBorder="0" applyAlignment="0" applyProtection="0"/>
    <xf numFmtId="165" fontId="10" fillId="10" borderId="0" applyBorder="0" applyAlignment="0" applyProtection="0"/>
    <xf numFmtId="165" fontId="10" fillId="12" borderId="0" applyBorder="0" applyAlignment="0" applyProtection="0"/>
    <xf numFmtId="165" fontId="10" fillId="13" borderId="0" applyBorder="0" applyAlignment="0" applyProtection="0"/>
    <xf numFmtId="165" fontId="10" fillId="14" borderId="0" applyBorder="0" applyAlignment="0" applyProtection="0"/>
    <xf numFmtId="165" fontId="11" fillId="0" borderId="0" applyFill="0" applyBorder="0" applyAlignment="0" applyProtection="0"/>
    <xf numFmtId="165" fontId="12" fillId="15" borderId="1" applyAlignment="0" applyProtection="0"/>
    <xf numFmtId="165" fontId="11" fillId="0" borderId="2" applyFill="0" applyAlignment="0" applyProtection="0"/>
    <xf numFmtId="165" fontId="59" fillId="4" borderId="3" applyAlignment="0" applyProtection="0"/>
    <xf numFmtId="165" fontId="13" fillId="7" borderId="1" applyAlignment="0" applyProtection="0"/>
    <xf numFmtId="166" fontId="59" fillId="0" borderId="0" applyFill="0" applyBorder="0" applyAlignment="0" applyProtection="0"/>
    <xf numFmtId="165" fontId="14" fillId="16" borderId="0" applyBorder="0" applyAlignment="0" applyProtection="0"/>
    <xf numFmtId="174" fontId="59" fillId="0" borderId="0" applyFill="0" applyBorder="0" applyAlignment="0" applyProtection="0"/>
    <xf numFmtId="178" fontId="8" fillId="0" borderId="0" applyFont="0" applyFill="0" applyBorder="0" applyAlignment="0" applyProtection="0"/>
    <xf numFmtId="174" fontId="59" fillId="0" borderId="0" applyFill="0" applyBorder="0" applyAlignment="0" applyProtection="0"/>
    <xf numFmtId="178" fontId="59" fillId="0" borderId="0" applyFont="0" applyFill="0" applyBorder="0" applyAlignment="0" applyProtection="0"/>
    <xf numFmtId="169" fontId="59" fillId="0" borderId="0" applyFill="0" applyBorder="0" applyAlignment="0" applyProtection="0"/>
    <xf numFmtId="165" fontId="15" fillId="0" borderId="0">
      <alignment horizontal="right"/>
    </xf>
    <xf numFmtId="165" fontId="16" fillId="7" borderId="0" applyBorder="0" applyAlignment="0" applyProtection="0"/>
    <xf numFmtId="0" fontId="8" fillId="0" borderId="0"/>
    <xf numFmtId="165" fontId="69" fillId="0" borderId="0"/>
    <xf numFmtId="180" fontId="59" fillId="0" borderId="0"/>
    <xf numFmtId="165" fontId="59" fillId="0" borderId="0"/>
    <xf numFmtId="165" fontId="59" fillId="0" borderId="0"/>
    <xf numFmtId="180" fontId="59" fillId="0" borderId="0"/>
    <xf numFmtId="180" fontId="59" fillId="0" borderId="0"/>
    <xf numFmtId="165" fontId="69" fillId="0" borderId="0"/>
    <xf numFmtId="0" fontId="59" fillId="0" borderId="0"/>
    <xf numFmtId="0" fontId="8" fillId="0" borderId="0"/>
    <xf numFmtId="0" fontId="59" fillId="0" borderId="0"/>
    <xf numFmtId="9" fontId="59" fillId="0" borderId="0" applyFill="0" applyBorder="0" applyAlignment="0" applyProtection="0"/>
    <xf numFmtId="9" fontId="8" fillId="0" borderId="0" applyFont="0" applyFill="0" applyBorder="0" applyAlignment="0" applyProtection="0"/>
    <xf numFmtId="165" fontId="17" fillId="6" borderId="0" applyBorder="0" applyAlignment="0" applyProtection="0"/>
    <xf numFmtId="165" fontId="18" fillId="15" borderId="4" applyAlignment="0" applyProtection="0"/>
    <xf numFmtId="165" fontId="19" fillId="0" borderId="0" applyFill="0" applyBorder="0" applyAlignment="0" applyProtection="0"/>
    <xf numFmtId="165" fontId="20" fillId="0" borderId="0" applyFill="0" applyBorder="0" applyAlignment="0" applyProtection="0"/>
    <xf numFmtId="165" fontId="21" fillId="0" borderId="5" applyFill="0" applyAlignment="0" applyProtection="0"/>
    <xf numFmtId="165" fontId="22" fillId="0" borderId="6" applyFill="0" applyAlignment="0" applyProtection="0"/>
    <xf numFmtId="165" fontId="23" fillId="0" borderId="7" applyFill="0" applyAlignment="0" applyProtection="0"/>
    <xf numFmtId="165" fontId="23" fillId="0" borderId="0" applyFill="0" applyBorder="0" applyAlignment="0" applyProtection="0"/>
    <xf numFmtId="165" fontId="24" fillId="0" borderId="8" applyFill="0" applyAlignment="0" applyProtection="0"/>
    <xf numFmtId="165" fontId="25" fillId="17" borderId="9" applyAlignment="0" applyProtection="0"/>
    <xf numFmtId="178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78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74" fontId="59" fillId="0" borderId="0" applyFill="0" applyBorder="0" applyAlignment="0" applyProtection="0"/>
    <xf numFmtId="178" fontId="8" fillId="0" borderId="0" applyFont="0" applyFill="0" applyBorder="0" applyAlignment="0" applyProtection="0"/>
    <xf numFmtId="0" fontId="7" fillId="0" borderId="0"/>
    <xf numFmtId="0" fontId="78" fillId="0" borderId="0"/>
    <xf numFmtId="0" fontId="8" fillId="0" borderId="0"/>
    <xf numFmtId="0" fontId="59" fillId="0" borderId="0"/>
    <xf numFmtId="180" fontId="69" fillId="0" borderId="0"/>
    <xf numFmtId="180" fontId="59" fillId="0" borderId="0"/>
    <xf numFmtId="0" fontId="59" fillId="0" borderId="0"/>
    <xf numFmtId="0" fontId="59" fillId="0" borderId="0"/>
    <xf numFmtId="180" fontId="59" fillId="0" borderId="0"/>
    <xf numFmtId="9" fontId="59" fillId="0" borderId="0" applyFill="0" applyBorder="0" applyAlignment="0" applyProtection="0"/>
    <xf numFmtId="165" fontId="59" fillId="0" borderId="0"/>
    <xf numFmtId="0" fontId="6" fillId="0" borderId="0"/>
    <xf numFmtId="167" fontId="8" fillId="0" borderId="0"/>
    <xf numFmtId="180" fontId="8" fillId="0" borderId="0"/>
    <xf numFmtId="167" fontId="69" fillId="0" borderId="0"/>
    <xf numFmtId="165" fontId="69" fillId="0" borderId="0"/>
    <xf numFmtId="166" fontId="8" fillId="0" borderId="0" applyFont="0" applyFill="0" applyBorder="0" applyAlignment="0" applyProtection="0"/>
    <xf numFmtId="0" fontId="8" fillId="0" borderId="0"/>
    <xf numFmtId="179" fontId="8" fillId="0" borderId="0" applyFill="0" applyBorder="0" applyAlignment="0" applyProtection="0"/>
    <xf numFmtId="178" fontId="8" fillId="0" borderId="0" applyFont="0" applyFill="0" applyBorder="0" applyAlignment="0" applyProtection="0"/>
    <xf numFmtId="165" fontId="8" fillId="0" borderId="0"/>
    <xf numFmtId="174" fontId="8" fillId="0" borderId="0" applyFill="0" applyBorder="0" applyAlignment="0" applyProtection="0"/>
    <xf numFmtId="165" fontId="69" fillId="0" borderId="0"/>
    <xf numFmtId="167" fontId="8" fillId="0" borderId="0"/>
    <xf numFmtId="0" fontId="132" fillId="0" borderId="0"/>
    <xf numFmtId="180" fontId="8" fillId="0" borderId="0"/>
    <xf numFmtId="165" fontId="8" fillId="0" borderId="0"/>
    <xf numFmtId="0" fontId="5" fillId="0" borderId="0"/>
    <xf numFmtId="164" fontId="5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321">
    <xf numFmtId="165" fontId="0" fillId="0" borderId="0" xfId="0"/>
    <xf numFmtId="165" fontId="26" fillId="0" borderId="0" xfId="0" applyFont="1" applyAlignment="1">
      <alignment horizontal="center"/>
    </xf>
    <xf numFmtId="0" fontId="0" fillId="0" borderId="0" xfId="0" applyNumberFormat="1"/>
    <xf numFmtId="165" fontId="27" fillId="0" borderId="0" xfId="0" applyFont="1"/>
    <xf numFmtId="165" fontId="0" fillId="0" borderId="0" xfId="0" applyAlignment="1">
      <alignment vertical="center"/>
    </xf>
    <xf numFmtId="165" fontId="31" fillId="0" borderId="0" xfId="0" applyFont="1" applyAlignment="1">
      <alignment vertical="center"/>
    </xf>
    <xf numFmtId="165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165" fontId="36" fillId="0" borderId="0" xfId="0" applyFont="1" applyAlignment="1">
      <alignment vertical="center"/>
    </xf>
    <xf numFmtId="165" fontId="37" fillId="0" borderId="0" xfId="0" applyFont="1" applyAlignment="1">
      <alignment vertical="center"/>
    </xf>
    <xf numFmtId="2" fontId="36" fillId="0" borderId="0" xfId="0" applyNumberFormat="1" applyFont="1" applyAlignment="1">
      <alignment vertical="center"/>
    </xf>
    <xf numFmtId="165" fontId="36" fillId="0" borderId="0" xfId="0" applyFont="1" applyAlignment="1" applyProtection="1">
      <alignment horizontal="center" vertical="center"/>
      <protection locked="0"/>
    </xf>
    <xf numFmtId="2" fontId="39" fillId="0" borderId="0" xfId="0" applyNumberFormat="1" applyFont="1" applyAlignment="1">
      <alignment horizontal="center" vertical="center"/>
    </xf>
    <xf numFmtId="2" fontId="40" fillId="0" borderId="0" xfId="0" applyNumberFormat="1" applyFont="1" applyAlignment="1">
      <alignment horizontal="center" vertical="center"/>
    </xf>
    <xf numFmtId="1" fontId="40" fillId="0" borderId="0" xfId="0" applyNumberFormat="1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  <xf numFmtId="165" fontId="41" fillId="0" borderId="0" xfId="0" applyFont="1" applyAlignment="1">
      <alignment vertical="center"/>
    </xf>
    <xf numFmtId="165" fontId="38" fillId="0" borderId="0" xfId="0" applyFont="1" applyAlignment="1">
      <alignment horizontal="center" vertical="center"/>
    </xf>
    <xf numFmtId="165" fontId="36" fillId="0" borderId="0" xfId="0" applyFont="1" applyAlignment="1">
      <alignment horizontal="center" vertical="center"/>
    </xf>
    <xf numFmtId="1" fontId="40" fillId="0" borderId="0" xfId="0" applyNumberFormat="1" applyFont="1" applyAlignment="1">
      <alignment vertical="center"/>
    </xf>
    <xf numFmtId="165" fontId="36" fillId="0" borderId="10" xfId="0" applyFont="1" applyBorder="1" applyAlignment="1">
      <alignment vertical="center"/>
    </xf>
    <xf numFmtId="165" fontId="40" fillId="0" borderId="10" xfId="0" applyFont="1" applyBorder="1" applyAlignment="1">
      <alignment vertical="center"/>
    </xf>
    <xf numFmtId="165" fontId="36" fillId="0" borderId="10" xfId="0" applyFont="1" applyBorder="1" applyAlignment="1">
      <alignment horizontal="center" vertical="center"/>
    </xf>
    <xf numFmtId="165" fontId="42" fillId="19" borderId="10" xfId="0" applyFont="1" applyFill="1" applyBorder="1" applyAlignment="1">
      <alignment vertical="center"/>
    </xf>
    <xf numFmtId="165" fontId="42" fillId="19" borderId="0" xfId="0" applyFont="1" applyFill="1" applyAlignment="1">
      <alignment vertical="center"/>
    </xf>
    <xf numFmtId="165" fontId="45" fillId="0" borderId="0" xfId="0" applyFont="1"/>
    <xf numFmtId="165" fontId="28" fillId="0" borderId="0" xfId="0" applyFont="1" applyAlignment="1">
      <alignment horizontal="center" vertical="center"/>
    </xf>
    <xf numFmtId="4" fontId="46" fillId="0" borderId="10" xfId="0" applyNumberFormat="1" applyFon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165" fontId="0" fillId="0" borderId="10" xfId="0" applyBorder="1" applyAlignment="1">
      <alignment vertical="center"/>
    </xf>
    <xf numFmtId="4" fontId="0" fillId="0" borderId="0" xfId="0" applyNumberFormat="1" applyAlignment="1">
      <alignment horizontal="center" vertical="center"/>
    </xf>
    <xf numFmtId="165" fontId="44" fillId="0" borderId="18" xfId="0" applyFont="1" applyBorder="1" applyAlignment="1">
      <alignment horizontal="center" vertical="center"/>
    </xf>
    <xf numFmtId="165" fontId="44" fillId="0" borderId="19" xfId="0" applyFont="1" applyBorder="1" applyAlignment="1">
      <alignment horizontal="center" vertical="center"/>
    </xf>
    <xf numFmtId="165" fontId="44" fillId="0" borderId="20" xfId="0" applyFont="1" applyBorder="1" applyAlignment="1">
      <alignment vertical="center"/>
    </xf>
    <xf numFmtId="165" fontId="44" fillId="0" borderId="20" xfId="0" applyFont="1" applyBorder="1" applyAlignment="1">
      <alignment horizontal="center" vertical="center"/>
    </xf>
    <xf numFmtId="165" fontId="0" fillId="0" borderId="10" xfId="0" applyBorder="1" applyAlignment="1">
      <alignment horizontal="center" vertical="center"/>
    </xf>
    <xf numFmtId="165" fontId="44" fillId="0" borderId="21" xfId="0" applyFont="1" applyBorder="1" applyAlignment="1">
      <alignment horizontal="center" vertical="center"/>
    </xf>
    <xf numFmtId="165" fontId="44" fillId="0" borderId="22" xfId="0" applyFont="1" applyBorder="1" applyAlignment="1">
      <alignment horizontal="center" vertical="center"/>
    </xf>
    <xf numFmtId="165" fontId="44" fillId="0" borderId="23" xfId="0" applyFont="1" applyBorder="1" applyAlignment="1">
      <alignment vertical="center"/>
    </xf>
    <xf numFmtId="165" fontId="44" fillId="0" borderId="23" xfId="0" applyFont="1" applyBorder="1" applyAlignment="1">
      <alignment horizontal="center" vertical="center"/>
    </xf>
    <xf numFmtId="2" fontId="47" fillId="0" borderId="24" xfId="0" applyNumberFormat="1" applyFont="1" applyBorder="1" applyAlignment="1">
      <alignment horizontal="center" vertical="center"/>
    </xf>
    <xf numFmtId="2" fontId="47" fillId="0" borderId="25" xfId="0" applyNumberFormat="1" applyFont="1" applyBorder="1" applyAlignment="1">
      <alignment horizontal="center" vertical="center"/>
    </xf>
    <xf numFmtId="1" fontId="48" fillId="0" borderId="25" xfId="0" applyNumberFormat="1" applyFont="1" applyBorder="1" applyAlignment="1">
      <alignment horizontal="center" vertical="center"/>
    </xf>
    <xf numFmtId="2" fontId="48" fillId="0" borderId="26" xfId="0" applyNumberFormat="1" applyFont="1" applyBorder="1" applyAlignment="1">
      <alignment vertical="center"/>
    </xf>
    <xf numFmtId="2" fontId="48" fillId="0" borderId="26" xfId="0" applyNumberFormat="1" applyFont="1" applyBorder="1" applyAlignment="1">
      <alignment horizontal="center" vertical="center"/>
    </xf>
    <xf numFmtId="165" fontId="46" fillId="0" borderId="10" xfId="0" applyFont="1" applyBorder="1" applyAlignment="1">
      <alignment vertical="center"/>
    </xf>
    <xf numFmtId="2" fontId="47" fillId="0" borderId="27" xfId="0" applyNumberFormat="1" applyFont="1" applyBorder="1" applyAlignment="1">
      <alignment horizontal="center" vertical="center"/>
    </xf>
    <xf numFmtId="2" fontId="47" fillId="0" borderId="10" xfId="0" applyNumberFormat="1" applyFont="1" applyBorder="1" applyAlignment="1">
      <alignment horizontal="center" vertical="center"/>
    </xf>
    <xf numFmtId="1" fontId="48" fillId="0" borderId="10" xfId="0" applyNumberFormat="1" applyFont="1" applyBorder="1" applyAlignment="1">
      <alignment horizontal="center" vertical="center"/>
    </xf>
    <xf numFmtId="2" fontId="48" fillId="0" borderId="28" xfId="0" applyNumberFormat="1" applyFont="1" applyBorder="1" applyAlignment="1">
      <alignment vertical="center"/>
    </xf>
    <xf numFmtId="2" fontId="48" fillId="0" borderId="28" xfId="0" applyNumberFormat="1" applyFont="1" applyBorder="1" applyAlignment="1">
      <alignment horizontal="center" vertical="center"/>
    </xf>
    <xf numFmtId="2" fontId="47" fillId="0" borderId="29" xfId="0" applyNumberFormat="1" applyFont="1" applyBorder="1" applyAlignment="1">
      <alignment horizontal="center" vertical="center"/>
    </xf>
    <xf numFmtId="2" fontId="48" fillId="0" borderId="30" xfId="0" applyNumberFormat="1" applyFont="1" applyBorder="1" applyAlignment="1">
      <alignment horizontal="center" vertical="center"/>
    </xf>
    <xf numFmtId="1" fontId="48" fillId="0" borderId="30" xfId="0" applyNumberFormat="1" applyFont="1" applyBorder="1" applyAlignment="1">
      <alignment horizontal="center" vertical="center"/>
    </xf>
    <xf numFmtId="2" fontId="48" fillId="0" borderId="31" xfId="0" applyNumberFormat="1" applyFont="1" applyBorder="1" applyAlignment="1">
      <alignment vertical="center"/>
    </xf>
    <xf numFmtId="2" fontId="48" fillId="0" borderId="31" xfId="0" applyNumberFormat="1" applyFont="1" applyBorder="1" applyAlignment="1">
      <alignment horizontal="center" vertical="center"/>
    </xf>
    <xf numFmtId="165" fontId="44" fillId="0" borderId="0" xfId="0" applyFont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2" fontId="48" fillId="0" borderId="0" xfId="0" applyNumberFormat="1" applyFont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2" fontId="48" fillId="0" borderId="0" xfId="0" applyNumberFormat="1" applyFont="1" applyAlignment="1">
      <alignment vertical="center"/>
    </xf>
    <xf numFmtId="4" fontId="46" fillId="0" borderId="0" xfId="0" applyNumberFormat="1" applyFont="1" applyAlignment="1">
      <alignment horizontal="center" vertical="center"/>
    </xf>
    <xf numFmtId="165" fontId="46" fillId="0" borderId="0" xfId="0" applyFont="1" applyAlignment="1">
      <alignment vertical="center"/>
    </xf>
    <xf numFmtId="167" fontId="32" fillId="0" borderId="32" xfId="0" applyNumberFormat="1" applyFont="1" applyBorder="1" applyAlignment="1">
      <alignment horizontal="center" vertical="center"/>
    </xf>
    <xf numFmtId="165" fontId="32" fillId="0" borderId="33" xfId="0" applyFont="1" applyBorder="1" applyAlignment="1" applyProtection="1">
      <alignment horizontal="center" vertical="center"/>
      <protection locked="0"/>
    </xf>
    <xf numFmtId="2" fontId="49" fillId="0" borderId="34" xfId="0" applyNumberFormat="1" applyFont="1" applyBorder="1" applyAlignment="1" applyProtection="1">
      <alignment horizontal="center" vertical="center"/>
      <protection locked="0"/>
    </xf>
    <xf numFmtId="2" fontId="49" fillId="0" borderId="32" xfId="0" applyNumberFormat="1" applyFont="1" applyBorder="1" applyAlignment="1" applyProtection="1">
      <alignment horizontal="center" vertical="center"/>
      <protection locked="0"/>
    </xf>
    <xf numFmtId="2" fontId="49" fillId="0" borderId="33" xfId="0" applyNumberFormat="1" applyFont="1" applyBorder="1" applyAlignment="1" applyProtection="1">
      <alignment horizontal="center" vertical="center"/>
      <protection locked="0"/>
    </xf>
    <xf numFmtId="0" fontId="0" fillId="0" borderId="0" xfId="47" applyFont="1"/>
    <xf numFmtId="0" fontId="0" fillId="0" borderId="0" xfId="47" applyFont="1" applyAlignment="1">
      <alignment horizontal="center"/>
    </xf>
    <xf numFmtId="0" fontId="0" fillId="0" borderId="0" xfId="47" applyFont="1" applyAlignment="1">
      <alignment horizontal="center" vertical="center" wrapText="1"/>
    </xf>
    <xf numFmtId="0" fontId="0" fillId="0" borderId="0" xfId="47" applyFont="1" applyAlignment="1">
      <alignment horizontal="left" vertical="center" wrapText="1"/>
    </xf>
    <xf numFmtId="2" fontId="32" fillId="0" borderId="0" xfId="47" applyNumberFormat="1" applyFont="1" applyAlignment="1">
      <alignment vertical="center" wrapText="1"/>
    </xf>
    <xf numFmtId="165" fontId="29" fillId="0" borderId="0" xfId="0" applyFont="1"/>
    <xf numFmtId="165" fontId="29" fillId="0" borderId="0" xfId="0" applyFont="1" applyAlignment="1">
      <alignment horizontal="right"/>
    </xf>
    <xf numFmtId="174" fontId="0" fillId="0" borderId="0" xfId="32" applyFont="1" applyFill="1" applyBorder="1" applyAlignment="1" applyProtection="1"/>
    <xf numFmtId="2" fontId="32" fillId="0" borderId="0" xfId="47" applyNumberFormat="1" applyFont="1" applyAlignment="1">
      <alignment horizontal="right" vertical="center" wrapText="1"/>
    </xf>
    <xf numFmtId="10" fontId="29" fillId="0" borderId="0" xfId="0" applyNumberFormat="1" applyFont="1"/>
    <xf numFmtId="2" fontId="32" fillId="0" borderId="0" xfId="47" applyNumberFormat="1" applyFont="1" applyAlignment="1">
      <alignment horizontal="center" vertical="center" wrapText="1"/>
    </xf>
    <xf numFmtId="0" fontId="0" fillId="0" borderId="32" xfId="47" applyFont="1" applyBorder="1" applyAlignment="1">
      <alignment horizontal="center" vertical="center" wrapText="1"/>
    </xf>
    <xf numFmtId="0" fontId="0" fillId="0" borderId="33" xfId="47" applyFont="1" applyBorder="1" applyAlignment="1">
      <alignment horizontal="center" vertical="center" wrapText="1"/>
    </xf>
    <xf numFmtId="0" fontId="0" fillId="0" borderId="34" xfId="47" applyFont="1" applyBorder="1" applyAlignment="1">
      <alignment horizontal="center" vertical="center" wrapText="1"/>
    </xf>
    <xf numFmtId="0" fontId="0" fillId="0" borderId="35" xfId="47" applyFont="1" applyBorder="1" applyAlignment="1">
      <alignment horizontal="center"/>
    </xf>
    <xf numFmtId="0" fontId="0" fillId="0" borderId="36" xfId="47" applyFont="1" applyBorder="1" applyAlignment="1">
      <alignment horizontal="center"/>
    </xf>
    <xf numFmtId="0" fontId="0" fillId="0" borderId="37" xfId="47" applyFont="1" applyBorder="1" applyAlignment="1">
      <alignment horizontal="center"/>
    </xf>
    <xf numFmtId="0" fontId="0" fillId="0" borderId="38" xfId="47" applyFont="1" applyBorder="1" applyAlignment="1">
      <alignment horizontal="left"/>
    </xf>
    <xf numFmtId="165" fontId="0" fillId="0" borderId="39" xfId="47" applyNumberFormat="1" applyFont="1" applyBorder="1" applyAlignment="1">
      <alignment horizontal="center"/>
    </xf>
    <xf numFmtId="0" fontId="0" fillId="0" borderId="39" xfId="47" applyFont="1" applyBorder="1" applyAlignment="1">
      <alignment horizontal="center"/>
    </xf>
    <xf numFmtId="2" fontId="33" fillId="0" borderId="39" xfId="47" applyNumberFormat="1" applyFont="1" applyBorder="1" applyAlignment="1">
      <alignment horizontal="center"/>
    </xf>
    <xf numFmtId="173" fontId="0" fillId="0" borderId="39" xfId="47" applyNumberFormat="1" applyFont="1" applyBorder="1" applyAlignment="1">
      <alignment horizontal="center"/>
    </xf>
    <xf numFmtId="2" fontId="0" fillId="0" borderId="40" xfId="47" applyNumberFormat="1" applyFont="1" applyBorder="1" applyAlignment="1">
      <alignment horizontal="center"/>
    </xf>
    <xf numFmtId="0" fontId="33" fillId="0" borderId="39" xfId="47" applyFont="1" applyBorder="1" applyAlignment="1">
      <alignment horizontal="center"/>
    </xf>
    <xf numFmtId="0" fontId="50" fillId="0" borderId="39" xfId="47" applyFont="1" applyBorder="1" applyAlignment="1">
      <alignment horizontal="center"/>
    </xf>
    <xf numFmtId="2" fontId="29" fillId="0" borderId="40" xfId="47" applyNumberFormat="1" applyFont="1" applyBorder="1" applyAlignment="1">
      <alignment horizontal="center"/>
    </xf>
    <xf numFmtId="165" fontId="50" fillId="0" borderId="39" xfId="47" applyNumberFormat="1" applyFont="1" applyBorder="1" applyAlignment="1">
      <alignment horizontal="center"/>
    </xf>
    <xf numFmtId="2" fontId="0" fillId="0" borderId="39" xfId="47" applyNumberFormat="1" applyFont="1" applyBorder="1" applyAlignment="1">
      <alignment horizontal="center"/>
    </xf>
    <xf numFmtId="0" fontId="0" fillId="0" borderId="38" xfId="47" applyFont="1" applyBorder="1"/>
    <xf numFmtId="0" fontId="0" fillId="0" borderId="39" xfId="47" applyFont="1" applyBorder="1"/>
    <xf numFmtId="0" fontId="33" fillId="0" borderId="39" xfId="47" applyFont="1" applyBorder="1"/>
    <xf numFmtId="0" fontId="0" fillId="0" borderId="41" xfId="47" applyFont="1" applyBorder="1"/>
    <xf numFmtId="0" fontId="0" fillId="0" borderId="42" xfId="47" applyFont="1" applyBorder="1"/>
    <xf numFmtId="0" fontId="0" fillId="0" borderId="42" xfId="47" applyFont="1" applyBorder="1" applyAlignment="1">
      <alignment horizontal="center"/>
    </xf>
    <xf numFmtId="0" fontId="33" fillId="0" borderId="42" xfId="47" applyFont="1" applyBorder="1"/>
    <xf numFmtId="2" fontId="0" fillId="0" borderId="42" xfId="47" applyNumberFormat="1" applyFont="1" applyBorder="1" applyAlignment="1">
      <alignment horizontal="center"/>
    </xf>
    <xf numFmtId="0" fontId="50" fillId="0" borderId="42" xfId="47" applyFont="1" applyBorder="1" applyAlignment="1">
      <alignment horizontal="center"/>
    </xf>
    <xf numFmtId="0" fontId="42" fillId="0" borderId="43" xfId="47" applyFont="1" applyBorder="1" applyAlignment="1">
      <alignment horizontal="center"/>
    </xf>
    <xf numFmtId="4" fontId="33" fillId="0" borderId="44" xfId="47" applyNumberFormat="1" applyFont="1" applyBorder="1"/>
    <xf numFmtId="2" fontId="0" fillId="0" borderId="45" xfId="47" applyNumberFormat="1" applyFont="1" applyBorder="1" applyAlignment="1">
      <alignment horizontal="center"/>
    </xf>
    <xf numFmtId="0" fontId="50" fillId="0" borderId="45" xfId="47" applyFont="1" applyBorder="1" applyAlignment="1">
      <alignment horizontal="center"/>
    </xf>
    <xf numFmtId="2" fontId="0" fillId="0" borderId="46" xfId="47" applyNumberFormat="1" applyFont="1" applyBorder="1"/>
    <xf numFmtId="0" fontId="42" fillId="0" borderId="47" xfId="47" applyFont="1" applyBorder="1" applyAlignment="1">
      <alignment horizontal="center"/>
    </xf>
    <xf numFmtId="0" fontId="33" fillId="0" borderId="48" xfId="47" applyFont="1" applyBorder="1"/>
    <xf numFmtId="2" fontId="0" fillId="0" borderId="0" xfId="47" applyNumberFormat="1" applyFont="1" applyAlignment="1">
      <alignment horizontal="center"/>
    </xf>
    <xf numFmtId="0" fontId="50" fillId="0" borderId="0" xfId="47" applyFont="1" applyAlignment="1">
      <alignment horizontal="center"/>
    </xf>
    <xf numFmtId="2" fontId="0" fillId="0" borderId="49" xfId="47" applyNumberFormat="1" applyFont="1" applyBorder="1"/>
    <xf numFmtId="4" fontId="42" fillId="0" borderId="10" xfId="47" applyNumberFormat="1" applyFont="1" applyBorder="1" applyAlignment="1">
      <alignment horizontal="center"/>
    </xf>
    <xf numFmtId="0" fontId="42" fillId="0" borderId="10" xfId="47" applyFont="1" applyBorder="1" applyAlignment="1">
      <alignment horizontal="left"/>
    </xf>
    <xf numFmtId="0" fontId="42" fillId="0" borderId="50" xfId="47" applyFont="1" applyBorder="1" applyAlignment="1">
      <alignment horizontal="center"/>
    </xf>
    <xf numFmtId="0" fontId="33" fillId="0" borderId="51" xfId="47" applyFont="1" applyBorder="1"/>
    <xf numFmtId="2" fontId="0" fillId="0" borderId="52" xfId="47" applyNumberFormat="1" applyFont="1" applyBorder="1" applyAlignment="1">
      <alignment horizontal="center"/>
    </xf>
    <xf numFmtId="0" fontId="50" fillId="0" borderId="52" xfId="47" applyFont="1" applyBorder="1" applyAlignment="1">
      <alignment horizontal="center"/>
    </xf>
    <xf numFmtId="2" fontId="0" fillId="0" borderId="53" xfId="47" applyNumberFormat="1" applyFont="1" applyBorder="1"/>
    <xf numFmtId="4" fontId="0" fillId="0" borderId="0" xfId="47" applyNumberFormat="1" applyFont="1"/>
    <xf numFmtId="165" fontId="0" fillId="0" borderId="0" xfId="0" applyAlignment="1">
      <alignment horizontal="left" vertical="center"/>
    </xf>
    <xf numFmtId="165" fontId="51" fillId="0" borderId="0" xfId="0" applyFont="1" applyAlignment="1" applyProtection="1">
      <alignment horizontal="center" vertical="center"/>
      <protection locked="0"/>
    </xf>
    <xf numFmtId="165" fontId="0" fillId="0" borderId="0" xfId="0" applyAlignment="1" applyProtection="1">
      <alignment horizontal="left" vertical="center"/>
      <protection locked="0"/>
    </xf>
    <xf numFmtId="165" fontId="32" fillId="15" borderId="32" xfId="0" applyFont="1" applyFill="1" applyBorder="1" applyAlignment="1">
      <alignment horizontal="center" vertical="center"/>
    </xf>
    <xf numFmtId="165" fontId="32" fillId="15" borderId="33" xfId="0" applyFont="1" applyFill="1" applyBorder="1" applyAlignment="1">
      <alignment horizontal="center" vertical="center"/>
    </xf>
    <xf numFmtId="165" fontId="32" fillId="15" borderId="34" xfId="0" applyFont="1" applyFill="1" applyBorder="1" applyAlignment="1">
      <alignment horizontal="center" vertical="center"/>
    </xf>
    <xf numFmtId="165" fontId="44" fillId="0" borderId="0" xfId="0" applyFont="1" applyAlignment="1">
      <alignment horizontal="center" vertical="center"/>
    </xf>
    <xf numFmtId="165" fontId="53" fillId="0" borderId="54" xfId="0" applyFont="1" applyBorder="1" applyAlignment="1">
      <alignment horizontal="left" vertical="center"/>
    </xf>
    <xf numFmtId="165" fontId="53" fillId="0" borderId="17" xfId="0" applyFont="1" applyBorder="1" applyAlignment="1">
      <alignment vertical="center"/>
    </xf>
    <xf numFmtId="165" fontId="53" fillId="0" borderId="17" xfId="0" applyFont="1" applyBorder="1" applyAlignment="1">
      <alignment horizontal="center" vertical="center"/>
    </xf>
    <xf numFmtId="165" fontId="52" fillId="0" borderId="54" xfId="0" applyFont="1" applyBorder="1" applyAlignment="1">
      <alignment horizontal="left" vertical="center"/>
    </xf>
    <xf numFmtId="165" fontId="0" fillId="0" borderId="17" xfId="0" applyBorder="1" applyAlignment="1">
      <alignment horizontal="center" vertical="center"/>
    </xf>
    <xf numFmtId="165" fontId="34" fillId="0" borderId="0" xfId="0" applyFont="1" applyAlignment="1">
      <alignment horizontal="center" vertical="center"/>
    </xf>
    <xf numFmtId="165" fontId="53" fillId="0" borderId="17" xfId="0" applyFont="1" applyBorder="1" applyAlignment="1" applyProtection="1">
      <alignment horizontal="left" vertical="center"/>
      <protection locked="0"/>
    </xf>
    <xf numFmtId="4" fontId="53" fillId="0" borderId="17" xfId="0" applyNumberFormat="1" applyFont="1" applyBorder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34" fillId="19" borderId="0" xfId="0" applyNumberFormat="1" applyFont="1" applyFill="1" applyAlignment="1">
      <alignment vertical="center"/>
    </xf>
    <xf numFmtId="165" fontId="0" fillId="19" borderId="0" xfId="0" applyFill="1" applyAlignment="1">
      <alignment vertical="center"/>
    </xf>
    <xf numFmtId="165" fontId="55" fillId="0" borderId="0" xfId="0" applyFont="1" applyAlignment="1">
      <alignment horizontal="left" vertical="center"/>
    </xf>
    <xf numFmtId="165" fontId="53" fillId="0" borderId="17" xfId="0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169" fontId="55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3" fontId="48" fillId="0" borderId="0" xfId="0" applyNumberFormat="1" applyFont="1" applyAlignment="1">
      <alignment vertical="center"/>
    </xf>
    <xf numFmtId="3" fontId="44" fillId="0" borderId="0" xfId="0" applyNumberFormat="1" applyFont="1" applyAlignment="1">
      <alignment vertical="center"/>
    </xf>
    <xf numFmtId="165" fontId="53" fillId="0" borderId="17" xfId="0" applyFont="1" applyBorder="1" applyAlignment="1">
      <alignment vertical="center" wrapText="1"/>
    </xf>
    <xf numFmtId="4" fontId="53" fillId="0" borderId="0" xfId="0" applyNumberFormat="1" applyFont="1" applyAlignment="1">
      <alignment horizontal="right" vertical="center"/>
    </xf>
    <xf numFmtId="3" fontId="53" fillId="0" borderId="17" xfId="0" applyNumberFormat="1" applyFont="1" applyBorder="1" applyAlignment="1">
      <alignment horizontal="center" vertical="center"/>
    </xf>
    <xf numFmtId="4" fontId="56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vertical="center"/>
    </xf>
    <xf numFmtId="165" fontId="53" fillId="0" borderId="21" xfId="0" applyFont="1" applyBorder="1" applyAlignment="1">
      <alignment horizontal="left" vertical="center"/>
    </xf>
    <xf numFmtId="165" fontId="53" fillId="0" borderId="22" xfId="0" applyFont="1" applyBorder="1" applyAlignment="1">
      <alignment horizontal="left" vertical="center"/>
    </xf>
    <xf numFmtId="165" fontId="53" fillId="0" borderId="22" xfId="0" applyFont="1" applyBorder="1" applyAlignment="1">
      <alignment horizontal="center" vertical="center"/>
    </xf>
    <xf numFmtId="3" fontId="53" fillId="0" borderId="22" xfId="0" applyNumberFormat="1" applyFont="1" applyBorder="1" applyAlignment="1">
      <alignment horizontal="center" vertical="center"/>
    </xf>
    <xf numFmtId="165" fontId="53" fillId="0" borderId="44" xfId="0" applyFont="1" applyBorder="1" applyAlignment="1">
      <alignment horizontal="left" vertical="center"/>
    </xf>
    <xf numFmtId="165" fontId="57" fillId="0" borderId="45" xfId="0" applyFont="1" applyBorder="1" applyAlignment="1">
      <alignment horizontal="left" vertical="center"/>
    </xf>
    <xf numFmtId="165" fontId="53" fillId="0" borderId="45" xfId="0" applyFont="1" applyBorder="1" applyAlignment="1">
      <alignment horizontal="center" vertical="center"/>
    </xf>
    <xf numFmtId="4" fontId="57" fillId="0" borderId="45" xfId="0" applyNumberFormat="1" applyFont="1" applyBorder="1" applyAlignment="1">
      <alignment horizontal="center" vertical="center"/>
    </xf>
    <xf numFmtId="165" fontId="53" fillId="0" borderId="48" xfId="0" applyFont="1" applyBorder="1" applyAlignment="1">
      <alignment horizontal="left" vertical="center"/>
    </xf>
    <xf numFmtId="165" fontId="57" fillId="0" borderId="0" xfId="0" applyFont="1" applyAlignment="1">
      <alignment horizontal="left" vertical="center"/>
    </xf>
    <xf numFmtId="165" fontId="53" fillId="0" borderId="0" xfId="0" applyFont="1" applyAlignment="1">
      <alignment horizontal="center" vertical="center"/>
    </xf>
    <xf numFmtId="4" fontId="57" fillId="0" borderId="0" xfId="0" applyNumberFormat="1" applyFont="1" applyAlignment="1">
      <alignment horizontal="center" vertical="center"/>
    </xf>
    <xf numFmtId="165" fontId="0" fillId="0" borderId="51" xfId="0" applyBorder="1" applyAlignment="1">
      <alignment horizontal="left" vertical="center"/>
    </xf>
    <xf numFmtId="165" fontId="0" fillId="0" borderId="52" xfId="0" applyBorder="1" applyAlignment="1">
      <alignment vertical="center"/>
    </xf>
    <xf numFmtId="165" fontId="0" fillId="0" borderId="52" xfId="0" applyBorder="1" applyAlignment="1">
      <alignment horizontal="center" vertical="center"/>
    </xf>
    <xf numFmtId="9" fontId="60" fillId="0" borderId="0" xfId="50" applyFont="1" applyFill="1" applyBorder="1" applyAlignment="1" applyProtection="1">
      <alignment horizontal="center" vertical="center"/>
      <protection locked="0"/>
    </xf>
    <xf numFmtId="165" fontId="62" fillId="0" borderId="0" xfId="0" applyFont="1"/>
    <xf numFmtId="165" fontId="61" fillId="0" borderId="0" xfId="0" applyFont="1" applyAlignment="1" applyProtection="1">
      <alignment horizontal="center" vertical="center"/>
      <protection locked="0"/>
    </xf>
    <xf numFmtId="165" fontId="61" fillId="0" borderId="0" xfId="0" applyFont="1" applyAlignment="1" applyProtection="1">
      <alignment horizontal="center"/>
      <protection locked="0"/>
    </xf>
    <xf numFmtId="165" fontId="63" fillId="0" borderId="0" xfId="0" applyFont="1"/>
    <xf numFmtId="165" fontId="61" fillId="0" borderId="0" xfId="0" applyFont="1"/>
    <xf numFmtId="165" fontId="26" fillId="0" borderId="0" xfId="0" applyFont="1" applyAlignment="1">
      <alignment vertical="center"/>
    </xf>
    <xf numFmtId="165" fontId="35" fillId="28" borderId="0" xfId="0" applyFont="1" applyFill="1" applyAlignment="1">
      <alignment vertical="center"/>
    </xf>
    <xf numFmtId="165" fontId="32" fillId="2" borderId="35" xfId="0" applyFont="1" applyFill="1" applyBorder="1" applyAlignment="1">
      <alignment horizontal="center" vertical="center"/>
    </xf>
    <xf numFmtId="165" fontId="32" fillId="2" borderId="36" xfId="0" applyFont="1" applyFill="1" applyBorder="1" applyAlignment="1">
      <alignment horizontal="center" vertical="center"/>
    </xf>
    <xf numFmtId="174" fontId="32" fillId="2" borderId="36" xfId="32" applyFont="1" applyFill="1" applyBorder="1" applyAlignment="1" applyProtection="1">
      <alignment vertical="center"/>
    </xf>
    <xf numFmtId="175" fontId="32" fillId="2" borderId="36" xfId="32" applyNumberFormat="1" applyFont="1" applyFill="1" applyBorder="1" applyAlignment="1" applyProtection="1">
      <alignment horizontal="center" vertical="center"/>
    </xf>
    <xf numFmtId="165" fontId="32" fillId="2" borderId="36" xfId="0" applyFont="1" applyFill="1" applyBorder="1" applyAlignment="1">
      <alignment horizontal="center" vertical="center" wrapText="1"/>
    </xf>
    <xf numFmtId="165" fontId="32" fillId="2" borderId="36" xfId="0" applyFont="1" applyFill="1" applyBorder="1" applyAlignment="1" applyProtection="1">
      <alignment horizontal="center" vertical="center"/>
      <protection locked="0"/>
    </xf>
    <xf numFmtId="165" fontId="32" fillId="2" borderId="37" xfId="0" applyFont="1" applyFill="1" applyBorder="1" applyAlignment="1">
      <alignment horizontal="center" vertical="center"/>
    </xf>
    <xf numFmtId="165" fontId="32" fillId="2" borderId="38" xfId="0" applyFont="1" applyFill="1" applyBorder="1" applyAlignment="1">
      <alignment horizontal="center" vertical="center"/>
    </xf>
    <xf numFmtId="165" fontId="32" fillId="2" borderId="39" xfId="0" applyFont="1" applyFill="1" applyBorder="1" applyAlignment="1">
      <alignment horizontal="center" vertical="center"/>
    </xf>
    <xf numFmtId="174" fontId="32" fillId="2" borderId="39" xfId="32" applyFont="1" applyFill="1" applyBorder="1" applyAlignment="1" applyProtection="1">
      <alignment vertical="center"/>
    </xf>
    <xf numFmtId="175" fontId="32" fillId="2" borderId="39" xfId="32" applyNumberFormat="1" applyFont="1" applyFill="1" applyBorder="1" applyAlignment="1" applyProtection="1">
      <alignment horizontal="center" vertical="center"/>
    </xf>
    <xf numFmtId="165" fontId="32" fillId="2" borderId="39" xfId="0" applyFont="1" applyFill="1" applyBorder="1" applyAlignment="1">
      <alignment horizontal="center" vertical="center" wrapText="1"/>
    </xf>
    <xf numFmtId="165" fontId="32" fillId="2" borderId="39" xfId="0" applyFont="1" applyFill="1" applyBorder="1" applyAlignment="1" applyProtection="1">
      <alignment horizontal="center" vertical="center"/>
      <protection locked="0"/>
    </xf>
    <xf numFmtId="165" fontId="32" fillId="2" borderId="40" xfId="0" applyFont="1" applyFill="1" applyBorder="1" applyAlignment="1">
      <alignment horizontal="center" vertical="center"/>
    </xf>
    <xf numFmtId="2" fontId="42" fillId="29" borderId="32" xfId="0" applyNumberFormat="1" applyFont="1" applyFill="1" applyBorder="1" applyAlignment="1">
      <alignment horizontal="center" vertical="center"/>
    </xf>
    <xf numFmtId="2" fontId="32" fillId="30" borderId="33" xfId="0" applyNumberFormat="1" applyFont="1" applyFill="1" applyBorder="1" applyAlignment="1" applyProtection="1">
      <alignment horizontal="center" vertical="center"/>
      <protection locked="0"/>
    </xf>
    <xf numFmtId="2" fontId="32" fillId="30" borderId="34" xfId="0" applyNumberFormat="1" applyFont="1" applyFill="1" applyBorder="1" applyAlignment="1" applyProtection="1">
      <alignment horizontal="center" vertical="center"/>
      <protection locked="0"/>
    </xf>
    <xf numFmtId="2" fontId="43" fillId="0" borderId="0" xfId="0" applyNumberFormat="1" applyFont="1" applyAlignment="1">
      <alignment vertical="center"/>
    </xf>
    <xf numFmtId="165" fontId="42" fillId="0" borderId="0" xfId="0" applyFont="1" applyAlignment="1">
      <alignment vertical="center"/>
    </xf>
    <xf numFmtId="2" fontId="43" fillId="0" borderId="0" xfId="0" applyNumberFormat="1" applyFont="1" applyAlignment="1">
      <alignment horizontal="center" vertical="center"/>
    </xf>
    <xf numFmtId="165" fontId="52" fillId="0" borderId="52" xfId="0" applyFont="1" applyBorder="1" applyAlignment="1" applyProtection="1">
      <alignment horizontal="center" vertical="center"/>
      <protection locked="0"/>
    </xf>
    <xf numFmtId="165" fontId="36" fillId="31" borderId="64" xfId="0" applyFont="1" applyFill="1" applyBorder="1" applyAlignment="1">
      <alignment horizontal="center" vertical="center"/>
    </xf>
    <xf numFmtId="165" fontId="36" fillId="31" borderId="18" xfId="0" applyFont="1" applyFill="1" applyBorder="1" applyAlignment="1">
      <alignment horizontal="center" vertical="center"/>
    </xf>
    <xf numFmtId="165" fontId="36" fillId="31" borderId="19" xfId="0" applyFont="1" applyFill="1" applyBorder="1" applyAlignment="1">
      <alignment horizontal="center" vertical="center"/>
    </xf>
    <xf numFmtId="165" fontId="36" fillId="31" borderId="20" xfId="0" applyFont="1" applyFill="1" applyBorder="1" applyAlignment="1">
      <alignment horizontal="center" vertical="center"/>
    </xf>
    <xf numFmtId="174" fontId="36" fillId="31" borderId="18" xfId="32" applyFont="1" applyFill="1" applyBorder="1" applyAlignment="1" applyProtection="1">
      <alignment vertical="center"/>
    </xf>
    <xf numFmtId="174" fontId="36" fillId="31" borderId="19" xfId="32" applyFont="1" applyFill="1" applyBorder="1" applyAlignment="1" applyProtection="1">
      <alignment vertical="center"/>
    </xf>
    <xf numFmtId="175" fontId="36" fillId="31" borderId="19" xfId="32" applyNumberFormat="1" applyFont="1" applyFill="1" applyBorder="1" applyAlignment="1" applyProtection="1">
      <alignment horizontal="center" vertical="center"/>
    </xf>
    <xf numFmtId="165" fontId="42" fillId="31" borderId="19" xfId="0" applyFont="1" applyFill="1" applyBorder="1" applyAlignment="1">
      <alignment horizontal="center" vertical="center" wrapText="1"/>
    </xf>
    <xf numFmtId="165" fontId="36" fillId="31" borderId="19" xfId="0" applyFont="1" applyFill="1" applyBorder="1" applyAlignment="1">
      <alignment horizontal="center" vertical="center" wrapText="1"/>
    </xf>
    <xf numFmtId="165" fontId="42" fillId="31" borderId="20" xfId="0" applyFont="1" applyFill="1" applyBorder="1" applyAlignment="1">
      <alignment horizontal="center" vertical="center"/>
    </xf>
    <xf numFmtId="165" fontId="36" fillId="31" borderId="65" xfId="0" applyFont="1" applyFill="1" applyBorder="1" applyAlignment="1">
      <alignment horizontal="center" vertical="center"/>
    </xf>
    <xf numFmtId="165" fontId="36" fillId="31" borderId="66" xfId="0" applyFont="1" applyFill="1" applyBorder="1" applyAlignment="1">
      <alignment horizontal="center" vertical="center"/>
    </xf>
    <xf numFmtId="165" fontId="36" fillId="31" borderId="67" xfId="0" applyFont="1" applyFill="1" applyBorder="1" applyAlignment="1">
      <alignment horizontal="center" vertical="center"/>
    </xf>
    <xf numFmtId="165" fontId="36" fillId="31" borderId="68" xfId="0" applyFont="1" applyFill="1" applyBorder="1" applyAlignment="1">
      <alignment horizontal="center" vertical="center"/>
    </xf>
    <xf numFmtId="165" fontId="36" fillId="31" borderId="69" xfId="0" applyFont="1" applyFill="1" applyBorder="1" applyAlignment="1">
      <alignment horizontal="center" vertical="center"/>
    </xf>
    <xf numFmtId="165" fontId="36" fillId="31" borderId="54" xfId="0" applyFont="1" applyFill="1" applyBorder="1" applyAlignment="1">
      <alignment horizontal="center" vertical="center"/>
    </xf>
    <xf numFmtId="165" fontId="36" fillId="31" borderId="17" xfId="0" applyFont="1" applyFill="1" applyBorder="1" applyAlignment="1">
      <alignment horizontal="center" vertical="center"/>
    </xf>
    <xf numFmtId="165" fontId="36" fillId="31" borderId="70" xfId="0" applyFont="1" applyFill="1" applyBorder="1" applyAlignment="1">
      <alignment horizontal="center" vertical="center"/>
    </xf>
    <xf numFmtId="174" fontId="36" fillId="31" borderId="54" xfId="32" applyFont="1" applyFill="1" applyBorder="1" applyAlignment="1" applyProtection="1">
      <alignment vertical="center"/>
    </xf>
    <xf numFmtId="174" fontId="36" fillId="31" borderId="17" xfId="32" applyFont="1" applyFill="1" applyBorder="1" applyAlignment="1" applyProtection="1">
      <alignment vertical="center"/>
    </xf>
    <xf numFmtId="175" fontId="36" fillId="31" borderId="17" xfId="32" applyNumberFormat="1" applyFont="1" applyFill="1" applyBorder="1" applyAlignment="1" applyProtection="1">
      <alignment horizontal="center" vertical="center"/>
    </xf>
    <xf numFmtId="165" fontId="42" fillId="31" borderId="17" xfId="0" applyFont="1" applyFill="1" applyBorder="1" applyAlignment="1">
      <alignment horizontal="center" vertical="center" wrapText="1"/>
    </xf>
    <xf numFmtId="165" fontId="36" fillId="31" borderId="17" xfId="0" applyFont="1" applyFill="1" applyBorder="1" applyAlignment="1">
      <alignment horizontal="center" vertical="center" wrapText="1"/>
    </xf>
    <xf numFmtId="165" fontId="42" fillId="31" borderId="70" xfId="0" applyFont="1" applyFill="1" applyBorder="1" applyAlignment="1">
      <alignment horizontal="center" vertical="center"/>
    </xf>
    <xf numFmtId="165" fontId="36" fillId="31" borderId="71" xfId="0" applyFont="1" applyFill="1" applyBorder="1" applyAlignment="1">
      <alignment horizontal="center" vertical="center"/>
    </xf>
    <xf numFmtId="165" fontId="36" fillId="31" borderId="72" xfId="0" applyFont="1" applyFill="1" applyBorder="1" applyAlignment="1">
      <alignment horizontal="center" vertical="center"/>
    </xf>
    <xf numFmtId="165" fontId="36" fillId="31" borderId="12" xfId="0" applyFont="1" applyFill="1" applyBorder="1" applyAlignment="1">
      <alignment horizontal="center" vertical="center"/>
    </xf>
    <xf numFmtId="165" fontId="36" fillId="31" borderId="73" xfId="0" applyFont="1" applyFill="1" applyBorder="1" applyAlignment="1">
      <alignment horizontal="center" vertical="center"/>
    </xf>
    <xf numFmtId="165" fontId="36" fillId="31" borderId="74" xfId="0" applyFont="1" applyFill="1" applyBorder="1" applyAlignment="1">
      <alignment horizontal="center" vertical="center"/>
    </xf>
    <xf numFmtId="165" fontId="36" fillId="31" borderId="21" xfId="0" applyFont="1" applyFill="1" applyBorder="1" applyAlignment="1">
      <alignment horizontal="center" vertical="center"/>
    </xf>
    <xf numFmtId="165" fontId="36" fillId="31" borderId="22" xfId="0" applyFont="1" applyFill="1" applyBorder="1" applyAlignment="1">
      <alignment horizontal="center" vertical="center"/>
    </xf>
    <xf numFmtId="165" fontId="36" fillId="31" borderId="23" xfId="0" applyFont="1" applyFill="1" applyBorder="1" applyAlignment="1">
      <alignment horizontal="center" vertical="center"/>
    </xf>
    <xf numFmtId="174" fontId="36" fillId="31" borderId="21" xfId="32" applyFont="1" applyFill="1" applyBorder="1" applyAlignment="1" applyProtection="1">
      <alignment vertical="center"/>
    </xf>
    <xf numFmtId="174" fontId="36" fillId="31" borderId="22" xfId="32" applyFont="1" applyFill="1" applyBorder="1" applyAlignment="1" applyProtection="1">
      <alignment vertical="center"/>
    </xf>
    <xf numFmtId="175" fontId="36" fillId="31" borderId="22" xfId="32" applyNumberFormat="1" applyFont="1" applyFill="1" applyBorder="1" applyAlignment="1" applyProtection="1">
      <alignment horizontal="center" vertical="center"/>
    </xf>
    <xf numFmtId="165" fontId="42" fillId="31" borderId="22" xfId="0" applyFont="1" applyFill="1" applyBorder="1" applyAlignment="1">
      <alignment horizontal="center" vertical="center" wrapText="1"/>
    </xf>
    <xf numFmtId="165" fontId="36" fillId="31" borderId="22" xfId="0" applyFont="1" applyFill="1" applyBorder="1" applyAlignment="1">
      <alignment horizontal="center" vertical="center" wrapText="1"/>
    </xf>
    <xf numFmtId="165" fontId="42" fillId="31" borderId="23" xfId="0" applyFont="1" applyFill="1" applyBorder="1" applyAlignment="1">
      <alignment horizontal="center" vertical="center"/>
    </xf>
    <xf numFmtId="165" fontId="36" fillId="31" borderId="75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3" fontId="53" fillId="0" borderId="0" xfId="0" applyNumberFormat="1" applyFont="1" applyAlignment="1">
      <alignment horizontal="center" vertical="center"/>
    </xf>
    <xf numFmtId="165" fontId="52" fillId="28" borderId="18" xfId="0" applyFont="1" applyFill="1" applyBorder="1" applyAlignment="1">
      <alignment horizontal="left" vertical="center"/>
    </xf>
    <xf numFmtId="165" fontId="0" fillId="28" borderId="19" xfId="0" applyFill="1" applyBorder="1" applyAlignment="1">
      <alignment horizontal="center" vertical="center"/>
    </xf>
    <xf numFmtId="165" fontId="0" fillId="28" borderId="0" xfId="0" applyFill="1" applyAlignment="1">
      <alignment horizontal="center" vertical="center"/>
    </xf>
    <xf numFmtId="165" fontId="0" fillId="28" borderId="0" xfId="0" applyFill="1" applyAlignment="1">
      <alignment vertical="center"/>
    </xf>
    <xf numFmtId="165" fontId="53" fillId="28" borderId="54" xfId="0" applyFont="1" applyFill="1" applyBorder="1" applyAlignment="1">
      <alignment horizontal="left" vertical="center"/>
    </xf>
    <xf numFmtId="165" fontId="53" fillId="28" borderId="17" xfId="0" applyFont="1" applyFill="1" applyBorder="1" applyAlignment="1">
      <alignment vertical="center"/>
    </xf>
    <xf numFmtId="165" fontId="53" fillId="28" borderId="17" xfId="0" applyFont="1" applyFill="1" applyBorder="1" applyAlignment="1">
      <alignment horizontal="center" vertical="center"/>
    </xf>
    <xf numFmtId="2" fontId="34" fillId="28" borderId="0" xfId="0" applyNumberFormat="1" applyFont="1" applyFill="1" applyAlignment="1">
      <alignment horizontal="center" vertical="center"/>
    </xf>
    <xf numFmtId="165" fontId="52" fillId="28" borderId="54" xfId="0" applyFont="1" applyFill="1" applyBorder="1" applyAlignment="1">
      <alignment horizontal="left" vertical="center"/>
    </xf>
    <xf numFmtId="165" fontId="0" fillId="28" borderId="17" xfId="0" applyFill="1" applyBorder="1" applyAlignment="1">
      <alignment horizontal="center" vertical="center"/>
    </xf>
    <xf numFmtId="165" fontId="0" fillId="0" borderId="59" xfId="0" applyBorder="1"/>
    <xf numFmtId="165" fontId="89" fillId="0" borderId="0" xfId="0" applyFont="1" applyAlignment="1">
      <alignment vertical="center"/>
    </xf>
    <xf numFmtId="165" fontId="89" fillId="19" borderId="0" xfId="0" applyFont="1" applyFill="1" applyAlignment="1">
      <alignment vertical="center"/>
    </xf>
    <xf numFmtId="1" fontId="89" fillId="19" borderId="0" xfId="0" applyNumberFormat="1" applyFont="1" applyFill="1" applyAlignment="1">
      <alignment vertical="center"/>
    </xf>
    <xf numFmtId="2" fontId="89" fillId="19" borderId="0" xfId="0" applyNumberFormat="1" applyFont="1" applyFill="1" applyAlignment="1">
      <alignment vertical="center"/>
    </xf>
    <xf numFmtId="165" fontId="89" fillId="19" borderId="0" xfId="0" applyFont="1" applyFill="1" applyAlignment="1">
      <alignment horizontal="center" vertical="center"/>
    </xf>
    <xf numFmtId="165" fontId="90" fillId="28" borderId="38" xfId="0" applyFont="1" applyFill="1" applyBorder="1" applyAlignment="1">
      <alignment horizontal="center" vertical="center"/>
    </xf>
    <xf numFmtId="165" fontId="90" fillId="28" borderId="39" xfId="0" applyFont="1" applyFill="1" applyBorder="1" applyAlignment="1">
      <alignment horizontal="center" vertical="center"/>
    </xf>
    <xf numFmtId="2" fontId="90" fillId="28" borderId="39" xfId="0" applyNumberFormat="1" applyFont="1" applyFill="1" applyBorder="1" applyAlignment="1">
      <alignment horizontal="center" vertical="center"/>
    </xf>
    <xf numFmtId="165" fontId="90" fillId="28" borderId="39" xfId="0" applyFont="1" applyFill="1" applyBorder="1" applyAlignment="1" applyProtection="1">
      <alignment horizontal="center" vertical="center" wrapText="1"/>
      <protection locked="0"/>
    </xf>
    <xf numFmtId="2" fontId="90" fillId="28" borderId="39" xfId="0" applyNumberFormat="1" applyFont="1" applyFill="1" applyBorder="1" applyAlignment="1" applyProtection="1">
      <alignment horizontal="center" vertical="center"/>
      <protection locked="0"/>
    </xf>
    <xf numFmtId="2" fontId="90" fillId="28" borderId="40" xfId="0" applyNumberFormat="1" applyFont="1" applyFill="1" applyBorder="1" applyAlignment="1">
      <alignment horizontal="center" vertical="center"/>
    </xf>
    <xf numFmtId="1" fontId="91" fillId="28" borderId="0" xfId="0" applyNumberFormat="1" applyFont="1" applyFill="1" applyAlignment="1">
      <alignment horizontal="center" vertical="center"/>
    </xf>
    <xf numFmtId="168" fontId="92" fillId="28" borderId="0" xfId="0" applyNumberFormat="1" applyFont="1" applyFill="1" applyAlignment="1">
      <alignment horizontal="center" vertical="center"/>
    </xf>
    <xf numFmtId="165" fontId="92" fillId="28" borderId="0" xfId="0" applyFont="1" applyFill="1" applyAlignment="1">
      <alignment horizontal="center" vertical="center"/>
    </xf>
    <xf numFmtId="165" fontId="92" fillId="28" borderId="0" xfId="0" applyFont="1" applyFill="1" applyAlignment="1">
      <alignment vertical="center"/>
    </xf>
    <xf numFmtId="165" fontId="90" fillId="29" borderId="38" xfId="0" applyFont="1" applyFill="1" applyBorder="1" applyAlignment="1">
      <alignment horizontal="center" vertical="center"/>
    </xf>
    <xf numFmtId="165" fontId="90" fillId="29" borderId="39" xfId="0" applyFont="1" applyFill="1" applyBorder="1" applyAlignment="1">
      <alignment horizontal="center" vertical="center"/>
    </xf>
    <xf numFmtId="2" fontId="90" fillId="29" borderId="39" xfId="0" applyNumberFormat="1" applyFont="1" applyFill="1" applyBorder="1" applyAlignment="1">
      <alignment horizontal="center" vertical="center"/>
    </xf>
    <xf numFmtId="165" fontId="90" fillId="29" borderId="39" xfId="0" applyFont="1" applyFill="1" applyBorder="1" applyAlignment="1" applyProtection="1">
      <alignment horizontal="center" vertical="center" wrapText="1"/>
      <protection locked="0"/>
    </xf>
    <xf numFmtId="2" fontId="90" fillId="29" borderId="39" xfId="0" applyNumberFormat="1" applyFont="1" applyFill="1" applyBorder="1" applyAlignment="1" applyProtection="1">
      <alignment horizontal="center" vertical="center"/>
      <protection locked="0"/>
    </xf>
    <xf numFmtId="2" fontId="90" fillId="29" borderId="40" xfId="0" applyNumberFormat="1" applyFont="1" applyFill="1" applyBorder="1" applyAlignment="1">
      <alignment horizontal="center" vertical="center"/>
    </xf>
    <xf numFmtId="1" fontId="91" fillId="29" borderId="0" xfId="0" applyNumberFormat="1" applyFont="1" applyFill="1" applyAlignment="1">
      <alignment horizontal="center" vertical="center"/>
    </xf>
    <xf numFmtId="168" fontId="92" fillId="29" borderId="0" xfId="0" applyNumberFormat="1" applyFont="1" applyFill="1" applyAlignment="1">
      <alignment horizontal="center" vertical="center"/>
    </xf>
    <xf numFmtId="165" fontId="92" fillId="29" borderId="0" xfId="0" applyFont="1" applyFill="1" applyAlignment="1">
      <alignment horizontal="center" vertical="center"/>
    </xf>
    <xf numFmtId="165" fontId="92" fillId="29" borderId="0" xfId="0" applyFont="1" applyFill="1" applyAlignment="1">
      <alignment vertical="center"/>
    </xf>
    <xf numFmtId="165" fontId="92" fillId="28" borderId="0" xfId="0" applyFont="1" applyFill="1"/>
    <xf numFmtId="165" fontId="90" fillId="28" borderId="41" xfId="0" applyFont="1" applyFill="1" applyBorder="1" applyAlignment="1">
      <alignment horizontal="center" vertical="center"/>
    </xf>
    <xf numFmtId="165" fontId="90" fillId="28" borderId="42" xfId="0" applyFont="1" applyFill="1" applyBorder="1" applyAlignment="1">
      <alignment horizontal="center" vertical="center"/>
    </xf>
    <xf numFmtId="2" fontId="90" fillId="28" borderId="42" xfId="0" applyNumberFormat="1" applyFont="1" applyFill="1" applyBorder="1" applyAlignment="1">
      <alignment horizontal="center" vertical="center"/>
    </xf>
    <xf numFmtId="165" fontId="90" fillId="28" borderId="42" xfId="0" applyFont="1" applyFill="1" applyBorder="1" applyAlignment="1" applyProtection="1">
      <alignment horizontal="center" vertical="center" wrapText="1"/>
      <protection locked="0"/>
    </xf>
    <xf numFmtId="2" fontId="90" fillId="28" borderId="42" xfId="0" applyNumberFormat="1" applyFont="1" applyFill="1" applyBorder="1" applyAlignment="1" applyProtection="1">
      <alignment horizontal="center" vertical="center"/>
      <protection locked="0"/>
    </xf>
    <xf numFmtId="2" fontId="90" fillId="28" borderId="83" xfId="0" applyNumberFormat="1" applyFont="1" applyFill="1" applyBorder="1" applyAlignment="1">
      <alignment horizontal="center" vertical="center"/>
    </xf>
    <xf numFmtId="0" fontId="8" fillId="0" borderId="0" xfId="48"/>
    <xf numFmtId="4" fontId="8" fillId="0" borderId="0" xfId="48" applyNumberFormat="1"/>
    <xf numFmtId="0" fontId="8" fillId="0" borderId="0" xfId="48" applyAlignment="1">
      <alignment horizontal="center"/>
    </xf>
    <xf numFmtId="4" fontId="8" fillId="0" borderId="84" xfId="48" applyNumberFormat="1" applyBorder="1"/>
    <xf numFmtId="2" fontId="29" fillId="0" borderId="85" xfId="48" applyNumberFormat="1" applyFont="1" applyBorder="1"/>
    <xf numFmtId="0" fontId="8" fillId="0" borderId="85" xfId="48" applyBorder="1" applyAlignment="1">
      <alignment horizontal="center"/>
    </xf>
    <xf numFmtId="0" fontId="8" fillId="0" borderId="85" xfId="48" applyBorder="1"/>
    <xf numFmtId="2" fontId="8" fillId="0" borderId="84" xfId="48" applyNumberFormat="1" applyBorder="1"/>
    <xf numFmtId="0" fontId="8" fillId="0" borderId="84" xfId="48" applyBorder="1" applyAlignment="1">
      <alignment horizontal="center"/>
    </xf>
    <xf numFmtId="9" fontId="68" fillId="0" borderId="84" xfId="48" applyNumberFormat="1" applyFont="1" applyBorder="1" applyAlignment="1">
      <alignment horizontal="center"/>
    </xf>
    <xf numFmtId="0" fontId="8" fillId="0" borderId="84" xfId="48" applyBorder="1"/>
    <xf numFmtId="2" fontId="68" fillId="0" borderId="84" xfId="48" applyNumberFormat="1" applyFont="1" applyBorder="1" applyAlignment="1">
      <alignment horizontal="center"/>
    </xf>
    <xf numFmtId="2" fontId="8" fillId="0" borderId="0" xfId="48" applyNumberFormat="1"/>
    <xf numFmtId="4" fontId="8" fillId="0" borderId="86" xfId="48" applyNumberFormat="1" applyBorder="1"/>
    <xf numFmtId="0" fontId="8" fillId="0" borderId="86" xfId="48" applyBorder="1"/>
    <xf numFmtId="0" fontId="8" fillId="0" borderId="86" xfId="48" applyBorder="1" applyAlignment="1">
      <alignment horizontal="center"/>
    </xf>
    <xf numFmtId="0" fontId="8" fillId="0" borderId="87" xfId="48" applyBorder="1" applyAlignment="1">
      <alignment horizontal="center" vertical="center" wrapText="1"/>
    </xf>
    <xf numFmtId="4" fontId="8" fillId="0" borderId="88" xfId="48" applyNumberFormat="1" applyBorder="1" applyAlignment="1">
      <alignment horizontal="center" vertical="center" wrapText="1"/>
    </xf>
    <xf numFmtId="0" fontId="8" fillId="0" borderId="88" xfId="48" applyBorder="1" applyAlignment="1">
      <alignment horizontal="center" vertical="center" wrapText="1"/>
    </xf>
    <xf numFmtId="165" fontId="69" fillId="0" borderId="0" xfId="40"/>
    <xf numFmtId="165" fontId="70" fillId="0" borderId="0" xfId="40" applyFont="1" applyAlignment="1" applyProtection="1">
      <alignment horizontal="center"/>
      <protection locked="0"/>
    </xf>
    <xf numFmtId="174" fontId="59" fillId="0" borderId="0" xfId="32" applyAlignment="1">
      <alignment vertical="center"/>
    </xf>
    <xf numFmtId="165" fontId="28" fillId="0" borderId="0" xfId="40" applyFont="1"/>
    <xf numFmtId="165" fontId="44" fillId="0" borderId="0" xfId="40" applyFont="1"/>
    <xf numFmtId="165" fontId="59" fillId="0" borderId="0" xfId="40" applyFont="1"/>
    <xf numFmtId="165" fontId="35" fillId="0" borderId="0" xfId="40" applyFont="1"/>
    <xf numFmtId="165" fontId="28" fillId="0" borderId="0" xfId="40" applyFont="1" applyAlignment="1">
      <alignment horizontal="center" vertical="center"/>
    </xf>
    <xf numFmtId="165" fontId="59" fillId="0" borderId="0" xfId="40" applyFont="1" applyAlignment="1">
      <alignment vertical="center"/>
    </xf>
    <xf numFmtId="2" fontId="59" fillId="0" borderId="0" xfId="40" applyNumberFormat="1" applyFont="1" applyAlignment="1">
      <alignment vertical="center"/>
    </xf>
    <xf numFmtId="165" fontId="35" fillId="0" borderId="0" xfId="40" applyFont="1" applyAlignment="1">
      <alignment vertical="center"/>
    </xf>
    <xf numFmtId="4" fontId="46" fillId="0" borderId="59" xfId="40" applyNumberFormat="1" applyFont="1" applyBorder="1" applyAlignment="1">
      <alignment horizontal="center" vertical="center"/>
    </xf>
    <xf numFmtId="4" fontId="59" fillId="0" borderId="59" xfId="40" applyNumberFormat="1" applyFont="1" applyBorder="1" applyAlignment="1">
      <alignment horizontal="center" vertical="center"/>
    </xf>
    <xf numFmtId="165" fontId="59" fillId="0" borderId="59" xfId="40" applyFont="1" applyBorder="1" applyAlignment="1">
      <alignment vertical="center"/>
    </xf>
    <xf numFmtId="4" fontId="59" fillId="0" borderId="0" xfId="40" applyNumberFormat="1" applyFont="1" applyAlignment="1">
      <alignment horizontal="center" vertical="center"/>
    </xf>
    <xf numFmtId="165" fontId="44" fillId="0" borderId="89" xfId="40" applyFont="1" applyBorder="1" applyAlignment="1">
      <alignment horizontal="center" vertical="center"/>
    </xf>
    <xf numFmtId="165" fontId="44" fillId="0" borderId="90" xfId="40" applyFont="1" applyBorder="1" applyAlignment="1">
      <alignment horizontal="center" vertical="center"/>
    </xf>
    <xf numFmtId="165" fontId="44" fillId="0" borderId="91" xfId="40" applyFont="1" applyBorder="1" applyAlignment="1">
      <alignment horizontal="center" vertical="center"/>
    </xf>
    <xf numFmtId="165" fontId="59" fillId="0" borderId="59" xfId="40" applyFont="1" applyBorder="1" applyAlignment="1">
      <alignment horizontal="center" vertical="center"/>
    </xf>
    <xf numFmtId="165" fontId="44" fillId="0" borderId="92" xfId="40" applyFont="1" applyBorder="1" applyAlignment="1">
      <alignment horizontal="center" vertical="center"/>
    </xf>
    <xf numFmtId="165" fontId="44" fillId="0" borderId="93" xfId="40" applyFont="1" applyBorder="1" applyAlignment="1">
      <alignment horizontal="center" vertical="center"/>
    </xf>
    <xf numFmtId="165" fontId="44" fillId="0" borderId="94" xfId="40" applyFont="1" applyBorder="1" applyAlignment="1">
      <alignment horizontal="center" vertical="center"/>
    </xf>
    <xf numFmtId="165" fontId="59" fillId="0" borderId="0" xfId="40" applyFont="1" applyAlignment="1">
      <alignment horizontal="center" vertical="center"/>
    </xf>
    <xf numFmtId="2" fontId="47" fillId="0" borderId="55" xfId="40" applyNumberFormat="1" applyFont="1" applyBorder="1" applyAlignment="1">
      <alignment horizontal="center" vertical="center"/>
    </xf>
    <xf numFmtId="2" fontId="47" fillId="0" borderId="56" xfId="40" applyNumberFormat="1" applyFont="1" applyBorder="1" applyAlignment="1">
      <alignment horizontal="center" vertical="center"/>
    </xf>
    <xf numFmtId="1" fontId="48" fillId="0" borderId="56" xfId="40" applyNumberFormat="1" applyFont="1" applyBorder="1" applyAlignment="1">
      <alignment horizontal="center" vertical="center"/>
    </xf>
    <xf numFmtId="2" fontId="48" fillId="0" borderId="57" xfId="40" applyNumberFormat="1" applyFont="1" applyBorder="1" applyAlignment="1">
      <alignment horizontal="center" vertical="center"/>
    </xf>
    <xf numFmtId="165" fontId="46" fillId="0" borderId="59" xfId="40" applyFont="1" applyBorder="1" applyAlignment="1">
      <alignment vertical="center"/>
    </xf>
    <xf numFmtId="4" fontId="46" fillId="0" borderId="0" xfId="40" applyNumberFormat="1" applyFont="1" applyAlignment="1">
      <alignment horizontal="center" vertical="center"/>
    </xf>
    <xf numFmtId="165" fontId="46" fillId="0" borderId="0" xfId="40" applyFont="1" applyAlignment="1">
      <alignment vertical="center"/>
    </xf>
    <xf numFmtId="165" fontId="49" fillId="0" borderId="0" xfId="40" applyFont="1"/>
    <xf numFmtId="165" fontId="76" fillId="0" borderId="0" xfId="40" applyFont="1"/>
    <xf numFmtId="165" fontId="73" fillId="0" borderId="0" xfId="40" applyFont="1" applyAlignment="1">
      <alignment horizontal="center" vertical="center"/>
    </xf>
    <xf numFmtId="2" fontId="49" fillId="0" borderId="57" xfId="40" applyNumberFormat="1" applyFont="1" applyBorder="1" applyAlignment="1">
      <alignment vertical="center"/>
    </xf>
    <xf numFmtId="2" fontId="49" fillId="0" borderId="56" xfId="40" applyNumberFormat="1" applyFont="1" applyBorder="1" applyAlignment="1">
      <alignment horizontal="center" vertical="center"/>
    </xf>
    <xf numFmtId="2" fontId="72" fillId="0" borderId="58" xfId="40" applyNumberFormat="1" applyFont="1" applyBorder="1" applyAlignment="1">
      <alignment horizontal="center" vertical="center"/>
    </xf>
    <xf numFmtId="2" fontId="72" fillId="0" borderId="59" xfId="40" applyNumberFormat="1" applyFont="1" applyBorder="1" applyAlignment="1">
      <alignment horizontal="center" vertical="center"/>
    </xf>
    <xf numFmtId="1" fontId="72" fillId="0" borderId="59" xfId="40" applyNumberFormat="1" applyFont="1" applyBorder="1" applyAlignment="1">
      <alignment horizontal="center" vertical="center"/>
    </xf>
    <xf numFmtId="2" fontId="72" fillId="0" borderId="60" xfId="40" applyNumberFormat="1" applyFont="1" applyBorder="1" applyAlignment="1">
      <alignment horizontal="center" vertical="center"/>
    </xf>
    <xf numFmtId="2" fontId="72" fillId="0" borderId="61" xfId="40" applyNumberFormat="1" applyFont="1" applyBorder="1" applyAlignment="1">
      <alignment horizontal="center" vertical="center"/>
    </xf>
    <xf numFmtId="2" fontId="72" fillId="0" borderId="62" xfId="40" applyNumberFormat="1" applyFont="1" applyBorder="1" applyAlignment="1">
      <alignment horizontal="center" vertical="center"/>
    </xf>
    <xf numFmtId="1" fontId="72" fillId="0" borderId="62" xfId="40" applyNumberFormat="1" applyFont="1" applyBorder="1" applyAlignment="1">
      <alignment horizontal="center" vertical="center"/>
    </xf>
    <xf numFmtId="2" fontId="72" fillId="0" borderId="63" xfId="40" applyNumberFormat="1" applyFont="1" applyBorder="1" applyAlignment="1">
      <alignment horizontal="center" vertical="center"/>
    </xf>
    <xf numFmtId="165" fontId="32" fillId="24" borderId="89" xfId="40" applyFont="1" applyFill="1" applyBorder="1" applyAlignment="1">
      <alignment horizontal="center" vertical="center"/>
    </xf>
    <xf numFmtId="165" fontId="32" fillId="24" borderId="91" xfId="40" applyFont="1" applyFill="1" applyBorder="1" applyAlignment="1">
      <alignment horizontal="center" vertical="center"/>
    </xf>
    <xf numFmtId="178" fontId="32" fillId="24" borderId="90" xfId="35" applyFont="1" applyFill="1" applyBorder="1" applyAlignment="1" applyProtection="1">
      <alignment vertical="center"/>
    </xf>
    <xf numFmtId="179" fontId="32" fillId="24" borderId="91" xfId="35" applyNumberFormat="1" applyFont="1" applyFill="1" applyBorder="1" applyAlignment="1" applyProtection="1">
      <alignment horizontal="center" vertical="center"/>
    </xf>
    <xf numFmtId="165" fontId="32" fillId="24" borderId="89" xfId="40" applyFont="1" applyFill="1" applyBorder="1" applyAlignment="1">
      <alignment horizontal="center" vertical="center" wrapText="1"/>
    </xf>
    <xf numFmtId="165" fontId="32" fillId="24" borderId="90" xfId="40" applyFont="1" applyFill="1" applyBorder="1" applyAlignment="1">
      <alignment horizontal="center" vertical="center" wrapText="1"/>
    </xf>
    <xf numFmtId="165" fontId="35" fillId="22" borderId="0" xfId="40" applyFont="1" applyFill="1" applyAlignment="1">
      <alignment vertical="center"/>
    </xf>
    <xf numFmtId="165" fontId="35" fillId="29" borderId="0" xfId="40" applyFont="1" applyFill="1" applyAlignment="1">
      <alignment vertical="center"/>
    </xf>
    <xf numFmtId="165" fontId="36" fillId="0" borderId="0" xfId="40" applyFont="1" applyAlignment="1">
      <alignment horizontal="center" vertical="center"/>
    </xf>
    <xf numFmtId="165" fontId="77" fillId="0" borderId="0" xfId="40" applyFont="1" applyAlignment="1">
      <alignment horizontal="center" vertical="center"/>
    </xf>
    <xf numFmtId="165" fontId="81" fillId="0" borderId="0" xfId="0" applyFont="1" applyAlignment="1">
      <alignment vertical="center"/>
    </xf>
    <xf numFmtId="165" fontId="44" fillId="0" borderId="99" xfId="40" applyFont="1" applyBorder="1" applyAlignment="1" applyProtection="1">
      <alignment horizontal="center" vertical="center" wrapText="1"/>
      <protection locked="0"/>
    </xf>
    <xf numFmtId="2" fontId="30" fillId="0" borderId="99" xfId="40" applyNumberFormat="1" applyFont="1" applyBorder="1" applyAlignment="1" applyProtection="1">
      <alignment horizontal="center" vertical="center"/>
      <protection locked="0"/>
    </xf>
    <xf numFmtId="165" fontId="30" fillId="0" borderId="99" xfId="40" applyFont="1" applyBorder="1" applyAlignment="1">
      <alignment horizontal="center" vertical="center"/>
    </xf>
    <xf numFmtId="2" fontId="44" fillId="0" borderId="99" xfId="40" applyNumberFormat="1" applyFont="1" applyBorder="1" applyAlignment="1" applyProtection="1">
      <alignment horizontal="center" vertical="center"/>
      <protection locked="0"/>
    </xf>
    <xf numFmtId="165" fontId="82" fillId="0" borderId="0" xfId="0" applyFont="1" applyAlignment="1">
      <alignment vertical="center"/>
    </xf>
    <xf numFmtId="165" fontId="83" fillId="0" borderId="0" xfId="0" applyFont="1" applyAlignment="1">
      <alignment vertical="center"/>
    </xf>
    <xf numFmtId="165" fontId="61" fillId="0" borderId="0" xfId="0" applyFont="1" applyProtection="1">
      <protection locked="0"/>
    </xf>
    <xf numFmtId="165" fontId="61" fillId="0" borderId="0" xfId="0" applyFont="1" applyAlignment="1" applyProtection="1">
      <alignment vertical="center"/>
      <protection locked="0"/>
    </xf>
    <xf numFmtId="165" fontId="38" fillId="0" borderId="0" xfId="0" applyFont="1" applyProtection="1">
      <protection locked="0"/>
    </xf>
    <xf numFmtId="165" fontId="75" fillId="0" borderId="0" xfId="40" applyFont="1" applyAlignment="1">
      <alignment horizontal="center"/>
    </xf>
    <xf numFmtId="1" fontId="30" fillId="0" borderId="99" xfId="40" applyNumberFormat="1" applyFont="1" applyBorder="1" applyAlignment="1" applyProtection="1">
      <alignment horizontal="center" vertical="center"/>
      <protection locked="0"/>
    </xf>
    <xf numFmtId="165" fontId="35" fillId="22" borderId="0" xfId="40" applyFont="1" applyFill="1" applyAlignment="1">
      <alignment horizontal="center" vertical="center"/>
    </xf>
    <xf numFmtId="165" fontId="35" fillId="29" borderId="0" xfId="40" applyFont="1" applyFill="1" applyAlignment="1">
      <alignment horizontal="center" vertical="center"/>
    </xf>
    <xf numFmtId="165" fontId="59" fillId="0" borderId="0" xfId="40" applyFont="1" applyAlignment="1">
      <alignment horizontal="center"/>
    </xf>
    <xf numFmtId="2" fontId="94" fillId="28" borderId="39" xfId="0" applyNumberFormat="1" applyFont="1" applyFill="1" applyBorder="1" applyAlignment="1">
      <alignment horizontal="center" vertical="center"/>
    </xf>
    <xf numFmtId="2" fontId="94" fillId="28" borderId="38" xfId="0" applyNumberFormat="1" applyFont="1" applyFill="1" applyBorder="1" applyAlignment="1">
      <alignment horizontal="center" vertical="center"/>
    </xf>
    <xf numFmtId="165" fontId="94" fillId="28" borderId="104" xfId="0" applyFont="1" applyFill="1" applyBorder="1" applyAlignment="1">
      <alignment horizontal="center" vertical="center"/>
    </xf>
    <xf numFmtId="165" fontId="94" fillId="28" borderId="38" xfId="0" applyFont="1" applyFill="1" applyBorder="1" applyAlignment="1">
      <alignment horizontal="center" vertical="center"/>
    </xf>
    <xf numFmtId="165" fontId="94" fillId="28" borderId="40" xfId="0" applyFont="1" applyFill="1" applyBorder="1" applyAlignment="1" applyProtection="1">
      <alignment horizontal="center" vertical="center" wrapText="1"/>
      <protection locked="0"/>
    </xf>
    <xf numFmtId="2" fontId="94" fillId="28" borderId="38" xfId="0" applyNumberFormat="1" applyFont="1" applyFill="1" applyBorder="1" applyAlignment="1" applyProtection="1">
      <alignment horizontal="center" vertical="center"/>
      <protection locked="0"/>
    </xf>
    <xf numFmtId="2" fontId="94" fillId="28" borderId="39" xfId="0" applyNumberFormat="1" applyFont="1" applyFill="1" applyBorder="1" applyAlignment="1" applyProtection="1">
      <alignment horizontal="center" vertical="center"/>
      <protection locked="0"/>
    </xf>
    <xf numFmtId="2" fontId="95" fillId="28" borderId="39" xfId="0" applyNumberFormat="1" applyFont="1" applyFill="1" applyBorder="1" applyAlignment="1" applyProtection="1">
      <alignment horizontal="center" vertical="center"/>
      <protection locked="0"/>
    </xf>
    <xf numFmtId="2" fontId="95" fillId="28" borderId="40" xfId="0" applyNumberFormat="1" applyFont="1" applyFill="1" applyBorder="1" applyAlignment="1" applyProtection="1">
      <alignment horizontal="center" vertical="center"/>
      <protection locked="0"/>
    </xf>
    <xf numFmtId="2" fontId="94" fillId="28" borderId="105" xfId="0" applyNumberFormat="1" applyFont="1" applyFill="1" applyBorder="1" applyAlignment="1">
      <alignment horizontal="center" vertical="center"/>
    </xf>
    <xf numFmtId="2" fontId="94" fillId="28" borderId="40" xfId="0" applyNumberFormat="1" applyFont="1" applyFill="1" applyBorder="1" applyAlignment="1">
      <alignment horizontal="center" vertical="center"/>
    </xf>
    <xf numFmtId="2" fontId="94" fillId="37" borderId="40" xfId="0" applyNumberFormat="1" applyFont="1" applyFill="1" applyBorder="1" applyAlignment="1">
      <alignment horizontal="center" vertical="center"/>
    </xf>
    <xf numFmtId="1" fontId="94" fillId="28" borderId="39" xfId="0" applyNumberFormat="1" applyFont="1" applyFill="1" applyBorder="1" applyAlignment="1">
      <alignment horizontal="center" vertical="center"/>
    </xf>
    <xf numFmtId="2" fontId="36" fillId="28" borderId="40" xfId="0" applyNumberFormat="1" applyFont="1" applyFill="1" applyBorder="1" applyAlignment="1">
      <alignment horizontal="center" vertical="center"/>
    </xf>
    <xf numFmtId="165" fontId="96" fillId="0" borderId="0" xfId="40" applyFont="1" applyAlignment="1">
      <alignment vertical="center"/>
    </xf>
    <xf numFmtId="165" fontId="53" fillId="0" borderId="100" xfId="40" quotePrefix="1" applyFont="1" applyBorder="1" applyAlignment="1">
      <alignment horizontal="left" vertical="center"/>
    </xf>
    <xf numFmtId="165" fontId="53" fillId="0" borderId="102" xfId="40" applyFont="1" applyBorder="1" applyAlignment="1">
      <alignment vertical="center"/>
    </xf>
    <xf numFmtId="165" fontId="53" fillId="0" borderId="102" xfId="40" quotePrefix="1" applyFont="1" applyBorder="1" applyAlignment="1">
      <alignment horizontal="center" vertical="center"/>
    </xf>
    <xf numFmtId="165" fontId="52" fillId="0" borderId="100" xfId="40" applyFont="1" applyBorder="1" applyAlignment="1">
      <alignment horizontal="left" vertical="center"/>
    </xf>
    <xf numFmtId="165" fontId="69" fillId="0" borderId="102" xfId="40" applyBorder="1" applyAlignment="1">
      <alignment horizontal="centerContinuous" vertical="center"/>
    </xf>
    <xf numFmtId="165" fontId="69" fillId="0" borderId="102" xfId="40" applyBorder="1" applyAlignment="1">
      <alignment horizontal="center" vertical="center"/>
    </xf>
    <xf numFmtId="165" fontId="96" fillId="0" borderId="102" xfId="40" applyFont="1" applyBorder="1" applyAlignment="1">
      <alignment horizontal="center" vertical="center"/>
    </xf>
    <xf numFmtId="165" fontId="53" fillId="0" borderId="102" xfId="40" applyFont="1" applyBorder="1" applyAlignment="1">
      <alignment horizontal="left" vertical="center"/>
    </xf>
    <xf numFmtId="169" fontId="97" fillId="0" borderId="0" xfId="40" applyNumberFormat="1" applyFont="1" applyAlignment="1">
      <alignment vertical="center"/>
    </xf>
    <xf numFmtId="165" fontId="96" fillId="0" borderId="0" xfId="0" applyFont="1" applyAlignment="1">
      <alignment vertical="center"/>
    </xf>
    <xf numFmtId="165" fontId="53" fillId="0" borderId="100" xfId="0" quotePrefix="1" applyFont="1" applyBorder="1" applyAlignment="1">
      <alignment horizontal="left" vertical="center"/>
    </xf>
    <xf numFmtId="165" fontId="53" fillId="0" borderId="102" xfId="0" quotePrefix="1" applyFont="1" applyBorder="1" applyAlignment="1">
      <alignment horizontal="center" vertical="center"/>
    </xf>
    <xf numFmtId="165" fontId="53" fillId="0" borderId="102" xfId="0" applyFont="1" applyBorder="1" applyAlignment="1">
      <alignment horizontal="left" vertical="center"/>
    </xf>
    <xf numFmtId="165" fontId="0" fillId="0" borderId="0" xfId="40" applyFont="1"/>
    <xf numFmtId="2" fontId="98" fillId="0" borderId="0" xfId="0" applyNumberFormat="1" applyFont="1" applyAlignment="1">
      <alignment horizontal="center" vertical="center"/>
    </xf>
    <xf numFmtId="165" fontId="0" fillId="0" borderId="0" xfId="40" applyFont="1" applyAlignment="1">
      <alignment vertical="center"/>
    </xf>
    <xf numFmtId="174" fontId="59" fillId="0" borderId="0" xfId="32" applyFill="1" applyAlignment="1">
      <alignment vertical="center"/>
    </xf>
    <xf numFmtId="165" fontId="59" fillId="29" borderId="0" xfId="40" applyFont="1" applyFill="1" applyAlignment="1">
      <alignment vertical="center"/>
    </xf>
    <xf numFmtId="165" fontId="44" fillId="0" borderId="106" xfId="40" applyFont="1" applyBorder="1" applyAlignment="1" applyProtection="1">
      <alignment horizontal="center" vertical="center" wrapText="1"/>
      <protection locked="0"/>
    </xf>
    <xf numFmtId="2" fontId="30" fillId="0" borderId="106" xfId="40" applyNumberFormat="1" applyFont="1" applyBorder="1" applyAlignment="1" applyProtection="1">
      <alignment horizontal="center" vertical="center"/>
      <protection locked="0"/>
    </xf>
    <xf numFmtId="1" fontId="30" fillId="0" borderId="106" xfId="40" applyNumberFormat="1" applyFont="1" applyBorder="1" applyAlignment="1" applyProtection="1">
      <alignment horizontal="center" vertical="center"/>
      <protection locked="0"/>
    </xf>
    <xf numFmtId="165" fontId="35" fillId="35" borderId="0" xfId="40" applyFont="1" applyFill="1" applyAlignment="1">
      <alignment vertical="center"/>
    </xf>
    <xf numFmtId="165" fontId="35" fillId="35" borderId="0" xfId="40" applyFont="1" applyFill="1" applyAlignment="1">
      <alignment horizontal="center" vertical="center"/>
    </xf>
    <xf numFmtId="165" fontId="35" fillId="38" borderId="0" xfId="40" applyFont="1" applyFill="1" applyAlignment="1">
      <alignment vertical="center"/>
    </xf>
    <xf numFmtId="165" fontId="35" fillId="38" borderId="0" xfId="40" applyFont="1" applyFill="1" applyAlignment="1">
      <alignment horizontal="center" vertical="center"/>
    </xf>
    <xf numFmtId="165" fontId="0" fillId="0" borderId="0" xfId="0" applyAlignment="1">
      <alignment horizontal="right"/>
    </xf>
    <xf numFmtId="0" fontId="0" fillId="0" borderId="0" xfId="47" applyFont="1" applyAlignment="1">
      <alignment horizontal="center" vertical="center"/>
    </xf>
    <xf numFmtId="174" fontId="59" fillId="0" borderId="0" xfId="32" applyFill="1" applyAlignment="1">
      <alignment horizontal="left" vertical="center"/>
    </xf>
    <xf numFmtId="0" fontId="0" fillId="0" borderId="0" xfId="47" applyFont="1" applyAlignment="1">
      <alignment horizontal="left" vertical="center"/>
    </xf>
    <xf numFmtId="174" fontId="0" fillId="0" borderId="0" xfId="32" applyFont="1" applyFill="1" applyAlignment="1">
      <alignment horizontal="left" vertical="center"/>
    </xf>
    <xf numFmtId="165" fontId="29" fillId="0" borderId="59" xfId="0" applyFont="1" applyBorder="1" applyAlignment="1">
      <alignment horizontal="right"/>
    </xf>
    <xf numFmtId="165" fontId="29" fillId="0" borderId="59" xfId="0" applyFont="1" applyBorder="1" applyAlignment="1">
      <alignment horizontal="center"/>
    </xf>
    <xf numFmtId="174" fontId="0" fillId="0" borderId="59" xfId="32" applyFont="1" applyFill="1" applyBorder="1" applyAlignment="1" applyProtection="1">
      <alignment horizontal="center"/>
    </xf>
    <xf numFmtId="165" fontId="0" fillId="0" borderId="59" xfId="0" applyBorder="1" applyAlignment="1">
      <alignment horizontal="center"/>
    </xf>
    <xf numFmtId="165" fontId="42" fillId="0" borderId="59" xfId="0" applyFont="1" applyBorder="1" applyAlignment="1">
      <alignment horizontal="center"/>
    </xf>
    <xf numFmtId="164" fontId="0" fillId="0" borderId="0" xfId="47" applyNumberFormat="1" applyFont="1" applyAlignment="1">
      <alignment horizontal="center" vertical="center"/>
    </xf>
    <xf numFmtId="165" fontId="0" fillId="0" borderId="59" xfId="0" applyBorder="1" applyAlignment="1">
      <alignment horizontal="center" vertical="center"/>
    </xf>
    <xf numFmtId="1" fontId="33" fillId="0" borderId="59" xfId="0" applyNumberFormat="1" applyFont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1" fontId="0" fillId="0" borderId="59" xfId="0" applyNumberFormat="1" applyBorder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55" fillId="0" borderId="59" xfId="0" applyNumberFormat="1" applyFont="1" applyBorder="1" applyAlignment="1">
      <alignment horizontal="center" vertical="center"/>
    </xf>
    <xf numFmtId="165" fontId="0" fillId="0" borderId="102" xfId="0" applyBorder="1" applyAlignment="1">
      <alignment vertical="center"/>
    </xf>
    <xf numFmtId="3" fontId="53" fillId="0" borderId="17" xfId="32" applyNumberFormat="1" applyFont="1" applyFill="1" applyBorder="1" applyAlignment="1" applyProtection="1">
      <alignment horizontal="center" vertical="center"/>
    </xf>
    <xf numFmtId="3" fontId="53" fillId="28" borderId="17" xfId="0" applyNumberFormat="1" applyFont="1" applyFill="1" applyBorder="1" applyAlignment="1">
      <alignment horizontal="center" vertical="center"/>
    </xf>
    <xf numFmtId="3" fontId="84" fillId="0" borderId="102" xfId="49" applyNumberFormat="1" applyFont="1" applyBorder="1" applyAlignment="1">
      <alignment horizontal="center"/>
    </xf>
    <xf numFmtId="3" fontId="53" fillId="0" borderId="102" xfId="40" applyNumberFormat="1" applyFont="1" applyBorder="1" applyAlignment="1">
      <alignment horizontal="center" vertical="center"/>
    </xf>
    <xf numFmtId="3" fontId="0" fillId="28" borderId="17" xfId="0" applyNumberForma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165" fontId="0" fillId="0" borderId="107" xfId="0" applyBorder="1" applyAlignment="1">
      <alignment horizontal="center" vertical="center"/>
    </xf>
    <xf numFmtId="3" fontId="53" fillId="0" borderId="45" xfId="0" applyNumberFormat="1" applyFont="1" applyBorder="1" applyAlignment="1">
      <alignment horizontal="center" vertical="center"/>
    </xf>
    <xf numFmtId="3" fontId="53" fillId="0" borderId="102" xfId="0" applyNumberFormat="1" applyFont="1" applyBorder="1" applyAlignment="1">
      <alignment horizontal="center" vertical="center"/>
    </xf>
    <xf numFmtId="165" fontId="0" fillId="0" borderId="102" xfId="0" applyBorder="1" applyAlignment="1">
      <alignment horizontal="center" vertical="center"/>
    </xf>
    <xf numFmtId="3" fontId="93" fillId="0" borderId="102" xfId="40" applyNumberFormat="1" applyFont="1" applyBorder="1" applyAlignment="1">
      <alignment horizontal="center" vertical="center"/>
    </xf>
    <xf numFmtId="4" fontId="52" fillId="28" borderId="17" xfId="0" applyNumberFormat="1" applyFont="1" applyFill="1" applyBorder="1" applyAlignment="1">
      <alignment horizontal="center" vertical="center"/>
    </xf>
    <xf numFmtId="4" fontId="52" fillId="0" borderId="102" xfId="40" applyNumberFormat="1" applyFont="1" applyBorder="1" applyAlignment="1">
      <alignment horizontal="center" vertical="center"/>
    </xf>
    <xf numFmtId="4" fontId="52" fillId="0" borderId="17" xfId="0" applyNumberFormat="1" applyFont="1" applyBorder="1" applyAlignment="1">
      <alignment horizontal="center" vertical="center"/>
    </xf>
    <xf numFmtId="4" fontId="99" fillId="0" borderId="102" xfId="40" applyNumberFormat="1" applyFont="1" applyBorder="1" applyAlignment="1">
      <alignment horizontal="center" vertical="center"/>
    </xf>
    <xf numFmtId="165" fontId="0" fillId="0" borderId="0" xfId="0" applyAlignment="1" applyProtection="1">
      <alignment horizontal="center" vertical="center"/>
      <protection locked="0"/>
    </xf>
    <xf numFmtId="165" fontId="0" fillId="28" borderId="20" xfId="0" applyFill="1" applyBorder="1" applyAlignment="1">
      <alignment horizontal="center" vertical="center"/>
    </xf>
    <xf numFmtId="3" fontId="53" fillId="28" borderId="70" xfId="0" applyNumberFormat="1" applyFont="1" applyFill="1" applyBorder="1" applyAlignment="1">
      <alignment horizontal="center" vertical="center"/>
    </xf>
    <xf numFmtId="4" fontId="52" fillId="28" borderId="70" xfId="0" applyNumberFormat="1" applyFont="1" applyFill="1" applyBorder="1" applyAlignment="1">
      <alignment horizontal="center" vertical="center"/>
    </xf>
    <xf numFmtId="165" fontId="96" fillId="0" borderId="101" xfId="40" applyFont="1" applyBorder="1" applyAlignment="1">
      <alignment horizontal="center" vertical="center"/>
    </xf>
    <xf numFmtId="3" fontId="53" fillId="0" borderId="101" xfId="40" applyNumberFormat="1" applyFont="1" applyBorder="1" applyAlignment="1">
      <alignment horizontal="center" vertical="center"/>
    </xf>
    <xf numFmtId="4" fontId="52" fillId="0" borderId="101" xfId="40" applyNumberFormat="1" applyFont="1" applyBorder="1" applyAlignment="1">
      <alignment horizontal="center" vertical="center"/>
    </xf>
    <xf numFmtId="3" fontId="0" fillId="28" borderId="70" xfId="0" applyNumberFormat="1" applyFill="1" applyBorder="1" applyAlignment="1">
      <alignment horizontal="center" vertical="center"/>
    </xf>
    <xf numFmtId="3" fontId="53" fillId="0" borderId="70" xfId="0" applyNumberFormat="1" applyFont="1" applyBorder="1" applyAlignment="1">
      <alignment horizontal="center" vertical="center"/>
    </xf>
    <xf numFmtId="3" fontId="93" fillId="0" borderId="101" xfId="0" applyNumberFormat="1" applyFont="1" applyBorder="1" applyAlignment="1">
      <alignment horizontal="center" vertical="center"/>
    </xf>
    <xf numFmtId="3" fontId="53" fillId="0" borderId="16" xfId="0" applyNumberFormat="1" applyFont="1" applyBorder="1" applyAlignment="1">
      <alignment horizontal="center" vertical="center"/>
    </xf>
    <xf numFmtId="4" fontId="52" fillId="0" borderId="70" xfId="0" applyNumberFormat="1" applyFont="1" applyBorder="1" applyAlignment="1">
      <alignment horizontal="center" vertical="center"/>
    </xf>
    <xf numFmtId="3" fontId="0" fillId="0" borderId="70" xfId="0" applyNumberFormat="1" applyBorder="1" applyAlignment="1">
      <alignment horizontal="center" vertical="center"/>
    </xf>
    <xf numFmtId="4" fontId="52" fillId="0" borderId="49" xfId="0" applyNumberFormat="1" applyFont="1" applyBorder="1" applyAlignment="1">
      <alignment horizontal="center" vertical="center"/>
    </xf>
    <xf numFmtId="3" fontId="93" fillId="0" borderId="101" xfId="40" applyNumberFormat="1" applyFont="1" applyBorder="1" applyAlignment="1">
      <alignment horizontal="center" vertical="center"/>
    </xf>
    <xf numFmtId="165" fontId="0" fillId="0" borderId="70" xfId="0" applyBorder="1" applyAlignment="1">
      <alignment horizontal="center" vertical="center"/>
    </xf>
    <xf numFmtId="4" fontId="52" fillId="0" borderId="23" xfId="0" applyNumberFormat="1" applyFont="1" applyBorder="1" applyAlignment="1">
      <alignment horizontal="center" vertical="center"/>
    </xf>
    <xf numFmtId="165" fontId="0" fillId="0" borderId="53" xfId="0" applyBorder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165" fontId="70" fillId="0" borderId="0" xfId="46" applyFont="1" applyProtection="1">
      <protection locked="0"/>
    </xf>
    <xf numFmtId="165" fontId="70" fillId="0" borderId="0" xfId="46" applyFont="1" applyAlignment="1" applyProtection="1">
      <alignment horizontal="center"/>
      <protection locked="0"/>
    </xf>
    <xf numFmtId="165" fontId="78" fillId="0" borderId="0" xfId="46" applyFont="1"/>
    <xf numFmtId="0" fontId="79" fillId="0" borderId="0" xfId="46" applyNumberFormat="1" applyFont="1" applyAlignment="1" applyProtection="1">
      <alignment vertical="center" wrapText="1"/>
      <protection locked="0"/>
    </xf>
    <xf numFmtId="0" fontId="79" fillId="0" borderId="0" xfId="46" applyNumberFormat="1" applyFont="1" applyAlignment="1" applyProtection="1">
      <alignment horizontal="center" vertical="center" wrapText="1"/>
      <protection locked="0"/>
    </xf>
    <xf numFmtId="0" fontId="0" fillId="23" borderId="0" xfId="0" applyNumberFormat="1" applyFill="1"/>
    <xf numFmtId="2" fontId="0" fillId="23" borderId="0" xfId="0" applyNumberFormat="1" applyFill="1" applyAlignment="1">
      <alignment horizontal="center"/>
    </xf>
    <xf numFmtId="165" fontId="26" fillId="0" borderId="0" xfId="0" applyFont="1"/>
    <xf numFmtId="0" fontId="0" fillId="26" borderId="0" xfId="0" applyNumberFormat="1" applyFill="1"/>
    <xf numFmtId="172" fontId="0" fillId="26" borderId="0" xfId="0" applyNumberFormat="1" applyFill="1" applyAlignment="1">
      <alignment horizontal="center"/>
    </xf>
    <xf numFmtId="0" fontId="0" fillId="25" borderId="0" xfId="0" applyNumberFormat="1" applyFill="1"/>
    <xf numFmtId="1" fontId="0" fillId="25" borderId="0" xfId="0" applyNumberFormat="1" applyFill="1" applyAlignment="1">
      <alignment horizontal="center"/>
    </xf>
    <xf numFmtId="2" fontId="0" fillId="25" borderId="0" xfId="0" applyNumberFormat="1" applyFill="1" applyAlignment="1">
      <alignment horizontal="center"/>
    </xf>
    <xf numFmtId="0" fontId="0" fillId="27" borderId="0" xfId="0" applyNumberFormat="1" applyFill="1"/>
    <xf numFmtId="0" fontId="0" fillId="27" borderId="0" xfId="0" applyNumberFormat="1" applyFill="1" applyAlignment="1">
      <alignment horizontal="center"/>
    </xf>
    <xf numFmtId="165" fontId="86" fillId="0" borderId="0" xfId="46" applyFont="1" applyAlignment="1">
      <alignment horizontal="center"/>
    </xf>
    <xf numFmtId="165" fontId="80" fillId="0" borderId="59" xfId="46" applyFont="1" applyBorder="1" applyAlignment="1">
      <alignment horizontal="center" vertical="center" wrapText="1"/>
    </xf>
    <xf numFmtId="165" fontId="80" fillId="0" borderId="0" xfId="46" applyFont="1" applyAlignment="1">
      <alignment horizontal="center" vertical="center" wrapText="1"/>
    </xf>
    <xf numFmtId="2" fontId="78" fillId="0" borderId="59" xfId="46" applyNumberFormat="1" applyFont="1" applyBorder="1" applyAlignment="1">
      <alignment horizontal="center"/>
    </xf>
    <xf numFmtId="2" fontId="78" fillId="0" borderId="0" xfId="46" applyNumberFormat="1" applyFont="1" applyAlignment="1">
      <alignment horizontal="center"/>
    </xf>
    <xf numFmtId="2" fontId="78" fillId="0" borderId="59" xfId="46" applyNumberFormat="1" applyFont="1" applyBorder="1" applyAlignment="1">
      <alignment horizontal="centerContinuous"/>
    </xf>
    <xf numFmtId="2" fontId="85" fillId="0" borderId="59" xfId="46" applyNumberFormat="1" applyFont="1" applyBorder="1" applyAlignment="1">
      <alignment horizontal="center"/>
    </xf>
    <xf numFmtId="2" fontId="85" fillId="0" borderId="0" xfId="46" applyNumberFormat="1" applyFont="1" applyAlignment="1">
      <alignment horizontal="center"/>
    </xf>
    <xf numFmtId="165" fontId="67" fillId="0" borderId="59" xfId="46" applyFont="1" applyBorder="1"/>
    <xf numFmtId="165" fontId="67" fillId="0" borderId="0" xfId="46" applyFont="1"/>
    <xf numFmtId="165" fontId="53" fillId="0" borderId="0" xfId="46" applyFont="1"/>
    <xf numFmtId="165" fontId="0" fillId="0" borderId="0" xfId="47" applyNumberFormat="1" applyFont="1"/>
    <xf numFmtId="2" fontId="66" fillId="0" borderId="108" xfId="0" applyNumberFormat="1" applyFont="1" applyBorder="1" applyAlignment="1" applyProtection="1">
      <alignment horizontal="center" vertical="center"/>
      <protection locked="0"/>
    </xf>
    <xf numFmtId="2" fontId="32" fillId="0" borderId="108" xfId="0" applyNumberFormat="1" applyFont="1" applyBorder="1" applyAlignment="1" applyProtection="1">
      <alignment horizontal="center" vertical="center"/>
      <protection locked="0"/>
    </xf>
    <xf numFmtId="2" fontId="39" fillId="0" borderId="108" xfId="0" applyNumberFormat="1" applyFont="1" applyBorder="1" applyAlignment="1" applyProtection="1">
      <alignment horizontal="center" vertical="center"/>
      <protection locked="0"/>
    </xf>
    <xf numFmtId="2" fontId="37" fillId="0" borderId="108" xfId="0" applyNumberFormat="1" applyFont="1" applyBorder="1" applyAlignment="1" applyProtection="1">
      <alignment horizontal="center" vertical="center"/>
      <protection locked="0"/>
    </xf>
    <xf numFmtId="2" fontId="43" fillId="0" borderId="109" xfId="0" applyNumberFormat="1" applyFont="1" applyBorder="1" applyAlignment="1" applyProtection="1">
      <alignment horizontal="center" vertical="center"/>
      <protection locked="0"/>
    </xf>
    <xf numFmtId="2" fontId="66" fillId="0" borderId="110" xfId="0" applyNumberFormat="1" applyFont="1" applyBorder="1" applyAlignment="1" applyProtection="1">
      <alignment horizontal="center" vertical="center"/>
      <protection locked="0"/>
    </xf>
    <xf numFmtId="2" fontId="50" fillId="0" borderId="84" xfId="48" applyNumberFormat="1" applyFont="1" applyBorder="1" applyAlignment="1">
      <alignment horizontal="center"/>
    </xf>
    <xf numFmtId="9" fontId="50" fillId="0" borderId="84" xfId="48" applyNumberFormat="1" applyFont="1" applyBorder="1" applyAlignment="1">
      <alignment horizontal="center"/>
    </xf>
    <xf numFmtId="165" fontId="34" fillId="0" borderId="0" xfId="0" applyFont="1"/>
    <xf numFmtId="181" fontId="0" fillId="0" borderId="39" xfId="47" applyNumberFormat="1" applyFont="1" applyBorder="1" applyAlignment="1">
      <alignment horizontal="center"/>
    </xf>
    <xf numFmtId="165" fontId="0" fillId="0" borderId="0" xfId="0" applyAlignment="1" applyProtection="1">
      <alignment vertical="center"/>
      <protection locked="0"/>
    </xf>
    <xf numFmtId="165" fontId="32" fillId="15" borderId="33" xfId="0" applyFont="1" applyFill="1" applyBorder="1" applyAlignment="1">
      <alignment horizontal="right" vertical="center"/>
    </xf>
    <xf numFmtId="3" fontId="53" fillId="28" borderId="17" xfId="0" applyNumberFormat="1" applyFont="1" applyFill="1" applyBorder="1" applyAlignment="1">
      <alignment horizontal="right" vertical="center"/>
    </xf>
    <xf numFmtId="3" fontId="53" fillId="28" borderId="70" xfId="0" applyNumberFormat="1" applyFont="1" applyFill="1" applyBorder="1" applyAlignment="1">
      <alignment horizontal="right" vertical="center"/>
    </xf>
    <xf numFmtId="4" fontId="52" fillId="28" borderId="17" xfId="0" applyNumberFormat="1" applyFont="1" applyFill="1" applyBorder="1" applyAlignment="1">
      <alignment horizontal="left" vertical="center"/>
    </xf>
    <xf numFmtId="4" fontId="52" fillId="28" borderId="70" xfId="0" applyNumberFormat="1" applyFont="1" applyFill="1" applyBorder="1" applyAlignment="1">
      <alignment horizontal="left" vertical="center"/>
    </xf>
    <xf numFmtId="165" fontId="0" fillId="28" borderId="17" xfId="0" applyFill="1" applyBorder="1" applyAlignment="1">
      <alignment horizontal="right" vertical="center"/>
    </xf>
    <xf numFmtId="165" fontId="0" fillId="28" borderId="17" xfId="0" applyFill="1" applyBorder="1" applyAlignment="1">
      <alignment vertical="center"/>
    </xf>
    <xf numFmtId="165" fontId="0" fillId="28" borderId="70" xfId="0" applyFill="1" applyBorder="1" applyAlignment="1">
      <alignment vertical="center"/>
    </xf>
    <xf numFmtId="3" fontId="53" fillId="0" borderId="17" xfId="0" applyNumberFormat="1" applyFont="1" applyBorder="1" applyAlignment="1">
      <alignment horizontal="right" vertical="center"/>
    </xf>
    <xf numFmtId="3" fontId="53" fillId="0" borderId="70" xfId="0" applyNumberFormat="1" applyFont="1" applyBorder="1" applyAlignment="1">
      <alignment horizontal="right" vertical="center"/>
    </xf>
    <xf numFmtId="4" fontId="52" fillId="0" borderId="17" xfId="0" applyNumberFormat="1" applyFont="1" applyBorder="1" applyAlignment="1">
      <alignment horizontal="left" vertical="center"/>
    </xf>
    <xf numFmtId="4" fontId="52" fillId="0" borderId="70" xfId="0" applyNumberFormat="1" applyFont="1" applyBorder="1" applyAlignment="1">
      <alignment horizontal="left" vertical="center"/>
    </xf>
    <xf numFmtId="3" fontId="0" fillId="0" borderId="17" xfId="0" applyNumberFormat="1" applyBorder="1" applyAlignment="1">
      <alignment horizontal="right" vertical="center"/>
    </xf>
    <xf numFmtId="3" fontId="0" fillId="0" borderId="70" xfId="0" applyNumberFormat="1" applyBorder="1" applyAlignment="1">
      <alignment horizontal="right" vertical="center"/>
    </xf>
    <xf numFmtId="3" fontId="53" fillId="0" borderId="45" xfId="0" applyNumberFormat="1" applyFont="1" applyBorder="1" applyAlignment="1">
      <alignment horizontal="right" vertical="center"/>
    </xf>
    <xf numFmtId="3" fontId="53" fillId="0" borderId="0" xfId="0" applyNumberFormat="1" applyFont="1" applyAlignment="1">
      <alignment horizontal="right" vertical="center"/>
    </xf>
    <xf numFmtId="165" fontId="0" fillId="0" borderId="52" xfId="0" applyBorder="1" applyAlignment="1">
      <alignment horizontal="right" vertical="center"/>
    </xf>
    <xf numFmtId="165" fontId="0" fillId="0" borderId="53" xfId="0" applyBorder="1" applyAlignment="1">
      <alignment vertical="center"/>
    </xf>
    <xf numFmtId="165" fontId="0" fillId="0" borderId="0" xfId="0" applyAlignment="1">
      <alignment horizontal="right" vertical="center"/>
    </xf>
    <xf numFmtId="181" fontId="30" fillId="0" borderId="99" xfId="40" applyNumberFormat="1" applyFont="1" applyBorder="1" applyAlignment="1">
      <alignment horizontal="center" vertical="center"/>
    </xf>
    <xf numFmtId="165" fontId="0" fillId="0" borderId="38" xfId="47" applyNumberFormat="1" applyFont="1" applyBorder="1" applyAlignment="1">
      <alignment horizontal="left"/>
    </xf>
    <xf numFmtId="0" fontId="0" fillId="0" borderId="0" xfId="47" applyFont="1" applyAlignment="1">
      <alignment horizontal="right"/>
    </xf>
    <xf numFmtId="0" fontId="0" fillId="0" borderId="0" xfId="47" applyFont="1" applyAlignment="1">
      <alignment horizontal="left"/>
    </xf>
    <xf numFmtId="165" fontId="100" fillId="0" borderId="102" xfId="0" applyFont="1" applyBorder="1" applyAlignment="1">
      <alignment vertical="center"/>
    </xf>
    <xf numFmtId="165" fontId="100" fillId="0" borderId="102" xfId="0" applyFont="1" applyBorder="1" applyAlignment="1">
      <alignment horizontal="center" vertical="center"/>
    </xf>
    <xf numFmtId="3" fontId="100" fillId="0" borderId="102" xfId="0" applyNumberFormat="1" applyFont="1" applyBorder="1" applyAlignment="1">
      <alignment horizontal="center" vertical="center"/>
    </xf>
    <xf numFmtId="3" fontId="53" fillId="0" borderId="101" xfId="0" applyNumberFormat="1" applyFont="1" applyBorder="1" applyAlignment="1">
      <alignment horizontal="center" vertical="center"/>
    </xf>
    <xf numFmtId="3" fontId="101" fillId="0" borderId="0" xfId="0" applyNumberFormat="1" applyFont="1" applyAlignment="1">
      <alignment vertical="center"/>
    </xf>
    <xf numFmtId="178" fontId="0" fillId="0" borderId="0" xfId="35" applyFont="1" applyAlignment="1">
      <alignment horizontal="center" vertical="center"/>
    </xf>
    <xf numFmtId="165" fontId="102" fillId="0" borderId="102" xfId="0" applyFont="1" applyBorder="1" applyAlignment="1">
      <alignment horizontal="center" vertical="center" wrapText="1"/>
    </xf>
    <xf numFmtId="165" fontId="102" fillId="0" borderId="102" xfId="0" applyFont="1" applyBorder="1" applyAlignment="1">
      <alignment vertical="center" wrapText="1"/>
    </xf>
    <xf numFmtId="165" fontId="53" fillId="0" borderId="17" xfId="0" applyFont="1" applyBorder="1" applyAlignment="1">
      <alignment horizontal="left" vertical="center" wrapText="1"/>
    </xf>
    <xf numFmtId="0" fontId="44" fillId="0" borderId="38" xfId="47" applyFont="1" applyBorder="1" applyAlignment="1">
      <alignment horizontal="left"/>
    </xf>
    <xf numFmtId="4" fontId="42" fillId="0" borderId="133" xfId="47" applyNumberFormat="1" applyFont="1" applyBorder="1" applyAlignment="1">
      <alignment horizontal="right"/>
    </xf>
    <xf numFmtId="4" fontId="42" fillId="0" borderId="136" xfId="47" applyNumberFormat="1" applyFont="1" applyBorder="1" applyAlignment="1">
      <alignment horizontal="right"/>
    </xf>
    <xf numFmtId="165" fontId="53" fillId="0" borderId="54" xfId="0" applyFont="1" applyBorder="1" applyAlignment="1">
      <alignment horizontal="center" vertical="center"/>
    </xf>
    <xf numFmtId="165" fontId="52" fillId="0" borderId="0" xfId="0" applyFont="1" applyAlignment="1" applyProtection="1">
      <alignment vertical="center"/>
      <protection locked="0"/>
    </xf>
    <xf numFmtId="165" fontId="32" fillId="24" borderId="140" xfId="40" applyFont="1" applyFill="1" applyBorder="1" applyAlignment="1">
      <alignment horizontal="center" vertical="center"/>
    </xf>
    <xf numFmtId="165" fontId="32" fillId="24" borderId="141" xfId="40" applyFont="1" applyFill="1" applyBorder="1" applyAlignment="1">
      <alignment horizontal="center" vertical="center"/>
    </xf>
    <xf numFmtId="165" fontId="32" fillId="24" borderId="82" xfId="40" applyFont="1" applyFill="1" applyBorder="1" applyAlignment="1">
      <alignment horizontal="center" vertical="center"/>
    </xf>
    <xf numFmtId="178" fontId="32" fillId="24" borderId="82" xfId="35" applyFont="1" applyFill="1" applyBorder="1" applyAlignment="1" applyProtection="1">
      <alignment vertical="center"/>
    </xf>
    <xf numFmtId="179" fontId="32" fillId="24" borderId="141" xfId="35" applyNumberFormat="1" applyFont="1" applyFill="1" applyBorder="1" applyAlignment="1" applyProtection="1">
      <alignment horizontal="center" vertical="center"/>
    </xf>
    <xf numFmtId="165" fontId="32" fillId="24" borderId="140" xfId="40" quotePrefix="1" applyFont="1" applyFill="1" applyBorder="1" applyAlignment="1">
      <alignment horizontal="center" vertical="center" wrapText="1"/>
    </xf>
    <xf numFmtId="165" fontId="32" fillId="24" borderId="82" xfId="40" quotePrefix="1" applyFont="1" applyFill="1" applyBorder="1" applyAlignment="1">
      <alignment horizontal="center" vertical="center" wrapText="1"/>
    </xf>
    <xf numFmtId="165" fontId="32" fillId="24" borderId="141" xfId="40" applyFont="1" applyFill="1" applyBorder="1" applyAlignment="1">
      <alignment horizontal="center" vertical="center" wrapText="1"/>
    </xf>
    <xf numFmtId="165" fontId="103" fillId="24" borderId="91" xfId="40" applyFont="1" applyFill="1" applyBorder="1" applyAlignment="1">
      <alignment horizontal="center" vertical="center"/>
    </xf>
    <xf numFmtId="165" fontId="103" fillId="24" borderId="62" xfId="40" applyFont="1" applyFill="1" applyBorder="1" applyAlignment="1">
      <alignment horizontal="center" vertical="center"/>
    </xf>
    <xf numFmtId="165" fontId="103" fillId="24" borderId="94" xfId="40" applyFont="1" applyFill="1" applyBorder="1" applyAlignment="1">
      <alignment horizontal="center" vertical="center"/>
    </xf>
    <xf numFmtId="2" fontId="104" fillId="0" borderId="148" xfId="40" applyNumberFormat="1" applyFont="1" applyBorder="1" applyAlignment="1" applyProtection="1">
      <alignment horizontal="center" vertical="center"/>
      <protection locked="0"/>
    </xf>
    <xf numFmtId="2" fontId="104" fillId="0" borderId="106" xfId="40" applyNumberFormat="1" applyFont="1" applyBorder="1" applyAlignment="1" applyProtection="1">
      <alignment horizontal="center" vertical="center"/>
      <protection locked="0"/>
    </xf>
    <xf numFmtId="2" fontId="44" fillId="0" borderId="148" xfId="40" applyNumberFormat="1" applyFont="1" applyBorder="1" applyAlignment="1" applyProtection="1">
      <alignment horizontal="center" vertical="center"/>
      <protection locked="0"/>
    </xf>
    <xf numFmtId="2" fontId="104" fillId="0" borderId="99" xfId="40" applyNumberFormat="1" applyFont="1" applyBorder="1" applyAlignment="1" applyProtection="1">
      <alignment horizontal="center" vertical="center"/>
      <protection locked="0"/>
    </xf>
    <xf numFmtId="2" fontId="103" fillId="23" borderId="118" xfId="40" applyNumberFormat="1" applyFont="1" applyFill="1" applyBorder="1" applyAlignment="1" applyProtection="1">
      <alignment horizontal="center" vertical="center"/>
      <protection locked="0"/>
    </xf>
    <xf numFmtId="2" fontId="104" fillId="0" borderId="100" xfId="40" applyNumberFormat="1" applyFont="1" applyBorder="1" applyAlignment="1" applyProtection="1">
      <alignment horizontal="center" vertical="center"/>
      <protection locked="0"/>
    </xf>
    <xf numFmtId="2" fontId="104" fillId="0" borderId="102" xfId="40" applyNumberFormat="1" applyFont="1" applyBorder="1" applyAlignment="1">
      <alignment horizontal="center" vertical="center"/>
    </xf>
    <xf numFmtId="2" fontId="103" fillId="23" borderId="88" xfId="40" applyNumberFormat="1" applyFont="1" applyFill="1" applyBorder="1" applyAlignment="1" applyProtection="1">
      <alignment horizontal="center" vertical="center"/>
      <protection locked="0"/>
    </xf>
    <xf numFmtId="165" fontId="103" fillId="24" borderId="90" xfId="40" applyFont="1" applyFill="1" applyBorder="1" applyAlignment="1" applyProtection="1">
      <alignment horizontal="center" vertical="center"/>
      <protection locked="0"/>
    </xf>
    <xf numFmtId="165" fontId="103" fillId="24" borderId="90" xfId="40" applyFont="1" applyFill="1" applyBorder="1" applyAlignment="1">
      <alignment horizontal="center" vertical="center"/>
    </xf>
    <xf numFmtId="165" fontId="103" fillId="24" borderId="126" xfId="40" applyFont="1" applyFill="1" applyBorder="1" applyAlignment="1">
      <alignment horizontal="center" vertical="center"/>
    </xf>
    <xf numFmtId="165" fontId="103" fillId="24" borderId="93" xfId="40" applyFont="1" applyFill="1" applyBorder="1" applyAlignment="1" applyProtection="1">
      <alignment horizontal="center" vertical="center"/>
      <protection locked="0"/>
    </xf>
    <xf numFmtId="165" fontId="103" fillId="24" borderId="93" xfId="40" applyFont="1" applyFill="1" applyBorder="1" applyAlignment="1">
      <alignment horizontal="center" vertical="center"/>
    </xf>
    <xf numFmtId="165" fontId="106" fillId="0" borderId="0" xfId="0" applyFont="1" applyAlignment="1">
      <alignment vertical="center"/>
    </xf>
    <xf numFmtId="165" fontId="107" fillId="0" borderId="0" xfId="0" applyFont="1" applyAlignment="1">
      <alignment vertical="center"/>
    </xf>
    <xf numFmtId="165" fontId="108" fillId="0" borderId="0" xfId="0" applyFont="1" applyAlignment="1">
      <alignment horizontal="left"/>
    </xf>
    <xf numFmtId="165" fontId="108" fillId="0" borderId="0" xfId="0" applyFont="1" applyAlignment="1">
      <alignment vertical="center"/>
    </xf>
    <xf numFmtId="165" fontId="109" fillId="0" borderId="0" xfId="0" applyFont="1" applyAlignment="1">
      <alignment horizontal="center" vertical="center"/>
    </xf>
    <xf numFmtId="165" fontId="106" fillId="0" borderId="0" xfId="0" applyFont="1" applyAlignment="1">
      <alignment horizontal="center" vertical="center"/>
    </xf>
    <xf numFmtId="4" fontId="110" fillId="0" borderId="0" xfId="0" applyNumberFormat="1" applyFont="1" applyAlignment="1">
      <alignment horizontal="center" vertical="center"/>
    </xf>
    <xf numFmtId="165" fontId="110" fillId="0" borderId="0" xfId="0" applyFont="1" applyAlignment="1">
      <alignment horizontal="center" vertical="center"/>
    </xf>
    <xf numFmtId="165" fontId="109" fillId="0" borderId="0" xfId="0" applyFont="1" applyAlignment="1">
      <alignment vertical="center"/>
    </xf>
    <xf numFmtId="171" fontId="106" fillId="0" borderId="0" xfId="0" applyNumberFormat="1" applyFont="1" applyAlignment="1" applyProtection="1">
      <alignment horizontal="right" vertical="center"/>
      <protection locked="0"/>
    </xf>
    <xf numFmtId="165" fontId="106" fillId="0" borderId="0" xfId="0" applyFont="1" applyAlignment="1">
      <alignment horizontal="left" vertical="center"/>
    </xf>
    <xf numFmtId="167" fontId="106" fillId="0" borderId="0" xfId="0" applyNumberFormat="1" applyFont="1" applyAlignment="1">
      <alignment horizontal="center" vertical="center"/>
    </xf>
    <xf numFmtId="2" fontId="106" fillId="0" borderId="0" xfId="0" applyNumberFormat="1" applyFont="1" applyAlignment="1">
      <alignment vertical="center"/>
    </xf>
    <xf numFmtId="167" fontId="106" fillId="0" borderId="0" xfId="0" applyNumberFormat="1" applyFont="1" applyAlignment="1">
      <alignment horizontal="right" vertical="center"/>
    </xf>
    <xf numFmtId="9" fontId="106" fillId="0" borderId="0" xfId="0" applyNumberFormat="1" applyFont="1" applyAlignment="1">
      <alignment vertical="center"/>
    </xf>
    <xf numFmtId="165" fontId="106" fillId="0" borderId="11" xfId="0" applyFont="1" applyBorder="1" applyAlignment="1">
      <alignment vertical="center"/>
    </xf>
    <xf numFmtId="165" fontId="106" fillId="0" borderId="11" xfId="0" applyFont="1" applyBorder="1" applyAlignment="1">
      <alignment horizontal="center" vertical="center"/>
    </xf>
    <xf numFmtId="165" fontId="109" fillId="18" borderId="12" xfId="0" applyFont="1" applyFill="1" applyBorder="1" applyAlignment="1">
      <alignment horizontal="center" vertical="center"/>
    </xf>
    <xf numFmtId="165" fontId="109" fillId="18" borderId="13" xfId="0" applyFont="1" applyFill="1" applyBorder="1" applyAlignment="1">
      <alignment horizontal="center" vertical="center"/>
    </xf>
    <xf numFmtId="165" fontId="110" fillId="0" borderId="10" xfId="0" applyFont="1" applyBorder="1" applyAlignment="1" applyProtection="1">
      <alignment horizontal="center" vertical="center"/>
      <protection locked="0"/>
    </xf>
    <xf numFmtId="177" fontId="110" fillId="0" borderId="10" xfId="0" applyNumberFormat="1" applyFont="1" applyBorder="1" applyAlignment="1" applyProtection="1">
      <alignment horizontal="center" vertical="center"/>
      <protection locked="0"/>
    </xf>
    <xf numFmtId="168" fontId="106" fillId="0" borderId="10" xfId="0" applyNumberFormat="1" applyFont="1" applyBorder="1" applyAlignment="1" applyProtection="1">
      <alignment horizontal="center" vertical="center"/>
      <protection locked="0"/>
    </xf>
    <xf numFmtId="168" fontId="106" fillId="0" borderId="14" xfId="0" applyNumberFormat="1" applyFont="1" applyBorder="1" applyAlignment="1">
      <alignment horizontal="center" vertical="center"/>
    </xf>
    <xf numFmtId="1" fontId="106" fillId="0" borderId="10" xfId="0" applyNumberFormat="1" applyFont="1" applyBorder="1" applyAlignment="1" applyProtection="1">
      <alignment horizontal="center" vertical="center"/>
      <protection locked="0"/>
    </xf>
    <xf numFmtId="2" fontId="106" fillId="0" borderId="10" xfId="0" applyNumberFormat="1" applyFont="1" applyBorder="1" applyAlignment="1" applyProtection="1">
      <alignment horizontal="center" vertical="center"/>
      <protection locked="0"/>
    </xf>
    <xf numFmtId="167" fontId="106" fillId="0" borderId="10" xfId="0" applyNumberFormat="1" applyFont="1" applyBorder="1" applyAlignment="1">
      <alignment horizontal="center" vertical="center"/>
    </xf>
    <xf numFmtId="2" fontId="106" fillId="0" borderId="10" xfId="0" applyNumberFormat="1" applyFont="1" applyBorder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2" fontId="106" fillId="0" borderId="0" xfId="0" applyNumberFormat="1" applyFont="1" applyAlignment="1">
      <alignment horizontal="center" vertical="center"/>
    </xf>
    <xf numFmtId="165" fontId="110" fillId="0" borderId="0" xfId="0" applyFont="1" applyAlignment="1" applyProtection="1">
      <alignment horizontal="center" vertical="center"/>
      <protection locked="0"/>
    </xf>
    <xf numFmtId="168" fontId="110" fillId="0" borderId="0" xfId="0" applyNumberFormat="1" applyFont="1" applyAlignment="1" applyProtection="1">
      <alignment horizontal="center" vertical="center"/>
      <protection locked="0"/>
    </xf>
    <xf numFmtId="177" fontId="110" fillId="0" borderId="0" xfId="0" applyNumberFormat="1" applyFont="1" applyAlignment="1" applyProtection="1">
      <alignment horizontal="center" vertical="center"/>
      <protection locked="0"/>
    </xf>
    <xf numFmtId="168" fontId="106" fillId="0" borderId="0" xfId="0" applyNumberFormat="1" applyFont="1" applyAlignment="1" applyProtection="1">
      <alignment horizontal="center" vertical="center"/>
      <protection locked="0"/>
    </xf>
    <xf numFmtId="168" fontId="106" fillId="0" borderId="0" xfId="0" applyNumberFormat="1" applyFont="1" applyAlignment="1">
      <alignment horizontal="center" vertical="center"/>
    </xf>
    <xf numFmtId="165" fontId="106" fillId="0" borderId="0" xfId="0" applyFont="1" applyAlignment="1">
      <alignment horizontal="center"/>
    </xf>
    <xf numFmtId="165" fontId="109" fillId="0" borderId="0" xfId="0" applyFont="1" applyAlignment="1">
      <alignment horizontal="right" vertical="center"/>
    </xf>
    <xf numFmtId="165" fontId="109" fillId="0" borderId="0" xfId="0" applyFont="1" applyAlignment="1">
      <alignment horizontal="left" vertical="center"/>
    </xf>
    <xf numFmtId="165" fontId="106" fillId="0" borderId="10" xfId="0" applyFont="1" applyBorder="1" applyAlignment="1" applyProtection="1">
      <alignment horizontal="center" vertical="center"/>
      <protection locked="0"/>
    </xf>
    <xf numFmtId="167" fontId="106" fillId="0" borderId="10" xfId="0" applyNumberFormat="1" applyFont="1" applyBorder="1" applyAlignment="1" applyProtection="1">
      <alignment horizontal="center" vertical="center"/>
      <protection locked="0"/>
    </xf>
    <xf numFmtId="167" fontId="106" fillId="0" borderId="14" xfId="0" applyNumberFormat="1" applyFont="1" applyBorder="1" applyAlignment="1">
      <alignment horizontal="center" vertical="center"/>
    </xf>
    <xf numFmtId="165" fontId="113" fillId="0" borderId="0" xfId="0" applyFont="1" applyAlignment="1" applyProtection="1">
      <alignment horizontal="center" vertical="center"/>
      <protection locked="0"/>
    </xf>
    <xf numFmtId="167" fontId="113" fillId="0" borderId="0" xfId="0" applyNumberFormat="1" applyFont="1" applyAlignment="1" applyProtection="1">
      <alignment vertical="center"/>
      <protection locked="0"/>
    </xf>
    <xf numFmtId="167" fontId="106" fillId="0" borderId="0" xfId="0" applyNumberFormat="1" applyFont="1" applyAlignment="1">
      <alignment vertical="center"/>
    </xf>
    <xf numFmtId="165" fontId="108" fillId="0" borderId="0" xfId="0" applyFont="1" applyAlignment="1">
      <alignment horizontal="center" vertical="center"/>
    </xf>
    <xf numFmtId="167" fontId="106" fillId="0" borderId="0" xfId="0" applyNumberFormat="1" applyFont="1" applyAlignment="1" applyProtection="1">
      <alignment vertical="center"/>
      <protection locked="0"/>
    </xf>
    <xf numFmtId="165" fontId="106" fillId="0" borderId="0" xfId="0" applyFont="1" applyAlignment="1">
      <alignment horizontal="right"/>
    </xf>
    <xf numFmtId="170" fontId="106" fillId="0" borderId="0" xfId="0" applyNumberFormat="1" applyFont="1" applyAlignment="1">
      <alignment vertical="center"/>
    </xf>
    <xf numFmtId="165" fontId="115" fillId="0" borderId="0" xfId="0" applyFont="1" applyAlignment="1">
      <alignment vertical="center"/>
    </xf>
    <xf numFmtId="165" fontId="109" fillId="20" borderId="12" xfId="0" applyFont="1" applyFill="1" applyBorder="1" applyAlignment="1">
      <alignment horizontal="center" vertical="center"/>
    </xf>
    <xf numFmtId="165" fontId="109" fillId="20" borderId="12" xfId="0" applyFont="1" applyFill="1" applyBorder="1" applyAlignment="1">
      <alignment horizontal="center" vertical="center" wrapText="1"/>
    </xf>
    <xf numFmtId="165" fontId="115" fillId="0" borderId="0" xfId="0" applyFont="1" applyAlignment="1">
      <alignment horizontal="center" vertical="center"/>
    </xf>
    <xf numFmtId="165" fontId="109" fillId="18" borderId="13" xfId="0" applyFont="1" applyFill="1" applyBorder="1" applyAlignment="1">
      <alignment horizontal="center" vertical="center" wrapText="1"/>
    </xf>
    <xf numFmtId="165" fontId="109" fillId="20" borderId="13" xfId="0" applyFont="1" applyFill="1" applyBorder="1" applyAlignment="1">
      <alignment horizontal="center" vertical="center"/>
    </xf>
    <xf numFmtId="165" fontId="109" fillId="20" borderId="13" xfId="0" applyFont="1" applyFill="1" applyBorder="1" applyAlignment="1">
      <alignment horizontal="center" vertical="center" wrapText="1"/>
    </xf>
    <xf numFmtId="165" fontId="109" fillId="0" borderId="16" xfId="0" applyFont="1" applyBorder="1" applyAlignment="1">
      <alignment horizontal="center" vertical="center" wrapText="1"/>
    </xf>
    <xf numFmtId="165" fontId="113" fillId="0" borderId="10" xfId="0" applyFont="1" applyBorder="1" applyAlignment="1">
      <alignment horizontal="center" vertical="center"/>
    </xf>
    <xf numFmtId="167" fontId="113" fillId="0" borderId="10" xfId="0" applyNumberFormat="1" applyFont="1" applyBorder="1" applyAlignment="1">
      <alignment horizontal="center" vertical="center"/>
    </xf>
    <xf numFmtId="174" fontId="106" fillId="0" borderId="10" xfId="32" applyFont="1" applyBorder="1" applyAlignment="1">
      <alignment horizontal="center" vertical="center"/>
    </xf>
    <xf numFmtId="1" fontId="106" fillId="0" borderId="10" xfId="0" applyNumberFormat="1" applyFont="1" applyBorder="1" applyAlignment="1">
      <alignment horizontal="center" vertical="center"/>
    </xf>
    <xf numFmtId="173" fontId="106" fillId="0" borderId="10" xfId="0" applyNumberFormat="1" applyFont="1" applyBorder="1" applyAlignment="1">
      <alignment horizontal="center" vertical="center"/>
    </xf>
    <xf numFmtId="2" fontId="106" fillId="0" borderId="16" xfId="0" applyNumberFormat="1" applyFont="1" applyBorder="1" applyAlignment="1">
      <alignment horizontal="center" vertical="center"/>
    </xf>
    <xf numFmtId="165" fontId="116" fillId="0" borderId="0" xfId="0" applyFont="1" applyAlignment="1">
      <alignment horizontal="center" vertical="center"/>
    </xf>
    <xf numFmtId="167" fontId="109" fillId="0" borderId="10" xfId="0" applyNumberFormat="1" applyFont="1" applyBorder="1" applyAlignment="1">
      <alignment horizontal="center" vertical="center"/>
    </xf>
    <xf numFmtId="165" fontId="113" fillId="0" borderId="0" xfId="0" applyFont="1" applyAlignment="1">
      <alignment horizontal="center" vertical="center"/>
    </xf>
    <xf numFmtId="174" fontId="106" fillId="0" borderId="0" xfId="32" applyFont="1" applyBorder="1" applyAlignment="1">
      <alignment horizontal="center" vertical="center"/>
    </xf>
    <xf numFmtId="167" fontId="109" fillId="0" borderId="0" xfId="0" applyNumberFormat="1" applyFont="1" applyAlignment="1">
      <alignment horizontal="center" vertical="center"/>
    </xf>
    <xf numFmtId="2" fontId="106" fillId="0" borderId="0" xfId="0" applyNumberFormat="1" applyFont="1" applyAlignment="1" applyProtection="1">
      <alignment horizontal="center" vertical="center"/>
      <protection locked="0"/>
    </xf>
    <xf numFmtId="1" fontId="106" fillId="0" borderId="0" xfId="0" applyNumberFormat="1" applyFont="1" applyAlignment="1">
      <alignment vertical="center"/>
    </xf>
    <xf numFmtId="1" fontId="106" fillId="18" borderId="151" xfId="0" applyNumberFormat="1" applyFont="1" applyFill="1" applyBorder="1" applyAlignment="1">
      <alignment horizontal="center" vertical="center"/>
    </xf>
    <xf numFmtId="2" fontId="109" fillId="18" borderId="10" xfId="0" applyNumberFormat="1" applyFont="1" applyFill="1" applyBorder="1" applyAlignment="1">
      <alignment horizontal="center" vertical="center" wrapText="1"/>
    </xf>
    <xf numFmtId="1" fontId="106" fillId="0" borderId="79" xfId="0" applyNumberFormat="1" applyFont="1" applyBorder="1" applyAlignment="1">
      <alignment horizontal="center" vertical="center"/>
    </xf>
    <xf numFmtId="165" fontId="117" fillId="0" borderId="0" xfId="0" applyFont="1" applyAlignment="1">
      <alignment horizontal="center" vertical="center"/>
    </xf>
    <xf numFmtId="169" fontId="106" fillId="0" borderId="0" xfId="0" applyNumberFormat="1" applyFont="1" applyAlignment="1">
      <alignment vertical="center"/>
    </xf>
    <xf numFmtId="168" fontId="109" fillId="18" borderId="12" xfId="0" applyNumberFormat="1" applyFont="1" applyFill="1" applyBorder="1" applyAlignment="1">
      <alignment horizontal="center" vertical="center"/>
    </xf>
    <xf numFmtId="168" fontId="109" fillId="18" borderId="145" xfId="0" applyNumberFormat="1" applyFont="1" applyFill="1" applyBorder="1" applyAlignment="1">
      <alignment horizontal="center" vertical="center"/>
    </xf>
    <xf numFmtId="168" fontId="109" fillId="18" borderId="116" xfId="0" applyNumberFormat="1" applyFont="1" applyFill="1" applyBorder="1" applyAlignment="1">
      <alignment horizontal="center" vertical="center"/>
    </xf>
    <xf numFmtId="168" fontId="109" fillId="18" borderId="144" xfId="0" applyNumberFormat="1" applyFont="1" applyFill="1" applyBorder="1" applyAlignment="1">
      <alignment horizontal="center" vertical="center"/>
    </xf>
    <xf numFmtId="1" fontId="118" fillId="0" borderId="10" xfId="0" applyNumberFormat="1" applyFont="1" applyBorder="1" applyAlignment="1">
      <alignment horizontal="center" vertical="center"/>
    </xf>
    <xf numFmtId="168" fontId="106" fillId="0" borderId="10" xfId="0" applyNumberFormat="1" applyFont="1" applyBorder="1" applyAlignment="1">
      <alignment horizontal="center" vertical="center"/>
    </xf>
    <xf numFmtId="165" fontId="106" fillId="0" borderId="76" xfId="0" applyFont="1" applyBorder="1" applyAlignment="1">
      <alignment horizontal="center" vertical="center"/>
    </xf>
    <xf numFmtId="2" fontId="106" fillId="0" borderId="59" xfId="0" applyNumberFormat="1" applyFont="1" applyBorder="1" applyAlignment="1">
      <alignment horizontal="center" vertical="center"/>
    </xf>
    <xf numFmtId="168" fontId="106" fillId="0" borderId="111" xfId="0" applyNumberFormat="1" applyFont="1" applyBorder="1" applyAlignment="1">
      <alignment horizontal="center" vertical="center"/>
    </xf>
    <xf numFmtId="165" fontId="106" fillId="0" borderId="59" xfId="0" applyFont="1" applyBorder="1" applyAlignment="1">
      <alignment horizontal="center" vertical="center"/>
    </xf>
    <xf numFmtId="174" fontId="106" fillId="0" borderId="59" xfId="32" applyFont="1" applyFill="1" applyBorder="1" applyAlignment="1">
      <alignment horizontal="center" vertical="center"/>
    </xf>
    <xf numFmtId="2" fontId="116" fillId="0" borderId="0" xfId="0" applyNumberFormat="1" applyFont="1" applyAlignment="1">
      <alignment horizontal="center" vertical="center"/>
    </xf>
    <xf numFmtId="2" fontId="106" fillId="0" borderId="82" xfId="0" applyNumberFormat="1" applyFont="1" applyBorder="1" applyAlignment="1">
      <alignment horizontal="center" vertical="center"/>
    </xf>
    <xf numFmtId="1" fontId="105" fillId="0" borderId="0" xfId="0" applyNumberFormat="1" applyFont="1" applyAlignment="1">
      <alignment horizontal="center" vertical="center"/>
    </xf>
    <xf numFmtId="1" fontId="111" fillId="0" borderId="0" xfId="0" applyNumberFormat="1" applyFont="1" applyAlignment="1">
      <alignment horizontal="center" vertical="center"/>
    </xf>
    <xf numFmtId="171" fontId="113" fillId="0" borderId="0" xfId="0" applyNumberFormat="1" applyFont="1" applyAlignment="1" applyProtection="1">
      <alignment horizontal="right" vertical="center"/>
      <protection locked="0"/>
    </xf>
    <xf numFmtId="165" fontId="109" fillId="36" borderId="12" xfId="0" applyFont="1" applyFill="1" applyBorder="1" applyAlignment="1">
      <alignment horizontal="center" vertical="center"/>
    </xf>
    <xf numFmtId="165" fontId="109" fillId="36" borderId="13" xfId="0" applyFont="1" applyFill="1" applyBorder="1" applyAlignment="1">
      <alignment horizontal="center" vertical="center" wrapText="1"/>
    </xf>
    <xf numFmtId="176" fontId="113" fillId="0" borderId="10" xfId="0" applyNumberFormat="1" applyFont="1" applyBorder="1" applyAlignment="1">
      <alignment horizontal="center" vertical="center"/>
    </xf>
    <xf numFmtId="2" fontId="113" fillId="0" borderId="10" xfId="0" applyNumberFormat="1" applyFont="1" applyBorder="1" applyAlignment="1">
      <alignment horizontal="center" vertical="center"/>
    </xf>
    <xf numFmtId="165" fontId="113" fillId="0" borderId="139" xfId="0" applyFont="1" applyBorder="1" applyAlignment="1">
      <alignment horizontal="center" vertical="center"/>
    </xf>
    <xf numFmtId="176" fontId="113" fillId="0" borderId="139" xfId="0" applyNumberFormat="1" applyFont="1" applyBorder="1" applyAlignment="1">
      <alignment horizontal="center" vertical="center"/>
    </xf>
    <xf numFmtId="2" fontId="113" fillId="0" borderId="139" xfId="0" applyNumberFormat="1" applyFont="1" applyBorder="1" applyAlignment="1">
      <alignment horizontal="center" vertical="center"/>
    </xf>
    <xf numFmtId="1" fontId="106" fillId="0" borderId="139" xfId="0" applyNumberFormat="1" applyFont="1" applyBorder="1" applyAlignment="1">
      <alignment horizontal="center" vertical="center"/>
    </xf>
    <xf numFmtId="2" fontId="106" fillId="0" borderId="139" xfId="0" applyNumberFormat="1" applyFont="1" applyBorder="1" applyAlignment="1">
      <alignment horizontal="center" vertical="center"/>
    </xf>
    <xf numFmtId="173" fontId="106" fillId="0" borderId="139" xfId="0" applyNumberFormat="1" applyFont="1" applyBorder="1" applyAlignment="1">
      <alignment horizontal="center" vertical="center"/>
    </xf>
    <xf numFmtId="167" fontId="117" fillId="0" borderId="10" xfId="0" applyNumberFormat="1" applyFont="1" applyBorder="1" applyAlignment="1">
      <alignment horizontal="center" vertical="center"/>
    </xf>
    <xf numFmtId="1" fontId="109" fillId="18" borderId="10" xfId="0" applyNumberFormat="1" applyFont="1" applyFill="1" applyBorder="1" applyAlignment="1">
      <alignment horizontal="center" vertical="center"/>
    </xf>
    <xf numFmtId="2" fontId="109" fillId="18" borderId="10" xfId="0" applyNumberFormat="1" applyFont="1" applyFill="1" applyBorder="1" applyAlignment="1">
      <alignment horizontal="center" vertical="center"/>
    </xf>
    <xf numFmtId="1" fontId="106" fillId="18" borderId="10" xfId="0" applyNumberFormat="1" applyFont="1" applyFill="1" applyBorder="1" applyAlignment="1">
      <alignment horizontal="center" vertical="center"/>
    </xf>
    <xf numFmtId="168" fontId="109" fillId="18" borderId="13" xfId="0" applyNumberFormat="1" applyFont="1" applyFill="1" applyBorder="1" applyAlignment="1">
      <alignment horizontal="center" vertical="center"/>
    </xf>
    <xf numFmtId="2" fontId="106" fillId="0" borderId="0" xfId="0" applyNumberFormat="1" applyFont="1" applyAlignment="1">
      <alignment horizontal="right" vertical="center"/>
    </xf>
    <xf numFmtId="2" fontId="107" fillId="0" borderId="0" xfId="0" applyNumberFormat="1" applyFont="1" applyAlignment="1">
      <alignment vertical="center"/>
    </xf>
    <xf numFmtId="1" fontId="107" fillId="0" borderId="0" xfId="0" applyNumberFormat="1" applyFont="1" applyAlignment="1">
      <alignment horizontal="left" vertical="center"/>
    </xf>
    <xf numFmtId="2" fontId="109" fillId="0" borderId="0" xfId="0" applyNumberFormat="1" applyFont="1" applyAlignment="1">
      <alignment horizontal="right" vertical="center"/>
    </xf>
    <xf numFmtId="2" fontId="109" fillId="0" borderId="0" xfId="0" applyNumberFormat="1" applyFont="1" applyAlignment="1">
      <alignment vertical="center"/>
    </xf>
    <xf numFmtId="2" fontId="116" fillId="0" borderId="0" xfId="0" applyNumberFormat="1" applyFont="1" applyAlignment="1">
      <alignment vertical="center"/>
    </xf>
    <xf numFmtId="165" fontId="106" fillId="0" borderId="0" xfId="0" applyFont="1"/>
    <xf numFmtId="165" fontId="116" fillId="0" borderId="0" xfId="0" applyFont="1"/>
    <xf numFmtId="1" fontId="108" fillId="0" borderId="0" xfId="0" applyNumberFormat="1" applyFont="1" applyAlignment="1">
      <alignment horizontal="center"/>
    </xf>
    <xf numFmtId="165" fontId="107" fillId="0" borderId="0" xfId="0" applyFont="1"/>
    <xf numFmtId="1" fontId="109" fillId="0" borderId="0" xfId="0" applyNumberFormat="1" applyFont="1" applyAlignment="1">
      <alignment horizontal="center"/>
    </xf>
    <xf numFmtId="165" fontId="109" fillId="0" borderId="0" xfId="0" applyFont="1" applyAlignment="1">
      <alignment horizontal="center"/>
    </xf>
    <xf numFmtId="1" fontId="106" fillId="0" borderId="0" xfId="0" applyNumberFormat="1" applyFont="1" applyAlignment="1">
      <alignment horizontal="center"/>
    </xf>
    <xf numFmtId="165" fontId="119" fillId="0" borderId="0" xfId="0" applyFont="1" applyProtection="1">
      <protection locked="0"/>
    </xf>
    <xf numFmtId="165" fontId="109" fillId="0" borderId="0" xfId="0" applyFont="1"/>
    <xf numFmtId="165" fontId="116" fillId="0" borderId="0" xfId="0" applyFont="1" applyAlignment="1">
      <alignment horizontal="center"/>
    </xf>
    <xf numFmtId="165" fontId="109" fillId="0" borderId="0" xfId="0" applyFont="1" applyAlignment="1">
      <alignment horizontal="left"/>
    </xf>
    <xf numFmtId="1" fontId="109" fillId="18" borderId="155" xfId="0" applyNumberFormat="1" applyFont="1" applyFill="1" applyBorder="1" applyAlignment="1">
      <alignment horizontal="center"/>
    </xf>
    <xf numFmtId="165" fontId="109" fillId="18" borderId="96" xfId="0" applyFont="1" applyFill="1" applyBorder="1" applyAlignment="1">
      <alignment horizontal="center"/>
    </xf>
    <xf numFmtId="165" fontId="109" fillId="18" borderId="12" xfId="0" applyFont="1" applyFill="1" applyBorder="1" applyAlignment="1">
      <alignment horizontal="center"/>
    </xf>
    <xf numFmtId="165" fontId="109" fillId="18" borderId="71" xfId="0" applyFont="1" applyFill="1" applyBorder="1" applyAlignment="1">
      <alignment horizontal="center"/>
    </xf>
    <xf numFmtId="165" fontId="109" fillId="18" borderId="17" xfId="0" applyFont="1" applyFill="1" applyBorder="1" applyAlignment="1">
      <alignment horizontal="center"/>
    </xf>
    <xf numFmtId="167" fontId="113" fillId="0" borderId="59" xfId="0" applyNumberFormat="1" applyFont="1" applyBorder="1" applyAlignment="1">
      <alignment horizontal="center"/>
    </xf>
    <xf numFmtId="2" fontId="106" fillId="0" borderId="59" xfId="0" applyNumberFormat="1" applyFont="1" applyBorder="1" applyAlignment="1">
      <alignment horizontal="center"/>
    </xf>
    <xf numFmtId="2" fontId="106" fillId="0" borderId="0" xfId="0" applyNumberFormat="1" applyFont="1" applyAlignment="1">
      <alignment horizontal="center"/>
    </xf>
    <xf numFmtId="1" fontId="106" fillId="0" borderId="0" xfId="0" applyNumberFormat="1" applyFont="1"/>
    <xf numFmtId="165" fontId="113" fillId="0" borderId="0" xfId="0" applyFont="1" applyAlignment="1" applyProtection="1">
      <alignment horizontal="center"/>
      <protection locked="0"/>
    </xf>
    <xf numFmtId="167" fontId="113" fillId="0" borderId="0" xfId="0" applyNumberFormat="1" applyFont="1" applyProtection="1">
      <protection locked="0"/>
    </xf>
    <xf numFmtId="170" fontId="106" fillId="0" borderId="0" xfId="0" applyNumberFormat="1" applyFont="1"/>
    <xf numFmtId="167" fontId="106" fillId="0" borderId="0" xfId="0" applyNumberFormat="1" applyFont="1" applyAlignment="1">
      <alignment horizontal="center"/>
    </xf>
    <xf numFmtId="2" fontId="106" fillId="0" borderId="0" xfId="0" applyNumberFormat="1" applyFont="1"/>
    <xf numFmtId="2" fontId="109" fillId="0" borderId="0" xfId="0" applyNumberFormat="1" applyFont="1" applyAlignment="1">
      <alignment horizontal="center"/>
    </xf>
    <xf numFmtId="165" fontId="109" fillId="0" borderId="0" xfId="0" applyFont="1" applyAlignment="1">
      <alignment horizontal="right"/>
    </xf>
    <xf numFmtId="2" fontId="119" fillId="0" borderId="0" xfId="0" applyNumberFormat="1" applyFont="1" applyAlignment="1">
      <alignment horizontal="center"/>
    </xf>
    <xf numFmtId="2" fontId="113" fillId="0" borderId="0" xfId="0" applyNumberFormat="1" applyFont="1"/>
    <xf numFmtId="165" fontId="113" fillId="0" borderId="0" xfId="0" applyFont="1"/>
    <xf numFmtId="2" fontId="109" fillId="0" borderId="0" xfId="0" applyNumberFormat="1" applyFont="1" applyAlignment="1">
      <alignment horizontal="right"/>
    </xf>
    <xf numFmtId="2" fontId="119" fillId="0" borderId="0" xfId="0" applyNumberFormat="1" applyFont="1" applyAlignment="1">
      <alignment horizontal="left"/>
    </xf>
    <xf numFmtId="173" fontId="119" fillId="0" borderId="0" xfId="0" applyNumberFormat="1" applyFont="1" applyAlignment="1">
      <alignment horizontal="left"/>
    </xf>
    <xf numFmtId="1" fontId="106" fillId="0" borderId="0" xfId="0" applyNumberFormat="1" applyFont="1" applyAlignment="1">
      <alignment horizontal="right"/>
    </xf>
    <xf numFmtId="1" fontId="109" fillId="18" borderId="12" xfId="0" applyNumberFormat="1" applyFont="1" applyFill="1" applyBorder="1" applyAlignment="1">
      <alignment horizontal="center"/>
    </xf>
    <xf numFmtId="2" fontId="106" fillId="0" borderId="0" xfId="0" applyNumberFormat="1" applyFont="1" applyAlignment="1">
      <alignment horizontal="right"/>
    </xf>
    <xf numFmtId="1" fontId="109" fillId="18" borderId="13" xfId="0" applyNumberFormat="1" applyFont="1" applyFill="1" applyBorder="1" applyAlignment="1">
      <alignment horizontal="center"/>
    </xf>
    <xf numFmtId="165" fontId="109" fillId="18" borderId="13" xfId="0" applyFont="1" applyFill="1" applyBorder="1" applyAlignment="1">
      <alignment horizontal="center"/>
    </xf>
    <xf numFmtId="1" fontId="119" fillId="18" borderId="10" xfId="0" applyNumberFormat="1" applyFont="1" applyFill="1" applyBorder="1" applyAlignment="1">
      <alignment horizontal="center"/>
    </xf>
    <xf numFmtId="174" fontId="106" fillId="18" borderId="10" xfId="32" applyFont="1" applyFill="1" applyBorder="1" applyAlignment="1">
      <alignment horizontal="center"/>
    </xf>
    <xf numFmtId="165" fontId="106" fillId="18" borderId="10" xfId="0" applyFont="1" applyFill="1" applyBorder="1" applyAlignment="1">
      <alignment horizontal="center"/>
    </xf>
    <xf numFmtId="2" fontId="106" fillId="18" borderId="10" xfId="0" applyNumberFormat="1" applyFont="1" applyFill="1" applyBorder="1" applyAlignment="1">
      <alignment horizontal="center"/>
    </xf>
    <xf numFmtId="165" fontId="105" fillId="0" borderId="0" xfId="0" applyFont="1" applyAlignment="1">
      <alignment horizontal="left"/>
    </xf>
    <xf numFmtId="2" fontId="116" fillId="0" borderId="0" xfId="0" applyNumberFormat="1" applyFont="1"/>
    <xf numFmtId="165" fontId="111" fillId="0" borderId="0" xfId="0" applyFont="1"/>
    <xf numFmtId="165" fontId="106" fillId="0" borderId="0" xfId="0" applyFont="1" applyAlignment="1">
      <alignment horizontal="left"/>
    </xf>
    <xf numFmtId="1" fontId="111" fillId="0" borderId="0" xfId="0" applyNumberFormat="1" applyFont="1" applyAlignment="1">
      <alignment horizontal="center"/>
    </xf>
    <xf numFmtId="1" fontId="109" fillId="0" borderId="0" xfId="0" applyNumberFormat="1" applyFont="1" applyAlignment="1">
      <alignment horizontal="left"/>
    </xf>
    <xf numFmtId="2" fontId="109" fillId="0" borderId="0" xfId="0" applyNumberFormat="1" applyFont="1" applyAlignment="1">
      <alignment horizontal="left"/>
    </xf>
    <xf numFmtId="1" fontId="119" fillId="0" borderId="0" xfId="0" applyNumberFormat="1" applyFont="1" applyAlignment="1">
      <alignment horizontal="left"/>
    </xf>
    <xf numFmtId="1" fontId="118" fillId="18" borderId="10" xfId="0" applyNumberFormat="1" applyFont="1" applyFill="1" applyBorder="1" applyAlignment="1">
      <alignment horizontal="center"/>
    </xf>
    <xf numFmtId="165" fontId="118" fillId="18" borderId="10" xfId="0" applyFont="1" applyFill="1" applyBorder="1" applyAlignment="1">
      <alignment horizontal="center"/>
    </xf>
    <xf numFmtId="1" fontId="118" fillId="0" borderId="0" xfId="0" applyNumberFormat="1" applyFont="1" applyAlignment="1">
      <alignment horizontal="center"/>
    </xf>
    <xf numFmtId="174" fontId="106" fillId="0" borderId="0" xfId="32" applyFont="1" applyFill="1" applyBorder="1" applyAlignment="1">
      <alignment horizontal="center"/>
    </xf>
    <xf numFmtId="165" fontId="118" fillId="0" borderId="0" xfId="0" applyFont="1" applyAlignment="1">
      <alignment horizontal="center"/>
    </xf>
    <xf numFmtId="165" fontId="117" fillId="0" borderId="0" xfId="0" applyFont="1" applyAlignment="1">
      <alignment horizontal="center"/>
    </xf>
    <xf numFmtId="165" fontId="113" fillId="0" borderId="0" xfId="0" applyFont="1" applyAlignment="1">
      <alignment horizontal="center"/>
    </xf>
    <xf numFmtId="1" fontId="119" fillId="18" borderId="10" xfId="0" applyNumberFormat="1" applyFont="1" applyFill="1" applyBorder="1" applyAlignment="1">
      <alignment horizontal="center" vertical="center"/>
    </xf>
    <xf numFmtId="167" fontId="106" fillId="18" borderId="10" xfId="0" applyNumberFormat="1" applyFont="1" applyFill="1" applyBorder="1" applyAlignment="1">
      <alignment horizontal="center"/>
    </xf>
    <xf numFmtId="2" fontId="109" fillId="18" borderId="10" xfId="0" applyNumberFormat="1" applyFont="1" applyFill="1" applyBorder="1" applyAlignment="1">
      <alignment horizontal="center"/>
    </xf>
    <xf numFmtId="1" fontId="113" fillId="0" borderId="0" xfId="0" applyNumberFormat="1" applyFont="1" applyAlignment="1" applyProtection="1">
      <alignment horizontal="center"/>
      <protection locked="0"/>
    </xf>
    <xf numFmtId="167" fontId="113" fillId="0" borderId="0" xfId="0" applyNumberFormat="1" applyFont="1" applyAlignment="1">
      <alignment horizontal="center"/>
    </xf>
    <xf numFmtId="2" fontId="113" fillId="0" borderId="0" xfId="0" applyNumberFormat="1" applyFont="1" applyAlignment="1">
      <alignment horizontal="center"/>
    </xf>
    <xf numFmtId="169" fontId="106" fillId="0" borderId="0" xfId="0" applyNumberFormat="1" applyFont="1"/>
    <xf numFmtId="2" fontId="109" fillId="18" borderId="12" xfId="0" applyNumberFormat="1" applyFont="1" applyFill="1" applyBorder="1" applyAlignment="1">
      <alignment horizontal="center"/>
    </xf>
    <xf numFmtId="168" fontId="109" fillId="18" borderId="78" xfId="0" applyNumberFormat="1" applyFont="1" applyFill="1" applyBorder="1" applyAlignment="1">
      <alignment horizontal="center" vertical="center"/>
    </xf>
    <xf numFmtId="2" fontId="109" fillId="18" borderId="13" xfId="0" applyNumberFormat="1" applyFont="1" applyFill="1" applyBorder="1" applyAlignment="1">
      <alignment horizontal="center"/>
    </xf>
    <xf numFmtId="168" fontId="109" fillId="18" borderId="82" xfId="0" applyNumberFormat="1" applyFont="1" applyFill="1" applyBorder="1" applyAlignment="1">
      <alignment horizontal="center" vertical="center"/>
    </xf>
    <xf numFmtId="1" fontId="118" fillId="0" borderId="146" xfId="0" applyNumberFormat="1" applyFont="1" applyBorder="1" applyAlignment="1">
      <alignment horizontal="center" vertical="center"/>
    </xf>
    <xf numFmtId="2" fontId="106" fillId="0" borderId="146" xfId="0" applyNumberFormat="1" applyFont="1" applyBorder="1" applyAlignment="1" applyProtection="1">
      <alignment horizontal="center" vertical="center"/>
      <protection locked="0"/>
    </xf>
    <xf numFmtId="168" fontId="106" fillId="0" borderId="152" xfId="0" applyNumberFormat="1" applyFont="1" applyBorder="1" applyAlignment="1">
      <alignment horizontal="center" vertical="center"/>
    </xf>
    <xf numFmtId="0" fontId="121" fillId="0" borderId="0" xfId="79" applyFont="1"/>
    <xf numFmtId="0" fontId="121" fillId="0" borderId="0" xfId="79" applyFont="1" applyAlignment="1">
      <alignment horizontal="center"/>
    </xf>
    <xf numFmtId="0" fontId="122" fillId="0" borderId="59" xfId="79" applyFont="1" applyBorder="1"/>
    <xf numFmtId="0" fontId="121" fillId="0" borderId="59" xfId="79" applyFont="1" applyBorder="1"/>
    <xf numFmtId="165" fontId="120" fillId="0" borderId="0" xfId="0" applyFont="1"/>
    <xf numFmtId="165" fontId="106" fillId="0" borderId="59" xfId="0" applyFont="1" applyBorder="1"/>
    <xf numFmtId="165" fontId="109" fillId="0" borderId="59" xfId="0" applyFont="1" applyBorder="1"/>
    <xf numFmtId="165" fontId="122" fillId="24" borderId="78" xfId="40" applyFont="1" applyFill="1" applyBorder="1" applyAlignment="1" applyProtection="1">
      <alignment horizontal="center" vertical="center"/>
      <protection locked="0"/>
    </xf>
    <xf numFmtId="165" fontId="122" fillId="24" borderId="82" xfId="40" applyFont="1" applyFill="1" applyBorder="1" applyAlignment="1">
      <alignment horizontal="center" vertical="center"/>
    </xf>
    <xf numFmtId="165" fontId="122" fillId="24" borderId="82" xfId="40" applyFont="1" applyFill="1" applyBorder="1" applyAlignment="1" applyProtection="1">
      <alignment horizontal="center" vertical="center"/>
      <protection locked="0"/>
    </xf>
    <xf numFmtId="2" fontId="122" fillId="40" borderId="59" xfId="40" applyNumberFormat="1" applyFont="1" applyFill="1" applyBorder="1" applyAlignment="1" applyProtection="1">
      <alignment horizontal="center" vertical="center"/>
      <protection locked="0"/>
    </xf>
    <xf numFmtId="165" fontId="129" fillId="0" borderId="0" xfId="40" applyFont="1" applyAlignment="1">
      <alignment vertical="center"/>
    </xf>
    <xf numFmtId="165" fontId="130" fillId="0" borderId="0" xfId="40" applyFont="1" applyAlignment="1">
      <alignment horizontal="center" vertical="center"/>
    </xf>
    <xf numFmtId="165" fontId="113" fillId="0" borderId="0" xfId="40" applyFont="1" applyAlignment="1">
      <alignment horizontal="center" vertical="center" wrapText="1"/>
    </xf>
    <xf numFmtId="2" fontId="109" fillId="0" borderId="0" xfId="40" applyNumberFormat="1" applyFont="1" applyAlignment="1">
      <alignment horizontal="center" vertical="center"/>
    </xf>
    <xf numFmtId="165" fontId="120" fillId="0" borderId="0" xfId="40" applyFont="1"/>
    <xf numFmtId="0" fontId="120" fillId="0" borderId="0" xfId="48" applyFont="1"/>
    <xf numFmtId="0" fontId="120" fillId="0" borderId="0" xfId="48" applyFont="1" applyAlignment="1">
      <alignment horizontal="center" vertical="center" wrapText="1"/>
    </xf>
    <xf numFmtId="0" fontId="106" fillId="0" borderId="0" xfId="48" applyFont="1" applyAlignment="1">
      <alignment horizontal="left" vertical="center" wrapText="1"/>
    </xf>
    <xf numFmtId="2" fontId="109" fillId="0" borderId="0" xfId="48" applyNumberFormat="1" applyFont="1" applyAlignment="1">
      <alignment vertical="center" wrapText="1"/>
    </xf>
    <xf numFmtId="165" fontId="109" fillId="0" borderId="0" xfId="88" applyFont="1"/>
    <xf numFmtId="165" fontId="106" fillId="0" borderId="0" xfId="88" applyFont="1"/>
    <xf numFmtId="165" fontId="109" fillId="0" borderId="0" xfId="88" applyFont="1" applyAlignment="1">
      <alignment horizontal="center" vertical="center"/>
    </xf>
    <xf numFmtId="174" fontId="106" fillId="0" borderId="0" xfId="89" applyFont="1" applyFill="1" applyBorder="1" applyAlignment="1" applyProtection="1"/>
    <xf numFmtId="2" fontId="109" fillId="0" borderId="0" xfId="48" applyNumberFormat="1" applyFont="1" applyAlignment="1">
      <alignment horizontal="right" vertical="center" wrapText="1"/>
    </xf>
    <xf numFmtId="10" fontId="109" fillId="0" borderId="0" xfId="88" applyNumberFormat="1" applyFont="1"/>
    <xf numFmtId="0" fontId="106" fillId="0" borderId="0" xfId="48" applyFont="1"/>
    <xf numFmtId="165" fontId="106" fillId="0" borderId="0" xfId="48" applyNumberFormat="1" applyFont="1"/>
    <xf numFmtId="0" fontId="120" fillId="0" borderId="0" xfId="48" applyFont="1" applyAlignment="1">
      <alignment horizontal="center"/>
    </xf>
    <xf numFmtId="165" fontId="120" fillId="0" borderId="0" xfId="0" applyFont="1" applyAlignment="1">
      <alignment horizontal="center"/>
    </xf>
    <xf numFmtId="165" fontId="106" fillId="0" borderId="0" xfId="40" applyFont="1" applyAlignment="1">
      <alignment vertical="center"/>
    </xf>
    <xf numFmtId="165" fontId="121" fillId="0" borderId="102" xfId="40" applyFont="1" applyBorder="1" applyAlignment="1">
      <alignment horizontal="center" vertical="center"/>
    </xf>
    <xf numFmtId="165" fontId="121" fillId="0" borderId="0" xfId="40" applyFont="1" applyAlignment="1">
      <alignment vertical="center"/>
    </xf>
    <xf numFmtId="165" fontId="122" fillId="18" borderId="12" xfId="0" applyFont="1" applyFill="1" applyBorder="1" applyAlignment="1">
      <alignment horizontal="center" vertical="center"/>
    </xf>
    <xf numFmtId="165" fontId="122" fillId="18" borderId="13" xfId="0" applyFont="1" applyFill="1" applyBorder="1" applyAlignment="1">
      <alignment horizontal="center" vertical="center"/>
    </xf>
    <xf numFmtId="1" fontId="109" fillId="18" borderId="151" xfId="0" applyNumberFormat="1" applyFont="1" applyFill="1" applyBorder="1" applyAlignment="1">
      <alignment horizontal="center" vertical="center"/>
    </xf>
    <xf numFmtId="2" fontId="109" fillId="18" borderId="79" xfId="0" applyNumberFormat="1" applyFont="1" applyFill="1" applyBorder="1" applyAlignment="1">
      <alignment horizontal="center" vertical="center"/>
    </xf>
    <xf numFmtId="173" fontId="106" fillId="0" borderId="0" xfId="0" applyNumberFormat="1" applyFont="1" applyAlignment="1">
      <alignment horizontal="center" vertical="center"/>
    </xf>
    <xf numFmtId="167" fontId="113" fillId="0" borderId="0" xfId="0" applyNumberFormat="1" applyFont="1" applyAlignment="1">
      <alignment horizontal="center" vertical="center"/>
    </xf>
    <xf numFmtId="174" fontId="106" fillId="0" borderId="0" xfId="32" applyFont="1" applyFill="1" applyBorder="1" applyAlignment="1">
      <alignment horizontal="center" vertical="center"/>
    </xf>
    <xf numFmtId="1" fontId="106" fillId="0" borderId="0" xfId="0" applyNumberFormat="1" applyFont="1" applyAlignment="1">
      <alignment horizontal="center" vertical="center"/>
    </xf>
    <xf numFmtId="1" fontId="109" fillId="18" borderId="157" xfId="0" applyNumberFormat="1" applyFont="1" applyFill="1" applyBorder="1" applyAlignment="1">
      <alignment horizontal="center"/>
    </xf>
    <xf numFmtId="165" fontId="113" fillId="0" borderId="59" xfId="0" applyFont="1" applyBorder="1" applyAlignment="1" applyProtection="1">
      <alignment horizontal="center"/>
      <protection locked="0"/>
    </xf>
    <xf numFmtId="2" fontId="111" fillId="0" borderId="0" xfId="0" applyNumberFormat="1" applyFont="1"/>
    <xf numFmtId="165" fontId="113" fillId="0" borderId="0" xfId="0" applyFont="1" applyAlignment="1">
      <alignment horizontal="right"/>
    </xf>
    <xf numFmtId="165" fontId="105" fillId="0" borderId="0" xfId="40" applyFont="1" applyAlignment="1" applyProtection="1">
      <alignment horizontal="center"/>
      <protection locked="0"/>
    </xf>
    <xf numFmtId="165" fontId="106" fillId="0" borderId="0" xfId="40" applyFont="1" applyAlignment="1">
      <alignment horizontal="center" vertical="center"/>
    </xf>
    <xf numFmtId="165" fontId="120" fillId="0" borderId="0" xfId="81" applyNumberFormat="1" applyFont="1" applyAlignment="1">
      <alignment vertical="center"/>
    </xf>
    <xf numFmtId="2" fontId="120" fillId="0" borderId="0" xfId="81" applyNumberFormat="1" applyFont="1" applyAlignment="1">
      <alignment vertical="center"/>
    </xf>
    <xf numFmtId="165" fontId="120" fillId="0" borderId="107" xfId="81" applyNumberFormat="1" applyFont="1" applyBorder="1" applyAlignment="1">
      <alignment vertical="center"/>
    </xf>
    <xf numFmtId="165" fontId="120" fillId="0" borderId="128" xfId="81" applyNumberFormat="1" applyFont="1" applyBorder="1" applyAlignment="1">
      <alignment vertical="center"/>
    </xf>
    <xf numFmtId="165" fontId="105" fillId="0" borderId="0" xfId="93" applyNumberFormat="1" applyFont="1" applyAlignment="1">
      <alignment horizontal="center" vertical="center"/>
    </xf>
    <xf numFmtId="165" fontId="120" fillId="0" borderId="0" xfId="40" applyFont="1" applyAlignment="1">
      <alignment horizontal="center" vertical="center"/>
    </xf>
    <xf numFmtId="165" fontId="133" fillId="0" borderId="0" xfId="40" applyFont="1" applyAlignment="1">
      <alignment horizontal="center" vertical="center"/>
    </xf>
    <xf numFmtId="165" fontId="134" fillId="0" borderId="0" xfId="40" applyFont="1" applyAlignment="1">
      <alignment horizontal="center" vertical="center" wrapText="1"/>
    </xf>
    <xf numFmtId="165" fontId="109" fillId="39" borderId="59" xfId="40" applyFont="1" applyFill="1" applyBorder="1" applyAlignment="1">
      <alignment horizontal="center" vertical="center" wrapText="1"/>
    </xf>
    <xf numFmtId="165" fontId="109" fillId="0" borderId="0" xfId="40" applyFont="1" applyAlignment="1">
      <alignment horizontal="center" vertical="center" wrapText="1"/>
    </xf>
    <xf numFmtId="181" fontId="106" fillId="0" borderId="59" xfId="40" applyNumberFormat="1" applyFont="1" applyBorder="1" applyAlignment="1">
      <alignment horizontal="center" vertical="center" wrapText="1"/>
    </xf>
    <xf numFmtId="165" fontId="106" fillId="0" borderId="59" xfId="40" applyFont="1" applyBorder="1" applyAlignment="1">
      <alignment horizontal="center" vertical="center" wrapText="1"/>
    </xf>
    <xf numFmtId="165" fontId="106" fillId="0" borderId="0" xfId="40" applyFont="1" applyAlignment="1">
      <alignment horizontal="center" vertical="center" wrapText="1"/>
    </xf>
    <xf numFmtId="2" fontId="109" fillId="39" borderId="59" xfId="40" applyNumberFormat="1" applyFont="1" applyFill="1" applyBorder="1" applyAlignment="1">
      <alignment horizontal="center" vertical="center"/>
    </xf>
    <xf numFmtId="168" fontId="109" fillId="0" borderId="59" xfId="0" applyNumberFormat="1" applyFont="1" applyBorder="1" applyAlignment="1">
      <alignment horizontal="center" vertical="center" wrapText="1"/>
    </xf>
    <xf numFmtId="165" fontId="109" fillId="30" borderId="59" xfId="40" applyFont="1" applyFill="1" applyBorder="1" applyAlignment="1">
      <alignment horizontal="center" vertical="center" wrapText="1"/>
    </xf>
    <xf numFmtId="2" fontId="109" fillId="39" borderId="77" xfId="40" applyNumberFormat="1" applyFont="1" applyFill="1" applyBorder="1" applyAlignment="1">
      <alignment horizontal="center" vertical="center"/>
    </xf>
    <xf numFmtId="165" fontId="109" fillId="30" borderId="77" xfId="40" applyFont="1" applyFill="1" applyBorder="1" applyAlignment="1">
      <alignment horizontal="center" vertical="center" wrapText="1"/>
    </xf>
    <xf numFmtId="165" fontId="109" fillId="0" borderId="128" xfId="40" applyFont="1" applyBorder="1" applyAlignment="1">
      <alignment horizontal="center" vertical="center" wrapText="1"/>
    </xf>
    <xf numFmtId="2" fontId="109" fillId="0" borderId="128" xfId="40" applyNumberFormat="1" applyFont="1" applyBorder="1" applyAlignment="1">
      <alignment horizontal="center" vertical="center"/>
    </xf>
    <xf numFmtId="165" fontId="109" fillId="35" borderId="59" xfId="40" applyFont="1" applyFill="1" applyBorder="1" applyAlignment="1">
      <alignment horizontal="center" vertical="center" wrapText="1"/>
    </xf>
    <xf numFmtId="181" fontId="118" fillId="0" borderId="143" xfId="0" applyNumberFormat="1" applyFont="1" applyBorder="1" applyAlignment="1">
      <alignment horizontal="center" vertical="center"/>
    </xf>
    <xf numFmtId="165" fontId="109" fillId="0" borderId="59" xfId="0" applyFont="1" applyBorder="1" applyAlignment="1">
      <alignment horizontal="center"/>
    </xf>
    <xf numFmtId="165" fontId="106" fillId="0" borderId="59" xfId="0" applyFont="1" applyBorder="1" applyAlignment="1">
      <alignment horizontal="center"/>
    </xf>
    <xf numFmtId="165" fontId="109" fillId="31" borderId="59" xfId="0" applyFont="1" applyFill="1" applyBorder="1" applyAlignment="1">
      <alignment horizontal="center"/>
    </xf>
    <xf numFmtId="0" fontId="5" fillId="43" borderId="0" xfId="95" applyFill="1" applyAlignment="1">
      <alignment horizontal="right" vertical="center"/>
    </xf>
    <xf numFmtId="0" fontId="5" fillId="43" borderId="0" xfId="95" applyFill="1" applyAlignment="1">
      <alignment horizontal="center" vertical="center"/>
    </xf>
    <xf numFmtId="2" fontId="109" fillId="35" borderId="59" xfId="40" applyNumberFormat="1" applyFont="1" applyFill="1" applyBorder="1" applyAlignment="1">
      <alignment horizontal="center" vertical="center"/>
    </xf>
    <xf numFmtId="165" fontId="105" fillId="0" borderId="0" xfId="40" applyFont="1"/>
    <xf numFmtId="165" fontId="106" fillId="0" borderId="0" xfId="40" applyFont="1"/>
    <xf numFmtId="165" fontId="105" fillId="0" borderId="0" xfId="40" applyFont="1" applyAlignment="1">
      <alignment horizontal="center" vertical="center"/>
    </xf>
    <xf numFmtId="165" fontId="123" fillId="0" borderId="0" xfId="40" applyFont="1" applyAlignment="1">
      <alignment horizontal="center" vertical="center"/>
    </xf>
    <xf numFmtId="165" fontId="124" fillId="0" borderId="0" xfId="40" applyFont="1" applyAlignment="1">
      <alignment horizontal="center" vertical="center"/>
    </xf>
    <xf numFmtId="165" fontId="125" fillId="0" borderId="0" xfId="40" applyFont="1" applyAlignment="1">
      <alignment vertical="center"/>
    </xf>
    <xf numFmtId="165" fontId="121" fillId="0" borderId="0" xfId="40" applyFont="1"/>
    <xf numFmtId="165" fontId="122" fillId="0" borderId="0" xfId="40" applyFont="1" applyAlignment="1">
      <alignment vertical="center"/>
    </xf>
    <xf numFmtId="165" fontId="125" fillId="0" borderId="89" xfId="40" applyFont="1" applyBorder="1" applyAlignment="1">
      <alignment horizontal="center" vertical="center"/>
    </xf>
    <xf numFmtId="165" fontId="125" fillId="0" borderId="90" xfId="40" applyFont="1" applyBorder="1" applyAlignment="1">
      <alignment horizontal="center" vertical="center"/>
    </xf>
    <xf numFmtId="165" fontId="121" fillId="0" borderId="91" xfId="40" applyFont="1" applyBorder="1" applyAlignment="1">
      <alignment horizontal="center" vertical="center"/>
    </xf>
    <xf numFmtId="165" fontId="121" fillId="0" borderId="89" xfId="40" applyFont="1" applyBorder="1" applyAlignment="1">
      <alignment horizontal="center" vertical="center"/>
    </xf>
    <xf numFmtId="165" fontId="121" fillId="0" borderId="90" xfId="40" applyFont="1" applyBorder="1" applyAlignment="1">
      <alignment horizontal="center" vertical="center"/>
    </xf>
    <xf numFmtId="165" fontId="121" fillId="0" borderId="0" xfId="40" applyFont="1" applyAlignment="1">
      <alignment horizontal="center" vertical="center"/>
    </xf>
    <xf numFmtId="165" fontId="125" fillId="0" borderId="100" xfId="40" applyFont="1" applyBorder="1" applyAlignment="1">
      <alignment horizontal="center" vertical="center"/>
    </xf>
    <xf numFmtId="165" fontId="125" fillId="0" borderId="102" xfId="40" applyFont="1" applyBorder="1" applyAlignment="1">
      <alignment horizontal="center" vertical="center"/>
    </xf>
    <xf numFmtId="165" fontId="121" fillId="0" borderId="101" xfId="40" applyFont="1" applyBorder="1" applyAlignment="1">
      <alignment horizontal="center" vertical="center"/>
    </xf>
    <xf numFmtId="165" fontId="121" fillId="0" borderId="100" xfId="40" applyFont="1" applyBorder="1" applyAlignment="1">
      <alignment horizontal="center" vertical="center"/>
    </xf>
    <xf numFmtId="2" fontId="121" fillId="0" borderId="55" xfId="40" applyNumberFormat="1" applyFont="1" applyBorder="1" applyAlignment="1">
      <alignment horizontal="center" vertical="center"/>
    </xf>
    <xf numFmtId="2" fontId="121" fillId="0" borderId="56" xfId="40" applyNumberFormat="1" applyFont="1" applyBorder="1" applyAlignment="1">
      <alignment horizontal="center" vertical="center"/>
    </xf>
    <xf numFmtId="2" fontId="121" fillId="0" borderId="57" xfId="40" applyNumberFormat="1" applyFont="1" applyBorder="1" applyAlignment="1">
      <alignment horizontal="center" vertical="center"/>
    </xf>
    <xf numFmtId="2" fontId="121" fillId="0" borderId="0" xfId="40" applyNumberFormat="1" applyFont="1" applyAlignment="1">
      <alignment horizontal="center" vertical="center"/>
    </xf>
    <xf numFmtId="2" fontId="121" fillId="0" borderId="58" xfId="40" applyNumberFormat="1" applyFont="1" applyBorder="1" applyAlignment="1">
      <alignment horizontal="center" vertical="center"/>
    </xf>
    <xf numFmtId="2" fontId="121" fillId="0" borderId="59" xfId="40" applyNumberFormat="1" applyFont="1" applyBorder="1" applyAlignment="1">
      <alignment horizontal="center" vertical="center"/>
    </xf>
    <xf numFmtId="2" fontId="121" fillId="0" borderId="60" xfId="40" applyNumberFormat="1" applyFont="1" applyBorder="1" applyAlignment="1">
      <alignment horizontal="center" vertical="center"/>
    </xf>
    <xf numFmtId="2" fontId="121" fillId="0" borderId="61" xfId="40" applyNumberFormat="1" applyFont="1" applyBorder="1" applyAlignment="1">
      <alignment horizontal="center" vertical="center"/>
    </xf>
    <xf numFmtId="2" fontId="121" fillId="0" borderId="62" xfId="40" applyNumberFormat="1" applyFont="1" applyBorder="1" applyAlignment="1">
      <alignment horizontal="center" vertical="center"/>
    </xf>
    <xf numFmtId="2" fontId="121" fillId="0" borderId="63" xfId="40" applyNumberFormat="1" applyFont="1" applyBorder="1" applyAlignment="1">
      <alignment horizontal="center" vertical="center"/>
    </xf>
    <xf numFmtId="165" fontId="125" fillId="0" borderId="0" xfId="40" applyFont="1"/>
    <xf numFmtId="165" fontId="122" fillId="24" borderId="78" xfId="40" applyFont="1" applyFill="1" applyBorder="1" applyAlignment="1">
      <alignment horizontal="center" vertical="center"/>
    </xf>
    <xf numFmtId="179" fontId="122" fillId="24" borderId="78" xfId="97" applyNumberFormat="1" applyFont="1" applyFill="1" applyBorder="1" applyAlignment="1" applyProtection="1">
      <alignment horizontal="center" vertical="center"/>
    </xf>
    <xf numFmtId="165" fontId="122" fillId="24" borderId="158" xfId="40" applyFont="1" applyFill="1" applyBorder="1" applyAlignment="1">
      <alignment horizontal="center" vertical="center"/>
    </xf>
    <xf numFmtId="179" fontId="122" fillId="24" borderId="82" xfId="97" applyNumberFormat="1" applyFont="1" applyFill="1" applyBorder="1" applyAlignment="1" applyProtection="1">
      <alignment horizontal="center" vertical="center"/>
    </xf>
    <xf numFmtId="165" fontId="106" fillId="0" borderId="59" xfId="0" applyFont="1" applyBorder="1" applyAlignment="1" applyProtection="1">
      <alignment horizontal="center" vertical="center" wrapText="1"/>
      <protection locked="0"/>
    </xf>
    <xf numFmtId="2" fontId="106" fillId="0" borderId="59" xfId="0" applyNumberFormat="1" applyFont="1" applyBorder="1" applyAlignment="1" applyProtection="1">
      <alignment horizontal="center" vertical="center"/>
      <protection locked="0"/>
    </xf>
    <xf numFmtId="2" fontId="106" fillId="0" borderId="59" xfId="40" applyNumberFormat="1" applyFont="1" applyBorder="1" applyAlignment="1" applyProtection="1">
      <alignment horizontal="center" vertical="center"/>
      <protection locked="0"/>
    </xf>
    <xf numFmtId="2" fontId="121" fillId="0" borderId="59" xfId="40" applyNumberFormat="1" applyFont="1" applyBorder="1" applyAlignment="1" applyProtection="1">
      <alignment horizontal="center" vertical="center"/>
      <protection locked="0"/>
    </xf>
    <xf numFmtId="165" fontId="126" fillId="0" borderId="0" xfId="40" applyFont="1" applyAlignment="1">
      <alignment vertical="center"/>
    </xf>
    <xf numFmtId="165" fontId="113" fillId="0" borderId="0" xfId="40" applyFont="1" applyAlignment="1">
      <alignment horizontal="center" vertical="center"/>
    </xf>
    <xf numFmtId="165" fontId="106" fillId="0" borderId="0" xfId="40" applyFont="1" applyAlignment="1" applyProtection="1">
      <alignment horizontal="center" vertical="center" wrapText="1"/>
      <protection locked="0"/>
    </xf>
    <xf numFmtId="2" fontId="113" fillId="0" borderId="0" xfId="40" applyNumberFormat="1" applyFont="1" applyAlignment="1" applyProtection="1">
      <alignment horizontal="center" vertical="center"/>
      <protection locked="0"/>
    </xf>
    <xf numFmtId="1" fontId="113" fillId="0" borderId="0" xfId="40" applyNumberFormat="1" applyFont="1" applyAlignment="1" applyProtection="1">
      <alignment horizontal="center" vertical="center"/>
      <protection locked="0"/>
    </xf>
    <xf numFmtId="2" fontId="106" fillId="0" borderId="0" xfId="40" applyNumberFormat="1" applyFont="1" applyAlignment="1" applyProtection="1">
      <alignment horizontal="center" vertical="center"/>
      <protection locked="0"/>
    </xf>
    <xf numFmtId="165" fontId="113" fillId="38" borderId="0" xfId="40" applyFont="1" applyFill="1" applyAlignment="1">
      <alignment horizontal="center" vertical="center"/>
    </xf>
    <xf numFmtId="165" fontId="106" fillId="38" borderId="0" xfId="40" applyFont="1" applyFill="1" applyAlignment="1" applyProtection="1">
      <alignment horizontal="center" vertical="center" wrapText="1"/>
      <protection locked="0"/>
    </xf>
    <xf numFmtId="2" fontId="113" fillId="38" borderId="0" xfId="40" applyNumberFormat="1" applyFont="1" applyFill="1" applyAlignment="1" applyProtection="1">
      <alignment horizontal="center" vertical="center"/>
      <protection locked="0"/>
    </xf>
    <xf numFmtId="1" fontId="113" fillId="38" borderId="0" xfId="40" applyNumberFormat="1" applyFont="1" applyFill="1" applyAlignment="1" applyProtection="1">
      <alignment horizontal="center" vertical="center"/>
      <protection locked="0"/>
    </xf>
    <xf numFmtId="2" fontId="106" fillId="38" borderId="0" xfId="40" applyNumberFormat="1" applyFont="1" applyFill="1" applyAlignment="1" applyProtection="1">
      <alignment horizontal="center" vertical="center"/>
      <protection locked="0"/>
    </xf>
    <xf numFmtId="165" fontId="105" fillId="0" borderId="0" xfId="40" applyFont="1" applyAlignment="1">
      <alignment horizontal="center"/>
    </xf>
    <xf numFmtId="165" fontId="122" fillId="24" borderId="77" xfId="40" applyFont="1" applyFill="1" applyBorder="1" applyAlignment="1">
      <alignment horizontal="center" vertical="center"/>
    </xf>
    <xf numFmtId="165" fontId="113" fillId="0" borderId="59" xfId="40" applyFont="1" applyBorder="1" applyAlignment="1">
      <alignment horizontal="center" vertical="center" wrapText="1"/>
    </xf>
    <xf numFmtId="0" fontId="109" fillId="30" borderId="59" xfId="48" applyFont="1" applyFill="1" applyBorder="1" applyAlignment="1">
      <alignment horizontal="center" vertical="center" wrapText="1"/>
    </xf>
    <xf numFmtId="0" fontId="106" fillId="0" borderId="59" xfId="48" applyFont="1" applyBorder="1" applyAlignment="1">
      <alignment horizontal="center"/>
    </xf>
    <xf numFmtId="2" fontId="106" fillId="0" borderId="59" xfId="48" applyNumberFormat="1" applyFont="1" applyBorder="1" applyAlignment="1">
      <alignment horizontal="center"/>
    </xf>
    <xf numFmtId="2" fontId="113" fillId="0" borderId="59" xfId="48" applyNumberFormat="1" applyFont="1" applyBorder="1" applyAlignment="1">
      <alignment horizontal="center"/>
    </xf>
    <xf numFmtId="173" fontId="106" fillId="0" borderId="59" xfId="48" applyNumberFormat="1" applyFont="1" applyBorder="1" applyAlignment="1">
      <alignment horizontal="center"/>
    </xf>
    <xf numFmtId="165" fontId="131" fillId="0" borderId="59" xfId="48" applyNumberFormat="1" applyFont="1" applyBorder="1" applyAlignment="1">
      <alignment horizontal="center"/>
    </xf>
    <xf numFmtId="165" fontId="122" fillId="24" borderId="112" xfId="40" applyFont="1" applyFill="1" applyBorder="1" applyAlignment="1">
      <alignment horizontal="center" vertical="center"/>
    </xf>
    <xf numFmtId="0" fontId="106" fillId="0" borderId="59" xfId="48" applyFont="1" applyBorder="1" applyAlignment="1">
      <alignment horizontal="center" vertical="center"/>
    </xf>
    <xf numFmtId="165" fontId="120" fillId="0" borderId="77" xfId="0" applyFont="1" applyBorder="1" applyAlignment="1">
      <alignment horizontal="center"/>
    </xf>
    <xf numFmtId="165" fontId="120" fillId="0" borderId="59" xfId="0" applyFont="1" applyBorder="1"/>
    <xf numFmtId="165" fontId="120" fillId="0" borderId="59" xfId="0" applyFont="1" applyBorder="1" applyAlignment="1">
      <alignment horizontal="center"/>
    </xf>
    <xf numFmtId="165" fontId="136" fillId="18" borderId="12" xfId="94" applyFont="1" applyFill="1" applyBorder="1" applyAlignment="1">
      <alignment horizontal="center" vertical="center"/>
    </xf>
    <xf numFmtId="165" fontId="136" fillId="18" borderId="13" xfId="94" applyFont="1" applyFill="1" applyBorder="1" applyAlignment="1">
      <alignment horizontal="center" vertical="center"/>
    </xf>
    <xf numFmtId="165" fontId="137" fillId="32" borderId="59" xfId="0" applyFont="1" applyFill="1" applyBorder="1" applyAlignment="1" applyProtection="1">
      <alignment horizontal="center" vertical="center"/>
      <protection locked="0"/>
    </xf>
    <xf numFmtId="167" fontId="137" fillId="32" borderId="78" xfId="0" applyNumberFormat="1" applyFont="1" applyFill="1" applyBorder="1" applyAlignment="1" applyProtection="1">
      <alignment horizontal="center" vertical="center"/>
      <protection locked="0"/>
    </xf>
    <xf numFmtId="168" fontId="137" fillId="32" borderId="78" xfId="0" applyNumberFormat="1" applyFont="1" applyFill="1" applyBorder="1" applyAlignment="1" applyProtection="1">
      <alignment horizontal="center" vertical="center"/>
      <protection locked="0"/>
    </xf>
    <xf numFmtId="167" fontId="120" fillId="32" borderId="78" xfId="0" applyNumberFormat="1" applyFont="1" applyFill="1" applyBorder="1" applyAlignment="1" applyProtection="1">
      <alignment horizontal="center" vertical="center"/>
      <protection locked="0"/>
    </xf>
    <xf numFmtId="167" fontId="120" fillId="32" borderId="76" xfId="0" applyNumberFormat="1" applyFont="1" applyFill="1" applyBorder="1" applyAlignment="1">
      <alignment horizontal="center" vertical="center"/>
    </xf>
    <xf numFmtId="1" fontId="120" fillId="32" borderId="10" xfId="94" applyNumberFormat="1" applyFont="1" applyFill="1" applyBorder="1" applyAlignment="1" applyProtection="1">
      <alignment horizontal="center" vertical="center"/>
      <protection locked="0"/>
    </xf>
    <xf numFmtId="165" fontId="120" fillId="32" borderId="59" xfId="0" applyFont="1" applyFill="1" applyBorder="1" applyAlignment="1">
      <alignment horizontal="center"/>
    </xf>
    <xf numFmtId="165" fontId="120" fillId="32" borderId="0" xfId="0" applyFont="1" applyFill="1"/>
    <xf numFmtId="165" fontId="120" fillId="33" borderId="0" xfId="0" applyFont="1" applyFill="1"/>
    <xf numFmtId="165" fontId="137" fillId="38" borderId="59" xfId="0" applyFont="1" applyFill="1" applyBorder="1" applyAlignment="1" applyProtection="1">
      <alignment horizontal="center" vertical="center"/>
      <protection locked="0"/>
    </xf>
    <xf numFmtId="167" fontId="137" fillId="38" borderId="78" xfId="0" applyNumberFormat="1" applyFont="1" applyFill="1" applyBorder="1" applyAlignment="1" applyProtection="1">
      <alignment horizontal="center" vertical="center"/>
      <protection locked="0"/>
    </xf>
    <xf numFmtId="168" fontId="137" fillId="38" borderId="78" xfId="0" applyNumberFormat="1" applyFont="1" applyFill="1" applyBorder="1" applyAlignment="1" applyProtection="1">
      <alignment horizontal="center" vertical="center"/>
      <protection locked="0"/>
    </xf>
    <xf numFmtId="167" fontId="120" fillId="38" borderId="78" xfId="0" applyNumberFormat="1" applyFont="1" applyFill="1" applyBorder="1" applyAlignment="1" applyProtection="1">
      <alignment horizontal="center" vertical="center"/>
      <protection locked="0"/>
    </xf>
    <xf numFmtId="167" fontId="120" fillId="38" borderId="76" xfId="0" applyNumberFormat="1" applyFont="1" applyFill="1" applyBorder="1" applyAlignment="1">
      <alignment horizontal="center" vertical="center"/>
    </xf>
    <xf numFmtId="1" fontId="120" fillId="38" borderId="10" xfId="94" applyNumberFormat="1" applyFont="1" applyFill="1" applyBorder="1" applyAlignment="1" applyProtection="1">
      <alignment horizontal="center" vertical="center"/>
      <protection locked="0"/>
    </xf>
    <xf numFmtId="165" fontId="120" fillId="38" borderId="59" xfId="0" applyFont="1" applyFill="1" applyBorder="1" applyAlignment="1">
      <alignment horizontal="center"/>
    </xf>
    <xf numFmtId="165" fontId="120" fillId="38" borderId="0" xfId="0" applyFont="1" applyFill="1"/>
    <xf numFmtId="165" fontId="137" fillId="46" borderId="59" xfId="0" applyFont="1" applyFill="1" applyBorder="1" applyAlignment="1" applyProtection="1">
      <alignment horizontal="center" vertical="center"/>
      <protection locked="0"/>
    </xf>
    <xf numFmtId="167" fontId="137" fillId="46" borderId="78" xfId="0" applyNumberFormat="1" applyFont="1" applyFill="1" applyBorder="1" applyAlignment="1" applyProtection="1">
      <alignment horizontal="center" vertical="center"/>
      <protection locked="0"/>
    </xf>
    <xf numFmtId="168" fontId="137" fillId="46" borderId="78" xfId="0" applyNumberFormat="1" applyFont="1" applyFill="1" applyBorder="1" applyAlignment="1" applyProtection="1">
      <alignment horizontal="center" vertical="center"/>
      <protection locked="0"/>
    </xf>
    <xf numFmtId="167" fontId="120" fillId="46" borderId="78" xfId="0" applyNumberFormat="1" applyFont="1" applyFill="1" applyBorder="1" applyAlignment="1" applyProtection="1">
      <alignment horizontal="center" vertical="center"/>
      <protection locked="0"/>
    </xf>
    <xf numFmtId="167" fontId="120" fillId="46" borderId="76" xfId="0" applyNumberFormat="1" applyFont="1" applyFill="1" applyBorder="1" applyAlignment="1">
      <alignment horizontal="center" vertical="center"/>
    </xf>
    <xf numFmtId="1" fontId="120" fillId="46" borderId="10" xfId="94" applyNumberFormat="1" applyFont="1" applyFill="1" applyBorder="1" applyAlignment="1" applyProtection="1">
      <alignment horizontal="center" vertical="center"/>
      <protection locked="0"/>
    </xf>
    <xf numFmtId="165" fontId="120" fillId="46" borderId="59" xfId="0" applyFont="1" applyFill="1" applyBorder="1" applyAlignment="1">
      <alignment horizontal="center"/>
    </xf>
    <xf numFmtId="165" fontId="120" fillId="46" borderId="0" xfId="0" applyFont="1" applyFill="1"/>
    <xf numFmtId="168" fontId="106" fillId="0" borderId="146" xfId="0" applyNumberFormat="1" applyFont="1" applyBorder="1" applyAlignment="1">
      <alignment horizontal="center" vertical="center"/>
    </xf>
    <xf numFmtId="165" fontId="106" fillId="0" borderId="160" xfId="0" applyFont="1" applyBorder="1" applyAlignment="1">
      <alignment horizontal="center" vertical="center"/>
    </xf>
    <xf numFmtId="165" fontId="106" fillId="38" borderId="59" xfId="0" applyFont="1" applyFill="1" applyBorder="1" applyAlignment="1">
      <alignment horizontal="center" vertical="center"/>
    </xf>
    <xf numFmtId="174" fontId="106" fillId="38" borderId="59" xfId="32" applyFont="1" applyFill="1" applyBorder="1" applyAlignment="1">
      <alignment horizontal="center" vertical="center"/>
    </xf>
    <xf numFmtId="2" fontId="106" fillId="38" borderId="59" xfId="0" applyNumberFormat="1" applyFont="1" applyFill="1" applyBorder="1" applyAlignment="1">
      <alignment horizontal="center" vertical="center"/>
    </xf>
    <xf numFmtId="165" fontId="138" fillId="32" borderId="59" xfId="0" applyFont="1" applyFill="1" applyBorder="1" applyAlignment="1">
      <alignment horizontal="center"/>
    </xf>
    <xf numFmtId="167" fontId="138" fillId="32" borderId="78" xfId="0" applyNumberFormat="1" applyFont="1" applyFill="1" applyBorder="1" applyAlignment="1" applyProtection="1">
      <alignment horizontal="center" vertical="center"/>
      <protection locked="0"/>
    </xf>
    <xf numFmtId="167" fontId="138" fillId="32" borderId="76" xfId="0" applyNumberFormat="1" applyFont="1" applyFill="1" applyBorder="1" applyAlignment="1">
      <alignment horizontal="center" vertical="center"/>
    </xf>
    <xf numFmtId="165" fontId="138" fillId="38" borderId="59" xfId="0" applyFont="1" applyFill="1" applyBorder="1" applyAlignment="1">
      <alignment horizontal="center"/>
    </xf>
    <xf numFmtId="167" fontId="138" fillId="38" borderId="78" xfId="0" applyNumberFormat="1" applyFont="1" applyFill="1" applyBorder="1" applyAlignment="1" applyProtection="1">
      <alignment horizontal="center" vertical="center"/>
      <protection locked="0"/>
    </xf>
    <xf numFmtId="167" fontId="138" fillId="38" borderId="76" xfId="0" applyNumberFormat="1" applyFont="1" applyFill="1" applyBorder="1" applyAlignment="1">
      <alignment horizontal="center" vertical="center"/>
    </xf>
    <xf numFmtId="165" fontId="106" fillId="28" borderId="59" xfId="0" applyFont="1" applyFill="1" applyBorder="1" applyAlignment="1">
      <alignment horizontal="center" vertical="center"/>
    </xf>
    <xf numFmtId="1" fontId="118" fillId="28" borderId="59" xfId="0" applyNumberFormat="1" applyFont="1" applyFill="1" applyBorder="1" applyAlignment="1">
      <alignment horizontal="center" vertical="center"/>
    </xf>
    <xf numFmtId="181" fontId="110" fillId="28" borderId="59" xfId="0" applyNumberFormat="1" applyFont="1" applyFill="1" applyBorder="1" applyAlignment="1" applyProtection="1">
      <alignment horizontal="center" vertical="center"/>
      <protection locked="0"/>
    </xf>
    <xf numFmtId="165" fontId="106" fillId="28" borderId="59" xfId="0" applyFont="1" applyFill="1" applyBorder="1" applyAlignment="1" applyProtection="1">
      <alignment horizontal="center" vertical="center" wrapText="1"/>
      <protection locked="0"/>
    </xf>
    <xf numFmtId="2" fontId="106" fillId="28" borderId="59" xfId="0" applyNumberFormat="1" applyFont="1" applyFill="1" applyBorder="1" applyAlignment="1" applyProtection="1">
      <alignment horizontal="center" vertical="center"/>
      <protection locked="0"/>
    </xf>
    <xf numFmtId="2" fontId="106" fillId="28" borderId="59" xfId="40" applyNumberFormat="1" applyFont="1" applyFill="1" applyBorder="1" applyAlignment="1" applyProtection="1">
      <alignment horizontal="center" vertical="center"/>
      <protection locked="0"/>
    </xf>
    <xf numFmtId="2" fontId="121" fillId="28" borderId="59" xfId="40" applyNumberFormat="1" applyFont="1" applyFill="1" applyBorder="1" applyAlignment="1" applyProtection="1">
      <alignment horizontal="center" vertical="center"/>
      <protection locked="0"/>
    </xf>
    <xf numFmtId="2" fontId="121" fillId="28" borderId="59" xfId="40" applyNumberFormat="1" applyFont="1" applyFill="1" applyBorder="1" applyAlignment="1">
      <alignment horizontal="center" vertical="center"/>
    </xf>
    <xf numFmtId="165" fontId="126" fillId="28" borderId="0" xfId="40" applyFont="1" applyFill="1" applyAlignment="1">
      <alignment vertical="center"/>
    </xf>
    <xf numFmtId="165" fontId="127" fillId="0" borderId="0" xfId="0" applyFont="1"/>
    <xf numFmtId="165" fontId="128" fillId="0" borderId="0" xfId="0" applyFont="1" applyAlignment="1">
      <alignment horizontal="center"/>
    </xf>
    <xf numFmtId="165" fontId="128" fillId="0" borderId="0" xfId="0" applyFont="1" applyAlignment="1">
      <alignment wrapText="1"/>
    </xf>
    <xf numFmtId="165" fontId="128" fillId="38" borderId="59" xfId="0" applyFont="1" applyFill="1" applyBorder="1" applyAlignment="1">
      <alignment horizontal="center" vertical="center"/>
    </xf>
    <xf numFmtId="165" fontId="128" fillId="38" borderId="77" xfId="0" applyFont="1" applyFill="1" applyBorder="1" applyAlignment="1">
      <alignment horizontal="center" vertical="center"/>
    </xf>
    <xf numFmtId="168" fontId="128" fillId="38" borderId="59" xfId="0" applyNumberFormat="1" applyFont="1" applyFill="1" applyBorder="1" applyAlignment="1">
      <alignment horizontal="center" vertical="center"/>
    </xf>
    <xf numFmtId="168" fontId="128" fillId="38" borderId="59" xfId="0" applyNumberFormat="1" applyFont="1" applyFill="1" applyBorder="1" applyAlignment="1">
      <alignment horizontal="center" vertical="center" wrapText="1"/>
    </xf>
    <xf numFmtId="1" fontId="139" fillId="0" borderId="59" xfId="0" applyNumberFormat="1" applyFont="1" applyBorder="1" applyAlignment="1">
      <alignment horizontal="center" vertical="center"/>
    </xf>
    <xf numFmtId="181" fontId="139" fillId="0" borderId="59" xfId="0" applyNumberFormat="1" applyFont="1" applyBorder="1" applyAlignment="1">
      <alignment horizontal="center" vertical="center"/>
    </xf>
    <xf numFmtId="165" fontId="127" fillId="0" borderId="59" xfId="0" applyFont="1" applyBorder="1" applyAlignment="1">
      <alignment horizontal="center" vertical="center"/>
    </xf>
    <xf numFmtId="165" fontId="127" fillId="0" borderId="59" xfId="0" applyFont="1" applyBorder="1" applyAlignment="1">
      <alignment vertical="center" wrapText="1"/>
    </xf>
    <xf numFmtId="165" fontId="127" fillId="0" borderId="0" xfId="0" applyFont="1" applyAlignment="1">
      <alignment wrapText="1"/>
    </xf>
    <xf numFmtId="2" fontId="113" fillId="0" borderId="59" xfId="48" applyNumberFormat="1" applyFont="1" applyBorder="1"/>
    <xf numFmtId="2" fontId="106" fillId="0" borderId="0" xfId="48" applyNumberFormat="1" applyFont="1"/>
    <xf numFmtId="0" fontId="1" fillId="0" borderId="0" xfId="104"/>
    <xf numFmtId="0" fontId="42" fillId="0" borderId="163" xfId="104" applyFont="1" applyBorder="1" applyAlignment="1">
      <alignment horizontal="center" vertical="center" wrapText="1"/>
    </xf>
    <xf numFmtId="0" fontId="36" fillId="0" borderId="163" xfId="104" applyFont="1" applyBorder="1" applyAlignment="1">
      <alignment horizontal="center" vertical="center" wrapText="1"/>
    </xf>
    <xf numFmtId="0" fontId="36" fillId="0" borderId="167" xfId="104" applyFont="1" applyBorder="1" applyAlignment="1">
      <alignment vertical="center" wrapText="1"/>
    </xf>
    <xf numFmtId="0" fontId="36" fillId="0" borderId="167" xfId="104" applyFont="1" applyBorder="1" applyAlignment="1">
      <alignment horizontal="center" vertical="center" wrapText="1"/>
    </xf>
    <xf numFmtId="4" fontId="36" fillId="0" borderId="167" xfId="104" applyNumberFormat="1" applyFont="1" applyBorder="1" applyAlignment="1">
      <alignment horizontal="center" vertical="center" wrapText="1"/>
    </xf>
    <xf numFmtId="0" fontId="36" fillId="0" borderId="168" xfId="104" applyFont="1" applyBorder="1" applyAlignment="1">
      <alignment vertical="center" wrapText="1"/>
    </xf>
    <xf numFmtId="0" fontId="42" fillId="45" borderId="163" xfId="104" applyFont="1" applyFill="1" applyBorder="1" applyAlignment="1">
      <alignment horizontal="right" vertical="center" wrapText="1"/>
    </xf>
    <xf numFmtId="4" fontId="42" fillId="45" borderId="167" xfId="104" applyNumberFormat="1" applyFont="1" applyFill="1" applyBorder="1" applyAlignment="1">
      <alignment horizontal="center" vertical="center" wrapText="1"/>
    </xf>
    <xf numFmtId="0" fontId="38" fillId="0" borderId="170" xfId="104" applyFont="1" applyBorder="1" applyAlignment="1">
      <alignment vertical="center" wrapText="1"/>
    </xf>
    <xf numFmtId="0" fontId="42" fillId="0" borderId="170" xfId="104" applyFont="1" applyBorder="1" applyAlignment="1">
      <alignment vertical="center" wrapText="1"/>
    </xf>
    <xf numFmtId="0" fontId="42" fillId="0" borderId="170" xfId="104" applyFont="1" applyBorder="1" applyAlignment="1">
      <alignment horizontal="center" vertical="center" wrapText="1"/>
    </xf>
    <xf numFmtId="0" fontId="42" fillId="0" borderId="167" xfId="104" applyFont="1" applyBorder="1" applyAlignment="1">
      <alignment horizontal="center" vertical="center" wrapText="1"/>
    </xf>
    <xf numFmtId="3" fontId="36" fillId="0" borderId="167" xfId="104" applyNumberFormat="1" applyFont="1" applyBorder="1" applyAlignment="1">
      <alignment horizontal="center" vertical="center" wrapText="1"/>
    </xf>
    <xf numFmtId="4" fontId="1" fillId="0" borderId="0" xfId="104" applyNumberFormat="1"/>
    <xf numFmtId="0" fontId="36" fillId="45" borderId="163" xfId="104" applyFont="1" applyFill="1" applyBorder="1" applyAlignment="1">
      <alignment vertical="center" wrapText="1"/>
    </xf>
    <xf numFmtId="4" fontId="32" fillId="47" borderId="167" xfId="104" applyNumberFormat="1" applyFont="1" applyFill="1" applyBorder="1" applyAlignment="1">
      <alignment horizontal="center" vertical="center"/>
    </xf>
    <xf numFmtId="0" fontId="145" fillId="0" borderId="0" xfId="104" applyFont="1" applyAlignment="1">
      <alignment horizontal="center" vertical="center"/>
    </xf>
    <xf numFmtId="164" fontId="146" fillId="0" borderId="0" xfId="105" applyFont="1" applyBorder="1" applyAlignment="1">
      <alignment horizontal="center" vertical="center"/>
    </xf>
    <xf numFmtId="0" fontId="147" fillId="0" borderId="0" xfId="104" applyFont="1"/>
    <xf numFmtId="43" fontId="0" fillId="0" borderId="0" xfId="106" applyFont="1"/>
    <xf numFmtId="0" fontId="1" fillId="0" borderId="0" xfId="104" applyAlignment="1">
      <alignment horizontal="center"/>
    </xf>
    <xf numFmtId="165" fontId="105" fillId="0" borderId="0" xfId="80" applyNumberFormat="1" applyFont="1" applyAlignment="1">
      <alignment horizontal="center" vertical="center"/>
    </xf>
    <xf numFmtId="165" fontId="105" fillId="0" borderId="0" xfId="81" applyNumberFormat="1" applyFont="1" applyAlignment="1">
      <alignment horizontal="center" vertical="center"/>
    </xf>
    <xf numFmtId="165" fontId="106" fillId="0" borderId="0" xfId="82" applyNumberFormat="1" applyFont="1" applyAlignment="1">
      <alignment vertical="center"/>
    </xf>
    <xf numFmtId="165" fontId="106" fillId="0" borderId="0" xfId="82" applyNumberFormat="1" applyFont="1" applyAlignment="1">
      <alignment horizontal="center" vertical="center"/>
    </xf>
    <xf numFmtId="165" fontId="107" fillId="0" borderId="0" xfId="81" applyNumberFormat="1" applyFont="1" applyAlignment="1">
      <alignment vertical="center"/>
    </xf>
    <xf numFmtId="165" fontId="105" fillId="0" borderId="0" xfId="82" applyNumberFormat="1" applyFont="1" applyAlignment="1">
      <alignment horizontal="center" vertical="center"/>
    </xf>
    <xf numFmtId="165" fontId="105" fillId="0" borderId="0" xfId="83" applyFont="1" applyAlignment="1">
      <alignment horizontal="center"/>
    </xf>
    <xf numFmtId="165" fontId="106" fillId="0" borderId="0" xfId="83" applyFont="1"/>
    <xf numFmtId="165" fontId="109" fillId="24" borderId="59" xfId="82" applyNumberFormat="1" applyFont="1" applyFill="1" applyBorder="1" applyAlignment="1">
      <alignment horizontal="center" vertical="center"/>
    </xf>
    <xf numFmtId="165" fontId="109" fillId="24" borderId="59" xfId="82" applyNumberFormat="1" applyFont="1" applyFill="1" applyBorder="1" applyAlignment="1">
      <alignment horizontal="center" vertical="center" wrapText="1"/>
    </xf>
    <xf numFmtId="165" fontId="109" fillId="38" borderId="59" xfId="82" applyNumberFormat="1" applyFont="1" applyFill="1" applyBorder="1" applyAlignment="1">
      <alignment horizontal="center" vertical="center"/>
    </xf>
    <xf numFmtId="165" fontId="109" fillId="48" borderId="59" xfId="82" applyNumberFormat="1" applyFont="1" applyFill="1" applyBorder="1" applyAlignment="1">
      <alignment horizontal="center" vertical="center"/>
    </xf>
    <xf numFmtId="165" fontId="109" fillId="24" borderId="59" xfId="83" applyFont="1" applyFill="1" applyBorder="1" applyAlignment="1">
      <alignment horizontal="center" vertical="center" wrapText="1"/>
    </xf>
    <xf numFmtId="165" fontId="109" fillId="24" borderId="0" xfId="83" applyFont="1" applyFill="1" applyAlignment="1">
      <alignment horizontal="center" vertical="center" wrapText="1"/>
    </xf>
    <xf numFmtId="0" fontId="109" fillId="0" borderId="0" xfId="85" applyFont="1" applyAlignment="1">
      <alignment horizontal="center" vertical="center"/>
    </xf>
    <xf numFmtId="0" fontId="106" fillId="0" borderId="0" xfId="85" applyFont="1" applyAlignment="1">
      <alignment horizontal="center" vertical="center"/>
    </xf>
    <xf numFmtId="165" fontId="106" fillId="0" borderId="0" xfId="80" applyNumberFormat="1" applyFont="1" applyAlignment="1">
      <alignment horizontal="center" vertical="center"/>
    </xf>
    <xf numFmtId="165" fontId="109" fillId="24" borderId="59" xfId="82" quotePrefix="1" applyNumberFormat="1" applyFont="1" applyFill="1" applyBorder="1" applyAlignment="1">
      <alignment horizontal="center" vertical="center" wrapText="1"/>
    </xf>
    <xf numFmtId="165" fontId="109" fillId="24" borderId="59" xfId="83" applyFont="1" applyFill="1" applyBorder="1" applyAlignment="1">
      <alignment horizontal="center" vertical="center"/>
    </xf>
    <xf numFmtId="165" fontId="109" fillId="0" borderId="175" xfId="80" applyNumberFormat="1" applyFont="1" applyBorder="1" applyAlignment="1">
      <alignment horizontal="center" vertical="center"/>
    </xf>
    <xf numFmtId="165" fontId="109" fillId="0" borderId="176" xfId="80" applyNumberFormat="1" applyFont="1" applyBorder="1" applyAlignment="1">
      <alignment horizontal="center" vertical="center"/>
    </xf>
    <xf numFmtId="165" fontId="121" fillId="0" borderId="59" xfId="80" applyNumberFormat="1" applyFont="1" applyBorder="1" applyAlignment="1">
      <alignment horizontal="center" vertical="center"/>
    </xf>
    <xf numFmtId="2" fontId="121" fillId="0" borderId="59" xfId="80" applyNumberFormat="1" applyFont="1" applyBorder="1" applyAlignment="1" applyProtection="1">
      <alignment horizontal="center" vertical="center"/>
      <protection locked="0"/>
    </xf>
    <xf numFmtId="173" fontId="106" fillId="0" borderId="59" xfId="82" applyNumberFormat="1" applyFont="1" applyBorder="1" applyAlignment="1" applyProtection="1">
      <alignment horizontal="center" vertical="center"/>
      <protection locked="0"/>
    </xf>
    <xf numFmtId="2" fontId="106" fillId="0" borderId="59" xfId="82" applyNumberFormat="1" applyFont="1" applyBorder="1" applyAlignment="1">
      <alignment horizontal="center" vertical="center"/>
    </xf>
    <xf numFmtId="2" fontId="121" fillId="0" borderId="59" xfId="80" applyNumberFormat="1" applyFont="1" applyBorder="1" applyAlignment="1">
      <alignment horizontal="center" vertical="center"/>
    </xf>
    <xf numFmtId="2" fontId="121" fillId="0" borderId="59" xfId="82" applyNumberFormat="1" applyFont="1" applyBorder="1" applyAlignment="1">
      <alignment horizontal="center" vertical="center"/>
    </xf>
    <xf numFmtId="2" fontId="106" fillId="0" borderId="59" xfId="83" applyNumberFormat="1" applyFont="1" applyBorder="1" applyAlignment="1" applyProtection="1">
      <alignment horizontal="center" vertical="center"/>
      <protection locked="0"/>
    </xf>
    <xf numFmtId="2" fontId="106" fillId="0" borderId="59" xfId="85" applyNumberFormat="1" applyFont="1" applyBorder="1" applyAlignment="1" applyProtection="1">
      <alignment horizontal="center" vertical="center"/>
      <protection locked="0"/>
    </xf>
    <xf numFmtId="2" fontId="106" fillId="0" borderId="0" xfId="83" applyNumberFormat="1" applyFont="1" applyAlignment="1" applyProtection="1">
      <alignment horizontal="center" vertical="center"/>
      <protection locked="0"/>
    </xf>
    <xf numFmtId="178" fontId="122" fillId="0" borderId="0" xfId="87" applyFont="1" applyFill="1" applyAlignment="1">
      <alignment vertical="center"/>
    </xf>
    <xf numFmtId="165" fontId="122" fillId="0" borderId="0" xfId="82" applyNumberFormat="1" applyFont="1" applyAlignment="1">
      <alignment vertical="center"/>
    </xf>
    <xf numFmtId="1" fontId="122" fillId="0" borderId="0" xfId="82" applyNumberFormat="1" applyFont="1" applyAlignment="1">
      <alignment vertical="center"/>
    </xf>
    <xf numFmtId="2" fontId="121" fillId="0" borderId="0" xfId="82" applyNumberFormat="1" applyFont="1" applyAlignment="1">
      <alignment vertical="center"/>
    </xf>
    <xf numFmtId="0" fontId="109" fillId="0" borderId="77" xfId="85" applyFont="1" applyBorder="1" applyAlignment="1">
      <alignment horizontal="center" vertical="center"/>
    </xf>
    <xf numFmtId="165" fontId="148" fillId="0" borderId="59" xfId="85" applyNumberFormat="1" applyFont="1" applyBorder="1" applyAlignment="1">
      <alignment horizontal="center" vertical="center"/>
    </xf>
    <xf numFmtId="0" fontId="109" fillId="0" borderId="59" xfId="85" applyFont="1" applyBorder="1" applyAlignment="1">
      <alignment horizontal="center" vertical="center"/>
    </xf>
    <xf numFmtId="2" fontId="149" fillId="0" borderId="59" xfId="85" applyNumberFormat="1" applyFont="1" applyBorder="1" applyAlignment="1">
      <alignment horizontal="center" vertical="center"/>
    </xf>
    <xf numFmtId="2" fontId="150" fillId="0" borderId="77" xfId="85" applyNumberFormat="1" applyFont="1" applyBorder="1" applyAlignment="1">
      <alignment horizontal="center" vertical="center"/>
    </xf>
    <xf numFmtId="1" fontId="149" fillId="0" borderId="59" xfId="85" applyNumberFormat="1" applyFont="1" applyBorder="1" applyAlignment="1">
      <alignment horizontal="center" vertical="center"/>
    </xf>
    <xf numFmtId="2" fontId="109" fillId="0" borderId="59" xfId="85" applyNumberFormat="1" applyFont="1" applyBorder="1" applyAlignment="1">
      <alignment horizontal="center" vertical="center"/>
    </xf>
    <xf numFmtId="2" fontId="150" fillId="0" borderId="175" xfId="85" applyNumberFormat="1" applyFont="1" applyBorder="1" applyAlignment="1">
      <alignment horizontal="center" vertical="center"/>
    </xf>
    <xf numFmtId="174" fontId="106" fillId="0" borderId="175" xfId="86" applyNumberFormat="1" applyFont="1" applyFill="1" applyBorder="1" applyAlignment="1">
      <alignment horizontal="center" vertical="center"/>
    </xf>
    <xf numFmtId="165" fontId="106" fillId="0" borderId="175" xfId="82" applyNumberFormat="1" applyFont="1" applyBorder="1" applyAlignment="1">
      <alignment horizontal="center" vertical="center"/>
    </xf>
    <xf numFmtId="165" fontId="121" fillId="0" borderId="0" xfId="82" applyNumberFormat="1" applyFont="1" applyAlignment="1">
      <alignment vertical="center"/>
    </xf>
    <xf numFmtId="2" fontId="109" fillId="28" borderId="59" xfId="82" applyNumberFormat="1" applyFont="1" applyFill="1" applyBorder="1" applyAlignment="1">
      <alignment horizontal="center" vertical="center"/>
    </xf>
    <xf numFmtId="2" fontId="109" fillId="28" borderId="0" xfId="82" applyNumberFormat="1" applyFont="1" applyFill="1" applyAlignment="1">
      <alignment horizontal="center" vertical="center"/>
    </xf>
    <xf numFmtId="1" fontId="110" fillId="0" borderId="0" xfId="82" applyNumberFormat="1" applyFont="1" applyAlignment="1">
      <alignment vertical="center"/>
    </xf>
    <xf numFmtId="2" fontId="106" fillId="0" borderId="0" xfId="82" applyNumberFormat="1" applyFont="1" applyAlignment="1">
      <alignment vertical="center"/>
    </xf>
    <xf numFmtId="0" fontId="121" fillId="0" borderId="0" xfId="107" applyFont="1"/>
    <xf numFmtId="0" fontId="122" fillId="31" borderId="59" xfId="107" applyFont="1" applyFill="1" applyBorder="1" applyAlignment="1">
      <alignment horizontal="center" vertical="center"/>
    </xf>
    <xf numFmtId="0" fontId="122" fillId="31" borderId="59" xfId="107" applyFont="1" applyFill="1" applyBorder="1" applyAlignment="1">
      <alignment horizontal="center" vertical="center" wrapText="1"/>
    </xf>
    <xf numFmtId="0" fontId="122" fillId="31" borderId="82" xfId="107" applyFont="1" applyFill="1" applyBorder="1" applyAlignment="1">
      <alignment horizontal="center" vertical="center" wrapText="1"/>
    </xf>
    <xf numFmtId="0" fontId="122" fillId="31" borderId="82" xfId="107" applyFont="1" applyFill="1" applyBorder="1" applyAlignment="1">
      <alignment horizontal="center" vertical="center"/>
    </xf>
    <xf numFmtId="0" fontId="121" fillId="0" borderId="59" xfId="107" applyFont="1" applyBorder="1" applyAlignment="1">
      <alignment horizontal="center" vertical="center" wrapText="1"/>
    </xf>
    <xf numFmtId="1" fontId="121" fillId="0" borderId="59" xfId="107" applyNumberFormat="1" applyFont="1" applyBorder="1" applyAlignment="1">
      <alignment horizontal="center" vertical="center"/>
    </xf>
    <xf numFmtId="181" fontId="121" fillId="0" borderId="59" xfId="107" applyNumberFormat="1" applyFont="1" applyBorder="1" applyAlignment="1">
      <alignment horizontal="center" vertical="center"/>
    </xf>
    <xf numFmtId="0" fontId="121" fillId="0" borderId="59" xfId="107" applyFont="1" applyBorder="1" applyAlignment="1">
      <alignment horizontal="center" wrapText="1"/>
    </xf>
    <xf numFmtId="0" fontId="121" fillId="0" borderId="59" xfId="107" applyFont="1" applyBorder="1" applyAlignment="1">
      <alignment horizontal="center" vertical="center"/>
    </xf>
    <xf numFmtId="0" fontId="121" fillId="0" borderId="0" xfId="107" applyFont="1" applyAlignment="1">
      <alignment vertical="center"/>
    </xf>
    <xf numFmtId="1" fontId="121" fillId="0" borderId="59" xfId="107" applyNumberFormat="1" applyFont="1" applyBorder="1" applyAlignment="1">
      <alignment horizontal="center" vertical="center" wrapText="1"/>
    </xf>
    <xf numFmtId="0" fontId="121" fillId="0" borderId="0" xfId="107" applyFont="1" applyAlignment="1">
      <alignment wrapText="1"/>
    </xf>
    <xf numFmtId="0" fontId="94" fillId="0" borderId="167" xfId="104" applyFont="1" applyBorder="1" applyAlignment="1">
      <alignment vertical="center" wrapText="1"/>
    </xf>
    <xf numFmtId="0" fontId="94" fillId="0" borderId="167" xfId="104" applyFont="1" applyBorder="1" applyAlignment="1">
      <alignment horizontal="center" vertical="center" wrapText="1"/>
    </xf>
    <xf numFmtId="4" fontId="94" fillId="0" borderId="167" xfId="104" applyNumberFormat="1" applyFont="1" applyBorder="1" applyAlignment="1">
      <alignment horizontal="center" vertical="center" wrapText="1"/>
    </xf>
    <xf numFmtId="3" fontId="94" fillId="0" borderId="167" xfId="104" applyNumberFormat="1" applyFont="1" applyBorder="1" applyAlignment="1">
      <alignment horizontal="center" vertical="center" wrapText="1"/>
    </xf>
    <xf numFmtId="0" fontId="67" fillId="47" borderId="59" xfId="104" applyFont="1" applyFill="1" applyBorder="1" applyAlignment="1">
      <alignment vertical="center"/>
    </xf>
    <xf numFmtId="4" fontId="67" fillId="47" borderId="59" xfId="104" applyNumberFormat="1" applyFont="1" applyFill="1" applyBorder="1" applyAlignment="1">
      <alignment horizontal="center" vertical="center"/>
    </xf>
    <xf numFmtId="0" fontId="100" fillId="0" borderId="0" xfId="104" applyFont="1"/>
    <xf numFmtId="0" fontId="153" fillId="0" borderId="59" xfId="104" applyFont="1" applyBorder="1" applyAlignment="1">
      <alignment vertical="center" wrapText="1"/>
    </xf>
    <xf numFmtId="4" fontId="67" fillId="45" borderId="59" xfId="104" applyNumberFormat="1" applyFont="1" applyFill="1" applyBorder="1" applyAlignment="1">
      <alignment horizontal="center" vertical="center" wrapText="1"/>
    </xf>
    <xf numFmtId="43" fontId="53" fillId="0" borderId="0" xfId="106" applyFont="1"/>
    <xf numFmtId="0" fontId="100" fillId="0" borderId="0" xfId="104" applyFont="1" applyAlignment="1">
      <alignment horizontal="center"/>
    </xf>
    <xf numFmtId="0" fontId="67" fillId="44" borderId="59" xfId="104" applyFont="1" applyFill="1" applyBorder="1" applyAlignment="1">
      <alignment horizontal="center" vertical="center" wrapText="1"/>
    </xf>
    <xf numFmtId="165" fontId="113" fillId="29" borderId="59" xfId="40" applyFont="1" applyFill="1" applyBorder="1" applyAlignment="1">
      <alignment horizontal="center" vertical="center" wrapText="1"/>
    </xf>
    <xf numFmtId="181" fontId="139" fillId="29" borderId="59" xfId="0" applyNumberFormat="1" applyFont="1" applyFill="1" applyBorder="1" applyAlignment="1">
      <alignment horizontal="center" vertical="center"/>
    </xf>
    <xf numFmtId="165" fontId="113" fillId="29" borderId="0" xfId="40" applyFont="1" applyFill="1" applyAlignment="1">
      <alignment horizontal="center" vertical="center" wrapText="1"/>
    </xf>
    <xf numFmtId="174" fontId="59" fillId="0" borderId="0" xfId="32" applyAlignment="1">
      <alignment horizontal="center"/>
    </xf>
    <xf numFmtId="174" fontId="59" fillId="0" borderId="59" xfId="32" applyBorder="1" applyAlignment="1">
      <alignment horizontal="center" vertical="center"/>
    </xf>
    <xf numFmtId="174" fontId="59" fillId="0" borderId="0" xfId="32"/>
    <xf numFmtId="1" fontId="121" fillId="29" borderId="59" xfId="107" applyNumberFormat="1" applyFont="1" applyFill="1" applyBorder="1" applyAlignment="1">
      <alignment horizontal="center" vertical="center" wrapText="1"/>
    </xf>
    <xf numFmtId="1" fontId="121" fillId="29" borderId="59" xfId="107" applyNumberFormat="1" applyFont="1" applyFill="1" applyBorder="1" applyAlignment="1">
      <alignment horizontal="center" vertical="center"/>
    </xf>
    <xf numFmtId="181" fontId="121" fillId="29" borderId="59" xfId="107" applyNumberFormat="1" applyFont="1" applyFill="1" applyBorder="1" applyAlignment="1">
      <alignment horizontal="center" vertical="center"/>
    </xf>
    <xf numFmtId="0" fontId="121" fillId="29" borderId="59" xfId="107" applyFont="1" applyFill="1" applyBorder="1" applyAlignment="1">
      <alignment horizontal="center" wrapText="1"/>
    </xf>
    <xf numFmtId="0" fontId="121" fillId="29" borderId="59" xfId="107" applyFont="1" applyFill="1" applyBorder="1" applyAlignment="1">
      <alignment horizontal="center" vertical="center"/>
    </xf>
    <xf numFmtId="0" fontId="121" fillId="29" borderId="59" xfId="107" applyFont="1" applyFill="1" applyBorder="1" applyAlignment="1">
      <alignment horizontal="center" vertical="center" wrapText="1"/>
    </xf>
    <xf numFmtId="0" fontId="121" fillId="29" borderId="0" xfId="107" applyFont="1" applyFill="1"/>
    <xf numFmtId="165" fontId="42" fillId="0" borderId="163" xfId="0" applyFont="1" applyBorder="1" applyAlignment="1">
      <alignment horizontal="center" vertical="center" wrapText="1"/>
    </xf>
    <xf numFmtId="165" fontId="36" fillId="0" borderId="163" xfId="0" applyFont="1" applyBorder="1" applyAlignment="1">
      <alignment horizontal="center" vertical="center" wrapText="1"/>
    </xf>
    <xf numFmtId="165" fontId="36" fillId="0" borderId="167" xfId="0" applyFont="1" applyBorder="1" applyAlignment="1">
      <alignment vertical="center" wrapText="1"/>
    </xf>
    <xf numFmtId="165" fontId="36" fillId="0" borderId="167" xfId="0" applyFont="1" applyBorder="1" applyAlignment="1">
      <alignment horizontal="center" vertical="center" wrapText="1"/>
    </xf>
    <xf numFmtId="4" fontId="36" fillId="0" borderId="167" xfId="0" applyNumberFormat="1" applyFont="1" applyBorder="1" applyAlignment="1">
      <alignment horizontal="center" vertical="center" wrapText="1"/>
    </xf>
    <xf numFmtId="165" fontId="36" fillId="45" borderId="163" xfId="0" applyFont="1" applyFill="1" applyBorder="1" applyAlignment="1">
      <alignment vertical="center" wrapText="1"/>
    </xf>
    <xf numFmtId="4" fontId="42" fillId="45" borderId="167" xfId="0" applyNumberFormat="1" applyFont="1" applyFill="1" applyBorder="1" applyAlignment="1">
      <alignment horizontal="center" vertical="center" wrapText="1"/>
    </xf>
    <xf numFmtId="182" fontId="154" fillId="0" borderId="0" xfId="0" applyNumberFormat="1" applyFont="1"/>
    <xf numFmtId="0" fontId="1" fillId="0" borderId="0" xfId="104" applyAlignment="1">
      <alignment horizontal="center"/>
    </xf>
    <xf numFmtId="0" fontId="140" fillId="0" borderId="0" xfId="104" applyFont="1" applyAlignment="1">
      <alignment horizontal="center" vertical="center"/>
    </xf>
    <xf numFmtId="0" fontId="142" fillId="0" borderId="177" xfId="104" applyFont="1" applyBorder="1" applyAlignment="1">
      <alignment horizontal="center" vertical="top" wrapText="1"/>
    </xf>
    <xf numFmtId="0" fontId="142" fillId="0" borderId="178" xfId="104" applyFont="1" applyBorder="1" applyAlignment="1">
      <alignment horizontal="center" vertical="top" wrapText="1"/>
    </xf>
    <xf numFmtId="0" fontId="142" fillId="0" borderId="179" xfId="104" applyFont="1" applyBorder="1" applyAlignment="1">
      <alignment horizontal="center" vertical="top" wrapText="1"/>
    </xf>
    <xf numFmtId="0" fontId="42" fillId="44" borderId="161" xfId="104" applyFont="1" applyFill="1" applyBorder="1" applyAlignment="1">
      <alignment horizontal="center" vertical="center" wrapText="1"/>
    </xf>
    <xf numFmtId="0" fontId="42" fillId="44" borderId="162" xfId="104" applyFont="1" applyFill="1" applyBorder="1" applyAlignment="1">
      <alignment horizontal="center" vertical="center" wrapText="1"/>
    </xf>
    <xf numFmtId="0" fontId="36" fillId="45" borderId="123" xfId="104" applyFont="1" applyFill="1" applyBorder="1" applyAlignment="1">
      <alignment horizontal="right" vertical="center" wrapText="1"/>
    </xf>
    <xf numFmtId="0" fontId="36" fillId="45" borderId="124" xfId="104" applyFont="1" applyFill="1" applyBorder="1" applyAlignment="1">
      <alignment horizontal="right" vertical="center" wrapText="1"/>
    </xf>
    <xf numFmtId="0" fontId="36" fillId="45" borderId="169" xfId="104" applyFont="1" applyFill="1" applyBorder="1" applyAlignment="1">
      <alignment horizontal="right" vertical="center" wrapText="1"/>
    </xf>
    <xf numFmtId="0" fontId="32" fillId="47" borderId="123" xfId="104" applyFont="1" applyFill="1" applyBorder="1" applyAlignment="1">
      <alignment horizontal="center" vertical="center"/>
    </xf>
    <xf numFmtId="0" fontId="32" fillId="47" borderId="124" xfId="104" applyFont="1" applyFill="1" applyBorder="1" applyAlignment="1">
      <alignment horizontal="center" vertical="center"/>
    </xf>
    <xf numFmtId="0" fontId="32" fillId="47" borderId="169" xfId="104" applyFont="1" applyFill="1" applyBorder="1" applyAlignment="1">
      <alignment horizontal="center" vertical="center"/>
    </xf>
    <xf numFmtId="0" fontId="38" fillId="0" borderId="164" xfId="104" applyFont="1" applyBorder="1" applyAlignment="1">
      <alignment horizontal="left" vertical="center" wrapText="1"/>
    </xf>
    <xf numFmtId="0" fontId="38" fillId="0" borderId="165" xfId="104" applyFont="1" applyBorder="1" applyAlignment="1">
      <alignment horizontal="left" vertical="center" wrapText="1"/>
    </xf>
    <xf numFmtId="0" fontId="38" fillId="0" borderId="166" xfId="104" applyFont="1" applyBorder="1" applyAlignment="1">
      <alignment horizontal="left" vertical="center" wrapText="1"/>
    </xf>
    <xf numFmtId="0" fontId="42" fillId="45" borderId="123" xfId="104" applyFont="1" applyFill="1" applyBorder="1" applyAlignment="1">
      <alignment horizontal="right" vertical="center" wrapText="1"/>
    </xf>
    <xf numFmtId="0" fontId="42" fillId="45" borderId="124" xfId="104" applyFont="1" applyFill="1" applyBorder="1" applyAlignment="1">
      <alignment horizontal="right" vertical="center" wrapText="1"/>
    </xf>
    <xf numFmtId="0" fontId="42" fillId="45" borderId="169" xfId="104" applyFont="1" applyFill="1" applyBorder="1" applyAlignment="1">
      <alignment horizontal="right" vertical="center" wrapText="1"/>
    </xf>
    <xf numFmtId="0" fontId="38" fillId="0" borderId="123" xfId="104" applyFont="1" applyBorder="1" applyAlignment="1">
      <alignment horizontal="left" vertical="center" wrapText="1"/>
    </xf>
    <xf numFmtId="0" fontId="38" fillId="0" borderId="124" xfId="104" applyFont="1" applyBorder="1" applyAlignment="1">
      <alignment horizontal="left" vertical="center" wrapText="1"/>
    </xf>
    <xf numFmtId="0" fontId="38" fillId="0" borderId="125" xfId="104" applyFont="1" applyBorder="1" applyAlignment="1">
      <alignment horizontal="left" vertical="center" wrapText="1"/>
    </xf>
    <xf numFmtId="165" fontId="38" fillId="0" borderId="123" xfId="0" applyFont="1" applyBorder="1" applyAlignment="1">
      <alignment horizontal="left" vertical="center" wrapText="1"/>
    </xf>
    <xf numFmtId="165" fontId="38" fillId="0" borderId="124" xfId="0" applyFont="1" applyBorder="1" applyAlignment="1">
      <alignment horizontal="left" vertical="center" wrapText="1"/>
    </xf>
    <xf numFmtId="165" fontId="38" fillId="0" borderId="125" xfId="0" applyFont="1" applyBorder="1" applyAlignment="1">
      <alignment horizontal="left" vertical="center" wrapText="1"/>
    </xf>
    <xf numFmtId="165" fontId="42" fillId="45" borderId="123" xfId="0" applyFont="1" applyFill="1" applyBorder="1" applyAlignment="1">
      <alignment horizontal="right" vertical="center" wrapText="1"/>
    </xf>
    <xf numFmtId="165" fontId="42" fillId="45" borderId="124" xfId="0" applyFont="1" applyFill="1" applyBorder="1" applyAlignment="1">
      <alignment horizontal="right" vertical="center" wrapText="1"/>
    </xf>
    <xf numFmtId="165" fontId="42" fillId="45" borderId="169" xfId="0" applyFont="1" applyFill="1" applyBorder="1" applyAlignment="1">
      <alignment horizontal="right" vertical="center" wrapText="1"/>
    </xf>
    <xf numFmtId="165" fontId="120" fillId="0" borderId="59" xfId="0" applyFont="1" applyBorder="1" applyAlignment="1">
      <alignment horizontal="center"/>
    </xf>
    <xf numFmtId="165" fontId="120" fillId="0" borderId="77" xfId="0" applyFont="1" applyBorder="1" applyAlignment="1">
      <alignment horizontal="center"/>
    </xf>
    <xf numFmtId="165" fontId="120" fillId="0" borderId="81" xfId="0" applyFont="1" applyBorder="1" applyAlignment="1">
      <alignment horizontal="center"/>
    </xf>
    <xf numFmtId="165" fontId="120" fillId="0" borderId="112" xfId="0" applyFont="1" applyBorder="1" applyAlignment="1">
      <alignment horizontal="center"/>
    </xf>
    <xf numFmtId="165" fontId="109" fillId="42" borderId="0" xfId="0" applyFont="1" applyFill="1" applyAlignment="1">
      <alignment horizontal="center" vertical="center"/>
    </xf>
    <xf numFmtId="165" fontId="107" fillId="0" borderId="0" xfId="0" applyFont="1" applyAlignment="1">
      <alignment horizontal="left" vertical="center"/>
    </xf>
    <xf numFmtId="165" fontId="115" fillId="0" borderId="0" xfId="0" applyFont="1" applyAlignment="1">
      <alignment horizontal="center" vertical="center"/>
    </xf>
    <xf numFmtId="2" fontId="107" fillId="0" borderId="0" xfId="0" applyNumberFormat="1" applyFont="1" applyAlignment="1">
      <alignment horizontal="center" vertical="center"/>
    </xf>
    <xf numFmtId="165" fontId="109" fillId="39" borderId="0" xfId="0" applyFont="1" applyFill="1" applyAlignment="1">
      <alignment horizontal="center" vertical="center"/>
    </xf>
    <xf numFmtId="165" fontId="106" fillId="0" borderId="0" xfId="0" applyFont="1" applyAlignment="1">
      <alignment horizontal="center" vertical="center"/>
    </xf>
    <xf numFmtId="0" fontId="135" fillId="43" borderId="0" xfId="95" applyFont="1" applyFill="1" applyAlignment="1">
      <alignment horizontal="center"/>
    </xf>
    <xf numFmtId="165" fontId="109" fillId="18" borderId="12" xfId="0" applyFont="1" applyFill="1" applyBorder="1" applyAlignment="1">
      <alignment horizontal="center" vertical="center"/>
    </xf>
    <xf numFmtId="165" fontId="109" fillId="18" borderId="13" xfId="0" applyFont="1" applyFill="1" applyBorder="1" applyAlignment="1">
      <alignment horizontal="center" vertical="center"/>
    </xf>
    <xf numFmtId="165" fontId="105" fillId="0" borderId="0" xfId="0" applyFont="1" applyAlignment="1">
      <alignment horizontal="center" vertical="center" wrapText="1"/>
    </xf>
    <xf numFmtId="165" fontId="105" fillId="0" borderId="0" xfId="0" applyFont="1" applyAlignment="1">
      <alignment horizontal="center" vertical="center"/>
    </xf>
    <xf numFmtId="1" fontId="105" fillId="38" borderId="0" xfId="0" applyNumberFormat="1" applyFont="1" applyFill="1" applyAlignment="1">
      <alignment horizontal="center" vertical="center"/>
    </xf>
    <xf numFmtId="168" fontId="109" fillId="18" borderId="113" xfId="0" applyNumberFormat="1" applyFont="1" applyFill="1" applyBorder="1" applyAlignment="1">
      <alignment horizontal="center" vertical="center"/>
    </xf>
    <xf numFmtId="168" fontId="109" fillId="18" borderId="114" xfId="0" applyNumberFormat="1" applyFont="1" applyFill="1" applyBorder="1" applyAlignment="1">
      <alignment horizontal="center" vertical="center"/>
    </xf>
    <xf numFmtId="168" fontId="109" fillId="18" borderId="115" xfId="0" applyNumberFormat="1" applyFont="1" applyFill="1" applyBorder="1" applyAlignment="1">
      <alignment horizontal="center" vertical="center"/>
    </xf>
    <xf numFmtId="168" fontId="109" fillId="18" borderId="76" xfId="0" applyNumberFormat="1" applyFont="1" applyFill="1" applyBorder="1" applyAlignment="1">
      <alignment horizontal="center" vertical="center"/>
    </xf>
    <xf numFmtId="168" fontId="109" fillId="18" borderId="80" xfId="0" applyNumberFormat="1" applyFont="1" applyFill="1" applyBorder="1" applyAlignment="1">
      <alignment horizontal="center" vertical="center"/>
    </xf>
    <xf numFmtId="168" fontId="109" fillId="18" borderId="96" xfId="0" applyNumberFormat="1" applyFont="1" applyFill="1" applyBorder="1" applyAlignment="1">
      <alignment horizontal="center" vertical="center"/>
    </xf>
    <xf numFmtId="168" fontId="109" fillId="18" borderId="97" xfId="0" applyNumberFormat="1" applyFont="1" applyFill="1" applyBorder="1" applyAlignment="1">
      <alignment horizontal="center" vertical="center"/>
    </xf>
    <xf numFmtId="168" fontId="109" fillId="18" borderId="11" xfId="0" applyNumberFormat="1" applyFont="1" applyFill="1" applyBorder="1" applyAlignment="1">
      <alignment horizontal="center" vertical="center"/>
    </xf>
    <xf numFmtId="168" fontId="109" fillId="18" borderId="98" xfId="0" applyNumberFormat="1" applyFont="1" applyFill="1" applyBorder="1" applyAlignment="1">
      <alignment horizontal="center" vertical="center"/>
    </xf>
    <xf numFmtId="165" fontId="105" fillId="41" borderId="0" xfId="0" applyFont="1" applyFill="1" applyAlignment="1">
      <alignment horizontal="center" vertical="center"/>
    </xf>
    <xf numFmtId="168" fontId="109" fillId="18" borderId="12" xfId="0" applyNumberFormat="1" applyFont="1" applyFill="1" applyBorder="1" applyAlignment="1">
      <alignment horizontal="center" vertical="center"/>
    </xf>
    <xf numFmtId="168" fontId="109" fillId="18" borderId="116" xfId="0" applyNumberFormat="1" applyFont="1" applyFill="1" applyBorder="1" applyAlignment="1">
      <alignment horizontal="center" vertical="center"/>
    </xf>
    <xf numFmtId="165" fontId="122" fillId="18" borderId="12" xfId="0" applyFont="1" applyFill="1" applyBorder="1" applyAlignment="1">
      <alignment horizontal="center" vertical="center"/>
    </xf>
    <xf numFmtId="165" fontId="122" fillId="18" borderId="13" xfId="0" applyFont="1" applyFill="1" applyBorder="1" applyAlignment="1">
      <alignment horizontal="center" vertical="center"/>
    </xf>
    <xf numFmtId="165" fontId="106" fillId="0" borderId="14" xfId="0" applyFont="1" applyBorder="1" applyAlignment="1">
      <alignment horizontal="center" vertical="center"/>
    </xf>
    <xf numFmtId="165" fontId="106" fillId="0" borderId="15" xfId="0" applyFont="1" applyBorder="1" applyAlignment="1">
      <alignment horizontal="center" vertical="center"/>
    </xf>
    <xf numFmtId="165" fontId="106" fillId="0" borderId="138" xfId="0" applyFont="1" applyBorder="1" applyAlignment="1">
      <alignment horizontal="center" vertical="center"/>
    </xf>
    <xf numFmtId="168" fontId="109" fillId="18" borderId="16" xfId="0" applyNumberFormat="1" applyFont="1" applyFill="1" applyBorder="1" applyAlignment="1">
      <alignment horizontal="center" vertical="center"/>
    </xf>
    <xf numFmtId="168" fontId="109" fillId="18" borderId="0" xfId="0" applyNumberFormat="1" applyFont="1" applyFill="1" applyAlignment="1">
      <alignment horizontal="center" vertical="center"/>
    </xf>
    <xf numFmtId="168" fontId="109" fillId="18" borderId="71" xfId="0" applyNumberFormat="1" applyFont="1" applyFill="1" applyBorder="1" applyAlignment="1">
      <alignment horizontal="center" vertical="center"/>
    </xf>
    <xf numFmtId="165" fontId="109" fillId="18" borderId="0" xfId="0" applyFont="1" applyFill="1" applyAlignment="1">
      <alignment horizontal="center" vertical="center"/>
    </xf>
    <xf numFmtId="1" fontId="109" fillId="0" borderId="0" xfId="0" applyNumberFormat="1" applyFont="1" applyAlignment="1">
      <alignment horizontal="center"/>
    </xf>
    <xf numFmtId="165" fontId="109" fillId="18" borderId="116" xfId="0" applyFont="1" applyFill="1" applyBorder="1" applyAlignment="1">
      <alignment horizontal="center" vertical="center"/>
    </xf>
    <xf numFmtId="165" fontId="106" fillId="0" borderId="0" xfId="0" applyFont="1" applyAlignment="1">
      <alignment horizontal="left"/>
    </xf>
    <xf numFmtId="165" fontId="109" fillId="0" borderId="0" xfId="0" applyFont="1" applyAlignment="1">
      <alignment horizontal="center"/>
    </xf>
    <xf numFmtId="1" fontId="106" fillId="0" borderId="0" xfId="0" applyNumberFormat="1" applyFont="1" applyAlignment="1">
      <alignment horizontal="center"/>
    </xf>
    <xf numFmtId="165" fontId="106" fillId="0" borderId="0" xfId="0" applyFont="1" applyAlignment="1">
      <alignment horizontal="center"/>
    </xf>
    <xf numFmtId="2" fontId="109" fillId="18" borderId="76" xfId="0" applyNumberFormat="1" applyFont="1" applyFill="1" applyBorder="1" applyAlignment="1">
      <alignment horizontal="center"/>
    </xf>
    <xf numFmtId="2" fontId="109" fillId="18" borderId="80" xfId="0" applyNumberFormat="1" applyFont="1" applyFill="1" applyBorder="1" applyAlignment="1">
      <alignment horizontal="center"/>
    </xf>
    <xf numFmtId="2" fontId="109" fillId="18" borderId="142" xfId="0" applyNumberFormat="1" applyFont="1" applyFill="1" applyBorder="1" applyAlignment="1">
      <alignment horizontal="center"/>
    </xf>
    <xf numFmtId="2" fontId="109" fillId="18" borderId="97" xfId="0" applyNumberFormat="1" applyFont="1" applyFill="1" applyBorder="1" applyAlignment="1">
      <alignment horizontal="center"/>
    </xf>
    <xf numFmtId="2" fontId="109" fillId="18" borderId="11" xfId="0" applyNumberFormat="1" applyFont="1" applyFill="1" applyBorder="1" applyAlignment="1">
      <alignment horizontal="center"/>
    </xf>
    <xf numFmtId="2" fontId="109" fillId="18" borderId="156" xfId="0" applyNumberFormat="1" applyFont="1" applyFill="1" applyBorder="1" applyAlignment="1">
      <alignment horizontal="center"/>
    </xf>
    <xf numFmtId="168" fontId="109" fillId="18" borderId="153" xfId="0" applyNumberFormat="1" applyFont="1" applyFill="1" applyBorder="1" applyAlignment="1">
      <alignment horizontal="center" vertical="center"/>
    </xf>
    <xf numFmtId="168" fontId="109" fillId="18" borderId="154" xfId="0" applyNumberFormat="1" applyFont="1" applyFill="1" applyBorder="1" applyAlignment="1">
      <alignment horizontal="center" vertical="center"/>
    </xf>
    <xf numFmtId="1" fontId="107" fillId="0" borderId="0" xfId="0" applyNumberFormat="1" applyFont="1" applyAlignment="1">
      <alignment horizontal="left"/>
    </xf>
    <xf numFmtId="1" fontId="106" fillId="0" borderId="0" xfId="0" applyNumberFormat="1" applyFont="1" applyAlignment="1">
      <alignment horizontal="left"/>
    </xf>
    <xf numFmtId="2" fontId="103" fillId="23" borderId="118" xfId="40" applyNumberFormat="1" applyFont="1" applyFill="1" applyBorder="1" applyAlignment="1" applyProtection="1">
      <alignment horizontal="center" vertical="center"/>
      <protection locked="0"/>
    </xf>
    <xf numFmtId="2" fontId="103" fillId="23" borderId="119" xfId="40" applyNumberFormat="1" applyFont="1" applyFill="1" applyBorder="1" applyAlignment="1" applyProtection="1">
      <alignment horizontal="center" vertical="center"/>
      <protection locked="0"/>
    </xf>
    <xf numFmtId="165" fontId="103" fillId="24" borderId="90" xfId="40" applyFont="1" applyFill="1" applyBorder="1" applyAlignment="1">
      <alignment horizontal="center" vertical="center" wrapText="1"/>
    </xf>
    <xf numFmtId="165" fontId="103" fillId="24" borderId="93" xfId="40" applyFont="1" applyFill="1" applyBorder="1" applyAlignment="1">
      <alignment horizontal="center" vertical="center" wrapText="1"/>
    </xf>
    <xf numFmtId="165" fontId="103" fillId="24" borderId="121" xfId="40" applyFont="1" applyFill="1" applyBorder="1" applyAlignment="1">
      <alignment horizontal="center" vertical="center"/>
    </xf>
    <xf numFmtId="165" fontId="103" fillId="24" borderId="147" xfId="40" applyFont="1" applyFill="1" applyBorder="1" applyAlignment="1">
      <alignment horizontal="center" vertical="center"/>
    </xf>
    <xf numFmtId="165" fontId="32" fillId="0" borderId="123" xfId="40" applyFont="1" applyBorder="1" applyAlignment="1">
      <alignment horizontal="center" vertical="center"/>
    </xf>
    <xf numFmtId="165" fontId="32" fillId="0" borderId="124" xfId="40" applyFont="1" applyBorder="1" applyAlignment="1">
      <alignment horizontal="center" vertical="center"/>
    </xf>
    <xf numFmtId="165" fontId="32" fillId="0" borderId="125" xfId="40" applyFont="1" applyBorder="1" applyAlignment="1">
      <alignment horizontal="center" vertical="center"/>
    </xf>
    <xf numFmtId="165" fontId="44" fillId="0" borderId="126" xfId="40" applyFont="1" applyBorder="1" applyAlignment="1">
      <alignment horizontal="center" vertical="center"/>
    </xf>
    <xf numFmtId="165" fontId="44" fillId="0" borderId="127" xfId="40" applyFont="1" applyBorder="1" applyAlignment="1">
      <alignment horizontal="center" vertical="center"/>
    </xf>
    <xf numFmtId="165" fontId="44" fillId="0" borderId="95" xfId="40" applyFont="1" applyBorder="1" applyAlignment="1">
      <alignment horizontal="center" vertical="center"/>
    </xf>
    <xf numFmtId="165" fontId="44" fillId="0" borderId="128" xfId="40" applyFont="1" applyBorder="1" applyAlignment="1">
      <alignment horizontal="center" vertical="center"/>
    </xf>
    <xf numFmtId="165" fontId="44" fillId="0" borderId="0" xfId="40" applyFont="1" applyAlignment="1">
      <alignment horizontal="center" vertical="center"/>
    </xf>
    <xf numFmtId="165" fontId="44" fillId="0" borderId="103" xfId="40" applyFont="1" applyBorder="1" applyAlignment="1">
      <alignment horizontal="center" vertical="center"/>
    </xf>
    <xf numFmtId="165" fontId="44" fillId="0" borderId="62" xfId="40" quotePrefix="1" applyFont="1" applyBorder="1" applyAlignment="1" applyProtection="1">
      <alignment horizontal="center" vertical="center"/>
      <protection locked="0"/>
    </xf>
    <xf numFmtId="165" fontId="44" fillId="0" borderId="122" xfId="40" quotePrefix="1" applyFont="1" applyBorder="1" applyAlignment="1" applyProtection="1">
      <alignment horizontal="center" vertical="center"/>
      <protection locked="0"/>
    </xf>
    <xf numFmtId="165" fontId="44" fillId="0" borderId="63" xfId="40" quotePrefix="1" applyFont="1" applyBorder="1" applyAlignment="1" applyProtection="1">
      <alignment horizontal="center" vertical="center"/>
      <protection locked="0"/>
    </xf>
    <xf numFmtId="165" fontId="42" fillId="0" borderId="0" xfId="0" applyFont="1" applyAlignment="1">
      <alignment horizontal="left"/>
    </xf>
    <xf numFmtId="165" fontId="74" fillId="0" borderId="0" xfId="40" applyFont="1"/>
    <xf numFmtId="165" fontId="59" fillId="0" borderId="0" xfId="40" applyFont="1"/>
    <xf numFmtId="165" fontId="75" fillId="0" borderId="0" xfId="40" applyFont="1" applyAlignment="1">
      <alignment horizontal="center"/>
    </xf>
    <xf numFmtId="165" fontId="44" fillId="0" borderId="59" xfId="40" applyFont="1" applyBorder="1" applyAlignment="1" applyProtection="1">
      <alignment horizontal="center" vertical="center" wrapText="1"/>
      <protection locked="0"/>
    </xf>
    <xf numFmtId="165" fontId="44" fillId="0" borderId="77" xfId="40" applyFont="1" applyBorder="1" applyAlignment="1" applyProtection="1">
      <alignment horizontal="center" vertical="center" wrapText="1"/>
      <protection locked="0"/>
    </xf>
    <xf numFmtId="165" fontId="44" fillId="0" borderId="60" xfId="40" applyFont="1" applyBorder="1" applyAlignment="1" applyProtection="1">
      <alignment horizontal="center" vertical="center" wrapText="1"/>
      <protection locked="0"/>
    </xf>
    <xf numFmtId="165" fontId="59" fillId="0" borderId="117" xfId="40" applyFont="1" applyBorder="1" applyAlignment="1">
      <alignment horizontal="center"/>
    </xf>
    <xf numFmtId="165" fontId="29" fillId="38" borderId="118" xfId="40" applyFont="1" applyFill="1" applyBorder="1" applyAlignment="1">
      <alignment horizontal="center"/>
    </xf>
    <xf numFmtId="165" fontId="29" fillId="38" borderId="119" xfId="40" applyFont="1" applyFill="1" applyBorder="1" applyAlignment="1">
      <alignment horizontal="center"/>
    </xf>
    <xf numFmtId="165" fontId="29" fillId="38" borderId="120" xfId="40" applyFont="1" applyFill="1" applyBorder="1" applyAlignment="1">
      <alignment horizontal="center"/>
    </xf>
    <xf numFmtId="165" fontId="28" fillId="0" borderId="0" xfId="40" applyFont="1" applyAlignment="1">
      <alignment horizontal="center" vertical="center"/>
    </xf>
    <xf numFmtId="165" fontId="44" fillId="0" borderId="56" xfId="40" quotePrefix="1" applyFont="1" applyBorder="1" applyAlignment="1" applyProtection="1">
      <alignment horizontal="center" vertical="center"/>
      <protection locked="0"/>
    </xf>
    <xf numFmtId="165" fontId="44" fillId="0" borderId="121" xfId="40" quotePrefix="1" applyFont="1" applyBorder="1" applyAlignment="1" applyProtection="1">
      <alignment horizontal="center" vertical="center"/>
      <protection locked="0"/>
    </xf>
    <xf numFmtId="165" fontId="44" fillId="0" borderId="57" xfId="40" quotePrefix="1" applyFont="1" applyBorder="1" applyAlignment="1" applyProtection="1">
      <alignment horizontal="center" vertical="center"/>
      <protection locked="0"/>
    </xf>
    <xf numFmtId="165" fontId="44" fillId="0" borderId="59" xfId="40" quotePrefix="1" applyFont="1" applyBorder="1" applyAlignment="1" applyProtection="1">
      <alignment horizontal="center" vertical="center"/>
      <protection locked="0"/>
    </xf>
    <xf numFmtId="165" fontId="44" fillId="0" borderId="77" xfId="40" quotePrefix="1" applyFont="1" applyBorder="1" applyAlignment="1" applyProtection="1">
      <alignment horizontal="center" vertical="center"/>
      <protection locked="0"/>
    </xf>
    <xf numFmtId="165" fontId="44" fillId="0" borderId="60" xfId="40" quotePrefix="1" applyFont="1" applyBorder="1" applyAlignment="1" applyProtection="1">
      <alignment horizontal="center" vertical="center"/>
      <protection locked="0"/>
    </xf>
    <xf numFmtId="165" fontId="29" fillId="34" borderId="118" xfId="40" applyFont="1" applyFill="1" applyBorder="1" applyAlignment="1">
      <alignment horizontal="center"/>
    </xf>
    <xf numFmtId="165" fontId="29" fillId="34" borderId="119" xfId="40" applyFont="1" applyFill="1" applyBorder="1" applyAlignment="1">
      <alignment horizontal="center"/>
    </xf>
    <xf numFmtId="165" fontId="29" fillId="34" borderId="120" xfId="40" applyFont="1" applyFill="1" applyBorder="1" applyAlignment="1">
      <alignment horizontal="center"/>
    </xf>
    <xf numFmtId="0" fontId="122" fillId="0" borderId="0" xfId="79" applyFont="1" applyAlignment="1">
      <alignment horizontal="center"/>
    </xf>
    <xf numFmtId="0" fontId="122" fillId="0" borderId="159" xfId="79" applyFont="1" applyBorder="1" applyAlignment="1">
      <alignment horizontal="center"/>
    </xf>
    <xf numFmtId="0" fontId="122" fillId="0" borderId="114" xfId="79" applyFont="1" applyBorder="1" applyAlignment="1">
      <alignment horizontal="center"/>
    </xf>
    <xf numFmtId="0" fontId="122" fillId="0" borderId="0" xfId="79" applyFont="1" applyAlignment="1">
      <alignment horizontal="center" wrapText="1"/>
    </xf>
    <xf numFmtId="165" fontId="127" fillId="0" borderId="59" xfId="0" applyFont="1" applyBorder="1" applyAlignment="1">
      <alignment horizontal="center" vertical="center"/>
    </xf>
    <xf numFmtId="165" fontId="128" fillId="0" borderId="0" xfId="0" applyFont="1" applyAlignment="1">
      <alignment horizontal="center" vertical="center" wrapText="1"/>
    </xf>
    <xf numFmtId="165" fontId="128" fillId="0" borderId="0" xfId="0" applyFont="1" applyAlignment="1">
      <alignment horizontal="center"/>
    </xf>
    <xf numFmtId="168" fontId="128" fillId="38" borderId="59" xfId="0" applyNumberFormat="1" applyFont="1" applyFill="1" applyBorder="1" applyAlignment="1">
      <alignment horizontal="center" vertical="center"/>
    </xf>
    <xf numFmtId="165" fontId="127" fillId="0" borderId="59" xfId="0" applyFont="1" applyBorder="1" applyAlignment="1">
      <alignment horizontal="left" vertical="center" wrapText="1"/>
    </xf>
    <xf numFmtId="165" fontId="127" fillId="0" borderId="77" xfId="0" applyFont="1" applyBorder="1" applyAlignment="1">
      <alignment horizontal="center" vertical="center"/>
    </xf>
    <xf numFmtId="165" fontId="127" fillId="0" borderId="81" xfId="0" applyFont="1" applyBorder="1" applyAlignment="1">
      <alignment horizontal="center" vertical="center"/>
    </xf>
    <xf numFmtId="165" fontId="127" fillId="0" borderId="112" xfId="0" applyFont="1" applyBorder="1" applyAlignment="1">
      <alignment horizontal="center" vertical="center"/>
    </xf>
    <xf numFmtId="165" fontId="105" fillId="0" borderId="0" xfId="40" applyFont="1" applyAlignment="1">
      <alignment horizontal="center" wrapText="1"/>
    </xf>
    <xf numFmtId="165" fontId="105" fillId="0" borderId="0" xfId="40" applyFont="1" applyAlignment="1">
      <alignment horizontal="center"/>
    </xf>
    <xf numFmtId="165" fontId="121" fillId="0" borderId="58" xfId="40" quotePrefix="1" applyFont="1" applyBorder="1" applyAlignment="1" applyProtection="1">
      <alignment horizontal="center" vertical="center"/>
      <protection locked="0"/>
    </xf>
    <xf numFmtId="165" fontId="121" fillId="0" borderId="60" xfId="40" quotePrefix="1" applyFont="1" applyBorder="1" applyAlignment="1" applyProtection="1">
      <alignment horizontal="center" vertical="center"/>
      <protection locked="0"/>
    </xf>
    <xf numFmtId="165" fontId="109" fillId="23" borderId="118" xfId="40" applyFont="1" applyFill="1" applyBorder="1" applyAlignment="1">
      <alignment horizontal="center" vertical="center"/>
    </xf>
    <xf numFmtId="165" fontId="109" fillId="23" borderId="119" xfId="40" applyFont="1" applyFill="1" applyBorder="1" applyAlignment="1">
      <alignment horizontal="center" vertical="center"/>
    </xf>
    <xf numFmtId="165" fontId="109" fillId="23" borderId="120" xfId="40" applyFont="1" applyFill="1" applyBorder="1" applyAlignment="1">
      <alignment horizontal="center" vertical="center"/>
    </xf>
    <xf numFmtId="165" fontId="109" fillId="31" borderId="118" xfId="40" applyFont="1" applyFill="1" applyBorder="1" applyAlignment="1">
      <alignment horizontal="center" vertical="center"/>
    </xf>
    <xf numFmtId="165" fontId="109" fillId="31" borderId="119" xfId="40" applyFont="1" applyFill="1" applyBorder="1" applyAlignment="1">
      <alignment horizontal="center" vertical="center"/>
    </xf>
    <xf numFmtId="165" fontId="109" fillId="31" borderId="120" xfId="40" applyFont="1" applyFill="1" applyBorder="1" applyAlignment="1">
      <alignment horizontal="center" vertical="center"/>
    </xf>
    <xf numFmtId="165" fontId="122" fillId="41" borderId="118" xfId="40" applyFont="1" applyFill="1" applyBorder="1" applyAlignment="1">
      <alignment horizontal="center" vertical="center"/>
    </xf>
    <xf numFmtId="165" fontId="122" fillId="41" borderId="120" xfId="40" applyFont="1" applyFill="1" applyBorder="1" applyAlignment="1">
      <alignment horizontal="center" vertical="center"/>
    </xf>
    <xf numFmtId="165" fontId="121" fillId="0" borderId="149" xfId="40" applyFont="1" applyBorder="1" applyAlignment="1">
      <alignment horizontal="center" vertical="center"/>
    </xf>
    <xf numFmtId="165" fontId="121" fillId="0" borderId="95" xfId="40" applyFont="1" applyBorder="1" applyAlignment="1">
      <alignment horizontal="center" vertical="center"/>
    </xf>
    <xf numFmtId="165" fontId="121" fillId="0" borderId="150" xfId="40" applyFont="1" applyBorder="1" applyAlignment="1">
      <alignment horizontal="center" vertical="center"/>
    </xf>
    <xf numFmtId="165" fontId="121" fillId="0" borderId="103" xfId="40" applyFont="1" applyBorder="1" applyAlignment="1">
      <alignment horizontal="center" vertical="center"/>
    </xf>
    <xf numFmtId="165" fontId="121" fillId="0" borderId="55" xfId="40" applyFont="1" applyBorder="1" applyAlignment="1" applyProtection="1">
      <alignment horizontal="center" vertical="center" wrapText="1"/>
      <protection locked="0"/>
    </xf>
    <xf numFmtId="165" fontId="121" fillId="0" borderId="57" xfId="40" applyFont="1" applyBorder="1" applyAlignment="1" applyProtection="1">
      <alignment horizontal="center" vertical="center" wrapText="1"/>
      <protection locked="0"/>
    </xf>
    <xf numFmtId="165" fontId="122" fillId="40" borderId="77" xfId="40" applyFont="1" applyFill="1" applyBorder="1" applyAlignment="1">
      <alignment horizontal="center" vertical="center"/>
    </xf>
    <xf numFmtId="165" fontId="122" fillId="40" borderId="81" xfId="40" applyFont="1" applyFill="1" applyBorder="1" applyAlignment="1">
      <alignment horizontal="center" vertical="center"/>
    </xf>
    <xf numFmtId="165" fontId="122" fillId="40" borderId="112" xfId="40" applyFont="1" applyFill="1" applyBorder="1" applyAlignment="1">
      <alignment horizontal="center" vertical="center"/>
    </xf>
    <xf numFmtId="165" fontId="121" fillId="0" borderId="61" xfId="40" applyFont="1" applyBorder="1" applyAlignment="1" applyProtection="1">
      <alignment horizontal="center" vertical="center" wrapText="1"/>
      <protection locked="0"/>
    </xf>
    <xf numFmtId="165" fontId="121" fillId="0" borderId="63" xfId="40" applyFont="1" applyBorder="1" applyAlignment="1" applyProtection="1">
      <alignment horizontal="center" vertical="center" wrapText="1"/>
      <protection locked="0"/>
    </xf>
    <xf numFmtId="165" fontId="122" fillId="24" borderId="78" xfId="40" applyFont="1" applyFill="1" applyBorder="1" applyAlignment="1">
      <alignment horizontal="center" vertical="center"/>
    </xf>
    <xf numFmtId="165" fontId="122" fillId="24" borderId="82" xfId="40" applyFont="1" applyFill="1" applyBorder="1" applyAlignment="1">
      <alignment horizontal="center" vertical="center"/>
    </xf>
    <xf numFmtId="178" fontId="122" fillId="24" borderId="78" xfId="97" applyFont="1" applyFill="1" applyBorder="1" applyAlignment="1" applyProtection="1">
      <alignment horizontal="center" vertical="center"/>
    </xf>
    <xf numFmtId="178" fontId="122" fillId="24" borderId="82" xfId="97" applyFont="1" applyFill="1" applyBorder="1" applyAlignment="1" applyProtection="1">
      <alignment horizontal="center" vertical="center"/>
    </xf>
    <xf numFmtId="165" fontId="122" fillId="24" borderId="78" xfId="40" applyFont="1" applyFill="1" applyBorder="1" applyAlignment="1">
      <alignment horizontal="center" vertical="center" wrapText="1"/>
    </xf>
    <xf numFmtId="165" fontId="122" fillId="24" borderId="82" xfId="40" applyFont="1" applyFill="1" applyBorder="1" applyAlignment="1">
      <alignment horizontal="center" vertical="center" wrapText="1"/>
    </xf>
    <xf numFmtId="165" fontId="105" fillId="0" borderId="0" xfId="80" applyNumberFormat="1" applyFont="1" applyAlignment="1">
      <alignment horizontal="center" vertical="center"/>
    </xf>
    <xf numFmtId="165" fontId="109" fillId="24" borderId="59" xfId="82" applyNumberFormat="1" applyFont="1" applyFill="1" applyBorder="1" applyAlignment="1">
      <alignment horizontal="center" vertical="center"/>
    </xf>
    <xf numFmtId="165" fontId="109" fillId="24" borderId="59" xfId="82" applyNumberFormat="1" applyFont="1" applyFill="1" applyBorder="1" applyAlignment="1">
      <alignment horizontal="center" vertical="center" wrapText="1"/>
    </xf>
    <xf numFmtId="178" fontId="109" fillId="24" borderId="59" xfId="84" applyNumberFormat="1" applyFont="1" applyFill="1" applyBorder="1" applyAlignment="1" applyProtection="1">
      <alignment horizontal="center" vertical="center" wrapText="1"/>
    </xf>
    <xf numFmtId="165" fontId="109" fillId="24" borderId="59" xfId="83" applyFont="1" applyFill="1" applyBorder="1" applyAlignment="1">
      <alignment horizontal="center" vertical="center" wrapText="1"/>
    </xf>
    <xf numFmtId="179" fontId="109" fillId="24" borderId="59" xfId="84" applyNumberFormat="1" applyFont="1" applyFill="1" applyBorder="1" applyAlignment="1" applyProtection="1">
      <alignment horizontal="center" vertical="center" wrapText="1"/>
    </xf>
    <xf numFmtId="165" fontId="109" fillId="0" borderId="171" xfId="80" applyNumberFormat="1" applyFont="1" applyBorder="1" applyAlignment="1">
      <alignment horizontal="center" vertical="center"/>
    </xf>
    <xf numFmtId="165" fontId="109" fillId="0" borderId="172" xfId="80" applyNumberFormat="1" applyFont="1" applyBorder="1" applyAlignment="1">
      <alignment horizontal="center" vertical="center"/>
    </xf>
    <xf numFmtId="165" fontId="109" fillId="0" borderId="173" xfId="80" applyNumberFormat="1" applyFont="1" applyBorder="1" applyAlignment="1">
      <alignment horizontal="center" vertical="center"/>
    </xf>
    <xf numFmtId="174" fontId="109" fillId="0" borderId="174" xfId="86" applyNumberFormat="1" applyFont="1" applyBorder="1" applyAlignment="1">
      <alignment horizontal="center" vertical="center"/>
    </xf>
    <xf numFmtId="174" fontId="109" fillId="0" borderId="176" xfId="86" applyNumberFormat="1" applyFont="1" applyBorder="1" applyAlignment="1">
      <alignment horizontal="center" vertical="center"/>
    </xf>
    <xf numFmtId="165" fontId="106" fillId="0" borderId="171" xfId="80" applyNumberFormat="1" applyFont="1" applyBorder="1" applyAlignment="1">
      <alignment horizontal="center" vertical="center"/>
    </xf>
    <xf numFmtId="165" fontId="106" fillId="0" borderId="172" xfId="80" applyNumberFormat="1" applyFont="1" applyBorder="1" applyAlignment="1">
      <alignment horizontal="center" vertical="center"/>
    </xf>
    <xf numFmtId="165" fontId="106" fillId="0" borderId="123" xfId="80" applyNumberFormat="1" applyFont="1" applyBorder="1" applyAlignment="1">
      <alignment horizontal="center" vertical="center"/>
    </xf>
    <xf numFmtId="165" fontId="106" fillId="0" borderId="124" xfId="80" applyNumberFormat="1" applyFont="1" applyBorder="1" applyAlignment="1">
      <alignment horizontal="center" vertical="center"/>
    </xf>
    <xf numFmtId="165" fontId="106" fillId="0" borderId="125" xfId="80" applyNumberFormat="1" applyFont="1" applyBorder="1" applyAlignment="1">
      <alignment horizontal="center" vertical="center"/>
    </xf>
    <xf numFmtId="165" fontId="109" fillId="28" borderId="59" xfId="82" applyNumberFormat="1" applyFont="1" applyFill="1" applyBorder="1" applyAlignment="1" applyProtection="1">
      <alignment horizontal="center" vertical="center" wrapText="1"/>
      <protection locked="0"/>
    </xf>
    <xf numFmtId="165" fontId="109" fillId="38" borderId="59" xfId="82" applyNumberFormat="1" applyFont="1" applyFill="1" applyBorder="1" applyAlignment="1">
      <alignment horizontal="center" vertical="center"/>
    </xf>
    <xf numFmtId="165" fontId="109" fillId="48" borderId="59" xfId="82" applyNumberFormat="1" applyFont="1" applyFill="1" applyBorder="1" applyAlignment="1">
      <alignment horizontal="center" vertical="center"/>
    </xf>
    <xf numFmtId="0" fontId="122" fillId="31" borderId="77" xfId="107" applyFont="1" applyFill="1" applyBorder="1" applyAlignment="1">
      <alignment horizontal="center" vertical="center"/>
    </xf>
    <xf numFmtId="0" fontId="122" fillId="31" borderId="81" xfId="107" applyFont="1" applyFill="1" applyBorder="1" applyAlignment="1">
      <alignment horizontal="center" vertical="center"/>
    </xf>
    <xf numFmtId="0" fontId="122" fillId="31" borderId="112" xfId="107" applyFont="1" applyFill="1" applyBorder="1" applyAlignment="1">
      <alignment horizontal="center" vertical="center"/>
    </xf>
    <xf numFmtId="0" fontId="122" fillId="31" borderId="59" xfId="107" applyFont="1" applyFill="1" applyBorder="1" applyAlignment="1">
      <alignment horizontal="center" vertical="center" wrapText="1"/>
    </xf>
    <xf numFmtId="0" fontId="122" fillId="31" borderId="78" xfId="107" applyFont="1" applyFill="1" applyBorder="1" applyAlignment="1">
      <alignment horizontal="center" vertical="center" wrapText="1"/>
    </xf>
    <xf numFmtId="0" fontId="122" fillId="31" borderId="82" xfId="107" applyFont="1" applyFill="1" applyBorder="1" applyAlignment="1">
      <alignment horizontal="center" vertical="center" wrapText="1"/>
    </xf>
    <xf numFmtId="0" fontId="122" fillId="0" borderId="0" xfId="107" applyFont="1" applyAlignment="1">
      <alignment horizontal="center" vertical="center" wrapText="1"/>
    </xf>
    <xf numFmtId="0" fontId="151" fillId="38" borderId="59" xfId="107" applyFont="1" applyFill="1" applyBorder="1" applyAlignment="1">
      <alignment horizontal="center"/>
    </xf>
    <xf numFmtId="0" fontId="122" fillId="31" borderId="59" xfId="107" applyFont="1" applyFill="1" applyBorder="1" applyAlignment="1">
      <alignment horizontal="center" vertical="center"/>
    </xf>
    <xf numFmtId="165" fontId="105" fillId="0" borderId="0" xfId="40" applyFont="1" applyAlignment="1">
      <alignment horizontal="center" vertical="center" wrapText="1"/>
    </xf>
    <xf numFmtId="165" fontId="106" fillId="0" borderId="78" xfId="0" applyFont="1" applyBorder="1" applyAlignment="1">
      <alignment horizontal="center" vertical="center"/>
    </xf>
    <xf numFmtId="165" fontId="106" fillId="0" borderId="102" xfId="0" applyFont="1" applyBorder="1" applyAlignment="1">
      <alignment horizontal="center" vertical="center"/>
    </xf>
    <xf numFmtId="165" fontId="36" fillId="0" borderId="52" xfId="0" applyFont="1" applyBorder="1" applyAlignment="1">
      <alignment horizontal="center" vertical="center"/>
    </xf>
    <xf numFmtId="165" fontId="36" fillId="0" borderId="0" xfId="0" applyFont="1" applyAlignment="1">
      <alignment horizontal="center" vertical="center"/>
    </xf>
    <xf numFmtId="165" fontId="38" fillId="0" borderId="0" xfId="0" applyFont="1" applyAlignment="1">
      <alignment horizontal="left" vertical="center"/>
    </xf>
    <xf numFmtId="165" fontId="38" fillId="0" borderId="0" xfId="0" applyFont="1" applyAlignment="1">
      <alignment horizontal="center" vertical="center"/>
    </xf>
    <xf numFmtId="165" fontId="44" fillId="0" borderId="64" xfId="0" applyFont="1" applyBorder="1" applyAlignment="1">
      <alignment horizontal="center" vertical="center"/>
    </xf>
    <xf numFmtId="165" fontId="44" fillId="0" borderId="129" xfId="0" applyFont="1" applyBorder="1" applyAlignment="1" applyProtection="1">
      <alignment horizontal="center" vertical="center"/>
      <protection locked="0"/>
    </xf>
    <xf numFmtId="165" fontId="0" fillId="0" borderId="52" xfId="0" applyBorder="1" applyAlignment="1">
      <alignment horizontal="center"/>
    </xf>
    <xf numFmtId="165" fontId="32" fillId="0" borderId="130" xfId="0" applyFont="1" applyBorder="1" applyAlignment="1">
      <alignment horizontal="center" vertical="center"/>
    </xf>
    <xf numFmtId="165" fontId="44" fillId="0" borderId="131" xfId="0" applyFont="1" applyBorder="1" applyAlignment="1" applyProtection="1">
      <alignment horizontal="center" vertical="center" wrapText="1"/>
      <protection locked="0"/>
    </xf>
    <xf numFmtId="165" fontId="44" fillId="0" borderId="131" xfId="0" applyFont="1" applyBorder="1" applyAlignment="1" applyProtection="1">
      <alignment horizontal="center" vertical="center"/>
      <protection locked="0"/>
    </xf>
    <xf numFmtId="165" fontId="44" fillId="0" borderId="132" xfId="0" applyFont="1" applyBorder="1" applyAlignment="1" applyProtection="1">
      <alignment horizontal="center" vertical="center"/>
      <protection locked="0"/>
    </xf>
    <xf numFmtId="165" fontId="28" fillId="0" borderId="0" xfId="0" applyFont="1" applyAlignment="1">
      <alignment horizontal="center" vertical="center"/>
    </xf>
    <xf numFmtId="165" fontId="29" fillId="19" borderId="130" xfId="0" applyFont="1" applyFill="1" applyBorder="1" applyAlignment="1">
      <alignment horizontal="center"/>
    </xf>
    <xf numFmtId="165" fontId="29" fillId="21" borderId="130" xfId="0" applyFont="1" applyFill="1" applyBorder="1" applyAlignment="1">
      <alignment horizontal="center"/>
    </xf>
    <xf numFmtId="165" fontId="61" fillId="0" borderId="0" xfId="0" applyFont="1"/>
    <xf numFmtId="165" fontId="64" fillId="0" borderId="0" xfId="0" applyFont="1"/>
    <xf numFmtId="165" fontId="65" fillId="0" borderId="0" xfId="0" applyFont="1" applyAlignment="1">
      <alignment horizontal="center"/>
    </xf>
    <xf numFmtId="165" fontId="70" fillId="0" borderId="0" xfId="40" applyFont="1" applyAlignment="1" applyProtection="1">
      <alignment horizontal="center"/>
      <protection locked="0"/>
    </xf>
    <xf numFmtId="165" fontId="26" fillId="0" borderId="0" xfId="0" applyFont="1" applyAlignment="1">
      <alignment horizontal="left"/>
    </xf>
    <xf numFmtId="165" fontId="26" fillId="0" borderId="0" xfId="0" applyFont="1" applyAlignment="1">
      <alignment horizontal="center" vertical="center"/>
    </xf>
    <xf numFmtId="0" fontId="44" fillId="0" borderId="137" xfId="47" applyFont="1" applyBorder="1" applyAlignment="1">
      <alignment horizontal="left"/>
    </xf>
    <xf numFmtId="0" fontId="44" fillId="0" borderId="105" xfId="47" applyFont="1" applyBorder="1" applyAlignment="1">
      <alignment horizontal="left"/>
    </xf>
    <xf numFmtId="4" fontId="42" fillId="0" borderId="133" xfId="47" applyNumberFormat="1" applyFont="1" applyBorder="1" applyAlignment="1">
      <alignment horizontal="right"/>
    </xf>
    <xf numFmtId="4" fontId="42" fillId="0" borderId="136" xfId="47" applyNumberFormat="1" applyFont="1" applyBorder="1" applyAlignment="1">
      <alignment horizontal="right"/>
    </xf>
    <xf numFmtId="165" fontId="26" fillId="0" borderId="0" xfId="0" applyFont="1" applyAlignment="1">
      <alignment horizontal="center"/>
    </xf>
    <xf numFmtId="0" fontId="44" fillId="0" borderId="38" xfId="47" applyFont="1" applyBorder="1" applyAlignment="1">
      <alignment horizontal="left"/>
    </xf>
    <xf numFmtId="0" fontId="28" fillId="0" borderId="0" xfId="47" applyFont="1" applyAlignment="1">
      <alignment horizontal="center" vertical="center" wrapText="1"/>
    </xf>
    <xf numFmtId="4" fontId="57" fillId="0" borderId="49" xfId="0" applyNumberFormat="1" applyFont="1" applyBorder="1" applyAlignment="1">
      <alignment horizontal="center" vertical="center"/>
    </xf>
    <xf numFmtId="165" fontId="57" fillId="0" borderId="0" xfId="0" applyFont="1" applyAlignment="1" applyProtection="1">
      <alignment horizontal="center" vertical="center"/>
      <protection locked="0"/>
    </xf>
    <xf numFmtId="165" fontId="52" fillId="0" borderId="0" xfId="0" applyFont="1" applyAlignment="1" applyProtection="1">
      <alignment horizontal="center" vertical="center"/>
      <protection locked="0"/>
    </xf>
    <xf numFmtId="4" fontId="57" fillId="0" borderId="46" xfId="0" applyNumberFormat="1" applyFont="1" applyBorder="1" applyAlignment="1">
      <alignment horizontal="center" vertical="center"/>
    </xf>
    <xf numFmtId="0" fontId="44" fillId="0" borderId="35" xfId="47" applyFont="1" applyBorder="1" applyAlignment="1">
      <alignment horizontal="left"/>
    </xf>
    <xf numFmtId="4" fontId="42" fillId="0" borderId="135" xfId="47" applyNumberFormat="1" applyFont="1" applyBorder="1" applyAlignment="1">
      <alignment horizontal="right"/>
    </xf>
    <xf numFmtId="0" fontId="44" fillId="0" borderId="41" xfId="47" applyFont="1" applyBorder="1" applyAlignment="1">
      <alignment horizontal="left"/>
    </xf>
    <xf numFmtId="4" fontId="42" fillId="0" borderId="134" xfId="47" applyNumberFormat="1" applyFont="1" applyBorder="1" applyAlignment="1">
      <alignment horizontal="center"/>
    </xf>
    <xf numFmtId="165" fontId="85" fillId="0" borderId="77" xfId="46" applyFont="1" applyBorder="1" applyAlignment="1">
      <alignment horizontal="center"/>
    </xf>
    <xf numFmtId="165" fontId="85" fillId="0" borderId="81" xfId="46" applyFont="1" applyBorder="1" applyAlignment="1">
      <alignment horizontal="center"/>
    </xf>
    <xf numFmtId="165" fontId="85" fillId="0" borderId="112" xfId="46" applyFont="1" applyBorder="1" applyAlignment="1">
      <alignment horizontal="center"/>
    </xf>
    <xf numFmtId="2" fontId="88" fillId="0" borderId="77" xfId="46" applyNumberFormat="1" applyFont="1" applyBorder="1" applyAlignment="1">
      <alignment horizontal="center"/>
    </xf>
    <xf numFmtId="2" fontId="88" fillId="0" borderId="81" xfId="46" applyNumberFormat="1" applyFont="1" applyBorder="1" applyAlignment="1">
      <alignment horizontal="center"/>
    </xf>
    <xf numFmtId="2" fontId="88" fillId="0" borderId="112" xfId="46" applyNumberFormat="1" applyFont="1" applyBorder="1" applyAlignment="1">
      <alignment horizontal="center"/>
    </xf>
    <xf numFmtId="165" fontId="53" fillId="0" borderId="59" xfId="0" applyFont="1" applyBorder="1" applyAlignment="1">
      <alignment horizontal="center" vertical="center"/>
    </xf>
    <xf numFmtId="165" fontId="109" fillId="0" borderId="0" xfId="40" applyFont="1" applyAlignment="1">
      <alignment horizontal="center" vertical="center" wrapText="1"/>
    </xf>
    <xf numFmtId="165" fontId="109" fillId="0" borderId="0" xfId="40" applyFont="1" applyAlignment="1">
      <alignment horizontal="center" vertical="center"/>
    </xf>
    <xf numFmtId="165" fontId="105" fillId="35" borderId="59" xfId="40" applyFont="1" applyFill="1" applyBorder="1" applyAlignment="1">
      <alignment horizontal="center" vertical="center"/>
    </xf>
    <xf numFmtId="2" fontId="109" fillId="35" borderId="77" xfId="40" applyNumberFormat="1" applyFont="1" applyFill="1" applyBorder="1" applyAlignment="1">
      <alignment horizontal="center" vertical="center"/>
    </xf>
    <xf numFmtId="2" fontId="109" fillId="35" borderId="81" xfId="40" applyNumberFormat="1" applyFont="1" applyFill="1" applyBorder="1" applyAlignment="1">
      <alignment horizontal="center" vertical="center"/>
    </xf>
    <xf numFmtId="2" fontId="109" fillId="35" borderId="112" xfId="40" applyNumberFormat="1" applyFont="1" applyFill="1" applyBorder="1" applyAlignment="1">
      <alignment horizontal="center" vertical="center"/>
    </xf>
    <xf numFmtId="0" fontId="106" fillId="0" borderId="59" xfId="48" applyFont="1" applyBorder="1" applyAlignment="1">
      <alignment horizontal="left"/>
    </xf>
    <xf numFmtId="165" fontId="105" fillId="0" borderId="0" xfId="40" applyFont="1" applyAlignment="1" applyProtection="1">
      <alignment horizontal="center" vertical="center" wrapText="1"/>
      <protection locked="0"/>
    </xf>
    <xf numFmtId="165" fontId="105" fillId="0" borderId="0" xfId="40" applyFont="1" applyAlignment="1" applyProtection="1">
      <alignment horizontal="center"/>
      <protection locked="0"/>
    </xf>
    <xf numFmtId="0" fontId="105" fillId="35" borderId="59" xfId="48" applyFont="1" applyFill="1" applyBorder="1" applyAlignment="1">
      <alignment horizontal="center" vertical="center" wrapText="1"/>
    </xf>
    <xf numFmtId="0" fontId="109" fillId="30" borderId="59" xfId="48" applyFont="1" applyFill="1" applyBorder="1" applyAlignment="1">
      <alignment horizontal="center" vertical="center" wrapText="1"/>
    </xf>
    <xf numFmtId="0" fontId="106" fillId="0" borderId="77" xfId="48" applyFont="1" applyBorder="1" applyAlignment="1">
      <alignment horizontal="left" vertical="center"/>
    </xf>
    <xf numFmtId="0" fontId="106" fillId="0" borderId="112" xfId="48" applyFont="1" applyBorder="1" applyAlignment="1">
      <alignment horizontal="left" vertical="center"/>
    </xf>
    <xf numFmtId="165" fontId="105" fillId="39" borderId="59" xfId="93" applyNumberFormat="1" applyFont="1" applyFill="1" applyBorder="1" applyAlignment="1">
      <alignment horizontal="center" vertical="center"/>
    </xf>
    <xf numFmtId="165" fontId="133" fillId="0" borderId="0" xfId="40" applyFont="1" applyAlignment="1">
      <alignment horizontal="center" vertical="center"/>
    </xf>
    <xf numFmtId="2" fontId="109" fillId="39" borderId="77" xfId="40" applyNumberFormat="1" applyFont="1" applyFill="1" applyBorder="1" applyAlignment="1">
      <alignment horizontal="center" vertical="center"/>
    </xf>
    <xf numFmtId="2" fontId="109" fillId="39" borderId="81" xfId="40" applyNumberFormat="1" applyFont="1" applyFill="1" applyBorder="1" applyAlignment="1">
      <alignment horizontal="center" vertical="center"/>
    </xf>
    <xf numFmtId="2" fontId="109" fillId="39" borderId="112" xfId="40" applyNumberFormat="1" applyFont="1" applyFill="1" applyBorder="1" applyAlignment="1">
      <alignment horizontal="center" vertical="center"/>
    </xf>
    <xf numFmtId="165" fontId="105" fillId="0" borderId="0" xfId="93" applyNumberFormat="1" applyFont="1" applyAlignment="1">
      <alignment horizontal="center" vertical="center" wrapText="1"/>
    </xf>
    <xf numFmtId="165" fontId="105" fillId="0" borderId="0" xfId="93" applyNumberFormat="1" applyFont="1" applyAlignment="1">
      <alignment horizontal="center" vertical="center"/>
    </xf>
    <xf numFmtId="0" fontId="128" fillId="31" borderId="59" xfId="48" applyFont="1" applyFill="1" applyBorder="1" applyAlignment="1">
      <alignment horizontal="center"/>
    </xf>
    <xf numFmtId="165" fontId="128" fillId="31" borderId="59" xfId="48" applyNumberFormat="1" applyFont="1" applyFill="1" applyBorder="1" applyAlignment="1">
      <alignment horizontal="center"/>
    </xf>
    <xf numFmtId="165" fontId="109" fillId="30" borderId="59" xfId="40" applyFont="1" applyFill="1" applyBorder="1" applyAlignment="1">
      <alignment horizontal="center" vertical="center"/>
    </xf>
    <xf numFmtId="0" fontId="152" fillId="0" borderId="0" xfId="104" applyFont="1" applyAlignment="1">
      <alignment horizontal="center" vertical="center"/>
    </xf>
    <xf numFmtId="0" fontId="122" fillId="0" borderId="59" xfId="79" applyFont="1" applyBorder="1" applyAlignment="1">
      <alignment horizontal="center"/>
    </xf>
    <xf numFmtId="165" fontId="109" fillId="0" borderId="59" xfId="0" applyFont="1" applyBorder="1" applyAlignment="1">
      <alignment horizontal="center"/>
    </xf>
    <xf numFmtId="165" fontId="109" fillId="0" borderId="77" xfId="0" applyFont="1" applyBorder="1" applyAlignment="1">
      <alignment horizontal="center"/>
    </xf>
    <xf numFmtId="165" fontId="109" fillId="0" borderId="81" xfId="0" applyFont="1" applyBorder="1" applyAlignment="1">
      <alignment horizontal="center"/>
    </xf>
    <xf numFmtId="165" fontId="109" fillId="0" borderId="112" xfId="0" applyFont="1" applyBorder="1" applyAlignment="1">
      <alignment horizontal="center"/>
    </xf>
    <xf numFmtId="0" fontId="135" fillId="0" borderId="0" xfId="104" applyFont="1" applyAlignment="1">
      <alignment horizontal="center" vertical="center" wrapText="1"/>
    </xf>
  </cellXfs>
  <cellStyles count="108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9" builtinId="20" customBuiltin="1"/>
    <cellStyle name="Euro" xfId="30" xr:uid="{00000000-0005-0000-0000-00001C000000}"/>
    <cellStyle name="Insatisfaisant" xfId="31" builtinId="27" customBuiltin="1"/>
    <cellStyle name="Milliers" xfId="32" builtinId="3"/>
    <cellStyle name="Milliers 2" xfId="33" xr:uid="{00000000-0005-0000-0000-00001F000000}"/>
    <cellStyle name="Milliers 2 2" xfId="34" xr:uid="{00000000-0005-0000-0000-000020000000}"/>
    <cellStyle name="Milliers 2 2 2" xfId="86" xr:uid="{00000000-0005-0000-0000-000021000000}"/>
    <cellStyle name="Milliers 2 3" xfId="63" xr:uid="{00000000-0005-0000-0000-000022000000}"/>
    <cellStyle name="Milliers 2 4" xfId="64" xr:uid="{00000000-0005-0000-0000-000023000000}"/>
    <cellStyle name="Milliers 2 4 2" xfId="87" xr:uid="{00000000-0005-0000-0000-000024000000}"/>
    <cellStyle name="Milliers 2 5" xfId="89" xr:uid="{00000000-0005-0000-0000-000025000000}"/>
    <cellStyle name="Milliers 2 6" xfId="105" xr:uid="{00000000-0005-0000-0000-000026000000}"/>
    <cellStyle name="Milliers 3" xfId="35" xr:uid="{00000000-0005-0000-0000-000027000000}"/>
    <cellStyle name="Milliers 3 2" xfId="62" xr:uid="{00000000-0005-0000-0000-000028000000}"/>
    <cellStyle name="Milliers 3 2 2" xfId="97" xr:uid="{00000000-0005-0000-0000-000029000000}"/>
    <cellStyle name="Milliers 3 2 2 2" xfId="84" xr:uid="{00000000-0005-0000-0000-00002A000000}"/>
    <cellStyle name="Milliers 3 4" xfId="102" xr:uid="{00000000-0005-0000-0000-00002B000000}"/>
    <cellStyle name="Milliers 4" xfId="36" xr:uid="{00000000-0005-0000-0000-00002C000000}"/>
    <cellStyle name="Milliers 5" xfId="65" xr:uid="{00000000-0005-0000-0000-00002D000000}"/>
    <cellStyle name="Milliers 6" xfId="66" xr:uid="{00000000-0005-0000-0000-00002E000000}"/>
    <cellStyle name="Milliers 7" xfId="67" xr:uid="{00000000-0005-0000-0000-00002F000000}"/>
    <cellStyle name="Milliers 8" xfId="96" xr:uid="{00000000-0005-0000-0000-000030000000}"/>
    <cellStyle name="Milliers 8 2" xfId="100" xr:uid="{00000000-0005-0000-0000-000031000000}"/>
    <cellStyle name="Milliers 9" xfId="106" xr:uid="{00000000-0005-0000-0000-000032000000}"/>
    <cellStyle name="MS_Arabe" xfId="37" xr:uid="{00000000-0005-0000-0000-000033000000}"/>
    <cellStyle name="Neutre" xfId="38" builtinId="28" customBuiltin="1"/>
    <cellStyle name="Normal" xfId="0" builtinId="0"/>
    <cellStyle name="Normal 10" xfId="68" xr:uid="{00000000-0005-0000-0000-000036000000}"/>
    <cellStyle name="Normal 10 2" xfId="69" xr:uid="{00000000-0005-0000-0000-000037000000}"/>
    <cellStyle name="Normal 10 3 3" xfId="99" xr:uid="{00000000-0005-0000-0000-000038000000}"/>
    <cellStyle name="Normal 10 3 3 2" xfId="107" xr:uid="{00000000-0005-0000-0000-000039000000}"/>
    <cellStyle name="Normal 11" xfId="70" xr:uid="{00000000-0005-0000-0000-00003A000000}"/>
    <cellStyle name="Normal 12" xfId="79" xr:uid="{00000000-0005-0000-0000-00003B000000}"/>
    <cellStyle name="Normal 13" xfId="92" xr:uid="{00000000-0005-0000-0000-00003C000000}"/>
    <cellStyle name="Normal 14" xfId="95" xr:uid="{00000000-0005-0000-0000-00003D000000}"/>
    <cellStyle name="Normal 15" xfId="98" xr:uid="{00000000-0005-0000-0000-00003E000000}"/>
    <cellStyle name="Normal 16" xfId="103" xr:uid="{00000000-0005-0000-0000-00003F000000}"/>
    <cellStyle name="Normal 17" xfId="104" xr:uid="{00000000-0005-0000-0000-000040000000}"/>
    <cellStyle name="Normal 2" xfId="39" xr:uid="{00000000-0005-0000-0000-000041000000}"/>
    <cellStyle name="Normal 2 2" xfId="71" xr:uid="{00000000-0005-0000-0000-000042000000}"/>
    <cellStyle name="Normal 2 2 2" xfId="85" xr:uid="{00000000-0005-0000-0000-000043000000}"/>
    <cellStyle name="Normal 3" xfId="40" xr:uid="{00000000-0005-0000-0000-000044000000}"/>
    <cellStyle name="Normal 3 2" xfId="72" xr:uid="{00000000-0005-0000-0000-000045000000}"/>
    <cellStyle name="Normal 3 2 2" xfId="83" xr:uid="{00000000-0005-0000-0000-000046000000}"/>
    <cellStyle name="Normal 3 2 2 2" xfId="82" xr:uid="{00000000-0005-0000-0000-000047000000}"/>
    <cellStyle name="Normal 3 3" xfId="90" xr:uid="{00000000-0005-0000-0000-000048000000}"/>
    <cellStyle name="Normal 4" xfId="41" xr:uid="{00000000-0005-0000-0000-000049000000}"/>
    <cellStyle name="Normal 4 2" xfId="81" xr:uid="{00000000-0005-0000-0000-00004A000000}"/>
    <cellStyle name="Normal 5" xfId="42" xr:uid="{00000000-0005-0000-0000-00004B000000}"/>
    <cellStyle name="Normal 5 2" xfId="73" xr:uid="{00000000-0005-0000-0000-00004C000000}"/>
    <cellStyle name="Normal 5 2 2 2" xfId="80" xr:uid="{00000000-0005-0000-0000-00004D000000}"/>
    <cellStyle name="Normal 5 3" xfId="78" xr:uid="{00000000-0005-0000-0000-00004E000000}"/>
    <cellStyle name="Normal 5 3 3" xfId="91" xr:uid="{00000000-0005-0000-0000-00004F000000}"/>
    <cellStyle name="Normal 5 4" xfId="93" xr:uid="{00000000-0005-0000-0000-000050000000}"/>
    <cellStyle name="Normal 5 5" xfId="94" xr:uid="{00000000-0005-0000-0000-000051000000}"/>
    <cellStyle name="Normal 6" xfId="43" xr:uid="{00000000-0005-0000-0000-000052000000}"/>
    <cellStyle name="Normal 6 2" xfId="88" xr:uid="{00000000-0005-0000-0000-000053000000}"/>
    <cellStyle name="Normal 7" xfId="44" xr:uid="{00000000-0005-0000-0000-000054000000}"/>
    <cellStyle name="Normal 7 2" xfId="74" xr:uid="{00000000-0005-0000-0000-000055000000}"/>
    <cellStyle name="Normal 8" xfId="45" xr:uid="{00000000-0005-0000-0000-000056000000}"/>
    <cellStyle name="Normal 8 3" xfId="101" xr:uid="{00000000-0005-0000-0000-000057000000}"/>
    <cellStyle name="Normal 9" xfId="75" xr:uid="{00000000-0005-0000-0000-000058000000}"/>
    <cellStyle name="Normal 9 2" xfId="76" xr:uid="{00000000-0005-0000-0000-000059000000}"/>
    <cellStyle name="Normal_calcul-hydraulique-ras-laksar-berkine-final-15-03-2012" xfId="46" xr:uid="{00000000-0005-0000-0000-00005A000000}"/>
    <cellStyle name="Normal_estimation des pistes" xfId="47" xr:uid="{00000000-0005-0000-0000-00005B000000}"/>
    <cellStyle name="Normal_estimation des pistes 2" xfId="48" xr:uid="{00000000-0005-0000-0000-00005C000000}"/>
    <cellStyle name="Normal_Feuil1" xfId="49" xr:uid="{00000000-0005-0000-0000-00005D000000}"/>
    <cellStyle name="Note" xfId="28" builtinId="10" customBuiltin="1"/>
    <cellStyle name="Pourcentage" xfId="50" builtinId="5"/>
    <cellStyle name="Pourcentage 2" xfId="51" xr:uid="{00000000-0005-0000-0000-000060000000}"/>
    <cellStyle name="Pourcentage 3" xfId="77" xr:uid="{00000000-0005-0000-0000-000061000000}"/>
    <cellStyle name="Satisfaisant" xfId="52" builtinId="26" customBuiltin="1"/>
    <cellStyle name="Sortie" xfId="53" builtinId="21" customBuiltin="1"/>
    <cellStyle name="Texte explicatif" xfId="54" builtinId="53" customBuiltin="1"/>
    <cellStyle name="Titre 1" xfId="55" xr:uid="{00000000-0005-0000-0000-000065000000}"/>
    <cellStyle name="Titre 1" xfId="56" builtinId="16" customBuiltin="1"/>
    <cellStyle name="Titre 2" xfId="57" builtinId="17" customBuiltin="1"/>
    <cellStyle name="Titre 3" xfId="58" builtinId="18" customBuiltin="1"/>
    <cellStyle name="Titre 4" xfId="59" builtinId="19" customBuiltin="1"/>
    <cellStyle name="Total" xfId="60" builtinId="25" customBuiltin="1"/>
    <cellStyle name="Vérification" xfId="61" builtinId="23" customBuiltin="1"/>
  </cellStyles>
  <dxfs count="6"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/>
        <i val="0"/>
        <condense val="0"/>
        <extend val="0"/>
      </font>
      <fill>
        <patternFill>
          <bgColor indexed="26"/>
        </patternFill>
      </fill>
    </dxf>
    <dxf>
      <font>
        <b/>
        <i val="0"/>
        <condense val="0"/>
        <extend val="0"/>
      </font>
      <fill>
        <patternFill>
          <bgColor indexed="26"/>
        </patternFill>
      </fill>
    </dxf>
    <dxf>
      <font>
        <b val="0"/>
        <condense val="0"/>
        <extend val="0"/>
        <color indexed="10"/>
      </font>
    </dxf>
    <dxf>
      <font>
        <b/>
        <i val="0"/>
        <condense val="0"/>
        <extend val="0"/>
      </font>
      <fill>
        <patternFill>
          <bgColor indexed="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66"/>
      <rgbColor rgb="00003300"/>
      <rgbColor rgb="00333300"/>
      <rgbColor rgb="00996633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63" Type="http://schemas.openxmlformats.org/officeDocument/2006/relationships/externalLink" Target="externalLinks/externalLink18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8.xml"/><Relationship Id="rId58" Type="http://schemas.openxmlformats.org/officeDocument/2006/relationships/externalLink" Target="externalLinks/externalLink13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6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3.xml"/><Relationship Id="rId56" Type="http://schemas.openxmlformats.org/officeDocument/2006/relationships/externalLink" Target="externalLinks/externalLink11.xml"/><Relationship Id="rId64" Type="http://schemas.openxmlformats.org/officeDocument/2006/relationships/externalLink" Target="externalLinks/externalLink19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59" Type="http://schemas.openxmlformats.org/officeDocument/2006/relationships/externalLink" Target="externalLinks/externalLink14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9.xml"/><Relationship Id="rId62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4.xml"/><Relationship Id="rId57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7.xml"/><Relationship Id="rId60" Type="http://schemas.openxmlformats.org/officeDocument/2006/relationships/externalLink" Target="externalLinks/externalLink15.xml"/><Relationship Id="rId65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5.xml"/><Relationship Id="rId55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</xdr:rowOff>
    </xdr:from>
    <xdr:to>
      <xdr:col>5</xdr:col>
      <xdr:colOff>2409825</xdr:colOff>
      <xdr:row>5</xdr:row>
      <xdr:rowOff>1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"/>
          <a:ext cx="109251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.Khalid\Projet\PC_Khalid\Ait%20Daoud\APD%20et%20DCE\lot%20g&#233;nie%20civil\P4_G&#233;nie%20civil_AD_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olchi\ETUDES\CALCUL\metres%20tetes%20amon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14\Dossier%20E\Lotissement%20Priv&#233;\Lotissement%20Bellevue%20Ouazzane\ASSAINISSEMENT\VAS-E13-06\jnane%20labiad%20lotissement\Exel%20annul&#233;e\M&#233;tre%20Terassement%20%20EU+EP%20%20Na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14\Dossier%20E\ROUTES\RE-10-07%20Taza\Etude%20de%20d&#233;finition-liaison-Ras%20Lakser%20Berkine\etude%20hydraulique\calcul-hydrauli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26-PC\Dossier%20partag&#233;%202015\piste%20Imouzer%20-almis%2022km----ED%20et%20PE\piste%20Imouzer%20-almis%2022km--PE-%20final\mursoutenementetestimation\avant%20m&#233;tr&#233;%20murs%20sout-imouzz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26-PC\Dossier%20partag&#233;%202015\piste%20Imouzer%20-almis%2022km----PE\piste%20Imouzer%20-almis%2022km--PE-%20final\avant%20m&#233;tr&#233;%20murs%20sout-imouzz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-1\Estimation\archives\Affaire%20(AEP%20Kaa%20Asrass)\Estimation\Mes%20documents\TRAVAUX\ESTIMATIONS\haouafat%20DCE%20d&#233;finitif%20tirage%20lot%20conduite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14\Dossier%20E\Pistes\dossier-Nador\Nador-P.E%2019-08-08\Annexes\Calcul-route-boudin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9\D\Pistes\route%20Tanger-RE-09-07\Calc-Hydraulique-Estimation-ED\assillah-dar-essai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eetech2\d\Pistes\route%20Tanger-RE-09-07\Calc-Hydraulique-Estimation-ED\assillah-dar-essai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Ancien SP"/>
      <sheetName val="Macro-Hardy-Cross"/>
      <sheetName val="Macro-Newton"/>
      <sheetName val="Macro-Pression"/>
      <sheetName val="S_P12"/>
      <sheetName val="S_P21"/>
      <sheetName val="S_P31"/>
      <sheetName val="S_P41"/>
      <sheetName val="S_P51"/>
      <sheetName val="S_P61"/>
      <sheetName val="Ancien_SP"/>
      <sheetName val="Feuil9"/>
      <sheetName val="S_P13"/>
      <sheetName val="S_P23"/>
      <sheetName val="S_P33"/>
      <sheetName val="S_P43"/>
      <sheetName val="S_P53"/>
      <sheetName val="S_P63"/>
      <sheetName val="S_P22"/>
      <sheetName val="S_P32"/>
      <sheetName val="S_P42"/>
      <sheetName val="S_P52"/>
      <sheetName val="S_P62"/>
      <sheetName val="S_P14"/>
      <sheetName val="S_P24"/>
      <sheetName val="S_P34"/>
      <sheetName val="S_P44"/>
      <sheetName val="S_P54"/>
      <sheetName val="S_P64"/>
      <sheetName val="S_P16"/>
      <sheetName val="S_P26"/>
      <sheetName val="S_P36"/>
      <sheetName val="S_P46"/>
      <sheetName val="S_P56"/>
      <sheetName val="S_P66"/>
      <sheetName val="S_P15"/>
      <sheetName val="S_P25"/>
      <sheetName val="S_P35"/>
      <sheetName val="S_P45"/>
      <sheetName val="S_P55"/>
      <sheetName val="S_P65"/>
      <sheetName val="S_P17"/>
      <sheetName val="S_P27"/>
      <sheetName val="S_P37"/>
      <sheetName val="S_P47"/>
      <sheetName val="S_P57"/>
      <sheetName val="S_P67"/>
      <sheetName val="Ancien_SP1"/>
      <sheetName val="S_P18"/>
      <sheetName val="S_P28"/>
      <sheetName val="S_P38"/>
      <sheetName val="S_P48"/>
      <sheetName val="S_P58"/>
      <sheetName val="S_P68"/>
      <sheetName val="Ancien_SP2"/>
      <sheetName val="Ancien_SP3"/>
      <sheetName val="Ancien_SP4"/>
      <sheetName val="Ancien_SP5"/>
      <sheetName val="S_P110"/>
      <sheetName val="S_P29"/>
      <sheetName val="S_P39"/>
      <sheetName val="S_P49"/>
      <sheetName val="S_P59"/>
      <sheetName val="S_P69"/>
      <sheetName val="Ancien_SP7"/>
      <sheetName val="S_P19"/>
      <sheetName val="Ancien_SP6"/>
      <sheetName val="S_P111"/>
      <sheetName val="S_P210"/>
      <sheetName val="S_P310"/>
      <sheetName val="S_P410"/>
      <sheetName val="S_P510"/>
      <sheetName val="S_P610"/>
      <sheetName val="Ancien_SP8"/>
      <sheetName val="S_P112"/>
      <sheetName val="S_P211"/>
      <sheetName val="S_P311"/>
      <sheetName val="S_P411"/>
      <sheetName val="S_P511"/>
      <sheetName val="S_P611"/>
      <sheetName val="Ancien_SP9"/>
      <sheetName val="S_P114"/>
      <sheetName val="S_P213"/>
      <sheetName val="S_P313"/>
      <sheetName val="S_P413"/>
      <sheetName val="S_P513"/>
      <sheetName val="S_P613"/>
      <sheetName val="Ancien_SP11"/>
      <sheetName val="S_P113"/>
      <sheetName val="S_P212"/>
      <sheetName val="S_P312"/>
      <sheetName val="S_P412"/>
      <sheetName val="S_P512"/>
      <sheetName val="S_P612"/>
      <sheetName val="Ancien_SP10"/>
      <sheetName val="S_P214"/>
      <sheetName val="S_P314"/>
      <sheetName val="S_P414"/>
      <sheetName val="S_P514"/>
      <sheetName val="S_P614"/>
      <sheetName val="S_P115"/>
      <sheetName val="S_P215"/>
      <sheetName val="S_P315"/>
      <sheetName val="S_P415"/>
      <sheetName val="S_P515"/>
      <sheetName val="S_P615"/>
      <sheetName val="S_P116"/>
      <sheetName val="S_P216"/>
      <sheetName val="S_P316"/>
      <sheetName val="S_P416"/>
      <sheetName val="S_P516"/>
      <sheetName val="S_P616"/>
      <sheetName val="S_P117"/>
      <sheetName val="S_P217"/>
      <sheetName val="S_P317"/>
      <sheetName val="S_P417"/>
      <sheetName val="S_P517"/>
      <sheetName val="S_P617"/>
      <sheetName val="S_P118"/>
      <sheetName val="S_P218"/>
      <sheetName val="S_P318"/>
      <sheetName val="S_P418"/>
      <sheetName val="S_P518"/>
      <sheetName val="S_P618"/>
      <sheetName val="S_P119"/>
      <sheetName val="S_P219"/>
      <sheetName val="S_P319"/>
      <sheetName val="S_P419"/>
      <sheetName val="S_P519"/>
      <sheetName val="S_P619"/>
      <sheetName val="S_P120"/>
      <sheetName val="S_P220"/>
      <sheetName val="S_P320"/>
      <sheetName val="S_P420"/>
      <sheetName val="S_P520"/>
      <sheetName val="S_P620"/>
      <sheetName val="RE SEV 50"/>
      <sheetName val="BacheSR3NZ"/>
      <sheetName val="Ancien_SP12"/>
      <sheetName val="Ancien_SP13"/>
      <sheetName val="Ancien_SP14"/>
      <sheetName val="Ancien_SP15"/>
      <sheetName val="S_P123"/>
      <sheetName val="S_P223"/>
      <sheetName val="S_P323"/>
      <sheetName val="S_P423"/>
      <sheetName val="S_P523"/>
      <sheetName val="S_P623"/>
      <sheetName val="S_P122"/>
      <sheetName val="S_P222"/>
      <sheetName val="S_P322"/>
      <sheetName val="S_P422"/>
      <sheetName val="S_P522"/>
      <sheetName val="S_P622"/>
      <sheetName val="S_P121"/>
      <sheetName val="S_P221"/>
      <sheetName val="S_P321"/>
      <sheetName val="S_P421"/>
      <sheetName val="S_P521"/>
      <sheetName val="S_P621"/>
      <sheetName val="S_P124"/>
      <sheetName val="S_P224"/>
      <sheetName val="S_P324"/>
      <sheetName val="S_P424"/>
      <sheetName val="S_P524"/>
      <sheetName val="S_P624"/>
      <sheetName val="S_P125"/>
      <sheetName val="S_P225"/>
      <sheetName val="S_P325"/>
      <sheetName val="S_P425"/>
      <sheetName val="S_P525"/>
      <sheetName val="S_P625"/>
      <sheetName val="S_P126"/>
      <sheetName val="S_P226"/>
      <sheetName val="S_P326"/>
      <sheetName val="S_P426"/>
      <sheetName val="S_P526"/>
      <sheetName val="S_P626"/>
      <sheetName val="Dimension INF PERC"/>
      <sheetName val="Bache"/>
      <sheetName val="S_P139"/>
      <sheetName val="S_P239"/>
      <sheetName val="S_P339"/>
      <sheetName val="S_P439"/>
      <sheetName val="S_P539"/>
      <sheetName val="S_P639"/>
      <sheetName val="Ancien_SP20"/>
      <sheetName val="RE_SEV_5010"/>
      <sheetName val="Fourniture"/>
      <sheetName val="S_P127"/>
      <sheetName val="S_P227"/>
      <sheetName val="S_P327"/>
      <sheetName val="S_P427"/>
      <sheetName val="S_P527"/>
      <sheetName val="S_P627"/>
      <sheetName val="Dimension_INF_PERC7"/>
      <sheetName val="S_P130"/>
      <sheetName val="S_P230"/>
      <sheetName val="S_P330"/>
      <sheetName val="S_P430"/>
      <sheetName val="S_P530"/>
      <sheetName val="S_P630"/>
      <sheetName val="RE_SEV_502"/>
      <sheetName val="RE_SEV_50"/>
      <sheetName val="S_P128"/>
      <sheetName val="S_P228"/>
      <sheetName val="S_P328"/>
      <sheetName val="S_P428"/>
      <sheetName val="S_P528"/>
      <sheetName val="S_P628"/>
      <sheetName val="S_P129"/>
      <sheetName val="S_P229"/>
      <sheetName val="S_P329"/>
      <sheetName val="S_P429"/>
      <sheetName val="S_P529"/>
      <sheetName val="S_P629"/>
      <sheetName val="RE_SEV_501"/>
      <sheetName val="S_P133"/>
      <sheetName val="S_P233"/>
      <sheetName val="S_P333"/>
      <sheetName val="S_P433"/>
      <sheetName val="S_P533"/>
      <sheetName val="S_P633"/>
      <sheetName val="RE_SEV_505"/>
      <sheetName val="Dimension_INF_PERC2"/>
      <sheetName val="S_P131"/>
      <sheetName val="S_P231"/>
      <sheetName val="S_P331"/>
      <sheetName val="S_P431"/>
      <sheetName val="S_P531"/>
      <sheetName val="S_P631"/>
      <sheetName val="RE_SEV_503"/>
      <sheetName val="Dimension_INF_PERC"/>
      <sheetName val="S_P132"/>
      <sheetName val="S_P232"/>
      <sheetName val="S_P332"/>
      <sheetName val="S_P432"/>
      <sheetName val="S_P532"/>
      <sheetName val="S_P632"/>
      <sheetName val="RE_SEV_504"/>
      <sheetName val="Dimension_INF_PERC1"/>
      <sheetName val="Z_Fnche2"/>
      <sheetName val="Dimension_INF_PERC3"/>
      <sheetName val="Dimension_INF_PERC4"/>
      <sheetName val="S_P134"/>
      <sheetName val="S_P234"/>
      <sheetName val="S_P334"/>
      <sheetName val="S_P434"/>
      <sheetName val="S_P534"/>
      <sheetName val="S_P634"/>
      <sheetName val="PU"/>
      <sheetName val="linéaire"/>
      <sheetName val="groupe_2_b-a1"/>
      <sheetName val="S_P135"/>
      <sheetName val="S_P235"/>
      <sheetName val="S_P335"/>
      <sheetName val="S_P435"/>
      <sheetName val="S_P535"/>
      <sheetName val="S_P635"/>
      <sheetName val="Ancien_SP16"/>
      <sheetName val="RE_SEV_506"/>
      <sheetName val="Dimension_INF_PERC5"/>
      <sheetName val="Z_Fnche"/>
      <sheetName val="DESC_ILOT9"/>
      <sheetName val="DESC_ILOT10"/>
      <sheetName val="DESC_ILOT9-10_1"/>
      <sheetName val="DESC_ILOT9-10_1604091"/>
      <sheetName val="S_P136"/>
      <sheetName val="S_P236"/>
      <sheetName val="S_P336"/>
      <sheetName val="S_P436"/>
      <sheetName val="S_P536"/>
      <sheetName val="S_P636"/>
      <sheetName val="Ancien_SP17"/>
      <sheetName val="RE_SEV_507"/>
      <sheetName val="S_P137"/>
      <sheetName val="S_P237"/>
      <sheetName val="S_P337"/>
      <sheetName val="S_P437"/>
      <sheetName val="S_P537"/>
      <sheetName val="S_P637"/>
      <sheetName val="Ancien_SP18"/>
      <sheetName val="RE_SEV_508"/>
      <sheetName val="S_P138"/>
      <sheetName val="S_P238"/>
      <sheetName val="S_P338"/>
      <sheetName val="S_P438"/>
      <sheetName val="S_P538"/>
      <sheetName val="S_P638"/>
      <sheetName val="Ancien_SP19"/>
      <sheetName val="RE_SEV_509"/>
      <sheetName val="Dimension_INF_PERC6"/>
      <sheetName val="Z_Fnche1"/>
      <sheetName val="groupe_2_b-a"/>
      <sheetName val="DESC_ILOT9-10_"/>
      <sheetName val="DESC_ILOT9-10_160409"/>
      <sheetName val="Z.Fnche"/>
      <sheetName val="groupe 2 b-a"/>
      <sheetName val="DESC_ILOT9-10 "/>
      <sheetName val="DESC_ILOT9-10 160409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/>
      <sheetData sheetId="19"/>
      <sheetData sheetId="20"/>
      <sheetData sheetId="21">
        <row r="7">
          <cell r="E7" t="str">
            <v>Dirhams</v>
          </cell>
        </row>
      </sheetData>
      <sheetData sheetId="22">
        <row r="7">
          <cell r="E7" t="str">
            <v>Dirhams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>
        <row r="7">
          <cell r="E7" t="str">
            <v>Dirhams</v>
          </cell>
        </row>
      </sheetData>
      <sheetData sheetId="30"/>
      <sheetData sheetId="31">
        <row r="7">
          <cell r="E7" t="str">
            <v>Dirhams</v>
          </cell>
        </row>
      </sheetData>
      <sheetData sheetId="32"/>
      <sheetData sheetId="33" refreshError="1"/>
      <sheetData sheetId="34" refreshError="1"/>
      <sheetData sheetId="35">
        <row r="7">
          <cell r="E7" t="str">
            <v>Dirhams</v>
          </cell>
        </row>
      </sheetData>
      <sheetData sheetId="36">
        <row r="7">
          <cell r="E7" t="str">
            <v>Dirhams</v>
          </cell>
        </row>
      </sheetData>
      <sheetData sheetId="37">
        <row r="7">
          <cell r="E7" t="str">
            <v>Dirhams</v>
          </cell>
        </row>
      </sheetData>
      <sheetData sheetId="38">
        <row r="7">
          <cell r="E7" t="str">
            <v>Dirhams</v>
          </cell>
        </row>
      </sheetData>
      <sheetData sheetId="39">
        <row r="7">
          <cell r="E7" t="str">
            <v>Dirhams</v>
          </cell>
        </row>
      </sheetData>
      <sheetData sheetId="40"/>
      <sheetData sheetId="41">
        <row r="7">
          <cell r="E7" t="str">
            <v>Dirhams</v>
          </cell>
        </row>
      </sheetData>
      <sheetData sheetId="42">
        <row r="7">
          <cell r="E7" t="str">
            <v>Dirhams</v>
          </cell>
        </row>
      </sheetData>
      <sheetData sheetId="43">
        <row r="7">
          <cell r="E7" t="str">
            <v>Dirhams</v>
          </cell>
        </row>
      </sheetData>
      <sheetData sheetId="44">
        <row r="7">
          <cell r="E7" t="str">
            <v>Dirhams</v>
          </cell>
        </row>
      </sheetData>
      <sheetData sheetId="45">
        <row r="7">
          <cell r="E7" t="str">
            <v>Dirhams</v>
          </cell>
        </row>
      </sheetData>
      <sheetData sheetId="46">
        <row r="7">
          <cell r="E7" t="str">
            <v>Dirhams</v>
          </cell>
        </row>
      </sheetData>
      <sheetData sheetId="47">
        <row r="7">
          <cell r="E7" t="str">
            <v>Dirhams</v>
          </cell>
        </row>
      </sheetData>
      <sheetData sheetId="48">
        <row r="7">
          <cell r="E7" t="str">
            <v>Dirhams</v>
          </cell>
        </row>
      </sheetData>
      <sheetData sheetId="49">
        <row r="7">
          <cell r="E7" t="str">
            <v>Dirhams</v>
          </cell>
        </row>
      </sheetData>
      <sheetData sheetId="50">
        <row r="7">
          <cell r="E7" t="str">
            <v>Dirhams</v>
          </cell>
        </row>
      </sheetData>
      <sheetData sheetId="51">
        <row r="7">
          <cell r="E7" t="str">
            <v>Dirhams</v>
          </cell>
        </row>
      </sheetData>
      <sheetData sheetId="52">
        <row r="7">
          <cell r="E7" t="str">
            <v>Dirhams</v>
          </cell>
        </row>
      </sheetData>
      <sheetData sheetId="53">
        <row r="7">
          <cell r="E7" t="str">
            <v>Dirhams</v>
          </cell>
        </row>
      </sheetData>
      <sheetData sheetId="54">
        <row r="7">
          <cell r="E7" t="str">
            <v>Dirhams</v>
          </cell>
        </row>
      </sheetData>
      <sheetData sheetId="55">
        <row r="7">
          <cell r="E7" t="str">
            <v>Dirhams</v>
          </cell>
        </row>
      </sheetData>
      <sheetData sheetId="56">
        <row r="7">
          <cell r="E7" t="str">
            <v>Dirhams</v>
          </cell>
        </row>
      </sheetData>
      <sheetData sheetId="57">
        <row r="7">
          <cell r="E7" t="str">
            <v>Dirhams</v>
          </cell>
        </row>
      </sheetData>
      <sheetData sheetId="58">
        <row r="7">
          <cell r="E7" t="str">
            <v>Dirhams</v>
          </cell>
        </row>
      </sheetData>
      <sheetData sheetId="59">
        <row r="7">
          <cell r="E7" t="str">
            <v>Dirhams</v>
          </cell>
        </row>
      </sheetData>
      <sheetData sheetId="60">
        <row r="7">
          <cell r="E7" t="str">
            <v>Dirhams</v>
          </cell>
        </row>
      </sheetData>
      <sheetData sheetId="61">
        <row r="7">
          <cell r="E7" t="str">
            <v>Dirhams</v>
          </cell>
        </row>
      </sheetData>
      <sheetData sheetId="62">
        <row r="7">
          <cell r="E7" t="str">
            <v>Dirhams</v>
          </cell>
        </row>
      </sheetData>
      <sheetData sheetId="63">
        <row r="7">
          <cell r="E7" t="str">
            <v>Dirhams</v>
          </cell>
        </row>
      </sheetData>
      <sheetData sheetId="64">
        <row r="7">
          <cell r="E7" t="str">
            <v>Dirhams</v>
          </cell>
        </row>
      </sheetData>
      <sheetData sheetId="65">
        <row r="7">
          <cell r="E7" t="str">
            <v>Dirhams</v>
          </cell>
        </row>
      </sheetData>
      <sheetData sheetId="66">
        <row r="7">
          <cell r="E7" t="str">
            <v>Dirhams</v>
          </cell>
        </row>
      </sheetData>
      <sheetData sheetId="67">
        <row r="7">
          <cell r="E7" t="str">
            <v>Dirhams</v>
          </cell>
        </row>
      </sheetData>
      <sheetData sheetId="68">
        <row r="7">
          <cell r="E7" t="str">
            <v>Dirhams</v>
          </cell>
        </row>
      </sheetData>
      <sheetData sheetId="69">
        <row r="7">
          <cell r="E7" t="str">
            <v>Dirhams</v>
          </cell>
        </row>
      </sheetData>
      <sheetData sheetId="70">
        <row r="7">
          <cell r="E7" t="str">
            <v>Dirhams</v>
          </cell>
        </row>
      </sheetData>
      <sheetData sheetId="71">
        <row r="7">
          <cell r="E7" t="str">
            <v>Dirhams</v>
          </cell>
        </row>
      </sheetData>
      <sheetData sheetId="72">
        <row r="7">
          <cell r="E7" t="str">
            <v>Dirhams</v>
          </cell>
        </row>
      </sheetData>
      <sheetData sheetId="73">
        <row r="7">
          <cell r="E7" t="str">
            <v>Dirhams</v>
          </cell>
        </row>
      </sheetData>
      <sheetData sheetId="74">
        <row r="7">
          <cell r="E7" t="str">
            <v>Dirhams</v>
          </cell>
        </row>
      </sheetData>
      <sheetData sheetId="75">
        <row r="7">
          <cell r="E7" t="str">
            <v>Dirhams</v>
          </cell>
        </row>
      </sheetData>
      <sheetData sheetId="76">
        <row r="7">
          <cell r="E7" t="str">
            <v>Dirhams</v>
          </cell>
        </row>
      </sheetData>
      <sheetData sheetId="77"/>
      <sheetData sheetId="78"/>
      <sheetData sheetId="79">
        <row r="7">
          <cell r="E7" t="str">
            <v>Dirhams</v>
          </cell>
        </row>
      </sheetData>
      <sheetData sheetId="80"/>
      <sheetData sheetId="81"/>
      <sheetData sheetId="82"/>
      <sheetData sheetId="83">
        <row r="7">
          <cell r="E7" t="str">
            <v>Dirhams</v>
          </cell>
        </row>
      </sheetData>
      <sheetData sheetId="84"/>
      <sheetData sheetId="85">
        <row r="7">
          <cell r="E7" t="str">
            <v>Dirhams</v>
          </cell>
        </row>
      </sheetData>
      <sheetData sheetId="86"/>
      <sheetData sheetId="87">
        <row r="7">
          <cell r="E7" t="str">
            <v>Dirhams</v>
          </cell>
        </row>
      </sheetData>
      <sheetData sheetId="88">
        <row r="7">
          <cell r="E7" t="str">
            <v>Dirhams</v>
          </cell>
        </row>
      </sheetData>
      <sheetData sheetId="89"/>
      <sheetData sheetId="90">
        <row r="7">
          <cell r="E7" t="str">
            <v>Dirhams</v>
          </cell>
        </row>
      </sheetData>
      <sheetData sheetId="91"/>
      <sheetData sheetId="92">
        <row r="7">
          <cell r="E7" t="str">
            <v>Dirhams</v>
          </cell>
        </row>
      </sheetData>
      <sheetData sheetId="93"/>
      <sheetData sheetId="94">
        <row r="7">
          <cell r="E7" t="str">
            <v>Dirhams</v>
          </cell>
        </row>
      </sheetData>
      <sheetData sheetId="95"/>
      <sheetData sheetId="96"/>
      <sheetData sheetId="97"/>
      <sheetData sheetId="98">
        <row r="7">
          <cell r="E7" t="str">
            <v>Dirhams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7">
          <cell r="E7" t="str">
            <v>Dirhams</v>
          </cell>
        </row>
      </sheetData>
      <sheetData sheetId="136">
        <row r="7">
          <cell r="E7" t="str">
            <v>Dirhams</v>
          </cell>
        </row>
      </sheetData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>
        <row r="7">
          <cell r="E7" t="str">
            <v>Dirhams</v>
          </cell>
        </row>
      </sheetData>
      <sheetData sheetId="148">
        <row r="7">
          <cell r="E7" t="str">
            <v>Dirhams</v>
          </cell>
        </row>
      </sheetData>
      <sheetData sheetId="149"/>
      <sheetData sheetId="150"/>
      <sheetData sheetId="151"/>
      <sheetData sheetId="152"/>
      <sheetData sheetId="153">
        <row r="7">
          <cell r="E7" t="str">
            <v>Dirhams</v>
          </cell>
        </row>
      </sheetData>
      <sheetData sheetId="154"/>
      <sheetData sheetId="155"/>
      <sheetData sheetId="156">
        <row r="7">
          <cell r="E7" t="str">
            <v>Dirhams</v>
          </cell>
        </row>
      </sheetData>
      <sheetData sheetId="157">
        <row r="7">
          <cell r="E7" t="str">
            <v>Dirhams</v>
          </cell>
        </row>
      </sheetData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>
        <row r="7">
          <cell r="E7" t="str">
            <v>Dirhams</v>
          </cell>
        </row>
      </sheetData>
      <sheetData sheetId="169"/>
      <sheetData sheetId="170"/>
      <sheetData sheetId="171">
        <row r="7">
          <cell r="E7" t="str">
            <v>Dirhams</v>
          </cell>
        </row>
      </sheetData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/>
      <sheetData sheetId="194"/>
      <sheetData sheetId="195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Laayoune-EP-CollPrx"/>
      <sheetName val="Macro-press"/>
      <sheetName val="Réservoir 250m3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GC_150m3_MGHASSINE1"/>
      <sheetName val="Réservoir_250m3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Macro-cons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GC_150m3_MGHASSINE2"/>
      <sheetName val="Réservoir_250m31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GC_150m3_MGHASSINE3"/>
      <sheetName val="Réservoir_250m32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GC_150m3_MGHASSINE4"/>
      <sheetName val="Réservoir_250m33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GC_150m3_MGHASSINE6"/>
      <sheetName val="Réservoir_250m35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GC_150m3_MGHASSINE5"/>
      <sheetName val="Réservoir_250m34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GC_150m3_MGHASSINE7"/>
      <sheetName val="Réservoir_250m36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GC_150m3_MGHASSINE8"/>
      <sheetName val="Réservoir_250m37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GC_150m3_MGHASSINE10"/>
      <sheetName val="Réservoir_250m39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GC_150m3_MGHASSINE9"/>
      <sheetName val="Réservoir_250m38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Réservoir_250m311"/>
      <sheetName val="GC_150m3_MGHASSINE12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Réservoir_250m310"/>
      <sheetName val="GC_150m3_MGHASSINE11"/>
      <sheetName val="BpElecEnnasr-Géneral"/>
      <sheetName val="AN2"/>
      <sheetName val="Réservoir_250m312"/>
      <sheetName val="Réservoir_250m313"/>
      <sheetName val="GC_150m3_MGHASSINE13"/>
      <sheetName val="Réservoir_250m314"/>
      <sheetName val="GC_150m3_MGHASSINE14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Réservoir_250m315"/>
      <sheetName val="GC_150m3_MGHASSINE15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Récap"/>
      <sheetName val="Bache 50 m3_SR1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19"/>
      <sheetName val="GC_150m3_MGHASSINE19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0"/>
      <sheetName val="GC_150m3_MGHASSINE20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2"/>
      <sheetName val="GC_150m3_MGHASSINE22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3"/>
      <sheetName val="GC_150m3_MGHASSINE23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4"/>
      <sheetName val="GC_150m3_MGHASSINE24"/>
      <sheetName val="Rés250SR2_NZ33"/>
      <sheetName val="loge_SR3NZ33"/>
      <sheetName val="RECAP_NZ33"/>
      <sheetName val="Appro_MGH33"/>
      <sheetName val="Réhab_MGH33"/>
      <sheetName val="GC_150m3_MGH33"/>
      <sheetName val="Rés_Ham33"/>
      <sheetName val="RECAP_NGH33"/>
      <sheetName val="Appro_SA33"/>
      <sheetName val="ETUDE_SA33"/>
      <sheetName val="SP_SA33"/>
      <sheetName val="REH_SA33"/>
      <sheetName val="Sfor_SA33"/>
      <sheetName val="R300_SAi33"/>
      <sheetName val="Bache_SA33"/>
      <sheetName val="loge_SP33"/>
      <sheetName val="RECAP_S33"/>
      <sheetName val="RECAP_NMS_T33"/>
      <sheetName val="GC_150m3_MGHASSINE32"/>
      <sheetName val="Réservoir_250m332"/>
      <sheetName val="Bache_50_m3_SR16"/>
      <sheetName val="Rés250SR2_NZ26"/>
      <sheetName val="loge_SR3NZ26"/>
      <sheetName val="RECAP_NZ26"/>
      <sheetName val="Appro_MGH26"/>
      <sheetName val="Réhab_MGH26"/>
      <sheetName val="GC_150m3_MGH26"/>
      <sheetName val="Rés_Ham26"/>
      <sheetName val="RECAP_NGH26"/>
      <sheetName val="Appro_SA26"/>
      <sheetName val="ETUDE_SA26"/>
      <sheetName val="SP_SA26"/>
      <sheetName val="REH_SA26"/>
      <sheetName val="Sfor_SA26"/>
      <sheetName val="R300_SAi26"/>
      <sheetName val="Bache_SA26"/>
      <sheetName val="loge_SP26"/>
      <sheetName val="RECAP_S26"/>
      <sheetName val="RECAP_NMS_T26"/>
      <sheetName val="Réservoir_250m325"/>
      <sheetName val="GC_150m3_MGHASSINE25"/>
      <sheetName val="Rés250SR2_NZ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Macro-Long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S.P1"/>
      <sheetName val="BacheSR3NZ"/>
      <sheetName val="Macro-press"/>
      <sheetName val="S_P1"/>
      <sheetName val="S_P11"/>
      <sheetName val="ETUDE_MGHASSINE4"/>
      <sheetName val="GC_150m3_MGHASSINE4"/>
      <sheetName val="Réservoir_Hamraoua4"/>
      <sheetName val="Macro-Epaisseur"/>
      <sheetName val="Macro-Dexterne"/>
      <sheetName val="ETUDE_MGHASSINE5"/>
      <sheetName val="GC_150m3_MGHASSINE5"/>
      <sheetName val="Réservoir_Hamraoua5"/>
      <sheetName val="ETUDE_MGHASSINE6"/>
      <sheetName val="GC_150m3_MGHASSINE6"/>
      <sheetName val="Réservoir_Hamraoua6"/>
      <sheetName val="ETUDE_MGHASSINE7"/>
      <sheetName val="GC_150m3_MGHASSINE7"/>
      <sheetName val="Réservoir_Hamraoua7"/>
      <sheetName val="S_P12"/>
      <sheetName val="elec"/>
      <sheetName val="99-00 (ACTIVITE)"/>
      <sheetName val="AN3"/>
      <sheetName val="S_P13"/>
      <sheetName val="S_P14"/>
      <sheetName val="S_P15"/>
      <sheetName val="ETUDE_MGHASSINE9"/>
      <sheetName val="GC_150m3_MGHASSINE9"/>
      <sheetName val="Réservoir_Hamraoua9"/>
      <sheetName val="S_P17"/>
      <sheetName val="ETUDE_MGHASSINE8"/>
      <sheetName val="GC_150m3_MGHASSINE8"/>
      <sheetName val="Réservoir_Hamraoua8"/>
      <sheetName val="S_P16"/>
      <sheetName val="ETUDE_MGHASSINE10"/>
      <sheetName val="GC_150m3_MGHASSINE10"/>
      <sheetName val="Réservoir_Hamraoua10"/>
      <sheetName val="S_P18"/>
      <sheetName val="ETUDE_MGHASSINE11"/>
      <sheetName val="GC_150m3_MGHASSINE11"/>
      <sheetName val="Réservoir_Hamraoua11"/>
      <sheetName val="S_P19"/>
      <sheetName val="ETUDE_MGHASSINE13"/>
      <sheetName val="GC_150m3_MGHASSINE13"/>
      <sheetName val="Réservoir_Hamraoua13"/>
      <sheetName val="S_P111"/>
      <sheetName val="ETUDE_MGHASSINE12"/>
      <sheetName val="GC_150m3_MGHASSINE12"/>
      <sheetName val="Réservoir_Hamraoua12"/>
      <sheetName val="S_P110"/>
      <sheetName val="ETUDE_MGHASSINE14"/>
      <sheetName val="GC_150m3_MGHASSINE14"/>
      <sheetName val="Réservoir_Hamraoua14"/>
      <sheetName val="S_P112"/>
      <sheetName val="ETUDE_MGHASSINE15"/>
      <sheetName val="GC_150m3_MGHASSINE15"/>
      <sheetName val="Réservoir_Hamraoua15"/>
      <sheetName val="S_P113"/>
      <sheetName val="ETUDE_MGHASSINE16"/>
      <sheetName val="GC_150m3_MGHASSINE16"/>
      <sheetName val="Réservoir_Hamraoua16"/>
      <sheetName val="S_P114"/>
      <sheetName val="ETUDE_MGHASSINE17"/>
      <sheetName val="GC_150m3_MGHASSINE17"/>
      <sheetName val="Réservoir_Hamraoua17"/>
      <sheetName val="S_P115"/>
      <sheetName val="AN2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écoles et lycées"/>
      <sheetName val="Bache 50 m3_SR1"/>
      <sheetName val="RE SEV 50"/>
      <sheetName val="ETUDE_MGHASSINE23"/>
      <sheetName val="GC_150m3_MGHASSINE23"/>
      <sheetName val="Réservoir_Hamraoua23"/>
      <sheetName val="S_P121"/>
      <sheetName val="ETUDE_MGHASSINE22"/>
      <sheetName val="GC_150m3_MGHASSINE22"/>
      <sheetName val="Réservoir_Hamraoua22"/>
      <sheetName val="S_P120"/>
      <sheetName val="ETUDE_MGHASSINE21"/>
      <sheetName val="GC_150m3_MGHASSINE21"/>
      <sheetName val="Réservoir_Hamraoua21"/>
      <sheetName val="S_P119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Macro-cons"/>
      <sheetName val="99-00_(ACTIVITE)"/>
      <sheetName val="99-00_(ACTIVITE)1"/>
      <sheetName val="Macro-colbrook"/>
      <sheetName val="Macro-Newton"/>
      <sheetName val="Macro-Diam-interne"/>
      <sheetName val="99-00_(ACTIVITE)2"/>
      <sheetName val="99-00_(ACTIVITE)3"/>
      <sheetName val="Bache_50_m3_SR1"/>
      <sheetName val="RE_SEV_50"/>
      <sheetName val="Recap"/>
      <sheetName val="att elec model"/>
      <sheetName val="ETUDE_MGHASSINE49"/>
      <sheetName val="GC_150m3_MGHASSINE49"/>
      <sheetName val="Réservoir_Hamraoua49"/>
      <sheetName val="S_P144"/>
      <sheetName val="99-00_(ACTIVITE)14"/>
      <sheetName val="Bache_50_m3_SR110"/>
      <sheetName val="RE_SEV_5010"/>
      <sheetName val="ETUDE_MGHASSINE27"/>
      <sheetName val="GC_150m3_MGHASSINE27"/>
      <sheetName val="Réservoir_Hamraoua27"/>
      <sheetName val="S_P125"/>
      <sheetName val="ETUDE_MGHASSINE30"/>
      <sheetName val="GC_150m3_MGHASSINE30"/>
      <sheetName val="Réservoir_Hamraoua30"/>
      <sheetName val="S_P128"/>
      <sheetName val="99-00_(ACTIVITE)5"/>
      <sheetName val="Bache_50_m3_SR12"/>
      <sheetName val="RE_SEV_502"/>
      <sheetName val="ETUDE_MGHASSINE28"/>
      <sheetName val="GC_150m3_MGHASSINE28"/>
      <sheetName val="Réservoir_Hamraoua28"/>
      <sheetName val="S_P126"/>
      <sheetName val="ETUDE_MGHASSINE29"/>
      <sheetName val="GC_150m3_MGHASSINE29"/>
      <sheetName val="Réservoir_Hamraoua29"/>
      <sheetName val="S_P127"/>
      <sheetName val="99-00_(ACTIVITE)4"/>
      <sheetName val="Bache_50_m3_SR11"/>
      <sheetName val="RE_SEV_501"/>
      <sheetName val="ETUDE_MGHASSINE33"/>
      <sheetName val="GC_150m3_MGHASSINE33"/>
      <sheetName val="Réservoir_Hamraoua33"/>
      <sheetName val="S_P131"/>
      <sheetName val="99-00_(ACTIVITE)8"/>
      <sheetName val="Bache_50_m3_SR15"/>
      <sheetName val="RE_SEV_505"/>
      <sheetName val="ETUDE_MGHASSINE31"/>
      <sheetName val="GC_150m3_MGHASSINE31"/>
      <sheetName val="Réservoir_Hamraoua31"/>
      <sheetName val="S_P129"/>
      <sheetName val="99-00_(ACTIVITE)6"/>
      <sheetName val="Bache_50_m3_SR13"/>
      <sheetName val="RE_SEV_503"/>
      <sheetName val="ETUDE_MGHASSINE32"/>
      <sheetName val="GC_150m3_MGHASSINE32"/>
      <sheetName val="Réservoir_Hamraoua32"/>
      <sheetName val="S_P130"/>
      <sheetName val="99-00_(ACTIVITE)7"/>
      <sheetName val="Bache_50_m3_SR14"/>
      <sheetName val="RE_SEV_504"/>
      <sheetName val="DESC_ILOT9"/>
      <sheetName val="DESC_ILOT10"/>
      <sheetName val="DESC_ILOT9-10_3"/>
      <sheetName val="DESC_ILOT9-10_2"/>
      <sheetName val="DESC_ILOT9-10_1604093"/>
      <sheetName val="DESC_ILOT9-10_1604092"/>
      <sheetName val="BATIMENT"/>
      <sheetName val="lot_7_ELEC2"/>
      <sheetName val="Calcul"/>
      <sheetName val="budget_2003_MAROC_CONNECT11"/>
      <sheetName val="ETUDE_MGHASSINE34"/>
      <sheetName val="GC_150m3_MGHASSINE34"/>
      <sheetName val="Réservoir_Hamraoua34"/>
      <sheetName val="S_P132"/>
      <sheetName val="99-00_(ACTIVITE)9"/>
      <sheetName val="ETUDE_MGHASSINE35"/>
      <sheetName val="GC_150m3_MGHASSINE35"/>
      <sheetName val="Réservoir_Hamraoua35"/>
      <sheetName val="S_P133"/>
      <sheetName val="99-00_(ACTIVITE)10"/>
      <sheetName val="Bache_50_m3_SR16"/>
      <sheetName val="RE_SEV_506"/>
      <sheetName val="DESC_ILOT9-10_"/>
      <sheetName val="DESC_ILOT9-10_160409"/>
      <sheetName val="lot_7_ELEC"/>
      <sheetName val="semelfonc"/>
      <sheetName val="classe1"/>
      <sheetName val="preau"/>
      <sheetName val="ETUDE_MGHASSINE37"/>
      <sheetName val="GC_150m3_MGHASSINE37"/>
      <sheetName val="Réservoir_Hamraoua37"/>
      <sheetName val="ETUDE_MGHASSINE36"/>
      <sheetName val="GC_150m3_MGHASSINE36"/>
      <sheetName val="Réservoir_Hamraoua36"/>
      <sheetName val="ETUDE_MGHASSINE41"/>
      <sheetName val="GC_150m3_MGHASSINE41"/>
      <sheetName val="Réservoir_Hamraoua41"/>
      <sheetName val="S_P136"/>
      <sheetName val="ETUDE_MGHASSINE38"/>
      <sheetName val="GC_150m3_MGHASSINE38"/>
      <sheetName val="Réservoir_Hamraoua38"/>
      <sheetName val="ETUDE_MGHASSINE39"/>
      <sheetName val="GC_150m3_MGHASSINE39"/>
      <sheetName val="Réservoir_Hamraoua39"/>
      <sheetName val="S_P134"/>
      <sheetName val="ETUDE_MGHASSINE40"/>
      <sheetName val="GC_150m3_MGHASSINE40"/>
      <sheetName val="Réservoir_Hamraoua40"/>
      <sheetName val="S_P135"/>
      <sheetName val="ETUDE_MGHASSINE42"/>
      <sheetName val="GC_150m3_MGHASSINE42"/>
      <sheetName val="Réservoir_Hamraoua42"/>
      <sheetName val="S_P137"/>
      <sheetName val="ETUDE_MGHASSINE43"/>
      <sheetName val="GC_150m3_MGHASSINE43"/>
      <sheetName val="Réservoir_Hamraoua43"/>
      <sheetName val="S_P138"/>
      <sheetName val="ETUDE_MGHASSINE45"/>
      <sheetName val="GC_150m3_MGHASSINE45"/>
      <sheetName val="Réservoir_Hamraoua45"/>
      <sheetName val="S_P140"/>
      <sheetName val="ETUDE_MGHASSINE44"/>
      <sheetName val="GC_150m3_MGHASSINE44"/>
      <sheetName val="Réservoir_Hamraoua44"/>
      <sheetName val="S_P139"/>
      <sheetName val="ETUDE_MGHASSINE46"/>
      <sheetName val="GC_150m3_MGHASSINE46"/>
      <sheetName val="Réservoir_Hamraoua46"/>
      <sheetName val="S_P141"/>
      <sheetName val="ETUDE_MGHASSINE47"/>
      <sheetName val="GC_150m3_MGHASSINE47"/>
      <sheetName val="Réservoir_Hamraoua47"/>
      <sheetName val="S_P142"/>
      <sheetName val="99-00_(ACTIVITE)11"/>
      <sheetName val="Bache_50_m3_SR17"/>
      <sheetName val="RE_SEV_507"/>
      <sheetName val="99-00_(ACTIVITE)12"/>
      <sheetName val="Bache_50_m3_SR18"/>
      <sheetName val="RE_SEV_508"/>
      <sheetName val="écoles_et_lycées1"/>
      <sheetName val="_codes_gpr_&amp;_peq1"/>
      <sheetName val="ETUDE_MGHASSINE48"/>
      <sheetName val="GC_150m3_MGHASSINE48"/>
      <sheetName val="Réservoir_Hamraoua48"/>
      <sheetName val="S_P143"/>
      <sheetName val="99-00_(ACTIVITE)13"/>
      <sheetName val="Bache_50_m3_SR19"/>
      <sheetName val="RE_SEV_509"/>
      <sheetName val="DESC_ILOT9-10_1"/>
      <sheetName val="DESC_ILOT9-10_1604091"/>
      <sheetName val="lot_7_ELEC1"/>
      <sheetName val="écoles_et_lycées"/>
      <sheetName val="_codes_gpr_&amp;_peq"/>
      <sheetName val="DESC_ILOT9-10 "/>
      <sheetName val="DESC_ILOT9-10 160409"/>
      <sheetName val="lot 7 ELEC"/>
      <sheetName val=" codes gpr &amp; peq"/>
    </sheetNames>
    <sheetDataSet>
      <sheetData sheetId="0">
        <row r="14">
          <cell r="J14">
            <v>0.7</v>
          </cell>
        </row>
      </sheetData>
      <sheetData sheetId="1">
        <row r="14">
          <cell r="J14">
            <v>0.7</v>
          </cell>
        </row>
      </sheetData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8">
          <cell r="J38">
            <v>0.4</v>
          </cell>
        </row>
      </sheetData>
      <sheetData sheetId="4">
        <row r="14">
          <cell r="J14">
            <v>0.7</v>
          </cell>
        </row>
      </sheetData>
      <sheetData sheetId="5" refreshError="1"/>
      <sheetData sheetId="6">
        <row r="14">
          <cell r="J14">
            <v>0.7</v>
          </cell>
        </row>
      </sheetData>
      <sheetData sheetId="7">
        <row r="14">
          <cell r="J14">
            <v>0.7</v>
          </cell>
        </row>
      </sheetData>
      <sheetData sheetId="8">
        <row r="14">
          <cell r="J14">
            <v>0.7</v>
          </cell>
        </row>
      </sheetData>
      <sheetData sheetId="9">
        <row r="14">
          <cell r="J14">
            <v>0.7</v>
          </cell>
        </row>
      </sheetData>
      <sheetData sheetId="10">
        <row r="14">
          <cell r="J14">
            <v>0.7</v>
          </cell>
        </row>
      </sheetData>
      <sheetData sheetId="11">
        <row r="14">
          <cell r="J14">
            <v>0.7</v>
          </cell>
        </row>
      </sheetData>
      <sheetData sheetId="12">
        <row r="14">
          <cell r="J14">
            <v>0.7</v>
          </cell>
        </row>
      </sheetData>
      <sheetData sheetId="13">
        <row r="14">
          <cell r="J14">
            <v>0.7</v>
          </cell>
        </row>
      </sheetData>
      <sheetData sheetId="14">
        <row r="14">
          <cell r="J14">
            <v>0.7</v>
          </cell>
        </row>
      </sheetData>
      <sheetData sheetId="15">
        <row r="14">
          <cell r="J14">
            <v>0.7</v>
          </cell>
        </row>
      </sheetData>
      <sheetData sheetId="16">
        <row r="14">
          <cell r="J14">
            <v>0.7</v>
          </cell>
        </row>
      </sheetData>
      <sheetData sheetId="17">
        <row r="14">
          <cell r="J14">
            <v>0.7</v>
          </cell>
        </row>
      </sheetData>
      <sheetData sheetId="18" refreshError="1"/>
      <sheetData sheetId="19" refreshError="1"/>
      <sheetData sheetId="20">
        <row r="14">
          <cell r="J14">
            <v>0.7</v>
          </cell>
        </row>
      </sheetData>
      <sheetData sheetId="21">
        <row r="14">
          <cell r="J14">
            <v>0.7</v>
          </cell>
        </row>
      </sheetData>
      <sheetData sheetId="22">
        <row r="14">
          <cell r="J14">
            <v>0.7</v>
          </cell>
        </row>
      </sheetData>
      <sheetData sheetId="23">
        <row r="14">
          <cell r="J14">
            <v>0.7</v>
          </cell>
        </row>
      </sheetData>
      <sheetData sheetId="24">
        <row r="14">
          <cell r="J14">
            <v>0.7</v>
          </cell>
        </row>
      </sheetData>
      <sheetData sheetId="25">
        <row r="14">
          <cell r="J14">
            <v>0.7</v>
          </cell>
        </row>
      </sheetData>
      <sheetData sheetId="26" refreshError="1"/>
      <sheetData sheetId="27" refreshError="1"/>
      <sheetData sheetId="28">
        <row r="14">
          <cell r="J14">
            <v>0.7</v>
          </cell>
        </row>
      </sheetData>
      <sheetData sheetId="29">
        <row r="14">
          <cell r="J14">
            <v>0.7</v>
          </cell>
        </row>
      </sheetData>
      <sheetData sheetId="30">
        <row r="14">
          <cell r="J14">
            <v>0.7</v>
          </cell>
        </row>
      </sheetData>
      <sheetData sheetId="31">
        <row r="14">
          <cell r="J14">
            <v>0.7</v>
          </cell>
        </row>
      </sheetData>
      <sheetData sheetId="32">
        <row r="14">
          <cell r="J14">
            <v>0.7</v>
          </cell>
        </row>
      </sheetData>
      <sheetData sheetId="33">
        <row r="14">
          <cell r="J14">
            <v>0.7</v>
          </cell>
        </row>
      </sheetData>
      <sheetData sheetId="34">
        <row r="14">
          <cell r="J14">
            <v>0.7</v>
          </cell>
        </row>
      </sheetData>
      <sheetData sheetId="35" refreshError="1"/>
      <sheetData sheetId="36">
        <row r="14">
          <cell r="J14">
            <v>0.7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>
        <row r="14">
          <cell r="J14">
            <v>0.7</v>
          </cell>
        </row>
      </sheetData>
      <sheetData sheetId="42">
        <row r="14">
          <cell r="J14">
            <v>0.7</v>
          </cell>
        </row>
      </sheetData>
      <sheetData sheetId="43">
        <row r="14">
          <cell r="J14">
            <v>0.7</v>
          </cell>
        </row>
      </sheetData>
      <sheetData sheetId="44">
        <row r="14">
          <cell r="J14">
            <v>0.7</v>
          </cell>
        </row>
      </sheetData>
      <sheetData sheetId="45">
        <row r="14">
          <cell r="J14">
            <v>0.7</v>
          </cell>
        </row>
      </sheetData>
      <sheetData sheetId="46">
        <row r="14">
          <cell r="J14">
            <v>0.7</v>
          </cell>
        </row>
      </sheetData>
      <sheetData sheetId="47">
        <row r="14">
          <cell r="J14">
            <v>0.7</v>
          </cell>
        </row>
      </sheetData>
      <sheetData sheetId="48"/>
      <sheetData sheetId="49">
        <row r="14">
          <cell r="J14">
            <v>0.7</v>
          </cell>
        </row>
      </sheetData>
      <sheetData sheetId="50">
        <row r="14">
          <cell r="J14">
            <v>0.7</v>
          </cell>
        </row>
      </sheetData>
      <sheetData sheetId="51">
        <row r="14">
          <cell r="J14">
            <v>0.7</v>
          </cell>
        </row>
      </sheetData>
      <sheetData sheetId="52">
        <row r="14">
          <cell r="J14">
            <v>0.7</v>
          </cell>
        </row>
      </sheetData>
      <sheetData sheetId="53">
        <row r="14">
          <cell r="J14">
            <v>0.7</v>
          </cell>
        </row>
      </sheetData>
      <sheetData sheetId="54">
        <row r="14">
          <cell r="J14">
            <v>0.7</v>
          </cell>
        </row>
      </sheetData>
      <sheetData sheetId="55"/>
      <sheetData sheetId="56">
        <row r="14">
          <cell r="J14">
            <v>0.7</v>
          </cell>
        </row>
      </sheetData>
      <sheetData sheetId="57"/>
      <sheetData sheetId="58">
        <row r="14">
          <cell r="J14">
            <v>0.7</v>
          </cell>
        </row>
      </sheetData>
      <sheetData sheetId="59"/>
      <sheetData sheetId="60">
        <row r="14">
          <cell r="J14">
            <v>0.7</v>
          </cell>
        </row>
      </sheetData>
      <sheetData sheetId="61"/>
      <sheetData sheetId="62">
        <row r="14">
          <cell r="J14">
            <v>0.7</v>
          </cell>
        </row>
      </sheetData>
      <sheetData sheetId="63"/>
      <sheetData sheetId="64">
        <row r="14">
          <cell r="J14">
            <v>0.7</v>
          </cell>
        </row>
      </sheetData>
      <sheetData sheetId="65"/>
      <sheetData sheetId="66">
        <row r="14">
          <cell r="J14">
            <v>0.7</v>
          </cell>
        </row>
      </sheetData>
      <sheetData sheetId="67">
        <row r="14">
          <cell r="J14">
            <v>0.7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BacheSR3NZ"/>
      <sheetName val="AN2"/>
      <sheetName val="SUIVI"/>
      <sheetName val="TABLE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p pop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RE__SEV_15038"/>
      <sheetName val="RE_SEV_5038"/>
      <sheetName val="RE__SET_15038"/>
      <sheetName val="SR_Gpe_138"/>
      <sheetName val="SP_Gpe_138"/>
      <sheetName val="SP_Gpe_438"/>
      <sheetName val="SURP_Gpe_238"/>
      <sheetName val="SURP_Gpe_338"/>
      <sheetName val="Récap_GC38"/>
      <sheetName val="RECAP_cond38"/>
      <sheetName val="Rep_pop16"/>
      <sheetName val="Rep_pop"/>
      <sheetName val="Rep_pop1"/>
      <sheetName val="Rep_pop2"/>
      <sheetName val="Rep_pop3"/>
      <sheetName val="RE__SEV_1506"/>
      <sheetName val="RE_SEV_506"/>
      <sheetName val="RE__SET_1506"/>
      <sheetName val="SR_Gpe_16"/>
      <sheetName val="SP_Gpe_16"/>
      <sheetName val="SP_Gpe_46"/>
      <sheetName val="SURP_Gpe_26"/>
      <sheetName val="SURP_Gpe_36"/>
      <sheetName val="Récap_GC6"/>
      <sheetName val="RECAP_cond6"/>
      <sheetName val="Rep_pop5"/>
      <sheetName val="Rep_pop4"/>
      <sheetName val="RE__SEV_1507"/>
      <sheetName val="RE_SEV_507"/>
      <sheetName val="RE__SET_1507"/>
      <sheetName val="SR_Gpe_17"/>
      <sheetName val="SP_Gpe_17"/>
      <sheetName val="SP_Gpe_47"/>
      <sheetName val="SURP_Gpe_27"/>
      <sheetName val="SURP_Gpe_37"/>
      <sheetName val="Récap_GC7"/>
      <sheetName val="RECAP_cond7"/>
      <sheetName val="Rep_pop6"/>
      <sheetName val="Data"/>
      <sheetName val="Charges_DSO_2012_18"/>
      <sheetName val="dimensio_EU18"/>
      <sheetName val="RE__SEV_1508"/>
      <sheetName val="RE_SEV_508"/>
      <sheetName val="RE__SET_1508"/>
      <sheetName val="SR_Gpe_18"/>
      <sheetName val="SP_Gpe_18"/>
      <sheetName val="SP_Gpe_48"/>
      <sheetName val="SURP_Gpe_28"/>
      <sheetName val="SURP_Gpe_38"/>
      <sheetName val="Récap_GC8"/>
      <sheetName val="RECAP_cond8"/>
      <sheetName val="RE__SEV_1509"/>
      <sheetName val="RE_SEV_509"/>
      <sheetName val="RE__SET_1509"/>
      <sheetName val="SR_Gpe_19"/>
      <sheetName val="SP_Gpe_19"/>
      <sheetName val="SP_Gpe_49"/>
      <sheetName val="SURP_Gpe_29"/>
      <sheetName val="SURP_Gpe_39"/>
      <sheetName val="Récap_GC9"/>
      <sheetName val="RECAP_cond9"/>
      <sheetName val="RE__SEV_15010"/>
      <sheetName val="RE_SEV_5010"/>
      <sheetName val="RE__SET_15010"/>
      <sheetName val="SR_Gpe_110"/>
      <sheetName val="SP_Gpe_110"/>
      <sheetName val="SP_Gpe_410"/>
      <sheetName val="SURP_Gpe_210"/>
      <sheetName val="SURP_Gpe_310"/>
      <sheetName val="Récap_GC10"/>
      <sheetName val="RECAP_cond10"/>
      <sheetName val="RE__SEV_15011"/>
      <sheetName val="RE_SEV_5011"/>
      <sheetName val="RE__SET_15011"/>
      <sheetName val="SR_Gpe_111"/>
      <sheetName val="SP_Gpe_111"/>
      <sheetName val="SP_Gpe_411"/>
      <sheetName val="SURP_Gpe_211"/>
      <sheetName val="SURP_Gpe_311"/>
      <sheetName val="Récap_GC11"/>
      <sheetName val="RECAP_cond11"/>
      <sheetName val="RE__SEV_15012"/>
      <sheetName val="RE_SEV_5012"/>
      <sheetName val="RE__SET_15012"/>
      <sheetName val="SR_Gpe_112"/>
      <sheetName val="SP_Gpe_112"/>
      <sheetName val="SP_Gpe_412"/>
      <sheetName val="SURP_Gpe_212"/>
      <sheetName val="SURP_Gpe_312"/>
      <sheetName val="Récap_GC12"/>
      <sheetName val="RECAP_cond12"/>
      <sheetName val="RE__SEV_15013"/>
      <sheetName val="RE_SEV_5013"/>
      <sheetName val="RE__SET_15013"/>
      <sheetName val="SR_Gpe_113"/>
      <sheetName val="SP_Gpe_113"/>
      <sheetName val="SP_Gpe_413"/>
      <sheetName val="SURP_Gpe_213"/>
      <sheetName val="SURP_Gpe_313"/>
      <sheetName val="Récap_GC13"/>
      <sheetName val="RECAP_cond13"/>
      <sheetName val="RE__SEV_15014"/>
      <sheetName val="RE_SEV_5014"/>
      <sheetName val="RE__SET_15014"/>
      <sheetName val="SR_Gpe_114"/>
      <sheetName val="SP_Gpe_114"/>
      <sheetName val="SP_Gpe_414"/>
      <sheetName val="SURP_Gpe_214"/>
      <sheetName val="SURP_Gpe_314"/>
      <sheetName val="Récap_GC14"/>
      <sheetName val="RECAP_cond14"/>
      <sheetName val="RE__SEV_15015"/>
      <sheetName val="RE_SEV_5015"/>
      <sheetName val="RE__SET_15015"/>
      <sheetName val="SR_Gpe_115"/>
      <sheetName val="SP_Gpe_115"/>
      <sheetName val="SP_Gpe_415"/>
      <sheetName val="SURP_Gpe_215"/>
      <sheetName val="SURP_Gpe_315"/>
      <sheetName val="Récap_GC15"/>
      <sheetName val="RECAP_cond15"/>
      <sheetName val="RE__SEV_15016"/>
      <sheetName val="RE_SEV_5016"/>
      <sheetName val="RE__SET_15016"/>
      <sheetName val="SR_Gpe_116"/>
      <sheetName val="SP_Gpe_116"/>
      <sheetName val="SP_Gpe_416"/>
      <sheetName val="SURP_Gpe_216"/>
      <sheetName val="SURP_Gpe_316"/>
      <sheetName val="Récap_GC16"/>
      <sheetName val="RECAP_cond16"/>
      <sheetName val="RE__SEV_15017"/>
      <sheetName val="RE_SEV_5017"/>
      <sheetName val="RE__SET_15017"/>
      <sheetName val="SR_Gpe_117"/>
      <sheetName val="SP_Gpe_117"/>
      <sheetName val="SP_Gpe_417"/>
      <sheetName val="SURP_Gpe_217"/>
      <sheetName val="SURP_Gpe_317"/>
      <sheetName val="Récap_GC17"/>
      <sheetName val="RECAP_cond17"/>
      <sheetName val="RE__SEV_15018"/>
      <sheetName val="RE_SEV_5018"/>
      <sheetName val="RE__SET_15018"/>
      <sheetName val="SR_Gpe_118"/>
      <sheetName val="SP_Gpe_118"/>
      <sheetName val="SP_Gpe_418"/>
      <sheetName val="SURP_Gpe_218"/>
      <sheetName val="SURP_Gpe_318"/>
      <sheetName val="Récap_GC18"/>
      <sheetName val="RECAP_cond18"/>
      <sheetName val="RE__SEV_15019"/>
      <sheetName val="RE_SEV_5019"/>
      <sheetName val="RE__SET_15019"/>
      <sheetName val="SR_Gpe_119"/>
      <sheetName val="SP_Gpe_119"/>
      <sheetName val="SP_Gpe_419"/>
      <sheetName val="SURP_Gpe_219"/>
      <sheetName val="SURP_Gpe_319"/>
      <sheetName val="Récap_GC19"/>
      <sheetName val="RECAP_cond19"/>
      <sheetName val="E_U9"/>
      <sheetName val="Récap"/>
      <sheetName val="RE__SEV_15021"/>
      <sheetName val="RE_SEV_5021"/>
      <sheetName val="RE__SET_15021"/>
      <sheetName val="SR_Gpe_121"/>
      <sheetName val="SP_Gpe_121"/>
      <sheetName val="SP_Gpe_421"/>
      <sheetName val="SURP_Gpe_221"/>
      <sheetName val="SURP_Gpe_321"/>
      <sheetName val="Récap_GC21"/>
      <sheetName val="RECAP_cond21"/>
      <sheetName val="Charges_DSO_2012_1"/>
      <sheetName val="dimensio_EU1"/>
      <sheetName val="RE__SEV_15020"/>
      <sheetName val="RE_SEV_5020"/>
      <sheetName val="RE__SET_15020"/>
      <sheetName val="SR_Gpe_120"/>
      <sheetName val="SP_Gpe_120"/>
      <sheetName val="SP_Gpe_420"/>
      <sheetName val="SURP_Gpe_220"/>
      <sheetName val="SURP_Gpe_320"/>
      <sheetName val="Récap_GC20"/>
      <sheetName val="RECAP_cond20"/>
      <sheetName val="Charges_DSO_2012_"/>
      <sheetName val="dimensio_EU"/>
      <sheetName val="RE__SEV_15022"/>
      <sheetName val="RE_SEV_5022"/>
      <sheetName val="RE__SET_15022"/>
      <sheetName val="SR_Gpe_122"/>
      <sheetName val="SP_Gpe_122"/>
      <sheetName val="SP_Gpe_422"/>
      <sheetName val="SURP_Gpe_222"/>
      <sheetName val="SURP_Gpe_322"/>
      <sheetName val="Récap_GC22"/>
      <sheetName val="RECAP_cond22"/>
      <sheetName val="Charges_DSO_2012_2"/>
      <sheetName val="dimensio_EU2"/>
      <sheetName val="RE__SEV_15023"/>
      <sheetName val="RE_SEV_5023"/>
      <sheetName val="RE__SET_15023"/>
      <sheetName val="SR_Gpe_123"/>
      <sheetName val="SP_Gpe_123"/>
      <sheetName val="SP_Gpe_423"/>
      <sheetName val="SURP_Gpe_223"/>
      <sheetName val="SURP_Gpe_323"/>
      <sheetName val="Récap_GC23"/>
      <sheetName val="RECAP_cond23"/>
      <sheetName val="Charges_DSO_2012_3"/>
      <sheetName val="dimensio_EU3"/>
      <sheetName val="RE__SEV_15024"/>
      <sheetName val="RE_SEV_5024"/>
      <sheetName val="RE__SET_15024"/>
      <sheetName val="SR_Gpe_124"/>
      <sheetName val="SP_Gpe_124"/>
      <sheetName val="SP_Gpe_424"/>
      <sheetName val="SURP_Gpe_224"/>
      <sheetName val="SURP_Gpe_324"/>
      <sheetName val="Récap_GC24"/>
      <sheetName val="RECAP_cond24"/>
      <sheetName val="Charges_DSO_2012_4"/>
      <sheetName val="dimensio_EU4"/>
      <sheetName val="RE__SEV_15025"/>
      <sheetName val="RE_SEV_5025"/>
      <sheetName val="RE__SET_15025"/>
      <sheetName val="SR_Gpe_125"/>
      <sheetName val="SP_Gpe_125"/>
      <sheetName val="SP_Gpe_425"/>
      <sheetName val="SURP_Gpe_225"/>
      <sheetName val="SURP_Gpe_325"/>
      <sheetName val="Récap_GC25"/>
      <sheetName val="RECAP_cond25"/>
      <sheetName val="Charges_DSO_2012_5"/>
      <sheetName val="dimensio_EU5"/>
      <sheetName val="AN3"/>
      <sheetName val="RE__SEV_15026"/>
      <sheetName val="RE_SEV_5026"/>
      <sheetName val="RE__SET_15026"/>
      <sheetName val="SR_Gpe_126"/>
      <sheetName val="SP_Gpe_126"/>
      <sheetName val="SP_Gpe_426"/>
      <sheetName val="SURP_Gpe_226"/>
      <sheetName val="SURP_Gpe_326"/>
      <sheetName val="Récap_GC26"/>
      <sheetName val="RECAP_cond26"/>
      <sheetName val="Charges_DSO_2012_6"/>
      <sheetName val="dimensio_EU6"/>
      <sheetName val="GC_150m3_MGHASSINE2"/>
      <sheetName val="RE__SEV_15029"/>
      <sheetName val="RE_SEV_5029"/>
      <sheetName val="RE__SET_15029"/>
      <sheetName val="SR_Gpe_129"/>
      <sheetName val="SP_Gpe_129"/>
      <sheetName val="SP_Gpe_429"/>
      <sheetName val="SURP_Gpe_229"/>
      <sheetName val="SURP_Gpe_329"/>
      <sheetName val="Récap_GC29"/>
      <sheetName val="RECAP_cond29"/>
      <sheetName val="Charges_DSO_2012_9"/>
      <sheetName val="dimensio_EU9"/>
      <sheetName val="Rep_pop7"/>
      <sheetName val="E_U2"/>
      <sheetName val="E_U"/>
      <sheetName val="RE__SEV_15027"/>
      <sheetName val="RE_SEV_5027"/>
      <sheetName val="RE__SET_15027"/>
      <sheetName val="SR_Gpe_127"/>
      <sheetName val="SP_Gpe_127"/>
      <sheetName val="SP_Gpe_427"/>
      <sheetName val="SURP_Gpe_227"/>
      <sheetName val="SURP_Gpe_327"/>
      <sheetName val="Récap_GC27"/>
      <sheetName val="RECAP_cond27"/>
      <sheetName val="Charges_DSO_2012_7"/>
      <sheetName val="dimensio_EU7"/>
      <sheetName val="RE__SEV_15028"/>
      <sheetName val="RE_SEV_5028"/>
      <sheetName val="RE__SET_15028"/>
      <sheetName val="SR_Gpe_128"/>
      <sheetName val="SP_Gpe_128"/>
      <sheetName val="SP_Gpe_428"/>
      <sheetName val="SURP_Gpe_228"/>
      <sheetName val="SURP_Gpe_328"/>
      <sheetName val="Récap_GC28"/>
      <sheetName val="RECAP_cond28"/>
      <sheetName val="Charges_DSO_2012_8"/>
      <sheetName val="dimensio_EU8"/>
      <sheetName val="E_U1"/>
      <sheetName val="RE__SEV_15032"/>
      <sheetName val="RE_SEV_5032"/>
      <sheetName val="RE__SET_15032"/>
      <sheetName val="SR_Gpe_132"/>
      <sheetName val="SP_Gpe_132"/>
      <sheetName val="SP_Gpe_432"/>
      <sheetName val="SURP_Gpe_232"/>
      <sheetName val="SURP_Gpe_332"/>
      <sheetName val="Récap_GC32"/>
      <sheetName val="RECAP_cond32"/>
      <sheetName val="Charges_DSO_2012_12"/>
      <sheetName val="dimensio_EU12"/>
      <sheetName val="Rep_pop10"/>
      <sheetName val="E_U5"/>
      <sheetName val="RE__SEV_15030"/>
      <sheetName val="RE_SEV_5030"/>
      <sheetName val="RE__SET_15030"/>
      <sheetName val="SR_Gpe_130"/>
      <sheetName val="SP_Gpe_130"/>
      <sheetName val="SP_Gpe_430"/>
      <sheetName val="SURP_Gpe_230"/>
      <sheetName val="SURP_Gpe_330"/>
      <sheetName val="Récap_GC30"/>
      <sheetName val="RECAP_cond30"/>
      <sheetName val="Charges_DSO_2012_10"/>
      <sheetName val="dimensio_EU10"/>
      <sheetName val="Rep_pop8"/>
      <sheetName val="E_U3"/>
      <sheetName val="RE__SEV_15031"/>
      <sheetName val="RE_SEV_5031"/>
      <sheetName val="RE__SET_15031"/>
      <sheetName val="SR_Gpe_131"/>
      <sheetName val="SP_Gpe_131"/>
      <sheetName val="SP_Gpe_431"/>
      <sheetName val="SURP_Gpe_231"/>
      <sheetName val="SURP_Gpe_331"/>
      <sheetName val="Récap_GC31"/>
      <sheetName val="RECAP_cond31"/>
      <sheetName val="Charges_DSO_2012_11"/>
      <sheetName val="dimensio_EU11"/>
      <sheetName val="Rep_pop9"/>
      <sheetName val="E_U4"/>
      <sheetName val="RE__SEV_15033"/>
      <sheetName val="RE_SEV_5033"/>
      <sheetName val="RE__SET_15033"/>
      <sheetName val="SR_Gpe_133"/>
      <sheetName val="SP_Gpe_133"/>
      <sheetName val="SP_Gpe_433"/>
      <sheetName val="SURP_Gpe_233"/>
      <sheetName val="SURP_Gpe_333"/>
      <sheetName val="Récap_GC33"/>
      <sheetName val="RECAP_cond33"/>
      <sheetName val="Charges_DSO_2012_13"/>
      <sheetName val="dimensio_EU13"/>
      <sheetName val="Rep_pop11"/>
      <sheetName val="RE__SEV_15034"/>
      <sheetName val="RE_SEV_5034"/>
      <sheetName val="RE__SET_15034"/>
      <sheetName val="SR_Gpe_134"/>
      <sheetName val="SP_Gpe_134"/>
      <sheetName val="SP_Gpe_434"/>
      <sheetName val="SURP_Gpe_234"/>
      <sheetName val="SURP_Gpe_334"/>
      <sheetName val="Récap_GC34"/>
      <sheetName val="RECAP_cond34"/>
      <sheetName val="Charges_DSO_2012_14"/>
      <sheetName val="dimensio_EU14"/>
      <sheetName val="Rep_pop12"/>
      <sheetName val="E_U6"/>
      <sheetName val="GC_150m3_MGHASSINE"/>
      <sheetName val="elec"/>
      <sheetName val="RE__SEV_15035"/>
      <sheetName val="RE_SEV_5035"/>
      <sheetName val="RE__SET_15035"/>
      <sheetName val="SR_Gpe_135"/>
      <sheetName val="SP_Gpe_135"/>
      <sheetName val="SP_Gpe_435"/>
      <sheetName val="SURP_Gpe_235"/>
      <sheetName val="SURP_Gpe_335"/>
      <sheetName val="Récap_GC35"/>
      <sheetName val="RECAP_cond35"/>
      <sheetName val="Charges_DSO_2012_15"/>
      <sheetName val="dimensio_EU15"/>
      <sheetName val="Rep_pop13"/>
      <sheetName val="E_U7"/>
      <sheetName val="RE__SEV_15036"/>
      <sheetName val="RE_SEV_5036"/>
      <sheetName val="RE__SET_15036"/>
      <sheetName val="SR_Gpe_136"/>
      <sheetName val="SP_Gpe_136"/>
      <sheetName val="SP_Gpe_436"/>
      <sheetName val="SURP_Gpe_236"/>
      <sheetName val="SURP_Gpe_336"/>
      <sheetName val="Récap_GC36"/>
      <sheetName val="RECAP_cond36"/>
      <sheetName val="Charges_DSO_2012_16"/>
      <sheetName val="dimensio_EU16"/>
      <sheetName val="Rep_pop14"/>
      <sheetName val="RE__SEV_15037"/>
      <sheetName val="RE_SEV_5037"/>
      <sheetName val="RE__SET_15037"/>
      <sheetName val="SR_Gpe_137"/>
      <sheetName val="SP_Gpe_137"/>
      <sheetName val="SP_Gpe_437"/>
      <sheetName val="SURP_Gpe_237"/>
      <sheetName val="SURP_Gpe_337"/>
      <sheetName val="Récap_GC37"/>
      <sheetName val="RECAP_cond37"/>
      <sheetName val="Rep_pop15"/>
      <sheetName val="Charges_DSO_2012_17"/>
      <sheetName val="dimensio_EU17"/>
      <sheetName val="E_U8"/>
      <sheetName val="GC_150m3_MGHASSINE1"/>
      <sheetName val="dimensio EU"/>
      <sheetName val="E.U"/>
      <sheetName val="GC 150m3 MGHASSI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 refreshError="1"/>
      <sheetData sheetId="48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  <sheetName val="Bache_100_m3_SRET"/>
      <sheetName val="loge_G_SRET"/>
      <sheetName val="Bache_50_m3_SR1"/>
      <sheetName val="SR1_"/>
      <sheetName val="loge_G_SR1"/>
      <sheetName val="Bache_50_m3_SR2"/>
      <sheetName val="loge_G_SR2"/>
      <sheetName val="Bache_50_m3_SR3"/>
      <sheetName val="loge_G_SR3"/>
      <sheetName val="Bache_50_m3_SR4"/>
      <sheetName val="loge_G_SR4"/>
      <sheetName val="loge_G_Réserv"/>
      <sheetName val="Approvisi__Génie-Civil"/>
      <sheetName val="RE SEV 50"/>
      <sheetName val="Bache_100_m3_SRET1"/>
      <sheetName val="loge_G_SRET1"/>
      <sheetName val="Bache_50_m3_SR11"/>
      <sheetName val="SR1_1"/>
      <sheetName val="loge_G_SR11"/>
      <sheetName val="Bache_50_m3_SR21"/>
      <sheetName val="loge_G_SR21"/>
      <sheetName val="Bache_50_m3_SR31"/>
      <sheetName val="loge_G_SR31"/>
      <sheetName val="Bache_50_m3_SR41"/>
      <sheetName val="loge_G_SR41"/>
      <sheetName val="loge_G_Réserv1"/>
      <sheetName val="Approvisi__Génie-Civil1"/>
      <sheetName val="RE_SEV_50"/>
      <sheetName val="Macro-cons"/>
      <sheetName val="Listes"/>
      <sheetName val="AN2"/>
      <sheetName val="D2"/>
      <sheetName val="Bache_100_m3_SRET34"/>
      <sheetName val="loge_G_SRET34"/>
      <sheetName val="Bache_50_m3_SR134"/>
      <sheetName val="SR1_34"/>
      <sheetName val="loge_G_SR134"/>
      <sheetName val="Bache_50_m3_SR234"/>
      <sheetName val="loge_G_SR234"/>
      <sheetName val="Bache_50_m3_SR334"/>
      <sheetName val="loge_G_SR334"/>
      <sheetName val="Bache_50_m3_SR434"/>
      <sheetName val="loge_G_SR434"/>
      <sheetName val="loge_G_Réserv34"/>
      <sheetName val="Approvisi__Génie-Civil34"/>
      <sheetName val="RE_SEV_5030"/>
      <sheetName val="Bache_100_m3_SRET2"/>
      <sheetName val="loge_G_SRET2"/>
      <sheetName val="Bache_50_m3_SR12"/>
      <sheetName val="SR1_2"/>
      <sheetName val="loge_G_SR12"/>
      <sheetName val="Bache_50_m3_SR22"/>
      <sheetName val="loge_G_SR22"/>
      <sheetName val="Bache_50_m3_SR32"/>
      <sheetName val="loge_G_SR32"/>
      <sheetName val="Bache_50_m3_SR42"/>
      <sheetName val="loge_G_SR42"/>
      <sheetName val="loge_G_Réserv2"/>
      <sheetName val="Approvisi__Génie-Civil2"/>
      <sheetName val="RE_SEV_501"/>
      <sheetName val="Bache_100_m3_SRET3"/>
      <sheetName val="loge_G_SRET3"/>
      <sheetName val="Bache_50_m3_SR13"/>
      <sheetName val="SR1_3"/>
      <sheetName val="loge_G_SR13"/>
      <sheetName val="Bache_50_m3_SR23"/>
      <sheetName val="loge_G_SR23"/>
      <sheetName val="Bache_50_m3_SR33"/>
      <sheetName val="loge_G_SR33"/>
      <sheetName val="Bache_50_m3_SR43"/>
      <sheetName val="loge_G_SR43"/>
      <sheetName val="loge_G_Réserv3"/>
      <sheetName val="Approvisi__Génie-Civil3"/>
      <sheetName val="RE_SEV_502"/>
      <sheetName val="Bache_100_m3_SRET4"/>
      <sheetName val="loge_G_SRET4"/>
      <sheetName val="Bache_50_m3_SR14"/>
      <sheetName val="SR1_4"/>
      <sheetName val="loge_G_SR14"/>
      <sheetName val="Bache_50_m3_SR24"/>
      <sheetName val="loge_G_SR24"/>
      <sheetName val="Bache_50_m3_SR34"/>
      <sheetName val="loge_G_SR34"/>
      <sheetName val="Bache_50_m3_SR44"/>
      <sheetName val="loge_G_SR44"/>
      <sheetName val="loge_G_Réserv4"/>
      <sheetName val="Approvisi__Génie-Civil4"/>
      <sheetName val="RE_SEV_503"/>
      <sheetName val="Bache_100_m3_SRET6"/>
      <sheetName val="loge_G_SRET6"/>
      <sheetName val="Bache_50_m3_SR16"/>
      <sheetName val="SR1_6"/>
      <sheetName val="loge_G_SR16"/>
      <sheetName val="Bache_50_m3_SR26"/>
      <sheetName val="loge_G_SR26"/>
      <sheetName val="Bache_50_m3_SR36"/>
      <sheetName val="loge_G_SR36"/>
      <sheetName val="Bache_50_m3_SR46"/>
      <sheetName val="loge_G_SR46"/>
      <sheetName val="loge_G_Réserv6"/>
      <sheetName val="Approvisi__Génie-Civil6"/>
      <sheetName val="RE_SEV_505"/>
      <sheetName val="Bache_100_m3_SRET5"/>
      <sheetName val="loge_G_SRET5"/>
      <sheetName val="Bache_50_m3_SR15"/>
      <sheetName val="SR1_5"/>
      <sheetName val="loge_G_SR15"/>
      <sheetName val="Bache_50_m3_SR25"/>
      <sheetName val="loge_G_SR25"/>
      <sheetName val="Bache_50_m3_SR35"/>
      <sheetName val="loge_G_SR35"/>
      <sheetName val="Bache_50_m3_SR45"/>
      <sheetName val="loge_G_SR45"/>
      <sheetName val="loge_G_Réserv5"/>
      <sheetName val="Approvisi__Génie-Civil5"/>
      <sheetName val="RE_SEV_504"/>
      <sheetName val="Bache_100_m3_SRET7"/>
      <sheetName val="loge_G_SRET7"/>
      <sheetName val="Bache_50_m3_SR17"/>
      <sheetName val="SR1_7"/>
      <sheetName val="loge_G_SR17"/>
      <sheetName val="Bache_50_m3_SR27"/>
      <sheetName val="loge_G_SR27"/>
      <sheetName val="Bache_50_m3_SR37"/>
      <sheetName val="loge_G_SR37"/>
      <sheetName val="Bache_50_m3_SR47"/>
      <sheetName val="loge_G_SR47"/>
      <sheetName val="loge_G_Réserv7"/>
      <sheetName val="Approvisi__Génie-Civil7"/>
      <sheetName val="RE_SEV_506"/>
      <sheetName val="ca_201234"/>
      <sheetName val="ca_2012"/>
      <sheetName val="ca_20121"/>
      <sheetName val="ca_20122"/>
      <sheetName val="ca_20123"/>
      <sheetName val="ca_20124"/>
      <sheetName val="ca_20125"/>
      <sheetName val="ca_20126"/>
      <sheetName val="SITE"/>
      <sheetName val="STADE_OP23"/>
      <sheetName val="villas_de_1_à_1013"/>
      <sheetName val="Bache_100_m3_SRET8"/>
      <sheetName val="loge_G_SRET8"/>
      <sheetName val="Bache_50_m3_SR18"/>
      <sheetName val="SR1_8"/>
      <sheetName val="loge_G_SR18"/>
      <sheetName val="Bache_50_m3_SR28"/>
      <sheetName val="loge_G_SR28"/>
      <sheetName val="Bache_50_m3_SR38"/>
      <sheetName val="loge_G_SR38"/>
      <sheetName val="Bache_50_m3_SR48"/>
      <sheetName val="loge_G_SR48"/>
      <sheetName val="loge_G_Réserv8"/>
      <sheetName val="Approvisi__Génie-Civil8"/>
      <sheetName val="ca_20127"/>
      <sheetName val="STADE_OP"/>
      <sheetName val="PU"/>
      <sheetName val="Bache_100_m3_SRET9"/>
      <sheetName val="loge_G_SRET9"/>
      <sheetName val="Bache_50_m3_SR19"/>
      <sheetName val="SR1_9"/>
      <sheetName val="loge_G_SR19"/>
      <sheetName val="Bache_50_m3_SR29"/>
      <sheetName val="loge_G_SR29"/>
      <sheetName val="Bache_50_m3_SR39"/>
      <sheetName val="loge_G_SR39"/>
      <sheetName val="Bache_50_m3_SR49"/>
      <sheetName val="loge_G_SR49"/>
      <sheetName val="loge_G_Réserv9"/>
      <sheetName val="Approvisi__Génie-Civil9"/>
      <sheetName val="ca_20128"/>
      <sheetName val="T16"/>
      <sheetName val="STADE_OP1"/>
      <sheetName val="Bache_100_m3_SRET10"/>
      <sheetName val="loge_G_SRET10"/>
      <sheetName val="Bache_50_m3_SR110"/>
      <sheetName val="SR1_10"/>
      <sheetName val="loge_G_SR110"/>
      <sheetName val="Bache_50_m3_SR210"/>
      <sheetName val="loge_G_SR210"/>
      <sheetName val="Bache_50_m3_SR310"/>
      <sheetName val="loge_G_SR310"/>
      <sheetName val="Bache_50_m3_SR410"/>
      <sheetName val="loge_G_SR410"/>
      <sheetName val="loge_G_Réserv10"/>
      <sheetName val="Approvisi__Génie-Civil10"/>
      <sheetName val="ca_20129"/>
      <sheetName val="STADE_OP2"/>
      <sheetName val="Bache_100_m3_SRET11"/>
      <sheetName val="loge_G_SRET11"/>
      <sheetName val="Bache_50_m3_SR111"/>
      <sheetName val="SR1_11"/>
      <sheetName val="loge_G_SR111"/>
      <sheetName val="Bache_50_m3_SR211"/>
      <sheetName val="loge_G_SR211"/>
      <sheetName val="Bache_50_m3_SR311"/>
      <sheetName val="loge_G_SR311"/>
      <sheetName val="Bache_50_m3_SR411"/>
      <sheetName val="loge_G_SR411"/>
      <sheetName val="loge_G_Réserv11"/>
      <sheetName val="Approvisi__Génie-Civil11"/>
      <sheetName val="ca_201210"/>
      <sheetName val="STADE_OP3"/>
      <sheetName val="Bache_100_m3_SRET12"/>
      <sheetName val="loge_G_SRET12"/>
      <sheetName val="Bache_50_m3_SR112"/>
      <sheetName val="SR1_12"/>
      <sheetName val="loge_G_SR112"/>
      <sheetName val="Bache_50_m3_SR212"/>
      <sheetName val="loge_G_SR212"/>
      <sheetName val="Bache_50_m3_SR312"/>
      <sheetName val="loge_G_SR312"/>
      <sheetName val="Bache_50_m3_SR412"/>
      <sheetName val="loge_G_SR412"/>
      <sheetName val="loge_G_Réserv12"/>
      <sheetName val="Approvisi__Génie-Civil12"/>
      <sheetName val="ca_201211"/>
      <sheetName val="STADE_OP4"/>
      <sheetName val="Bache_100_m3_SRET13"/>
      <sheetName val="loge_G_SRET13"/>
      <sheetName val="Bache_50_m3_SR113"/>
      <sheetName val="SR1_13"/>
      <sheetName val="loge_G_SR113"/>
      <sheetName val="Bache_50_m3_SR213"/>
      <sheetName val="loge_G_SR213"/>
      <sheetName val="Bache_50_m3_SR313"/>
      <sheetName val="loge_G_SR313"/>
      <sheetName val="Bache_50_m3_SR413"/>
      <sheetName val="loge_G_SR413"/>
      <sheetName val="loge_G_Réserv13"/>
      <sheetName val="Approvisi__Génie-Civil13"/>
      <sheetName val="ca_201212"/>
      <sheetName val="STADE_OP5"/>
      <sheetName val="Bache_100_m3_SRET14"/>
      <sheetName val="loge_G_SRET14"/>
      <sheetName val="Bache_50_m3_SR114"/>
      <sheetName val="SR1_14"/>
      <sheetName val="loge_G_SR114"/>
      <sheetName val="Bache_50_m3_SR214"/>
      <sheetName val="loge_G_SR214"/>
      <sheetName val="Bache_50_m3_SR314"/>
      <sheetName val="loge_G_SR314"/>
      <sheetName val="Bache_50_m3_SR414"/>
      <sheetName val="loge_G_SR414"/>
      <sheetName val="loge_G_Réserv14"/>
      <sheetName val="Approvisi__Génie-Civil14"/>
      <sheetName val="ca_201213"/>
      <sheetName val="STADE_OP6"/>
      <sheetName val="Bache_100_m3_SRET15"/>
      <sheetName val="loge_G_SRET15"/>
      <sheetName val="Bache_50_m3_SR115"/>
      <sheetName val="SR1_15"/>
      <sheetName val="loge_G_SR115"/>
      <sheetName val="Bache_50_m3_SR215"/>
      <sheetName val="loge_G_SR215"/>
      <sheetName val="Bache_50_m3_SR315"/>
      <sheetName val="loge_G_SR315"/>
      <sheetName val="Bache_50_m3_SR415"/>
      <sheetName val="loge_G_SR415"/>
      <sheetName val="loge_G_Réserv15"/>
      <sheetName val="Approvisi__Génie-Civil15"/>
      <sheetName val="ca_201214"/>
      <sheetName val="RE_SEV_507"/>
      <sheetName val="STADE_OP7"/>
      <sheetName val="Bache_100_m3_SRET16"/>
      <sheetName val="loge_G_SRET16"/>
      <sheetName val="Bache_50_m3_SR116"/>
      <sheetName val="SR1_16"/>
      <sheetName val="loge_G_SR116"/>
      <sheetName val="Bache_50_m3_SR216"/>
      <sheetName val="loge_G_SR216"/>
      <sheetName val="Bache_50_m3_SR316"/>
      <sheetName val="loge_G_SR316"/>
      <sheetName val="Bache_50_m3_SR416"/>
      <sheetName val="loge_G_SR416"/>
      <sheetName val="loge_G_Réserv16"/>
      <sheetName val="Approvisi__Génie-Civil16"/>
      <sheetName val="ca_201215"/>
      <sheetName val="RE_SEV_508"/>
      <sheetName val="STADE_OP8"/>
      <sheetName val="Bache_100_m3_SRET17"/>
      <sheetName val="loge_G_SRET17"/>
      <sheetName val="Bache_50_m3_SR117"/>
      <sheetName val="SR1_17"/>
      <sheetName val="loge_G_SR117"/>
      <sheetName val="Bache_50_m3_SR217"/>
      <sheetName val="loge_G_SR217"/>
      <sheetName val="Bache_50_m3_SR317"/>
      <sheetName val="loge_G_SR317"/>
      <sheetName val="Bache_50_m3_SR417"/>
      <sheetName val="loge_G_SR417"/>
      <sheetName val="loge_G_Réserv17"/>
      <sheetName val="Approvisi__Génie-Civil17"/>
      <sheetName val="ca_201216"/>
      <sheetName val="RE_SEV_509"/>
      <sheetName val="STADE_OP9"/>
      <sheetName val="RE_SEV_5010"/>
      <sheetName val="RE_SEV_5011"/>
      <sheetName val="RE_SEV_5012"/>
      <sheetName val="ca_201217"/>
      <sheetName val="RE_SEV_5013"/>
      <sheetName val="Bache_100_m3_SRET18"/>
      <sheetName val="loge_G_SRET18"/>
      <sheetName val="Bache_50_m3_SR118"/>
      <sheetName val="SR1_18"/>
      <sheetName val="loge_G_SR118"/>
      <sheetName val="Bache_50_m3_SR218"/>
      <sheetName val="loge_G_SR218"/>
      <sheetName val="Bache_50_m3_SR318"/>
      <sheetName val="loge_G_SR318"/>
      <sheetName val="Bache_50_m3_SR418"/>
      <sheetName val="loge_G_SR418"/>
      <sheetName val="loge_G_Réserv18"/>
      <sheetName val="Approvisi__Génie-Civil18"/>
      <sheetName val="ca_201218"/>
      <sheetName val="RE_SEV_5014"/>
      <sheetName val="Bache_100_m3_SRET19"/>
      <sheetName val="loge_G_SRET19"/>
      <sheetName val="Bache_50_m3_SR119"/>
      <sheetName val="SR1_19"/>
      <sheetName val="loge_G_SR119"/>
      <sheetName val="Bache_50_m3_SR219"/>
      <sheetName val="loge_G_SR219"/>
      <sheetName val="Bache_50_m3_SR319"/>
      <sheetName val="loge_G_SR319"/>
      <sheetName val="Bache_50_m3_SR419"/>
      <sheetName val="loge_G_SR419"/>
      <sheetName val="loge_G_Réserv19"/>
      <sheetName val="Approvisi__Génie-Civil19"/>
      <sheetName val="ca_201219"/>
      <sheetName val="RE_SEV_5015"/>
      <sheetName val="Bache_100_m3_SRET20"/>
      <sheetName val="loge_G_SRET20"/>
      <sheetName val="Bache_50_m3_SR120"/>
      <sheetName val="SR1_20"/>
      <sheetName val="loge_G_SR120"/>
      <sheetName val="Bache_50_m3_SR220"/>
      <sheetName val="loge_G_SR220"/>
      <sheetName val="Bache_50_m3_SR320"/>
      <sheetName val="loge_G_SR320"/>
      <sheetName val="Bache_50_m3_SR420"/>
      <sheetName val="loge_G_SR420"/>
      <sheetName val="loge_G_Réserv20"/>
      <sheetName val="Approvisi__Génie-Civil20"/>
      <sheetName val="ca_201220"/>
      <sheetName val="RE_SEV_5016"/>
      <sheetName val="E_U4"/>
      <sheetName val="STADE_OP10"/>
      <sheetName val="villas_de_1_à_10"/>
      <sheetName val="EST_CONF7"/>
      <sheetName val="Macro-Long"/>
      <sheetName val="Macro-press"/>
      <sheetName val="Macro-Dexterne"/>
      <sheetName val="Macro-Epaisseur"/>
      <sheetName val="z_fnche7"/>
      <sheetName val="Macro-Diam-interne"/>
      <sheetName val="Bache_100_m3_SRET21"/>
      <sheetName val="loge_G_SRET21"/>
      <sheetName val="Bache_50_m3_SR121"/>
      <sheetName val="SR1_21"/>
      <sheetName val="loge_G_SR121"/>
      <sheetName val="Bache_50_m3_SR221"/>
      <sheetName val="loge_G_SR221"/>
      <sheetName val="Bache_50_m3_SR321"/>
      <sheetName val="loge_G_SR321"/>
      <sheetName val="Bache_50_m3_SR421"/>
      <sheetName val="loge_G_SR421"/>
      <sheetName val="loge_G_Réserv21"/>
      <sheetName val="Approvisi__Génie-Civil21"/>
      <sheetName val="ca_201221"/>
      <sheetName val="RE_SEV_5017"/>
      <sheetName val="EST_CONF"/>
      <sheetName val="z_fnche"/>
      <sheetName val="Bache_100_m3_SRET22"/>
      <sheetName val="loge_G_SRET22"/>
      <sheetName val="Bache_50_m3_SR122"/>
      <sheetName val="SR1_22"/>
      <sheetName val="loge_G_SR122"/>
      <sheetName val="Bache_50_m3_SR222"/>
      <sheetName val="loge_G_SR222"/>
      <sheetName val="Bache_50_m3_SR322"/>
      <sheetName val="loge_G_SR322"/>
      <sheetName val="Bache_50_m3_SR422"/>
      <sheetName val="loge_G_SR422"/>
      <sheetName val="loge_G_Réserv22"/>
      <sheetName val="Approvisi__Génie-Civil22"/>
      <sheetName val="ca_201222"/>
      <sheetName val="RE_SEV_5018"/>
      <sheetName val="STADE_OP11"/>
      <sheetName val="villas_de_1_à_101"/>
      <sheetName val="Bache_100_m3_SRET23"/>
      <sheetName val="loge_G_SRET23"/>
      <sheetName val="Bache_50_m3_SR123"/>
      <sheetName val="SR1_23"/>
      <sheetName val="loge_G_SR123"/>
      <sheetName val="Bache_50_m3_SR223"/>
      <sheetName val="loge_G_SR223"/>
      <sheetName val="Bache_50_m3_SR323"/>
      <sheetName val="loge_G_SR323"/>
      <sheetName val="Bache_50_m3_SR423"/>
      <sheetName val="loge_G_SR423"/>
      <sheetName val="loge_G_Réserv23"/>
      <sheetName val="Approvisi__Génie-Civil23"/>
      <sheetName val="ca_201223"/>
      <sheetName val="RE_SEV_5019"/>
      <sheetName val="STADE_OP12"/>
      <sheetName val="villas_de_1_à_102"/>
      <sheetName val="Bache_100_m3_SRET24"/>
      <sheetName val="loge_G_SRET24"/>
      <sheetName val="Bache_50_m3_SR124"/>
      <sheetName val="SR1_24"/>
      <sheetName val="loge_G_SR124"/>
      <sheetName val="Bache_50_m3_SR224"/>
      <sheetName val="loge_G_SR224"/>
      <sheetName val="Bache_50_m3_SR324"/>
      <sheetName val="loge_G_SR324"/>
      <sheetName val="Bache_50_m3_SR424"/>
      <sheetName val="loge_G_SR424"/>
      <sheetName val="loge_G_Réserv24"/>
      <sheetName val="Approvisi__Génie-Civil24"/>
      <sheetName val="ca_201224"/>
      <sheetName val="RE_SEV_5020"/>
      <sheetName val="STADE_OP13"/>
      <sheetName val="villas_de_1_à_103"/>
      <sheetName val="Bache_100_m3_SRET25"/>
      <sheetName val="loge_G_SRET25"/>
      <sheetName val="Bache_50_m3_SR125"/>
      <sheetName val="SR1_25"/>
      <sheetName val="loge_G_SR125"/>
      <sheetName val="Bache_50_m3_SR225"/>
      <sheetName val="loge_G_SR225"/>
      <sheetName val="Bache_50_m3_SR325"/>
      <sheetName val="loge_G_SR325"/>
      <sheetName val="Bache_50_m3_SR425"/>
      <sheetName val="loge_G_SR425"/>
      <sheetName val="loge_G_Réserv25"/>
      <sheetName val="Approvisi__Génie-Civil25"/>
      <sheetName val="ca_201225"/>
      <sheetName val="RE_SEV_5021"/>
      <sheetName val="STADE_OP14"/>
      <sheetName val="villas_de_1_à_104"/>
      <sheetName val="Bache_100_m3_SRET26"/>
      <sheetName val="loge_G_SRET26"/>
      <sheetName val="Bache_50_m3_SR126"/>
      <sheetName val="SR1_26"/>
      <sheetName val="loge_G_SR126"/>
      <sheetName val="Bache_50_m3_SR226"/>
      <sheetName val="loge_G_SR226"/>
      <sheetName val="Bache_50_m3_SR326"/>
      <sheetName val="loge_G_SR326"/>
      <sheetName val="Bache_50_m3_SR426"/>
      <sheetName val="loge_G_SR426"/>
      <sheetName val="loge_G_Réserv26"/>
      <sheetName val="Approvisi__Génie-Civil26"/>
      <sheetName val="ca_201226"/>
      <sheetName val="RE_SEV_5022"/>
      <sheetName val="STADE_OP15"/>
      <sheetName val="villas_de_1_à_105"/>
      <sheetName val="semelfonc"/>
      <sheetName val="classe1"/>
      <sheetName val="preau"/>
      <sheetName val="Macro-colbrook"/>
      <sheetName val="Macro-Newton"/>
      <sheetName val="Bache_100_m3_SRET27"/>
      <sheetName val="loge_G_SRET27"/>
      <sheetName val="Bache_50_m3_SR127"/>
      <sheetName val="SR1_27"/>
      <sheetName val="loge_G_SR127"/>
      <sheetName val="Bache_50_m3_SR227"/>
      <sheetName val="loge_G_SR227"/>
      <sheetName val="Bache_50_m3_SR327"/>
      <sheetName val="loge_G_SR327"/>
      <sheetName val="Bache_50_m3_SR427"/>
      <sheetName val="loge_G_SR427"/>
      <sheetName val="loge_G_Réserv27"/>
      <sheetName val="Approvisi__Génie-Civil27"/>
      <sheetName val="ca_201227"/>
    </sheetNames>
    <sheetDataSet>
      <sheetData sheetId="0"/>
      <sheetData sheetId="1"/>
      <sheetData sheetId="2"/>
      <sheetData sheetId="3" refreshError="1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Param"/>
      <sheetName val="calculs"/>
      <sheetName val="NZALAT+B_AMMAR1"/>
      <sheetName val="B_AMMAR_1"/>
      <sheetName val="Appr-_SIDI_ALI1"/>
      <sheetName val="Sidi_Ali1"/>
      <sheetName val="Bache_50_m3_SR11"/>
      <sheetName val="VRD"/>
      <sheetName val="Détail EFCMarrakech palmeraie"/>
      <sheetName val="Retrieve Data"/>
      <sheetName val="Retrieve Data Mensuel"/>
      <sheetName val="Retrieve Snow"/>
      <sheetName val="Retrieve Snow Mensuel"/>
      <sheetName val="Macro-cons"/>
      <sheetName val="NZALAT+B_AMMAR3"/>
      <sheetName val="B_AMMAR_3"/>
      <sheetName val="Appr-_SIDI_ALI3"/>
      <sheetName val="Sidi_Ali3"/>
      <sheetName val="NZALAT+B_AMMAR2"/>
      <sheetName val="B_AMMAR_2"/>
      <sheetName val="Appr-_SIDI_ALI2"/>
      <sheetName val="Sidi_Ali2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Tréso actualisée avec tirage"/>
      <sheetName val="Tréso_actualisée_avec_tirage"/>
      <sheetName val="PASSERELLE1000"/>
      <sheetName val="Tréso_actualisée_avec_tirage1"/>
      <sheetName val="NZALAT+B_AMMAR8"/>
      <sheetName val="B_AMMAR_8"/>
      <sheetName val="Appr-_SIDI_ALI8"/>
      <sheetName val="Sidi_Ali8"/>
      <sheetName val="Tréso_actualisée_avec_tirage2"/>
      <sheetName val="Tréso_actualisée_avec_tirage3"/>
      <sheetName val="Tréso_actualisée_avec_tirage4"/>
      <sheetName val="Bache_50_m3_SR12"/>
      <sheetName val="Tréso_actualisée_avec_tirage5"/>
      <sheetName val="Bache_50_m3_SR13"/>
      <sheetName val="TABLE"/>
      <sheetName val="Bache_50_m3_SR14"/>
      <sheetName val="NZALAT+B_AMMAR9"/>
      <sheetName val="B_AMMAR_9"/>
      <sheetName val="Appr-_SIDI_ALI9"/>
      <sheetName val="Sidi_Ali9"/>
      <sheetName val="Bache_50_m3_SR16"/>
      <sheetName val="Tréso_actualisée_avec_tirage6"/>
      <sheetName val="Bache_50_m3_SR15"/>
      <sheetName val="NZALAT+B_AMMAR10"/>
      <sheetName val="B_AMMAR_10"/>
      <sheetName val="Appr-_SIDI_ALI10"/>
      <sheetName val="Sidi_Ali10"/>
      <sheetName val="Bache_50_m3_SR17"/>
      <sheetName val="Tréso_actualisée_avec_tirage7"/>
      <sheetName val="NZALAT+B_AMMAR11"/>
      <sheetName val="B_AMMAR_11"/>
      <sheetName val="Appr-_SIDI_ALI11"/>
      <sheetName val="Sidi_Ali11"/>
      <sheetName val="Bache_50_m3_SR18"/>
      <sheetName val="Tréso_actualisée_avec_tirage8"/>
      <sheetName val="NZALAT+B_AMMAR13"/>
      <sheetName val="B_AMMAR_13"/>
      <sheetName val="Appr-_SIDI_ALI13"/>
      <sheetName val="Sidi_Ali13"/>
      <sheetName val="Bache_50_m3_SR110"/>
      <sheetName val="Tréso_actualisée_avec_tirage10"/>
      <sheetName val="NZALAT+B_AMMAR12"/>
      <sheetName val="B_AMMAR_12"/>
      <sheetName val="Appr-_SIDI_ALI12"/>
      <sheetName val="Sidi_Ali12"/>
      <sheetName val="Bache_50_m3_SR19"/>
      <sheetName val="Tréso_actualisée_avec_tirage9"/>
      <sheetName val="Nbr "/>
      <sheetName val="GO TM"/>
      <sheetName val="GO_TM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Tréso_actualisée_avec_tirage11"/>
      <sheetName val="GO_TM9"/>
      <sheetName val="Bache_50_m3_SR111"/>
      <sheetName val="Tréso_actualisée_avec_tirage12"/>
      <sheetName val="GO_TM10"/>
      <sheetName val="NZALAT+B_AMMAR14"/>
      <sheetName val="B_AMMAR_14"/>
      <sheetName val="Appr-_SIDI_ALI14"/>
      <sheetName val="Sidi_Ali14"/>
      <sheetName val="Bache_50_m3_SR112"/>
      <sheetName val="Tréso_actualisée_avec_tirage13"/>
      <sheetName val="GO_TM11"/>
      <sheetName val="NZALAT+B_AMMAR15"/>
      <sheetName val="B_AMMAR_15"/>
      <sheetName val="Appr-_SIDI_ALI15"/>
      <sheetName val="Sidi_Ali15"/>
      <sheetName val="Bache_50_m3_SR113"/>
      <sheetName val="Tréso_actualisée_avec_tirage14"/>
      <sheetName val="GO_TM12"/>
      <sheetName val="NZALAT+B_AMMAR16"/>
      <sheetName val="B_AMMAR_16"/>
      <sheetName val="Appr-_SIDI_ALI16"/>
      <sheetName val="Sidi_Ali16"/>
      <sheetName val="Bache_50_m3_SR114"/>
      <sheetName val="Tréso_actualisée_avec_tirage15"/>
      <sheetName val="GO_TM13"/>
      <sheetName val="NZALAT+B_AMMAR17"/>
      <sheetName val="B_AMMAR_17"/>
      <sheetName val="Appr-_SIDI_ALI17"/>
      <sheetName val="Sidi_Ali17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Dotations"/>
      <sheetName val="Nbr_"/>
      <sheetName val="NZALAT+B_AMMAR23"/>
      <sheetName val="B_AMMAR_23"/>
      <sheetName val="Appr-_SIDI_ALI23"/>
      <sheetName val="Sidi_Ali23"/>
      <sheetName val="Bache_50_m3_SR121"/>
      <sheetName val="Tréso_actualisée_avec_tirage22"/>
      <sheetName val="Nbr_2"/>
      <sheetName val="NZALAT+B_AMMAR22"/>
      <sheetName val="B_AMMAR_22"/>
      <sheetName val="Appr-_SIDI_ALI22"/>
      <sheetName val="Sidi_Ali22"/>
      <sheetName val="Bache_50_m3_SR120"/>
      <sheetName val="Tréso_actualisée_avec_tirage21"/>
      <sheetName val="Nbr_1"/>
      <sheetName val="NZALAT+B_AMMAR21"/>
      <sheetName val="B_AMMAR_21"/>
      <sheetName val="Appr-_SIDI_ALI21"/>
      <sheetName val="Sidi_Ali21"/>
      <sheetName val="Bache_50_m3_SR119"/>
      <sheetName val="Tréso_actualisée_avec_tirage20"/>
      <sheetName val="GO_TM18"/>
      <sheetName val="NZALAT+B_AMMAR24"/>
      <sheetName val="B_AMMAR_24"/>
      <sheetName val="Appr-_SIDI_ALI24"/>
      <sheetName val="Sidi_Ali24"/>
      <sheetName val="Bache_50_m3_SR122"/>
      <sheetName val="Tréso_actualisée_avec_tirage23"/>
      <sheetName val="Nbr_3"/>
      <sheetName val="GO_TM19"/>
      <sheetName val="NZALAT+B_AMMAR25"/>
      <sheetName val="B_AMMAR_25"/>
      <sheetName val="Appr-_SIDI_ALI25"/>
      <sheetName val="Sidi_Ali25"/>
      <sheetName val="Bache_50_m3_SR123"/>
      <sheetName val="Tréso_actualisée_avec_tirage24"/>
      <sheetName val="Nbr_4"/>
      <sheetName val="GO_TM20"/>
      <sheetName val="NZALAT+B_AMMAR26"/>
      <sheetName val="B_AMMAR_26"/>
      <sheetName val="Appr-_SIDI_ALI26"/>
      <sheetName val="Sidi_Ali26"/>
      <sheetName val="Bache_50_m3_SR124"/>
      <sheetName val="Tréso_actualisée_avec_tirage25"/>
      <sheetName val="Nbr_5"/>
      <sheetName val="GO_TM21"/>
      <sheetName val="att elec model"/>
      <sheetName val="NZALAT+B_AMMAR39"/>
      <sheetName val="B_AMMAR_39"/>
      <sheetName val="Appr-_SIDI_ALI39"/>
      <sheetName val="Sidi_Ali39"/>
      <sheetName val="Bache_50_m3_SR137"/>
      <sheetName val="Tréso_actualisée_avec_tirage38"/>
      <sheetName val="Détail_EFCMarrakech_palmeraie11"/>
      <sheetName val="Retrieve_Data11"/>
      <sheetName val="Retrieve_Data_Mensuel11"/>
      <sheetName val="Retrieve_Snow11"/>
      <sheetName val="Retrieve_Snow_Mensuel11"/>
      <sheetName val="Nbr_18"/>
      <sheetName val="GO_TM33"/>
      <sheetName val="P4-cond_définitif7"/>
      <sheetName val="NZALAT+B_AMMAR27"/>
      <sheetName val="B_AMMAR_27"/>
      <sheetName val="Appr-_SIDI_ALI27"/>
      <sheetName val="Sidi_Ali27"/>
      <sheetName val="Bache_50_m3_SR125"/>
      <sheetName val="Tréso_actualisée_avec_tirage26"/>
      <sheetName val="Nbr_6"/>
      <sheetName val="Détail_EFCMarrakech_palmeraie"/>
      <sheetName val="Retrieve_Data"/>
      <sheetName val="Retrieve_Data_Mensuel"/>
      <sheetName val="Retrieve_Snow"/>
      <sheetName val="Retrieve_Snow_Mensuel"/>
      <sheetName val="NZALAT+B_AMMAR30"/>
      <sheetName val="B_AMMAR_30"/>
      <sheetName val="Appr-_SIDI_ALI30"/>
      <sheetName val="Sidi_Ali30"/>
      <sheetName val="Bache_50_m3_SR128"/>
      <sheetName val="Tréso_actualisée_avec_tirage29"/>
      <sheetName val="Nbr_9"/>
      <sheetName val="GO_TM24"/>
      <sheetName val="Détail_EFCMarrakech_palmeraie2"/>
      <sheetName val="Retrieve_Data2"/>
      <sheetName val="Retrieve_Data_Mensuel2"/>
      <sheetName val="Retrieve_Snow2"/>
      <sheetName val="Retrieve_Snow_Mensuel2"/>
      <sheetName val="NZALAT+B_AMMAR28"/>
      <sheetName val="B_AMMAR_28"/>
      <sheetName val="Appr-_SIDI_ALI28"/>
      <sheetName val="Sidi_Ali28"/>
      <sheetName val="Bache_50_m3_SR126"/>
      <sheetName val="Tréso_actualisée_avec_tirage27"/>
      <sheetName val="Nbr_7"/>
      <sheetName val="GO_TM22"/>
      <sheetName val="NZALAT+B_AMMAR29"/>
      <sheetName val="B_AMMAR_29"/>
      <sheetName val="Appr-_SIDI_ALI29"/>
      <sheetName val="Sidi_Ali29"/>
      <sheetName val="Bache_50_m3_SR127"/>
      <sheetName val="Tréso_actualisée_avec_tirage28"/>
      <sheetName val="Nbr_8"/>
      <sheetName val="GO_TM23"/>
      <sheetName val="Détail_EFCMarrakech_palmeraie1"/>
      <sheetName val="Retrieve_Data1"/>
      <sheetName val="Retrieve_Data_Mensuel1"/>
      <sheetName val="Retrieve_Snow1"/>
      <sheetName val="Retrieve_Snow_Mensuel1"/>
      <sheetName val="NZALAT+B_AMMAR33"/>
      <sheetName val="B_AMMAR_33"/>
      <sheetName val="Appr-_SIDI_ALI33"/>
      <sheetName val="Sidi_Ali33"/>
      <sheetName val="Bache_50_m3_SR131"/>
      <sheetName val="Tréso_actualisée_avec_tirage32"/>
      <sheetName val="Nbr_12"/>
      <sheetName val="GO_TM27"/>
      <sheetName val="P4-cond_définitif2"/>
      <sheetName val="Détail_EFCMarrakech_palmeraie5"/>
      <sheetName val="Retrieve_Data5"/>
      <sheetName val="Retrieve_Data_Mensuel5"/>
      <sheetName val="Retrieve_Snow5"/>
      <sheetName val="Retrieve_Snow_Mensuel5"/>
      <sheetName val="NZALAT+B_AMMAR31"/>
      <sheetName val="B_AMMAR_31"/>
      <sheetName val="Appr-_SIDI_ALI31"/>
      <sheetName val="Sidi_Ali31"/>
      <sheetName val="Bache_50_m3_SR129"/>
      <sheetName val="Tréso_actualisée_avec_tirage30"/>
      <sheetName val="Nbr_10"/>
      <sheetName val="GO_TM25"/>
      <sheetName val="Détail_EFCMarrakech_palmeraie3"/>
      <sheetName val="Retrieve_Data3"/>
      <sheetName val="Retrieve_Data_Mensuel3"/>
      <sheetName val="Retrieve_Snow3"/>
      <sheetName val="Retrieve_Snow_Mensuel3"/>
      <sheetName val="P4-cond_définitif"/>
      <sheetName val="NZALAT+B_AMMAR32"/>
      <sheetName val="B_AMMAR_32"/>
      <sheetName val="Appr-_SIDI_ALI32"/>
      <sheetName val="Sidi_Ali32"/>
      <sheetName val="Bache_50_m3_SR130"/>
      <sheetName val="Tréso_actualisée_avec_tirage31"/>
      <sheetName val="Nbr_11"/>
      <sheetName val="GO_TM26"/>
      <sheetName val="P4-cond_définitif1"/>
      <sheetName val="Détail_EFCMarrakech_palmeraie4"/>
      <sheetName val="Retrieve_Data4"/>
      <sheetName val="Retrieve_Data_Mensuel4"/>
      <sheetName val="Retrieve_Snow4"/>
      <sheetName val="Retrieve_Snow_Mensuel4"/>
      <sheetName val="RE_SEV_502"/>
      <sheetName val="RE_SEV_5020"/>
      <sheetName val="BacheSR3NZ"/>
      <sheetName val="PU"/>
      <sheetName val="linéaire"/>
      <sheetName val="groupe_2_b-a2"/>
      <sheetName val="NZALAT+B_AMMAR34"/>
      <sheetName val="B_AMMAR_34"/>
      <sheetName val="Appr-_SIDI_ALI34"/>
      <sheetName val="Sidi_Ali34"/>
      <sheetName val="Bache_50_m3_SR132"/>
      <sheetName val="Tréso_actualisée_avec_tirage33"/>
      <sheetName val="Nbr_13"/>
      <sheetName val="GO_TM28"/>
      <sheetName val="Détail_EFCMarrakech_palmeraie6"/>
      <sheetName val="Retrieve_Data6"/>
      <sheetName val="Retrieve_Data_Mensuel6"/>
      <sheetName val="Retrieve_Snow6"/>
      <sheetName val="Retrieve_Snow_Mensuel6"/>
      <sheetName val="Bache"/>
      <sheetName val="Bache_50_m3_SR133"/>
      <sheetName val="Bache_50_m3_SR134"/>
      <sheetName val="NZALAT+B_AMMAR35"/>
      <sheetName val="B_AMMAR_35"/>
      <sheetName val="Appr-_SIDI_ALI35"/>
      <sheetName val="Sidi_Ali35"/>
      <sheetName val="Tréso_actualisée_avec_tirage34"/>
      <sheetName val="Nbr_14"/>
      <sheetName val="GO_TM29"/>
      <sheetName val="P4-cond_définitif3"/>
      <sheetName val="Détail_EFCMarrakech_palmeraie7"/>
      <sheetName val="Retrieve_Data7"/>
      <sheetName val="Retrieve_Data_Mensuel7"/>
      <sheetName val="Retrieve_Snow7"/>
      <sheetName val="Retrieve_Snow_Mensuel7"/>
      <sheetName val="RE_SEV_50"/>
      <sheetName val="groupe_2_b-a"/>
      <sheetName val="NZALAT+B_AMMAR36"/>
      <sheetName val="B_AMMAR_36"/>
      <sheetName val="Appr-_SIDI_ALI36"/>
      <sheetName val="Sidi_Ali36"/>
      <sheetName val="Tréso_actualisée_avec_tirage35"/>
      <sheetName val="Nbr_15"/>
      <sheetName val="GO_TM30"/>
      <sheetName val="Détail_EFCMarrakech_palmeraie8"/>
      <sheetName val="Retrieve_Data8"/>
      <sheetName val="Retrieve_Data_Mensuel8"/>
      <sheetName val="Retrieve_Snow8"/>
      <sheetName val="Retrieve_Snow_Mensuel8"/>
      <sheetName val="P4-cond_définitif4"/>
      <sheetName val="NZALAT+B_AMMAR37"/>
      <sheetName val="B_AMMAR_37"/>
      <sheetName val="Appr-_SIDI_ALI37"/>
      <sheetName val="Sidi_Ali37"/>
      <sheetName val="Bache_50_m3_SR135"/>
      <sheetName val="Tréso_actualisée_avec_tirage36"/>
      <sheetName val="Nbr_16"/>
      <sheetName val="GO_TM31"/>
      <sheetName val="Détail_EFCMarrakech_palmeraie9"/>
      <sheetName val="Retrieve_Data9"/>
      <sheetName val="Retrieve_Data_Mensuel9"/>
      <sheetName val="Retrieve_Snow9"/>
      <sheetName val="Retrieve_Snow_Mensuel9"/>
      <sheetName val="P4-cond_définitif5"/>
      <sheetName val="NZALAT+B_AMMAR38"/>
      <sheetName val="B_AMMAR_38"/>
      <sheetName val="Appr-_SIDI_ALI38"/>
      <sheetName val="Sidi_Ali38"/>
      <sheetName val="Bache_50_m3_SR136"/>
      <sheetName val="Tréso_actualisée_avec_tirage37"/>
      <sheetName val="Détail_EFCMarrakech_palmeraie10"/>
      <sheetName val="Retrieve_Data10"/>
      <sheetName val="Retrieve_Data_Mensuel10"/>
      <sheetName val="Retrieve_Snow10"/>
      <sheetName val="Retrieve_Snow_Mensuel10"/>
      <sheetName val="Nbr_17"/>
      <sheetName val="GO_TM32"/>
      <sheetName val="P4-cond_définitif6"/>
      <sheetName val="RE_SEV_501"/>
      <sheetName val="groupe_2_b-a1"/>
      <sheetName val="P4-cond définitif"/>
      <sheetName val="RE SEV 50"/>
      <sheetName val="groupe 2 b-a"/>
    </sheetNames>
    <sheetDataSet>
      <sheetData sheetId="0">
        <row r="3">
          <cell r="C3">
            <v>100</v>
          </cell>
        </row>
      </sheetData>
      <sheetData sheetId="1">
        <row r="3">
          <cell r="C3">
            <v>100</v>
          </cell>
        </row>
      </sheetData>
      <sheetData sheetId="2">
        <row r="3">
          <cell r="C3">
            <v>100</v>
          </cell>
        </row>
      </sheetData>
      <sheetData sheetId="3">
        <row r="3">
          <cell r="C3">
            <v>100</v>
          </cell>
        </row>
      </sheetData>
      <sheetData sheetId="4">
        <row r="3">
          <cell r="C3">
            <v>100</v>
          </cell>
        </row>
      </sheetData>
      <sheetData sheetId="5">
        <row r="3">
          <cell r="C3">
            <v>100</v>
          </cell>
        </row>
      </sheetData>
      <sheetData sheetId="6">
        <row r="3">
          <cell r="C3">
            <v>100</v>
          </cell>
        </row>
      </sheetData>
      <sheetData sheetId="7">
        <row r="3">
          <cell r="C3">
            <v>100</v>
          </cell>
        </row>
      </sheetData>
      <sheetData sheetId="8" refreshError="1">
        <row r="3">
          <cell r="C3">
            <v>100</v>
          </cell>
        </row>
      </sheetData>
      <sheetData sheetId="9">
        <row r="3">
          <cell r="C3">
            <v>100</v>
          </cell>
        </row>
      </sheetData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>
        <row r="3">
          <cell r="C3">
            <v>100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">
          <cell r="C3">
            <v>100</v>
          </cell>
        </row>
      </sheetData>
      <sheetData sheetId="31">
        <row r="3">
          <cell r="C3">
            <v>100</v>
          </cell>
        </row>
      </sheetData>
      <sheetData sheetId="32">
        <row r="3">
          <cell r="C3">
            <v>100</v>
          </cell>
        </row>
      </sheetData>
      <sheetData sheetId="33"/>
      <sheetData sheetId="34">
        <row r="3">
          <cell r="C3">
            <v>100</v>
          </cell>
        </row>
      </sheetData>
      <sheetData sheetId="35">
        <row r="3">
          <cell r="C3">
            <v>100</v>
          </cell>
        </row>
      </sheetData>
      <sheetData sheetId="36">
        <row r="3">
          <cell r="C3">
            <v>100</v>
          </cell>
        </row>
      </sheetData>
      <sheetData sheetId="37">
        <row r="3">
          <cell r="C3">
            <v>100</v>
          </cell>
        </row>
      </sheetData>
      <sheetData sheetId="38">
        <row r="3">
          <cell r="C3">
            <v>100</v>
          </cell>
        </row>
      </sheetData>
      <sheetData sheetId="39"/>
      <sheetData sheetId="40"/>
      <sheetData sheetId="41"/>
      <sheetData sheetId="42">
        <row r="3">
          <cell r="C3">
            <v>100</v>
          </cell>
        </row>
      </sheetData>
      <sheetData sheetId="43"/>
      <sheetData sheetId="44">
        <row r="3">
          <cell r="C3">
            <v>100</v>
          </cell>
        </row>
      </sheetData>
      <sheetData sheetId="45"/>
      <sheetData sheetId="46">
        <row r="3">
          <cell r="C3">
            <v>100</v>
          </cell>
        </row>
      </sheetData>
      <sheetData sheetId="47">
        <row r="3">
          <cell r="C3">
            <v>100</v>
          </cell>
        </row>
      </sheetData>
      <sheetData sheetId="48">
        <row r="3">
          <cell r="C3">
            <v>100</v>
          </cell>
        </row>
      </sheetData>
      <sheetData sheetId="49">
        <row r="3">
          <cell r="C3">
            <v>100</v>
          </cell>
        </row>
      </sheetData>
      <sheetData sheetId="50"/>
      <sheetData sheetId="51"/>
      <sheetData sheetId="52">
        <row r="3">
          <cell r="C3">
            <v>100</v>
          </cell>
        </row>
      </sheetData>
      <sheetData sheetId="53">
        <row r="3">
          <cell r="C3">
            <v>100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3">
          <cell r="C3">
            <v>100</v>
          </cell>
        </row>
      </sheetData>
      <sheetData sheetId="61">
        <row r="3">
          <cell r="C3">
            <v>100</v>
          </cell>
        </row>
      </sheetData>
      <sheetData sheetId="62">
        <row r="3">
          <cell r="C3">
            <v>100</v>
          </cell>
        </row>
      </sheetData>
      <sheetData sheetId="63">
        <row r="3">
          <cell r="C3">
            <v>100</v>
          </cell>
        </row>
      </sheetData>
      <sheetData sheetId="64" refreshError="1"/>
      <sheetData sheetId="65"/>
      <sheetData sheetId="66">
        <row r="3">
          <cell r="C3">
            <v>100</v>
          </cell>
        </row>
      </sheetData>
      <sheetData sheetId="67">
        <row r="3">
          <cell r="C3">
            <v>100</v>
          </cell>
        </row>
      </sheetData>
      <sheetData sheetId="68">
        <row r="3">
          <cell r="C3">
            <v>100</v>
          </cell>
        </row>
      </sheetData>
      <sheetData sheetId="69">
        <row r="3">
          <cell r="C3">
            <v>100</v>
          </cell>
        </row>
      </sheetData>
      <sheetData sheetId="70">
        <row r="3">
          <cell r="C3">
            <v>100</v>
          </cell>
        </row>
      </sheetData>
      <sheetData sheetId="71">
        <row r="3">
          <cell r="C3">
            <v>100</v>
          </cell>
        </row>
      </sheetData>
      <sheetData sheetId="72">
        <row r="3">
          <cell r="C3">
            <v>100</v>
          </cell>
        </row>
      </sheetData>
      <sheetData sheetId="73">
        <row r="3">
          <cell r="C3">
            <v>100</v>
          </cell>
        </row>
      </sheetData>
      <sheetData sheetId="74">
        <row r="3">
          <cell r="C3">
            <v>100</v>
          </cell>
        </row>
      </sheetData>
      <sheetData sheetId="75">
        <row r="3">
          <cell r="C3">
            <v>100</v>
          </cell>
        </row>
      </sheetData>
      <sheetData sheetId="76">
        <row r="3">
          <cell r="C3">
            <v>100</v>
          </cell>
        </row>
      </sheetData>
      <sheetData sheetId="77">
        <row r="3">
          <cell r="C3">
            <v>100</v>
          </cell>
        </row>
      </sheetData>
      <sheetData sheetId="78"/>
      <sheetData sheetId="79"/>
      <sheetData sheetId="80"/>
      <sheetData sheetId="81"/>
      <sheetData sheetId="82"/>
      <sheetData sheetId="83">
        <row r="3">
          <cell r="C3">
            <v>100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C3">
            <v>100</v>
          </cell>
        </row>
      </sheetData>
      <sheetData sheetId="94"/>
      <sheetData sheetId="95"/>
      <sheetData sheetId="96"/>
      <sheetData sheetId="97"/>
      <sheetData sheetId="98">
        <row r="3">
          <cell r="C3">
            <v>100</v>
          </cell>
        </row>
      </sheetData>
      <sheetData sheetId="99"/>
      <sheetData sheetId="100">
        <row r="3">
          <cell r="C3">
            <v>100</v>
          </cell>
        </row>
      </sheetData>
      <sheetData sheetId="101"/>
      <sheetData sheetId="102"/>
      <sheetData sheetId="103">
        <row r="3">
          <cell r="C3">
            <v>100</v>
          </cell>
        </row>
      </sheetData>
      <sheetData sheetId="104">
        <row r="3">
          <cell r="C3">
            <v>100</v>
          </cell>
        </row>
      </sheetData>
      <sheetData sheetId="105">
        <row r="3">
          <cell r="C3">
            <v>100</v>
          </cell>
        </row>
      </sheetData>
      <sheetData sheetId="106"/>
      <sheetData sheetId="107">
        <row r="3">
          <cell r="C3">
            <v>100</v>
          </cell>
        </row>
      </sheetData>
      <sheetData sheetId="108"/>
      <sheetData sheetId="109"/>
      <sheetData sheetId="110"/>
      <sheetData sheetId="111">
        <row r="3">
          <cell r="C3">
            <v>100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ONT 1"/>
      <sheetName val="AMONT 2"/>
      <sheetName val="AMONT 3."/>
      <sheetName val="AMONT4"/>
      <sheetName val="AMONT5."/>
      <sheetName val="AMONT 7."/>
      <sheetName val="AMONT (8)"/>
      <sheetName val="AMONT (9)"/>
      <sheetName val="AMONT 10."/>
      <sheetName val="AMONT (11)"/>
    </sheetNames>
    <sheetDataSet>
      <sheetData sheetId="0" refreshError="1">
        <row r="3">
          <cell r="G3">
            <v>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.U"/>
      <sheetName val="EP"/>
      <sheetName val="E_U"/>
    </sheetNames>
    <sheetDataSet>
      <sheetData sheetId="0">
        <row r="9">
          <cell r="H9">
            <v>1.8899999999998727</v>
          </cell>
        </row>
      </sheetData>
      <sheetData sheetId="1"/>
      <sheetData sheetId="2">
        <row r="9">
          <cell r="H9">
            <v>1.8899999999998727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fosse-betonne"/>
      <sheetName val="ESTIMATION (1)"/>
      <sheetName val="avant métre(corps de chauss)"/>
      <sheetName val="AVANT-METRE (terrasse)"/>
      <sheetName val="avant-metree-assai-Buse"/>
      <sheetName val="avant-metree-assai-Dalot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 xml:space="preserve">ETUDE DE CONSTRUCTION D'UNE PISTE </v>
          </cell>
        </row>
        <row r="2">
          <cell r="A2" t="str">
            <v>RELIANT  RAS LAKSER - BERKINE</v>
          </cell>
        </row>
        <row r="3">
          <cell r="A3" t="str">
            <v>ETUDE DE DEFINITION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r soutenement"/>
      <sheetName val="Mur type-1.5"/>
      <sheetName val="Mur type-2"/>
      <sheetName val="Mur type-2.5"/>
      <sheetName val="Mur type-3"/>
      <sheetName val="Mur type-4"/>
      <sheetName val="Mur type-5"/>
    </sheetNames>
    <sheetDataSet>
      <sheetData sheetId="0"/>
      <sheetData sheetId="1">
        <row r="15">
          <cell r="J15">
            <v>0.06</v>
          </cell>
        </row>
      </sheetData>
      <sheetData sheetId="2">
        <row r="15">
          <cell r="J15">
            <v>6.9999999999999993E-2</v>
          </cell>
        </row>
      </sheetData>
      <sheetData sheetId="3">
        <row r="15">
          <cell r="J15">
            <v>8.0000000000000016E-2</v>
          </cell>
        </row>
      </sheetData>
      <sheetData sheetId="4">
        <row r="8">
          <cell r="J8">
            <v>0.1</v>
          </cell>
        </row>
        <row r="10">
          <cell r="J10">
            <v>7.5</v>
          </cell>
        </row>
        <row r="13">
          <cell r="J13">
            <v>3.5999999999999996</v>
          </cell>
        </row>
        <row r="15">
          <cell r="J15">
            <v>0.1</v>
          </cell>
        </row>
      </sheetData>
      <sheetData sheetId="5">
        <row r="8">
          <cell r="J8">
            <v>0.1</v>
          </cell>
        </row>
        <row r="10">
          <cell r="J10">
            <v>7.5</v>
          </cell>
        </row>
        <row r="13">
          <cell r="J13">
            <v>5.67</v>
          </cell>
        </row>
        <row r="15">
          <cell r="J15">
            <v>0.13999999999999999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N2"/>
      <sheetName val="AvalCredoc"/>
      <sheetName val="Escompte"/>
      <sheetName val="Echéancier"/>
      <sheetName val="Fourniture"/>
      <sheetName val="B_P1"/>
      <sheetName val="D_E1"/>
      <sheetName val="Soumission_(2)1"/>
      <sheetName val="GESTION_ao1"/>
      <sheetName val="Feuil1_(2)1"/>
      <sheetName val="B_P2"/>
      <sheetName val="D_E2"/>
      <sheetName val="Soumission_(2)2"/>
      <sheetName val="GESTION_ao2"/>
      <sheetName val="Feuil1_(2)2"/>
      <sheetName val="B_P3"/>
      <sheetName val="D_E3"/>
      <sheetName val="Soumission_(2)3"/>
      <sheetName val="GESTION_ao3"/>
      <sheetName val="Feuil1_(2)3"/>
      <sheetName val="Module1"/>
      <sheetName val="Feuil2"/>
      <sheetName val="Feuil3"/>
      <sheetName val="DATA"/>
      <sheetName val="Rep pop"/>
      <sheetName val="0DONNEESDEBASES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Macro_Newton"/>
      <sheetName val="DefinitionPrix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B_P11"/>
      <sheetName val="D_E11"/>
      <sheetName val="Soumission_(2)11"/>
      <sheetName val="GESTION_ao11"/>
      <sheetName val="Feuil1_(2)11"/>
      <sheetName val="B_P9"/>
      <sheetName val="D_E9"/>
      <sheetName val="Soumission_(2)9"/>
      <sheetName val="GESTION_ao9"/>
      <sheetName val="Feuil1_(2)9"/>
      <sheetName val="B_P8"/>
      <sheetName val="D_E8"/>
      <sheetName val="Soumission_(2)8"/>
      <sheetName val="GESTION_ao8"/>
      <sheetName val="Feuil1_(2)8"/>
      <sheetName val="B_P7"/>
      <sheetName val="D_E7"/>
      <sheetName val="Soumission_(2)7"/>
      <sheetName val="GESTION_ao7"/>
      <sheetName val="Feuil1_(2)7"/>
      <sheetName val="B_P6"/>
      <sheetName val="D_E6"/>
      <sheetName val="Soumission_(2)6"/>
      <sheetName val="GESTION_ao6"/>
      <sheetName val="Feuil1_(2)6"/>
      <sheetName val="B_P10"/>
      <sheetName val="D_E10"/>
      <sheetName val="Soumission_(2)10"/>
      <sheetName val="GESTION_ao10"/>
      <sheetName val="Feuil1_(2)10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5"/>
      <sheetName val="D_E15"/>
      <sheetName val="Soumission_(2)15"/>
      <sheetName val="GESTION_ao15"/>
      <sheetName val="Feuil1_(2)15"/>
      <sheetName val="B_P14"/>
      <sheetName val="D_E14"/>
      <sheetName val="Soumission_(2)14"/>
      <sheetName val="GESTION_ao14"/>
      <sheetName val="Feuil1_(2)14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Avanc_%"/>
      <sheetName val="Avanc__par_bloc_VVT"/>
      <sheetName val="Z_Fnche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Avanc_%1"/>
      <sheetName val="Avanc__par_bloc_VVT1"/>
      <sheetName val="Z_Fnche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35"/>
      <sheetName val="D_E35"/>
      <sheetName val="Soumission_(2)35"/>
      <sheetName val="GESTION_ao35"/>
      <sheetName val="Feuil1_(2)35"/>
      <sheetName val="Avanc_%26"/>
      <sheetName val="Avanc__par_bloc_VVT26"/>
      <sheetName val="Z_Fnche26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3"/>
      <sheetName val="Bache"/>
      <sheetName val="Rep_pop"/>
      <sheetName val="B_P21"/>
      <sheetName val="D_E21"/>
      <sheetName val="Soumission_(2)21"/>
      <sheetName val="GESTION_ao21"/>
      <sheetName val="Feuil1_(2)21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22"/>
      <sheetName val="D_E22"/>
      <sheetName val="Soumission_(2)22"/>
      <sheetName val="GESTION_ao22"/>
      <sheetName val="Feuil1_(2)22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B_P25"/>
      <sheetName val="D_E25"/>
      <sheetName val="Soumission_(2)25"/>
      <sheetName val="GESTION_ao25"/>
      <sheetName val="Feuil1_(2)25"/>
      <sheetName val="Avanc_%7"/>
      <sheetName val="Avanc__par_bloc_VVT7"/>
      <sheetName val="Z_Fnche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Rep_pop1"/>
      <sheetName val="Rep_pop2"/>
      <sheetName val="Rep_pop3"/>
      <sheetName val="Rep_pop4"/>
      <sheetName val="Rep_pop5"/>
      <sheetName val="B_P28"/>
      <sheetName val="D_E28"/>
      <sheetName val="Soumission_(2)28"/>
      <sheetName val="GESTION_ao28"/>
      <sheetName val="Feuil1_(2)28"/>
      <sheetName val="Avanc_%10"/>
      <sheetName val="Avanc__par_bloc_VVT10"/>
      <sheetName val="Z_Fnche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26"/>
      <sheetName val="D_E26"/>
      <sheetName val="Soumission_(2)26"/>
      <sheetName val="GESTION_ao26"/>
      <sheetName val="Feuil1_(2)26"/>
      <sheetName val="Avanc_%8"/>
      <sheetName val="Avanc__par_bloc_VVT8"/>
      <sheetName val="Z_Fnche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27"/>
      <sheetName val="D_E27"/>
      <sheetName val="Soumission_(2)27"/>
      <sheetName val="GESTION_ao27"/>
      <sheetName val="Feuil1_(2)27"/>
      <sheetName val="Avanc_%9"/>
      <sheetName val="Avanc__par_bloc_VVT9"/>
      <sheetName val="Z_Fnche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31"/>
      <sheetName val="D_E31"/>
      <sheetName val="Soumission_(2)31"/>
      <sheetName val="GESTION_ao31"/>
      <sheetName val="Feuil1_(2)31"/>
      <sheetName val="Avanc_%13"/>
      <sheetName val="Avanc__par_bloc_VVT13"/>
      <sheetName val="Z_Fnche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8"/>
      <sheetName val="B_P29"/>
      <sheetName val="D_E29"/>
      <sheetName val="Soumission_(2)29"/>
      <sheetName val="GESTION_ao29"/>
      <sheetName val="Feuil1_(2)29"/>
      <sheetName val="Avanc_%11"/>
      <sheetName val="Avanc__par_bloc_VVT11"/>
      <sheetName val="Z_Fnche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6"/>
      <sheetName val="B_P30"/>
      <sheetName val="D_E30"/>
      <sheetName val="Soumission_(2)30"/>
      <sheetName val="GESTION_ao30"/>
      <sheetName val="Feuil1_(2)30"/>
      <sheetName val="Avanc_%12"/>
      <sheetName val="Avanc__par_bloc_VVT12"/>
      <sheetName val="Z_Fnche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7"/>
      <sheetName val="etan"/>
      <sheetName val="HALF_SAT"/>
      <sheetName val="PARAMETRES"/>
      <sheetName val="linéaire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BacheSR3NZ"/>
      <sheetName val="GC_150m3_MGHASSINE12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_P112"/>
      <sheetName val="Réservoir_200m3_G812"/>
      <sheetName val="récap_pein_8"/>
      <sheetName val="DimensRESEAU_(2)8"/>
      <sheetName val="S_P13"/>
      <sheetName val="GC_150m3_MGHASSINE3"/>
      <sheetName val="Réservoir_200m3_G83"/>
      <sheetName val="bord_elec_annasr4"/>
      <sheetName val="Q10-Branche-A&amp;B"/>
      <sheetName val="Rep_pop9"/>
      <sheetName val="récap_pein_"/>
      <sheetName val="DimensRESEAU_(2)"/>
      <sheetName val="S_P14"/>
      <sheetName val="GC_150m3_MGHASSINE4"/>
      <sheetName val="Réservoir_200m3_G84"/>
      <sheetName val="bord_elec_annasr"/>
      <sheetName val="Rep_pop10"/>
      <sheetName val="récap_pein_1"/>
      <sheetName val="DimensRESEAU_(2)1"/>
      <sheetName val="S_P15"/>
      <sheetName val="GC_150m3_MGHASSINE5"/>
      <sheetName val="Réservoir_200m3_G85"/>
      <sheetName val="bord_elec_annasr1"/>
      <sheetName val="Avanc_%14"/>
      <sheetName val="Avanc__par_bloc_VVT14"/>
      <sheetName val="Z_Fnche14"/>
      <sheetName val="Avanc_%15"/>
      <sheetName val="Avanc__par_bloc_VVT15"/>
      <sheetName val="Z_Fnche15"/>
      <sheetName val="Avanc_%16"/>
      <sheetName val="Avanc__par_bloc_VVT16"/>
      <sheetName val="Z_Fnche16"/>
      <sheetName val="Avanc_%17"/>
      <sheetName val="Avanc__par_bloc_VVT17"/>
      <sheetName val="Z_Fnche17"/>
      <sheetName val="Avanc_%18"/>
      <sheetName val="Avanc__par_bloc_VVT18"/>
      <sheetName val="Z_Fnche18"/>
      <sheetName val="Table1"/>
      <sheetName val="Personnel"/>
      <sheetName val="elec"/>
      <sheetName val="B_P32"/>
      <sheetName val="D_E32"/>
      <sheetName val="Soumission_(2)32"/>
      <sheetName val="GESTION_ao32"/>
      <sheetName val="Feuil1_(2)32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B_P33"/>
      <sheetName val="D_E33"/>
      <sheetName val="Soumission_(2)33"/>
      <sheetName val="GESTION_ao33"/>
      <sheetName val="Feuil1_(2)33"/>
      <sheetName val="Avanc_%19"/>
      <sheetName val="Avanc__par_bloc_VVT19"/>
      <sheetName val="Z_Fnche19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1"/>
      <sheetName val="GC_150m3_MGHASSINE6"/>
      <sheetName val="S_P16"/>
      <sheetName val="Réservoir_200m3_G86"/>
      <sheetName val="récap_pein_2"/>
      <sheetName val="DimensRESEAU_(2)2"/>
      <sheetName val="bord_elec_annasr2"/>
      <sheetName val="Base_Liste2"/>
      <sheetName val="Base_Liste"/>
      <sheetName val="progmetr4"/>
      <sheetName val="récap_pein_3"/>
      <sheetName val="DimensRESEAU_(2)3"/>
      <sheetName val="récap_pein_4"/>
      <sheetName val="DimensRESEAU_(2)4"/>
      <sheetName val="récap_pein_5"/>
      <sheetName val="DimensRESEAU_(2)5"/>
      <sheetName val="récap_pein_6"/>
      <sheetName val="DimensRESEAU_(2)6"/>
      <sheetName val="Avanc_%21"/>
      <sheetName val="Avanc__par_bloc_VVT21"/>
      <sheetName val="Z_Fnche21"/>
      <sheetName val="Avanc_%20"/>
      <sheetName val="Avanc__par_bloc_VVT20"/>
      <sheetName val="Z_Fnche20"/>
      <sheetName val="Avanc_%22"/>
      <sheetName val="Avanc__par_bloc_VVT22"/>
      <sheetName val="Z_Fnche22"/>
      <sheetName val="Avanc_%23"/>
      <sheetName val="Avanc__par_bloc_VVT23"/>
      <sheetName val="Z_Fnche23"/>
      <sheetName val="Avanc_%24"/>
      <sheetName val="Avanc__par_bloc_VVT24"/>
      <sheetName val="Z_Fnche24"/>
      <sheetName val="Réservoir_100m3_G81"/>
      <sheetName val="Réservoir_100m3_G82"/>
      <sheetName val="groupe_2_B-A1"/>
      <sheetName val="S_P17"/>
      <sheetName val="GC_150m3_MGHASSINE7"/>
      <sheetName val="Réservoir_200m3_G87"/>
      <sheetName val="S_P18"/>
      <sheetName val="GC_150m3_MGHASSINE8"/>
      <sheetName val="Réservoir_200m3_G88"/>
      <sheetName val="S_P19"/>
      <sheetName val="GC_150m3_MGHASSINE9"/>
      <sheetName val="Réservoir_200m3_G89"/>
      <sheetName val="S_P110"/>
      <sheetName val="GC_150m3_MGHASSINE10"/>
      <sheetName val="Réservoir_200m3_G810"/>
      <sheetName val="Qeu"/>
      <sheetName val="Ouvrages"/>
      <sheetName val="AN2SF"/>
      <sheetName val="production_distrib5"/>
      <sheetName val="production_distrib2"/>
      <sheetName val="AN1SI"/>
      <sheetName val="preau"/>
      <sheetName val="SEMELFONC"/>
      <sheetName val="classe1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B_P37"/>
      <sheetName val="D_E37"/>
      <sheetName val="Soumission_(2)37"/>
      <sheetName val="GESTION_ao37"/>
      <sheetName val="Feuil1_(2)3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>
        <row r="87">
          <cell r="A87">
            <v>2.1697051600065382</v>
          </cell>
        </row>
      </sheetData>
      <sheetData sheetId="18"/>
      <sheetData sheetId="19">
        <row r="1">
          <cell r="A1" t="str">
            <v>Cons</v>
          </cell>
        </row>
      </sheetData>
      <sheetData sheetId="20">
        <row r="1">
          <cell r="A1" t="str">
            <v>Epaisseur-conuite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Epaisseur</v>
          </cell>
        </row>
      </sheetData>
      <sheetData sheetId="23">
        <row r="1">
          <cell r="A1" t="str">
            <v>Long-Total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>
        <row r="87">
          <cell r="A87">
            <v>2.1697051600065382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r soutenement"/>
      <sheetName val="Mur type-1.5"/>
      <sheetName val="Mur type-2"/>
      <sheetName val="Mur type-2.5"/>
      <sheetName val="Mur type-3"/>
      <sheetName val="Mur type-4"/>
      <sheetName val="Mur type-5"/>
    </sheetNames>
    <sheetDataSet>
      <sheetData sheetId="0" refreshError="1">
        <row r="16">
          <cell r="I16">
            <v>848.72416250000197</v>
          </cell>
          <cell r="J16">
            <v>30.250500000000066</v>
          </cell>
          <cell r="K16">
            <v>27.085375000000056</v>
          </cell>
          <cell r="L16">
            <v>2268.7875000000049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  <sheetName val="RECAP_NMS"/>
      <sheetName val="ETUDE_Sidi_ali"/>
      <sheetName val="Appr-GC(Sidi_Ali)"/>
      <sheetName val="Station_forage_2940-15"/>
      <sheetName val="loge_forage_2940-15"/>
      <sheetName val="GC_R300m3__sidi_ali"/>
      <sheetName val="SP_sur_captage_S_ali"/>
      <sheetName val="SIDI ALI"/>
      <sheetName val="Macro-cons"/>
      <sheetName val="RECAP_NMS1"/>
      <sheetName val="ETUDE_Sidi_ali1"/>
      <sheetName val="Appr-GC(Sidi_Ali)1"/>
      <sheetName val="Station_forage_2940-151"/>
      <sheetName val="loge_forage_2940-151"/>
      <sheetName val="GC_R300m3__sidi_ali1"/>
      <sheetName val="SP_sur_captage_S_ali1"/>
      <sheetName val="SIDI_ALI"/>
      <sheetName val="Table1"/>
      <sheetName val="RECAP_NMS2"/>
      <sheetName val="ETUDE_Sidi_ali2"/>
      <sheetName val="Appr-GC(Sidi_Ali)2"/>
      <sheetName val="Station_forage_2940-152"/>
      <sheetName val="loge_forage_2940-152"/>
      <sheetName val="GC_R300m3__sidi_ali2"/>
      <sheetName val="SP_sur_captage_S_ali2"/>
      <sheetName val="RECAP_NMS3"/>
      <sheetName val="ETUDE_Sidi_ali3"/>
      <sheetName val="Appr-GC(Sidi_Ali)3"/>
      <sheetName val="Station_forage_2940-153"/>
      <sheetName val="loge_forage_2940-153"/>
      <sheetName val="GC_R300m3__sidi_ali3"/>
      <sheetName val="SP_sur_captage_S_ali3"/>
      <sheetName val="RECAP_NMS4"/>
      <sheetName val="ETUDE_Sidi_ali4"/>
      <sheetName val="Appr-GC(Sidi_Ali)4"/>
      <sheetName val="Station_forage_2940-154"/>
      <sheetName val="loge_forage_2940-154"/>
      <sheetName val="GC_R300m3__sidi_ali4"/>
      <sheetName val="SP_sur_captage_S_ali4"/>
      <sheetName val="RECAP_NMS6"/>
      <sheetName val="ETUDE_Sidi_ali6"/>
      <sheetName val="Appr-GC(Sidi_Ali)6"/>
      <sheetName val="Station_forage_2940-156"/>
      <sheetName val="loge_forage_2940-156"/>
      <sheetName val="GC_R300m3__sidi_ali6"/>
      <sheetName val="SP_sur_captage_S_ali6"/>
      <sheetName val="RECAP_NMS5"/>
      <sheetName val="ETUDE_Sidi_ali5"/>
      <sheetName val="Appr-GC(Sidi_Ali)5"/>
      <sheetName val="Station_forage_2940-155"/>
      <sheetName val="loge_forage_2940-155"/>
      <sheetName val="GC_R300m3__sidi_ali5"/>
      <sheetName val="SP_sur_captage_S_ali5"/>
      <sheetName val="RECAP_NMS7"/>
      <sheetName val="ETUDE_Sidi_ali7"/>
      <sheetName val="Appr-GC(Sidi_Ali)7"/>
      <sheetName val="Station_forage_2940-157"/>
      <sheetName val="loge_forage_2940-157"/>
      <sheetName val="GC_R300m3__sidi_ali7"/>
      <sheetName val="SP_sur_captage_S_ali7"/>
      <sheetName val="RECAP_NMS8"/>
      <sheetName val="ETUDE_Sidi_ali8"/>
      <sheetName val="Appr-GC(Sidi_Ali)8"/>
      <sheetName val="Station_forage_2940-158"/>
      <sheetName val="loge_forage_2940-158"/>
      <sheetName val="GC_R300m3__sidi_ali8"/>
      <sheetName val="SP_sur_captage_S_ali8"/>
      <sheetName val="SIDI_ALI1"/>
      <sheetName val="SIDI_ALI2"/>
      <sheetName val="SIDI_ALI3"/>
      <sheetName val="RECAP_NMS35"/>
      <sheetName val="ETUDE_Sidi_ali35"/>
      <sheetName val="Appr-GC(Sidi_Ali)35"/>
      <sheetName val="Station_forage_2940-1535"/>
      <sheetName val="loge_forage_2940-1535"/>
      <sheetName val="GC_R300m3__sidi_ali35"/>
      <sheetName val="SP_sur_captage_S_ali35"/>
      <sheetName val="SIDI_ALI33"/>
      <sheetName val="SIDI_ALI5"/>
      <sheetName val="SIDI_ALI4"/>
      <sheetName val="SIDI_ALI6"/>
      <sheetName val="Fourniture"/>
      <sheetName val="bord_elec_annasr3"/>
      <sheetName val="Personnaliser_votre_decompt3"/>
      <sheetName val="RECAP_NMS10"/>
      <sheetName val="ETUDE_Sidi_ali10"/>
      <sheetName val="Appr-GC(Sidi_Ali)10"/>
      <sheetName val="Station_forage_2940-1510"/>
      <sheetName val="loge_forage_2940-1510"/>
      <sheetName val="GC_R300m3__sidi_ali10"/>
      <sheetName val="SP_sur_captage_S_ali10"/>
      <sheetName val="AN2"/>
      <sheetName val="RECAP_NMS9"/>
      <sheetName val="ETUDE_Sidi_ali9"/>
      <sheetName val="Appr-GC(Sidi_Ali)9"/>
      <sheetName val="Station_forage_2940-159"/>
      <sheetName val="loge_forage_2940-159"/>
      <sheetName val="GC_R300m3__sidi_ali9"/>
      <sheetName val="SP_sur_captage_S_ali9"/>
      <sheetName val="RECAP_NMS11"/>
      <sheetName val="ETUDE_Sidi_ali11"/>
      <sheetName val="Appr-GC(Sidi_Ali)11"/>
      <sheetName val="Station_forage_2940-1511"/>
      <sheetName val="loge_forage_2940-1511"/>
      <sheetName val="GC_R300m3__sidi_ali11"/>
      <sheetName val="SP_sur_captage_S_ali11"/>
      <sheetName val="SIDI_ALI7"/>
      <sheetName val="RECAP_NMS21"/>
      <sheetName val="ETUDE_Sidi_ali21"/>
      <sheetName val="Appr-GC(Sidi_Ali)21"/>
      <sheetName val="Station_forage_2940-1521"/>
      <sheetName val="loge_forage_2940-1521"/>
      <sheetName val="GC_R300m3__sidi_ali21"/>
      <sheetName val="SP_sur_captage_S_ali21"/>
      <sheetName val="SIDI_ALI19"/>
      <sheetName val="SIDI_ALI8"/>
      <sheetName val="SIDI_ALI9"/>
      <sheetName val="RECAP_NMS12"/>
      <sheetName val="ETUDE_Sidi_ali12"/>
      <sheetName val="Appr-GC(Sidi_Ali)12"/>
      <sheetName val="Station_forage_2940-1512"/>
      <sheetName val="loge_forage_2940-1512"/>
      <sheetName val="GC_R300m3__sidi_ali12"/>
      <sheetName val="SP_sur_captage_S_ali12"/>
      <sheetName val="SIDI_ALI10"/>
      <sheetName val="RECAP_NMS13"/>
      <sheetName val="ETUDE_Sidi_ali13"/>
      <sheetName val="Appr-GC(Sidi_Ali)13"/>
      <sheetName val="Station_forage_2940-1513"/>
      <sheetName val="loge_forage_2940-1513"/>
      <sheetName val="GC_R300m3__sidi_ali13"/>
      <sheetName val="SP_sur_captage_S_ali13"/>
      <sheetName val="SIDI_ALI11"/>
      <sheetName val="RECAP_NMS14"/>
      <sheetName val="ETUDE_Sidi_ali14"/>
      <sheetName val="Appr-GC(Sidi_Ali)14"/>
      <sheetName val="Station_forage_2940-1514"/>
      <sheetName val="loge_forage_2940-1514"/>
      <sheetName val="GC_R300m3__sidi_ali14"/>
      <sheetName val="SP_sur_captage_S_ali14"/>
      <sheetName val="SIDI_ALI12"/>
      <sheetName val="RECAP_NMS15"/>
      <sheetName val="ETUDE_Sidi_ali15"/>
      <sheetName val="Appr-GC(Sidi_Ali)15"/>
      <sheetName val="Station_forage_2940-1515"/>
      <sheetName val="loge_forage_2940-1515"/>
      <sheetName val="GC_R300m3__sidi_ali15"/>
      <sheetName val="SP_sur_captage_S_ali15"/>
      <sheetName val="SIDI_ALI13"/>
      <sheetName val="RECAP_NMS16"/>
      <sheetName val="ETUDE_Sidi_ali16"/>
      <sheetName val="Appr-GC(Sidi_Ali)16"/>
      <sheetName val="Station_forage_2940-1516"/>
      <sheetName val="loge_forage_2940-1516"/>
      <sheetName val="GC_R300m3__sidi_ali16"/>
      <sheetName val="SP_sur_captage_S_ali16"/>
      <sheetName val="SIDI_ALI14"/>
      <sheetName val="RECAP_NMS17"/>
      <sheetName val="ETUDE_Sidi_ali17"/>
      <sheetName val="Appr-GC(Sidi_Ali)17"/>
      <sheetName val="Station_forage_2940-1517"/>
      <sheetName val="loge_forage_2940-1517"/>
      <sheetName val="GC_R300m3__sidi_ali17"/>
      <sheetName val="SP_sur_captage_S_ali17"/>
      <sheetName val="SIDI_ALI15"/>
      <sheetName val="RECAP_NMS18"/>
      <sheetName val="ETUDE_Sidi_ali18"/>
      <sheetName val="Appr-GC(Sidi_Ali)18"/>
      <sheetName val="Station_forage_2940-1518"/>
      <sheetName val="loge_forage_2940-1518"/>
      <sheetName val="GC_R300m3__sidi_ali18"/>
      <sheetName val="SP_sur_captage_S_ali18"/>
      <sheetName val="SIDI_ALI16"/>
      <sheetName val="RECAP_NMS19"/>
      <sheetName val="ETUDE_Sidi_ali19"/>
      <sheetName val="Appr-GC(Sidi_Ali)19"/>
      <sheetName val="Station_forage_2940-1519"/>
      <sheetName val="loge_forage_2940-1519"/>
      <sheetName val="GC_R300m3__sidi_ali19"/>
      <sheetName val="SP_sur_captage_S_ali19"/>
      <sheetName val="SIDI_ALI17"/>
      <sheetName val="RECAP_NMS20"/>
      <sheetName val="ETUDE_Sidi_ali20"/>
      <sheetName val="Appr-GC(Sidi_Ali)20"/>
      <sheetName val="Station_forage_2940-1520"/>
      <sheetName val="loge_forage_2940-1520"/>
      <sheetName val="GC_R300m3__sidi_ali20"/>
      <sheetName val="SP_sur_captage_S_ali20"/>
      <sheetName val="SIDI_ALI18"/>
      <sheetName val="lot_7_ELEC7"/>
      <sheetName val="RECAP_NMS23"/>
      <sheetName val="ETUDE_Sidi_ali23"/>
      <sheetName val="Appr-GC(Sidi_Ali)23"/>
      <sheetName val="Station_forage_2940-1523"/>
      <sheetName val="loge_forage_2940-1523"/>
      <sheetName val="GC_R300m3__sidi_ali23"/>
      <sheetName val="SP_sur_captage_S_ali23"/>
      <sheetName val="SIDI_ALI21"/>
      <sheetName val="RECAP_NMS22"/>
      <sheetName val="ETUDE_Sidi_ali22"/>
      <sheetName val="Appr-GC(Sidi_Ali)22"/>
      <sheetName val="Station_forage_2940-1522"/>
      <sheetName val="loge_forage_2940-1522"/>
      <sheetName val="GC_R300m3__sidi_ali22"/>
      <sheetName val="SP_sur_captage_S_ali22"/>
      <sheetName val="SIDI_ALI20"/>
      <sheetName val="RECAP_NMS24"/>
      <sheetName val="ETUDE_Sidi_ali24"/>
      <sheetName val="Appr-GC(Sidi_Ali)24"/>
      <sheetName val="Station_forage_2940-1524"/>
      <sheetName val="loge_forage_2940-1524"/>
      <sheetName val="GC_R300m3__sidi_ali24"/>
      <sheetName val="SP_sur_captage_S_ali24"/>
      <sheetName val="SIDI_ALI22"/>
      <sheetName val="RECAP_NMS25"/>
      <sheetName val="ETUDE_Sidi_ali25"/>
      <sheetName val="Appr-GC(Sidi_Ali)25"/>
      <sheetName val="Station_forage_2940-1525"/>
      <sheetName val="loge_forage_2940-1525"/>
      <sheetName val="GC_R300m3__sidi_ali25"/>
      <sheetName val="SP_sur_captage_S_ali25"/>
      <sheetName val="SIDI_ALI23"/>
      <sheetName val="RECAP_NMS26"/>
      <sheetName val="ETUDE_Sidi_ali26"/>
      <sheetName val="Appr-GC(Sidi_Ali)26"/>
      <sheetName val="Station_forage_2940-1526"/>
      <sheetName val="loge_forage_2940-1526"/>
      <sheetName val="GC_R300m3__sidi_ali26"/>
      <sheetName val="SP_sur_captage_S_ali26"/>
      <sheetName val="SIDI_ALI24"/>
      <sheetName val="S_P110"/>
      <sheetName val="Macro-Dexterne"/>
      <sheetName val="Macro-Long"/>
      <sheetName val="Macro-press"/>
      <sheetName val="S_P12"/>
      <sheetName val="S_P1"/>
      <sheetName val="S_P11"/>
      <sheetName val="RECAP_NMS29"/>
      <sheetName val="ETUDE_Sidi_ali29"/>
      <sheetName val="Appr-GC(Sidi_Ali)29"/>
      <sheetName val="Station_forage_2940-1529"/>
      <sheetName val="loge_forage_2940-1529"/>
      <sheetName val="GC_R300m3__sidi_ali29"/>
      <sheetName val="SP_sur_captage_S_ali29"/>
      <sheetName val="SIDI_ALI27"/>
      <sheetName val="S_P15"/>
      <sheetName val="lot_7_ELEC2"/>
      <sheetName val="RECAP_NMS27"/>
      <sheetName val="ETUDE_Sidi_ali27"/>
      <sheetName val="Appr-GC(Sidi_Ali)27"/>
      <sheetName val="Station_forage_2940-1527"/>
      <sheetName val="loge_forage_2940-1527"/>
      <sheetName val="GC_R300m3__sidi_ali27"/>
      <sheetName val="SP_sur_captage_S_ali27"/>
      <sheetName val="SIDI_ALI25"/>
      <sheetName val="lot_7_ELEC"/>
      <sheetName val="S_P13"/>
      <sheetName val="RECAP_NMS28"/>
      <sheetName val="ETUDE_Sidi_ali28"/>
      <sheetName val="Appr-GC(Sidi_Ali)28"/>
      <sheetName val="Station_forage_2940-1528"/>
      <sheetName val="loge_forage_2940-1528"/>
      <sheetName val="GC_R300m3__sidi_ali28"/>
      <sheetName val="SP_sur_captage_S_ali28"/>
      <sheetName val="SIDI_ALI26"/>
      <sheetName val="S_P14"/>
      <sheetName val="lot_7_ELEC1"/>
      <sheetName val="bord_elec_annasr"/>
      <sheetName val="Personnaliser_votre_decompt"/>
      <sheetName val="RECAP_NMS30"/>
      <sheetName val="ETUDE_Sidi_ali30"/>
      <sheetName val="Appr-GC(Sidi_Ali)30"/>
      <sheetName val="Station_forage_2940-1530"/>
      <sheetName val="loge_forage_2940-1530"/>
      <sheetName val="GC_R300m3__sidi_ali30"/>
      <sheetName val="SP_sur_captage_S_ali30"/>
      <sheetName val="SIDI_ALI28"/>
      <sheetName val="RECAP_NMS31"/>
      <sheetName val="ETUDE_Sidi_ali31"/>
      <sheetName val="Appr-GC(Sidi_Ali)31"/>
      <sheetName val="Station_forage_2940-1531"/>
      <sheetName val="loge_forage_2940-1531"/>
      <sheetName val="GC_R300m3__sidi_ali31"/>
      <sheetName val="SP_sur_captage_S_ali31"/>
      <sheetName val="SIDI_ALI29"/>
      <sheetName val="lot_7_ELEC3"/>
      <sheetName val="S_P16"/>
      <sheetName val="bord_elec_annasr1"/>
      <sheetName val="Personnaliser_votre_decompt1"/>
      <sheetName val="RECAP_NMS32"/>
      <sheetName val="ETUDE_Sidi_ali32"/>
      <sheetName val="Appr-GC(Sidi_Ali)32"/>
      <sheetName val="Station_forage_2940-1532"/>
      <sheetName val="loge_forage_2940-1532"/>
      <sheetName val="GC_R300m3__sidi_ali32"/>
      <sheetName val="SP_sur_captage_S_ali32"/>
      <sheetName val="SIDI_ALI30"/>
      <sheetName val="lot_7_ELEC4"/>
      <sheetName val="S_P17"/>
      <sheetName val="RECAP_NMS33"/>
      <sheetName val="ETUDE_Sidi_ali33"/>
      <sheetName val="Appr-GC(Sidi_Ali)33"/>
      <sheetName val="Station_forage_2940-1533"/>
      <sheetName val="loge_forage_2940-1533"/>
      <sheetName val="GC_R300m3__sidi_ali33"/>
      <sheetName val="SP_sur_captage_S_ali33"/>
      <sheetName val="SIDI_ALI31"/>
      <sheetName val="lot_7_ELEC5"/>
      <sheetName val="S_P18"/>
      <sheetName val="RECAP_NMS34"/>
      <sheetName val="ETUDE_Sidi_ali34"/>
      <sheetName val="Appr-GC(Sidi_Ali)34"/>
      <sheetName val="Station_forage_2940-1534"/>
      <sheetName val="loge_forage_2940-1534"/>
      <sheetName val="GC_R300m3__sidi_ali34"/>
      <sheetName val="SP_sur_captage_S_ali34"/>
      <sheetName val="SIDI_ALI32"/>
      <sheetName val="bord_elec_annasr2"/>
      <sheetName val="Personnaliser_votre_decompt2"/>
      <sheetName val="lot_7_ELEC6"/>
      <sheetName val="S_P19"/>
      <sheetName val="bord.elec.annasr"/>
      <sheetName val="Personnaliser votre decompt"/>
      <sheetName val="lot 7 ELEC"/>
      <sheetName val="S.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 refreshError="1"/>
      <sheetData sheetId="331" refreshError="1"/>
      <sheetData sheetId="3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100"/>
      <sheetName val="hydro&gt;100"/>
      <sheetName val="hydro&lt;25km2"/>
      <sheetName val="avant-metree-assai-Dalot"/>
      <sheetName val="avant-metree-assai-Buse"/>
      <sheetName val="fosse-betonne"/>
      <sheetName val="avant métre"/>
      <sheetName val="estimations"/>
      <sheetName val="recap-metre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Macro-press"/>
      <sheetName val="Macro-Long"/>
      <sheetName val="Macro-Dexterne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Recap"/>
      <sheetName val="BORD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elec"/>
      <sheetName val="CPS1"/>
      <sheetName val="ONEP"/>
      <sheetName val="besoin_ZF1"/>
      <sheetName val="1ERE_trche1"/>
      <sheetName val="deb_ZF_1"/>
      <sheetName val="debjor_ZF_1"/>
      <sheetName val="Z_Indst1"/>
      <sheetName val="besoin_ZI1"/>
      <sheetName val="Z_Fnche2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Z_Fnche3"/>
      <sheetName val="besoin_ZF2"/>
      <sheetName val="1ERE_trche2"/>
      <sheetName val="deb_ZF_2"/>
      <sheetName val="debjor_ZF_2"/>
      <sheetName val="Z_Indst2"/>
      <sheetName val="besoin_ZI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Z_Fnche4"/>
      <sheetName val="besoin_ZF3"/>
      <sheetName val="1ERE_trche3"/>
      <sheetName val="deb_ZF_3"/>
      <sheetName val="debjor_ZF_3"/>
      <sheetName val="Z_Indst3"/>
      <sheetName val="besoin_ZI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Z_Fnche5"/>
      <sheetName val="besoin_ZF4"/>
      <sheetName val="1ERE_trche4"/>
      <sheetName val="deb_ZF_4"/>
      <sheetName val="debjor_ZF_4"/>
      <sheetName val="Z_Indst4"/>
      <sheetName val="besoin_ZI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besoin_ZF5"/>
      <sheetName val="1ERE_trche5"/>
      <sheetName val="deb_ZF_5"/>
      <sheetName val="debjor_ZF_5"/>
      <sheetName val="Z_Indst5"/>
      <sheetName val="besoin_ZI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"/>
      <sheetName val="BT"/>
      <sheetName val="䁀"/>
      <sheetName val="䁄晦晦♦䁜"/>
      <sheetName val="AN2SF"/>
      <sheetName val="AN1SI"/>
      <sheetName val="AN1SF"/>
      <sheetName val="Z_Fnche8"/>
      <sheetName val="besoin_ZF7"/>
      <sheetName val="1ERE_trche7"/>
      <sheetName val="deb_ZF_7"/>
      <sheetName val="debjor_ZF_7"/>
      <sheetName val="Z_Indst7"/>
      <sheetName val="besoin_ZI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Z_Fnche10"/>
      <sheetName val="besoin_ZF9"/>
      <sheetName val="1ERE_trche9"/>
      <sheetName val="deb_ZF_9"/>
      <sheetName val="debjor_ZF_9"/>
      <sheetName val="Z_Indst9"/>
      <sheetName val="besoin_ZI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9"/>
      <sheetName val="besoin_ZF8"/>
      <sheetName val="1ERE_trche8"/>
      <sheetName val="deb_ZF_8"/>
      <sheetName val="debjor_ZF_8"/>
      <sheetName val="Z_Indst8"/>
      <sheetName val="besoin_ZI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1"/>
      <sheetName val="besoin_ZF10"/>
      <sheetName val="1ERE_trche10"/>
      <sheetName val="deb_ZF_10"/>
      <sheetName val="debjor_ZF_10"/>
      <sheetName val="Z_Indst10"/>
      <sheetName val="besoin_ZI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1"/>
      <sheetName val="1ERE_trche11"/>
      <sheetName val="deb_ZF_11"/>
      <sheetName val="debjor_ZF_11"/>
      <sheetName val="Z_Indst11"/>
      <sheetName val="besoin_ZI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4"/>
      <sheetName val="besoin_ZF13"/>
      <sheetName val="1ERE_trche13"/>
      <sheetName val="deb_ZF_13"/>
      <sheetName val="debjor_ZF_13"/>
      <sheetName val="Z_Indst13"/>
      <sheetName val="besoin_ZI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3"/>
      <sheetName val="besoin_ZF12"/>
      <sheetName val="1ERE_trche12"/>
      <sheetName val="deb_ZF_12"/>
      <sheetName val="debjor_ZF_12"/>
      <sheetName val="Z_Indst12"/>
      <sheetName val="besoin_ZI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5"/>
      <sheetName val="besoin_ZF14"/>
      <sheetName val="1ERE_trche14"/>
      <sheetName val="deb_ZF_14"/>
      <sheetName val="debjor_ZF_14"/>
      <sheetName val="Z_Indst14"/>
      <sheetName val="besoin_ZI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5"/>
      <sheetName val="1ERE_trche15"/>
      <sheetName val="deb_ZF_15"/>
      <sheetName val="debjor_ZF_15"/>
      <sheetName val="Z_Indst15"/>
      <sheetName val="besoin_ZI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6"/>
      <sheetName val="1ERE_trche16"/>
      <sheetName val="deb_ZF_16"/>
      <sheetName val="debjor_ZF_16"/>
      <sheetName val="Z_Indst16"/>
      <sheetName val="besoin_ZI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7"/>
      <sheetName val="1ERE_trche17"/>
      <sheetName val="deb_ZF_17"/>
      <sheetName val="debjor_ZF_17"/>
      <sheetName val="Z_Indst17"/>
      <sheetName val="besoin_ZI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Z_Fnche20"/>
      <sheetName val="besoin_ZF19"/>
      <sheetName val="1ERE_trche19"/>
      <sheetName val="deb_ZF_19"/>
      <sheetName val="debjor_ZF_19"/>
      <sheetName val="Z_Indst19"/>
      <sheetName val="besoin_ZI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Z_Fnche19"/>
      <sheetName val="besoin_ZF18"/>
      <sheetName val="1ERE_trche18"/>
      <sheetName val="deb_ZF_18"/>
      <sheetName val="debjor_ZF_18"/>
      <sheetName val="Z_Indst18"/>
      <sheetName val="besoin_ZI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Z_Fnche36"/>
      <sheetName val="besoin_ZF35"/>
      <sheetName val="1ERE_trche35"/>
      <sheetName val="deb_ZF_35"/>
      <sheetName val="debjor_ZF_35"/>
      <sheetName val="Z_Indst35"/>
      <sheetName val="besoin_ZI35"/>
      <sheetName val="OP_FINANCIERS34"/>
      <sheetName val="TAB_COMP_TEC34"/>
      <sheetName val="Page_garde33"/>
      <sheetName val="FAX_PRECISION33"/>
      <sheetName val="tab_demarreur33"/>
      <sheetName val="FAX_CORREC33"/>
      <sheetName val="offre_fina33"/>
      <sheetName val="BUDSTAFF(2)"/>
      <sheetName val="Macro-cons"/>
      <sheetName val="AN2"/>
      <sheetName val="ELEC_LOT_12214"/>
      <sheetName val="Macro-Diam-interne"/>
      <sheetName val="Macro-Epaisseur"/>
      <sheetName val="GC_150m3_MGHASSINE7"/>
      <sheetName val="S_P17"/>
      <sheetName val="???????䁀????????"/>
      <sheetName val="???????䁄???????晦晦♦䁜"/>
      <sheetName val="Z_Fnche21"/>
      <sheetName val="besoin_ZF21"/>
      <sheetName val="1ERE_trche21"/>
      <sheetName val="deb_ZF_21"/>
      <sheetName val="debjor_ZF_21"/>
      <sheetName val="Z_Indst21"/>
      <sheetName val="besoin_ZI21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ELEC_LOT_1221"/>
      <sheetName val="besoin_ZF20"/>
      <sheetName val="1ERE_trche20"/>
      <sheetName val="deb_ZF_20"/>
      <sheetName val="debjor_ZF_20"/>
      <sheetName val="Z_Indst20"/>
      <sheetName val="besoin_ZI20"/>
      <sheetName val="ELEC_LOT_122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2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3"/>
      <sheetName val="Z_Fnche24"/>
      <sheetName val="besoin_ZF24"/>
      <sheetName val="1ERE_trche24"/>
      <sheetName val="deb_ZF_24"/>
      <sheetName val="debjor_ZF_24"/>
      <sheetName val="Z_Indst24"/>
      <sheetName val="besoin_ZI24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ELEC_LOT_1224"/>
      <sheetName val="Z_Fnche25"/>
      <sheetName val="besoin_ZF25"/>
      <sheetName val="1ERE_trche25"/>
      <sheetName val="deb_ZF_25"/>
      <sheetName val="debjor_ZF_25"/>
      <sheetName val="Z_Indst25"/>
      <sheetName val="besoin_ZI25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ELEC_LOT_1225"/>
      <sheetName val="Z_Fnche26"/>
      <sheetName val="besoin_ZF26"/>
      <sheetName val="1ERE_trche26"/>
      <sheetName val="deb_ZF_26"/>
      <sheetName val="debjor_ZF_26"/>
      <sheetName val="Z_Indst26"/>
      <sheetName val="besoin_ZI26"/>
      <sheetName val="OP_FINANCIERS25"/>
      <sheetName val="TAB_COMP_TEC25"/>
      <sheetName val="Page_garde25"/>
      <sheetName val="FAX_PRECISION25"/>
      <sheetName val="tab_demarreur25"/>
      <sheetName val="FAX_CORREC25"/>
      <sheetName val="offre_fina25"/>
      <sheetName val="ELEC_LOT_1226"/>
      <sheetName val="Z_Fnche29"/>
      <sheetName val="besoin_ZF29"/>
      <sheetName val="1ERE_trche29"/>
      <sheetName val="deb_ZF_29"/>
      <sheetName val="debjor_ZF_29"/>
      <sheetName val="Z_Indst29"/>
      <sheetName val="besoin_ZI29"/>
      <sheetName val="OP_FINANCIERS28"/>
      <sheetName val="TAB_COMP_TEC28"/>
      <sheetName val="Page_garde28"/>
      <sheetName val="FAX_PRECISION28"/>
      <sheetName val="tab_demarreur28"/>
      <sheetName val="FAX_CORREC28"/>
      <sheetName val="offre_fina28"/>
      <sheetName val="ELEC_LOT_1229"/>
      <sheetName val="GC_150m3_MGHASSINE2"/>
      <sheetName val="S_P12"/>
      <sheetName val="GC_150m3_MGHASSINE"/>
      <sheetName val="S_P1"/>
      <sheetName val="Z_Fnche27"/>
      <sheetName val="besoin_ZF27"/>
      <sheetName val="1ERE_trche27"/>
      <sheetName val="deb_ZF_27"/>
      <sheetName val="debjor_ZF_27"/>
      <sheetName val="Z_Indst27"/>
      <sheetName val="besoin_ZI27"/>
      <sheetName val="OP_FINANCIERS26"/>
      <sheetName val="TAB_COMP_TEC26"/>
      <sheetName val="Page_garde26"/>
      <sheetName val="FAX_PRECISION26"/>
      <sheetName val="tab_demarreur26"/>
      <sheetName val="FAX_CORREC26"/>
      <sheetName val="offre_fina26"/>
      <sheetName val="ELEC_LOT_1227"/>
      <sheetName val="Z_Fnche28"/>
      <sheetName val="besoin_ZF28"/>
      <sheetName val="1ERE_trche28"/>
      <sheetName val="deb_ZF_28"/>
      <sheetName val="debjor_ZF_28"/>
      <sheetName val="Z_Indst28"/>
      <sheetName val="besoin_ZI28"/>
      <sheetName val="OP_FINANCIERS27"/>
      <sheetName val="TAB_COMP_TEC27"/>
      <sheetName val="Page_garde27"/>
      <sheetName val="FAX_PRECISION27"/>
      <sheetName val="tab_demarreur27"/>
      <sheetName val="FAX_CORREC27"/>
      <sheetName val="offre_fina27"/>
      <sheetName val="ELEC_LOT_1228"/>
      <sheetName val="GC_150m3_MGHASSINE1"/>
      <sheetName val="S_P11"/>
      <sheetName val="Z_Fnche32"/>
      <sheetName val="besoin_ZF32"/>
      <sheetName val="1ERE_trche32"/>
      <sheetName val="deb_ZF_32"/>
      <sheetName val="debjor_ZF_32"/>
      <sheetName val="Z_Indst32"/>
      <sheetName val="besoin_ZI32"/>
      <sheetName val="OP_FINANCIERS31"/>
      <sheetName val="TAB_COMP_TEC31"/>
      <sheetName val="Page_garde31"/>
      <sheetName val="FAX_PRECISION31"/>
      <sheetName val="tab_demarreur31"/>
      <sheetName val="FAX_CORREC31"/>
      <sheetName val="offre_fina31"/>
      <sheetName val="ELEC_LOT_12212"/>
      <sheetName val="GC_150m3_MGHASSINE5"/>
      <sheetName val="S_P15"/>
      <sheetName val="Z_Fnche30"/>
      <sheetName val="besoin_ZF30"/>
      <sheetName val="1ERE_trche30"/>
      <sheetName val="deb_ZF_30"/>
      <sheetName val="debjor_ZF_30"/>
      <sheetName val="Z_Indst30"/>
      <sheetName val="besoin_ZI30"/>
      <sheetName val="OP_FINANCIERS29"/>
      <sheetName val="TAB_COMP_TEC29"/>
      <sheetName val="Page_garde29"/>
      <sheetName val="FAX_PRECISION29"/>
      <sheetName val="tab_demarreur29"/>
      <sheetName val="FAX_CORREC29"/>
      <sheetName val="offre_fina29"/>
      <sheetName val="ELEC_LOT_12210"/>
      <sheetName val="GC_150m3_MGHASSINE3"/>
      <sheetName val="S_P13"/>
      <sheetName val="Z_Fnche31"/>
      <sheetName val="besoin_ZF31"/>
      <sheetName val="1ERE_trche31"/>
      <sheetName val="deb_ZF_31"/>
      <sheetName val="debjor_ZF_31"/>
      <sheetName val="Z_Indst31"/>
      <sheetName val="besoin_ZI31"/>
      <sheetName val="OP_FINANCIERS30"/>
      <sheetName val="TAB_COMP_TEC30"/>
      <sheetName val="Page_garde30"/>
      <sheetName val="FAX_PRECISION30"/>
      <sheetName val="tab_demarreur30"/>
      <sheetName val="FAX_CORREC30"/>
      <sheetName val="offre_fina30"/>
      <sheetName val="ELEC_LOT_12211"/>
      <sheetName val="GC_150m3_MGHASSINE4"/>
      <sheetName val="S_P14"/>
      <sheetName val="ZONES_rec1"/>
      <sheetName val="Z_Fnche33"/>
      <sheetName val="besoin_ZF33"/>
      <sheetName val="1ERE_trche33"/>
      <sheetName val="deb_ZF_33"/>
      <sheetName val="debjor_ZF_33"/>
      <sheetName val="Z_Indst33"/>
      <sheetName val="besoin_ZI3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  <sheetName val="Z.Fnche"/>
      <sheetName val="constr_assilah_dar_eesied"/>
      <sheetName val="Z_Fn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car"/>
      <sheetName val="hydro&lt;25km2"/>
      <sheetName val="ESTIMATION"/>
      <sheetName val="constr assilah dar eesied"/>
      <sheetName val="fosse-betonne"/>
      <sheetName val="PROGMETR"/>
      <sheetName val="constr_assilah_dar_eesi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DefinitionPrix"/>
      <sheetName val="Macro-Hardy-Cross"/>
      <sheetName val="Macro-Pression"/>
      <sheetName val="S_P13"/>
      <sheetName val="GC_150m3_MGHASSINE3"/>
      <sheetName val="Réservoir_200m3_G83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Macro_colbrook"/>
      <sheetName val="aep"/>
      <sheetName val="B_P"/>
      <sheetName val="D_E"/>
      <sheetName val="Soumission_(2)"/>
      <sheetName val="GESTION_ao"/>
      <sheetName val="Feuil1_(2)"/>
      <sheetName val="AN2"/>
      <sheetName val="AvalCredoc"/>
      <sheetName val="Escompte"/>
      <sheetName val="B_P1"/>
      <sheetName val="D_E1"/>
      <sheetName val="Soumission_(2)1"/>
      <sheetName val="GESTION_ao1"/>
      <sheetName val="Feuil1_(2)1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Module1"/>
      <sheetName val="Macro_Newton"/>
      <sheetName val="Feuil2"/>
      <sheetName val="Feuil3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Table1"/>
      <sheetName val="PG"/>
      <sheetName val="Avanc %"/>
      <sheetName val="BORDEREAU"/>
      <sheetName val="Appros"/>
      <sheetName val="Avanc  par bloc VVT"/>
      <sheetName val="Fourniture"/>
      <sheetName val="Calcul"/>
      <sheetName val="Z.Fnche"/>
      <sheetName val="Echéancier"/>
      <sheetName val="AN3"/>
      <sheetName val="DATA"/>
      <sheetName val="Rep pop"/>
      <sheetName val="0DONNEESDEBASES"/>
      <sheetName val="BacheSR3NZ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S_P14"/>
      <sheetName val="GC_150m3_MGHASSINE4"/>
      <sheetName val="Réservoir_200m3_G84"/>
      <sheetName val="S_P15"/>
      <sheetName val="GC_150m3_MGHASSINE5"/>
      <sheetName val="Réservoir_200m3_G85"/>
      <sheetName val="S_P16"/>
      <sheetName val="GC_150m3_MGHASSINE6"/>
      <sheetName val="Réservoir_200m3_G86"/>
      <sheetName val="B_P4"/>
      <sheetName val="D_E4"/>
      <sheetName val="Soumission_(2)4"/>
      <sheetName val="GESTION_ao4"/>
      <sheetName val="Feuil1_(2)4"/>
      <sheetName val="S_P18"/>
      <sheetName val="GC_150m3_MGHASSINE8"/>
      <sheetName val="Réservoir_200m3_G88"/>
      <sheetName val="B_P6"/>
      <sheetName val="D_E6"/>
      <sheetName val="Soumission_(2)6"/>
      <sheetName val="GESTION_ao6"/>
      <sheetName val="Feuil1_(2)6"/>
      <sheetName val="S_P17"/>
      <sheetName val="GC_150m3_MGHASSINE7"/>
      <sheetName val="Réservoir_200m3_G87"/>
      <sheetName val="B_P5"/>
      <sheetName val="D_E5"/>
      <sheetName val="Soumission_(2)5"/>
      <sheetName val="GESTION_ao5"/>
      <sheetName val="Feuil1_(2)5"/>
      <sheetName val="S_P19"/>
      <sheetName val="GC_150m3_MGHASSINE9"/>
      <sheetName val="Réservoir_200m3_G89"/>
      <sheetName val="B_P7"/>
      <sheetName val="D_E7"/>
      <sheetName val="Soumission_(2)7"/>
      <sheetName val="GESTION_ao7"/>
      <sheetName val="Feuil1_(2)7"/>
      <sheetName val="S_P110"/>
      <sheetName val="GC_150m3_MGHASSINE10"/>
      <sheetName val="Réservoir_200m3_G810"/>
      <sheetName val="B_P8"/>
      <sheetName val="D_E8"/>
      <sheetName val="Soumission_(2)8"/>
      <sheetName val="GESTION_ao8"/>
      <sheetName val="Feuil1_(2)8"/>
      <sheetName val="S_P111"/>
      <sheetName val="GC_150m3_MGHASSINE11"/>
      <sheetName val="Réservoir_200m3_G811"/>
      <sheetName val="B_P9"/>
      <sheetName val="D_E9"/>
      <sheetName val="Soumission_(2)9"/>
      <sheetName val="GESTION_ao9"/>
      <sheetName val="Feuil1_(2)9"/>
      <sheetName val="S_P144"/>
      <sheetName val="GC_150m3_MGHASSINE44"/>
      <sheetName val="Réservoir_200m3_G844"/>
      <sheetName val="B_P20"/>
      <sheetName val="D_E20"/>
      <sheetName val="Soumission_(2)20"/>
      <sheetName val="GESTION_ao20"/>
      <sheetName val="Feuil1_(2)20"/>
      <sheetName val="Avanc_%18"/>
      <sheetName val="Avanc__par_bloc_VVT18"/>
      <sheetName val="Z_Fnche18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18"/>
      <sheetName val="Avanc_%"/>
      <sheetName val="Avanc__par_bloc_VVT"/>
      <sheetName val="Z_Fnche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Avanc_%1"/>
      <sheetName val="Avanc__par_bloc_VVT1"/>
      <sheetName val="Z_Fnche1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Avanc_%2"/>
      <sheetName val="Avanc__par_bloc_VVT2"/>
      <sheetName val="Z_Fnche2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2"/>
      <sheetName val="Avanc_%3"/>
      <sheetName val="Avanc__par_bloc_VVT3"/>
      <sheetName val="Z_Fnche3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3"/>
      <sheetName val="Avanc_%4"/>
      <sheetName val="Avanc__par_bloc_VVT4"/>
      <sheetName val="Z_Fnche4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4"/>
      <sheetName val="Avanc_%5"/>
      <sheetName val="Avanc__par_bloc_VVT5"/>
      <sheetName val="Z_Fnche5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Rep_pop5"/>
      <sheetName val="Qeu"/>
      <sheetName val="Avanc_%6"/>
      <sheetName val="Avanc__par_bloc_VVT6"/>
      <sheetName val="Z_Fnche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etan"/>
      <sheetName val="S_P113"/>
      <sheetName val="GC_150m3_MGHASSINE13"/>
      <sheetName val="Réservoir_200m3_G813"/>
      <sheetName val="B_P11"/>
      <sheetName val="D_E11"/>
      <sheetName val="Soumission_(2)11"/>
      <sheetName val="GESTION_ao11"/>
      <sheetName val="Feuil1_(2)11"/>
      <sheetName val="Avanc_%9"/>
      <sheetName val="Avanc__par_bloc_VVT9"/>
      <sheetName val="Z_Fnche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Avanc_%7"/>
      <sheetName val="Avanc__par_bloc_VVT7"/>
      <sheetName val="Z_Fnche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2"/>
      <sheetName val="GC_150m3_MGHASSINE12"/>
      <sheetName val="Réservoir_200m3_G812"/>
      <sheetName val="B_P10"/>
      <sheetName val="D_E10"/>
      <sheetName val="Soumission_(2)10"/>
      <sheetName val="GESTION_ao10"/>
      <sheetName val="Feuil1_(2)10"/>
      <sheetName val="Avanc_%8"/>
      <sheetName val="Avanc__par_bloc_VVT8"/>
      <sheetName val="Z_Fnche8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S_P116"/>
      <sheetName val="GC_150m3_MGHASSINE16"/>
      <sheetName val="Réservoir_200m3_G816"/>
      <sheetName val="Avanc_%12"/>
      <sheetName val="Avanc__par_bloc_VVT12"/>
      <sheetName val="Z_Fnche12"/>
      <sheetName val="B_P14"/>
      <sheetName val="D_E14"/>
      <sheetName val="Soumission_(2)14"/>
      <sheetName val="GESTION_ao14"/>
      <sheetName val="Feuil1_(2)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2"/>
      <sheetName val="S_P114"/>
      <sheetName val="GC_150m3_MGHASSINE14"/>
      <sheetName val="Réservoir_200m3_G814"/>
      <sheetName val="Avanc_%10"/>
      <sheetName val="Avanc__par_bloc_VVT10"/>
      <sheetName val="Z_Fnche10"/>
      <sheetName val="B_P12"/>
      <sheetName val="D_E12"/>
      <sheetName val="Soumission_(2)12"/>
      <sheetName val="GESTION_ao12"/>
      <sheetName val="Feuil1_(2)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0"/>
      <sheetName val="S_P115"/>
      <sheetName val="GC_150m3_MGHASSINE15"/>
      <sheetName val="Réservoir_200m3_G815"/>
      <sheetName val="Avanc_%11"/>
      <sheetName val="Avanc__par_bloc_VVT11"/>
      <sheetName val="Z_Fnche11"/>
      <sheetName val="B_P13"/>
      <sheetName val="D_E13"/>
      <sheetName val="Soumission_(2)13"/>
      <sheetName val="GESTION_ao13"/>
      <sheetName val="Feuil1_(2)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1"/>
      <sheetName val="S_P117"/>
      <sheetName val="GC_150m3_MGHASSINE17"/>
      <sheetName val="Réservoir_200m3_G817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  <sheetName val="Avanc_%13"/>
      <sheetName val="Avanc__par_bloc_VVT13"/>
      <sheetName val="Z_Fnche13"/>
      <sheetName val="B_P15"/>
      <sheetName val="D_E15"/>
      <sheetName val="Soumission_(2)15"/>
      <sheetName val="GESTION_ao15"/>
      <sheetName val="Feuil1_(2)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3"/>
      <sheetName val="B_P16"/>
      <sheetName val="D_E16"/>
      <sheetName val="Soumission_(2)16"/>
      <sheetName val="GESTION_ao16"/>
      <sheetName val="Feuil1_(2)16"/>
      <sheetName val="Avanc_%14"/>
      <sheetName val="Avanc__par_bloc_VVT14"/>
      <sheetName val="Z_Fnche14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4"/>
      <sheetName val="preau"/>
      <sheetName val="SEMELFONC"/>
      <sheetName val="classe1"/>
      <sheetName val="Avanc_%15"/>
      <sheetName val="Avanc__par_bloc_VVT15"/>
      <sheetName val="Z_Fnche15"/>
      <sheetName val="B_P17"/>
      <sheetName val="D_E17"/>
      <sheetName val="Soumission_(2)17"/>
      <sheetName val="GESTION_ao17"/>
      <sheetName val="Feuil1_(2)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5"/>
      <sheetName val="Avanc_%16"/>
      <sheetName val="Avanc__par_bloc_VVT16"/>
      <sheetName val="Z_Fnche16"/>
      <sheetName val="B_P18"/>
      <sheetName val="D_E18"/>
      <sheetName val="Soumission_(2)18"/>
      <sheetName val="GESTION_ao18"/>
      <sheetName val="Feuil1_(2)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6"/>
      <sheetName val="DONNEES"/>
      <sheetName val="S_P143"/>
      <sheetName val="GC_150m3_MGHASSINE43"/>
      <sheetName val="Réservoir_200m3_G843"/>
      <sheetName val="B_P19"/>
      <sheetName val="D_E19"/>
      <sheetName val="Soumission_(2)19"/>
      <sheetName val="GESTION_ao19"/>
      <sheetName val="Feuil1_(2)19"/>
      <sheetName val="Avanc_%17"/>
      <sheetName val="Avanc__par_bloc_VVT17"/>
      <sheetName val="Z_Fnche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C16"/>
  <sheetViews>
    <sheetView workbookViewId="0"/>
  </sheetViews>
  <sheetFormatPr baseColWidth="10" defaultRowHeight="12.75"/>
  <sheetData>
    <row r="1" spans="1:3">
      <c r="A1" s="1" t="s">
        <v>0</v>
      </c>
    </row>
    <row r="2" spans="1:3">
      <c r="A2" s="2" t="e">
        <f>NA()</f>
        <v>#N/A</v>
      </c>
      <c r="B2" s="3" t="s">
        <v>1</v>
      </c>
    </row>
    <row r="3" spans="1:3">
      <c r="A3" s="2" t="e">
        <f>NA()</f>
        <v>#N/A</v>
      </c>
    </row>
    <row r="4" spans="1:3">
      <c r="A4" s="2" t="e">
        <f>NA()</f>
        <v>#N/A</v>
      </c>
    </row>
    <row r="5" spans="1:3">
      <c r="A5" s="2" t="e">
        <f>NA()</f>
        <v>#N/A</v>
      </c>
    </row>
    <row r="6" spans="1:3">
      <c r="A6" s="2" t="e">
        <f>NA()</f>
        <v>#N/A</v>
      </c>
      <c r="B6" s="3" t="s">
        <v>2</v>
      </c>
    </row>
    <row r="7" spans="1:3">
      <c r="A7" s="2">
        <f>(b_1+m_1*B12)*B12</f>
        <v>10.135914937827614</v>
      </c>
      <c r="B7" s="3" t="s">
        <v>3</v>
      </c>
    </row>
    <row r="8" spans="1:3">
      <c r="A8" s="2">
        <f>b_1+2*m_1*B12</f>
        <v>12</v>
      </c>
      <c r="B8" s="3" t="s">
        <v>4</v>
      </c>
    </row>
    <row r="9" spans="1:3">
      <c r="A9" s="2">
        <f>2*m_1</f>
        <v>0</v>
      </c>
      <c r="B9" s="3" t="s">
        <v>5</v>
      </c>
    </row>
    <row r="10" spans="1:3">
      <c r="A10" s="2">
        <f>(Qprojet_1^2)*A9-(3*9.81*A8*(A7^2))</f>
        <v>-36282.518267747866</v>
      </c>
      <c r="B10" s="3" t="s">
        <v>6</v>
      </c>
    </row>
    <row r="11" spans="1:3">
      <c r="A11" s="2">
        <f>(Qprojet_1^2)*A8-(9.81*A7^3)</f>
        <v>0</v>
      </c>
      <c r="B11" s="3" t="s">
        <v>7</v>
      </c>
    </row>
    <row r="12" spans="1:3">
      <c r="A12" s="2" t="e">
        <f>NA()</f>
        <v>#N/A</v>
      </c>
      <c r="B12">
        <v>0.84465957815230119</v>
      </c>
      <c r="C12" s="3" t="s">
        <v>8</v>
      </c>
    </row>
    <row r="13" spans="1:3">
      <c r="A13" s="2">
        <f>B12-(A11/A10)</f>
        <v>0.84465957815230119</v>
      </c>
    </row>
    <row r="14" spans="1:3">
      <c r="A14" s="2" t="e">
        <f>NA()</f>
        <v>#N/A</v>
      </c>
    </row>
    <row r="15" spans="1:3">
      <c r="A15" s="2" t="e">
        <f>NA()</f>
        <v>#N/A</v>
      </c>
    </row>
    <row r="16" spans="1:3">
      <c r="A16" s="2" t="e">
        <f>NA()</f>
        <v>#N/A</v>
      </c>
    </row>
  </sheetData>
  <sheetProtection sheet="1"/>
  <phoneticPr fontId="58" type="noConversion"/>
  <pageMargins left="0.74791666666666667" right="0.74791666666666667" top="0.98402777777777772" bottom="0.98402777777777772" header="0.49236111111111114" footer="0.49236111111111114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Y74"/>
  <sheetViews>
    <sheetView view="pageBreakPreview" topLeftCell="A12" zoomScaleNormal="75" zoomScaleSheetLayoutView="100" workbookViewId="0">
      <selection activeCell="F22" sqref="F22"/>
    </sheetView>
  </sheetViews>
  <sheetFormatPr baseColWidth="10" defaultColWidth="9.7109375" defaultRowHeight="15.75"/>
  <cols>
    <col min="1" max="1" width="10.140625" style="818" bestFit="1" customWidth="1"/>
    <col min="2" max="2" width="8.140625" style="845" bestFit="1" customWidth="1"/>
    <col min="3" max="3" width="8.140625" style="845" customWidth="1"/>
    <col min="4" max="4" width="9.7109375" style="823" bestFit="1" customWidth="1"/>
    <col min="5" max="5" width="17.85546875" style="823" bestFit="1" customWidth="1"/>
    <col min="6" max="6" width="10.42578125" style="845" bestFit="1" customWidth="1"/>
    <col min="7" max="7" width="9.42578125" style="845" bestFit="1" customWidth="1"/>
    <col min="8" max="8" width="7.28515625" style="845" bestFit="1" customWidth="1"/>
    <col min="9" max="9" width="10.28515625" style="823" bestFit="1" customWidth="1"/>
    <col min="10" max="10" width="15.28515625" style="823" bestFit="1" customWidth="1"/>
    <col min="11" max="11" width="8.5703125" style="823" bestFit="1" customWidth="1"/>
    <col min="12" max="12" width="11.85546875" style="823" bestFit="1" customWidth="1"/>
    <col min="13" max="14" width="14.42578125" style="823" bestFit="1" customWidth="1"/>
    <col min="15" max="15" width="14.42578125" style="823" customWidth="1"/>
    <col min="16" max="16" width="12.42578125" style="823" bestFit="1" customWidth="1"/>
    <col min="17" max="17" width="10.7109375" style="823" customWidth="1"/>
    <col min="18" max="18" width="8.5703125" style="823" bestFit="1" customWidth="1"/>
    <col min="19" max="19" width="9.85546875" style="823" customWidth="1"/>
    <col min="20" max="20" width="9.140625" style="823" bestFit="1" customWidth="1"/>
    <col min="21" max="21" width="8.5703125" style="823" bestFit="1" customWidth="1"/>
    <col min="22" max="22" width="10.42578125" style="823" bestFit="1" customWidth="1"/>
    <col min="23" max="24" width="9.7109375" style="818"/>
    <col min="25" max="25" width="6.85546875" style="818" bestFit="1" customWidth="1"/>
    <col min="26" max="16384" width="9.7109375" style="818"/>
  </cols>
  <sheetData>
    <row r="1" spans="1:22" ht="49.5" customHeight="1">
      <c r="A1" s="1189" t="str">
        <f>'LISTE OH'!A1</f>
        <v>ETUDES DE CONSTRUCTION DE LA PISTE RELIANT DOUAR TIMITAR AU DOUAR LAMSAREH 
A LA COMMUNE OULED ALI YOUSSEF 
PROVINCE DE BOULEMANE</v>
      </c>
      <c r="B1" s="1189"/>
      <c r="C1" s="1189"/>
      <c r="D1" s="1189"/>
      <c r="E1" s="1189"/>
      <c r="F1" s="1189"/>
      <c r="G1" s="1189"/>
      <c r="H1" s="1189"/>
      <c r="I1" s="1189"/>
      <c r="J1" s="1189"/>
      <c r="K1" s="1189"/>
      <c r="L1" s="1189"/>
      <c r="M1" s="1189"/>
      <c r="N1" s="1189"/>
      <c r="O1" s="1189"/>
      <c r="P1" s="1189"/>
      <c r="Q1" s="1189"/>
      <c r="R1" s="1189"/>
      <c r="S1" s="1189"/>
      <c r="T1" s="1189"/>
      <c r="U1" s="817"/>
      <c r="V1" s="817"/>
    </row>
    <row r="2" spans="1:22">
      <c r="A2" s="1190"/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1190"/>
      <c r="M2" s="1190"/>
      <c r="N2" s="1190"/>
      <c r="O2" s="1190"/>
      <c r="P2" s="1190"/>
      <c r="Q2" s="1190"/>
      <c r="R2" s="1190"/>
      <c r="S2" s="1190"/>
      <c r="T2" s="1190"/>
      <c r="U2" s="1190"/>
      <c r="V2" s="1190"/>
    </row>
    <row r="3" spans="1:22">
      <c r="A3" s="1190" t="str">
        <f>'LISTE OH'!A3</f>
        <v>PROJET D'EXECUTION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</row>
    <row r="4" spans="1:22">
      <c r="A4" s="1190"/>
      <c r="B4" s="1190"/>
      <c r="C4" s="1190"/>
      <c r="D4" s="1190"/>
      <c r="E4" s="1190"/>
      <c r="F4" s="1190"/>
      <c r="G4" s="1190"/>
      <c r="H4" s="1190"/>
      <c r="I4" s="1190"/>
      <c r="J4" s="1190"/>
      <c r="K4" s="1190"/>
      <c r="L4" s="1190"/>
      <c r="M4" s="1190"/>
      <c r="N4" s="1190"/>
      <c r="O4" s="1190"/>
      <c r="P4" s="1190"/>
      <c r="Q4" s="1190"/>
      <c r="R4" s="1190"/>
      <c r="S4" s="1190"/>
      <c r="T4" s="1190"/>
      <c r="U4" s="1190"/>
      <c r="V4" s="1190"/>
    </row>
    <row r="5" spans="1:22" s="772" customFormat="1">
      <c r="A5" s="1190" t="s">
        <v>3029</v>
      </c>
      <c r="B5" s="1190"/>
      <c r="C5" s="1190"/>
      <c r="D5" s="1190"/>
      <c r="E5" s="1190"/>
      <c r="F5" s="1190"/>
      <c r="G5" s="1190"/>
      <c r="H5" s="1190"/>
      <c r="I5" s="1190"/>
      <c r="J5" s="1190"/>
      <c r="K5" s="1190"/>
      <c r="L5" s="1190"/>
      <c r="M5" s="1190"/>
      <c r="N5" s="1190"/>
      <c r="O5" s="1190"/>
      <c r="P5" s="1190"/>
      <c r="Q5" s="1190"/>
      <c r="R5" s="1190"/>
      <c r="S5" s="1190"/>
      <c r="T5" s="1190"/>
      <c r="U5" s="1190"/>
      <c r="V5" s="1190"/>
    </row>
    <row r="6" spans="1:22" s="772" customFormat="1" ht="16.5" thickBot="1">
      <c r="A6" s="819"/>
      <c r="B6" s="820"/>
      <c r="C6" s="820"/>
      <c r="D6" s="821"/>
      <c r="E6" s="821"/>
      <c r="F6" s="820"/>
      <c r="G6" s="820"/>
      <c r="H6" s="820"/>
      <c r="I6" s="821"/>
      <c r="J6" s="821"/>
      <c r="K6" s="821"/>
      <c r="L6" s="821"/>
      <c r="M6" s="821"/>
      <c r="N6" s="821"/>
      <c r="O6" s="821"/>
      <c r="P6" s="821"/>
      <c r="Q6" s="821"/>
      <c r="R6" s="821"/>
      <c r="S6" s="821"/>
      <c r="T6" s="821"/>
      <c r="U6" s="821"/>
      <c r="V6" s="821"/>
    </row>
    <row r="7" spans="1:22" s="772" customFormat="1" ht="17.25" thickTop="1" thickBot="1">
      <c r="B7" s="822"/>
      <c r="C7" s="822"/>
      <c r="D7" s="823"/>
      <c r="E7" s="774"/>
      <c r="F7" s="1193" t="s">
        <v>161</v>
      </c>
      <c r="G7" s="1194"/>
      <c r="H7" s="1195"/>
      <c r="I7" s="1196" t="s">
        <v>162</v>
      </c>
      <c r="J7" s="1197"/>
      <c r="K7" s="1198"/>
      <c r="L7" s="1199" t="s">
        <v>3030</v>
      </c>
      <c r="M7" s="1200"/>
      <c r="N7" s="824"/>
      <c r="R7" s="824"/>
    </row>
    <row r="8" spans="1:22" s="772" customFormat="1" ht="16.5" thickTop="1">
      <c r="B8" s="822"/>
      <c r="C8" s="822"/>
      <c r="D8" s="1201" t="s">
        <v>120</v>
      </c>
      <c r="E8" s="1202"/>
      <c r="F8" s="825" t="s">
        <v>134</v>
      </c>
      <c r="G8" s="826" t="s">
        <v>134</v>
      </c>
      <c r="H8" s="827" t="s">
        <v>136</v>
      </c>
      <c r="I8" s="828" t="s">
        <v>134</v>
      </c>
      <c r="J8" s="829" t="s">
        <v>134</v>
      </c>
      <c r="K8" s="827" t="s">
        <v>136</v>
      </c>
      <c r="L8" s="828" t="s">
        <v>134</v>
      </c>
      <c r="M8" s="827" t="s">
        <v>134</v>
      </c>
      <c r="N8" s="830"/>
    </row>
    <row r="9" spans="1:22" s="772" customFormat="1" ht="16.5" thickBot="1">
      <c r="B9" s="822"/>
      <c r="C9" s="822"/>
      <c r="D9" s="1203"/>
      <c r="E9" s="1204"/>
      <c r="F9" s="831" t="s">
        <v>643</v>
      </c>
      <c r="G9" s="832" t="s">
        <v>3031</v>
      </c>
      <c r="H9" s="833" t="s">
        <v>164</v>
      </c>
      <c r="I9" s="834" t="s">
        <v>643</v>
      </c>
      <c r="J9" s="773" t="s">
        <v>3031</v>
      </c>
      <c r="K9" s="833" t="s">
        <v>164</v>
      </c>
      <c r="L9" s="834" t="s">
        <v>643</v>
      </c>
      <c r="M9" s="833" t="s">
        <v>3031</v>
      </c>
      <c r="N9" s="830"/>
    </row>
    <row r="10" spans="1:22" s="772" customFormat="1" ht="16.5" thickTop="1">
      <c r="B10" s="822"/>
      <c r="C10" s="822"/>
      <c r="D10" s="1205" t="s">
        <v>168</v>
      </c>
      <c r="E10" s="1206"/>
      <c r="F10" s="835">
        <v>0.49199999999999999</v>
      </c>
      <c r="G10" s="836">
        <v>1.5620000000000001</v>
      </c>
      <c r="H10" s="837">
        <v>4</v>
      </c>
      <c r="I10" s="835">
        <v>0.32800000000000001</v>
      </c>
      <c r="J10" s="836">
        <v>1.232</v>
      </c>
      <c r="K10" s="837">
        <v>2</v>
      </c>
      <c r="L10" s="835">
        <v>0.33600000000000002</v>
      </c>
      <c r="M10" s="837">
        <v>2.5539999999999998</v>
      </c>
      <c r="N10" s="838"/>
    </row>
    <row r="11" spans="1:22" s="772" customFormat="1">
      <c r="B11" s="822"/>
      <c r="C11" s="822"/>
      <c r="D11" s="1191" t="s">
        <v>430</v>
      </c>
      <c r="E11" s="1192"/>
      <c r="F11" s="839">
        <v>0.75600000000000001</v>
      </c>
      <c r="G11" s="840">
        <v>2.1930000000000001</v>
      </c>
      <c r="H11" s="841">
        <v>6</v>
      </c>
      <c r="I11" s="839">
        <v>0.61499999999999999</v>
      </c>
      <c r="J11" s="840">
        <v>2.0019999999999998</v>
      </c>
      <c r="K11" s="841">
        <v>3.5</v>
      </c>
      <c r="L11" s="839">
        <v>0.63</v>
      </c>
      <c r="M11" s="841">
        <v>3.87</v>
      </c>
      <c r="N11" s="838"/>
    </row>
    <row r="12" spans="1:22" s="772" customFormat="1" ht="16.5" thickBot="1">
      <c r="B12" s="822"/>
      <c r="C12" s="822"/>
      <c r="D12" s="1210" t="s">
        <v>3214</v>
      </c>
      <c r="E12" s="1211"/>
      <c r="F12" s="842">
        <v>1.02</v>
      </c>
      <c r="G12" s="843">
        <v>2.8260000000000001</v>
      </c>
      <c r="H12" s="844">
        <v>7.5</v>
      </c>
      <c r="I12" s="842">
        <v>0.90200000000000002</v>
      </c>
      <c r="J12" s="843">
        <v>2.7719999999999998</v>
      </c>
      <c r="K12" s="844">
        <v>5</v>
      </c>
      <c r="L12" s="842">
        <v>0.92400000000000004</v>
      </c>
      <c r="M12" s="844">
        <v>5.1820000000000004</v>
      </c>
      <c r="N12" s="838"/>
    </row>
    <row r="13" spans="1:22" ht="16.5" thickTop="1"/>
    <row r="14" spans="1:22" s="774" customFormat="1" ht="15.75" customHeight="1">
      <c r="A14" s="846" t="s">
        <v>117</v>
      </c>
      <c r="B14" s="1212" t="s">
        <v>118</v>
      </c>
      <c r="C14" s="846"/>
      <c r="D14" s="1212" t="s">
        <v>119</v>
      </c>
      <c r="E14" s="1212" t="s">
        <v>120</v>
      </c>
      <c r="F14" s="1214" t="s">
        <v>121</v>
      </c>
      <c r="G14" s="1214" t="s">
        <v>122</v>
      </c>
      <c r="H14" s="847" t="s">
        <v>123</v>
      </c>
      <c r="I14" s="1216" t="s">
        <v>124</v>
      </c>
      <c r="J14" s="846" t="s">
        <v>126</v>
      </c>
      <c r="K14" s="749" t="s">
        <v>634</v>
      </c>
      <c r="L14" s="846" t="s">
        <v>127</v>
      </c>
      <c r="M14" s="846" t="s">
        <v>128</v>
      </c>
      <c r="N14" s="846" t="s">
        <v>3226</v>
      </c>
      <c r="O14" s="848" t="s">
        <v>291</v>
      </c>
      <c r="P14" s="866" t="s">
        <v>3032</v>
      </c>
      <c r="Q14" s="874"/>
      <c r="R14" s="866" t="s">
        <v>3227</v>
      </c>
      <c r="S14" s="874"/>
      <c r="T14" s="846" t="s">
        <v>136</v>
      </c>
    </row>
    <row r="15" spans="1:22" s="774" customFormat="1">
      <c r="A15" s="750" t="s">
        <v>137</v>
      </c>
      <c r="B15" s="1213"/>
      <c r="C15" s="750"/>
      <c r="D15" s="1213"/>
      <c r="E15" s="1213"/>
      <c r="F15" s="1215"/>
      <c r="G15" s="1215"/>
      <c r="H15" s="849" t="s">
        <v>138</v>
      </c>
      <c r="I15" s="1217"/>
      <c r="J15" s="750" t="s">
        <v>120</v>
      </c>
      <c r="K15" s="751" t="s">
        <v>178</v>
      </c>
      <c r="L15" s="750" t="s">
        <v>179</v>
      </c>
      <c r="M15" s="750" t="s">
        <v>180</v>
      </c>
      <c r="N15" s="750"/>
      <c r="O15" s="750" t="s">
        <v>161</v>
      </c>
      <c r="P15" s="750" t="s">
        <v>630</v>
      </c>
      <c r="Q15" s="750" t="s">
        <v>631</v>
      </c>
      <c r="R15" s="750" t="s">
        <v>630</v>
      </c>
      <c r="S15" s="750" t="s">
        <v>631</v>
      </c>
      <c r="T15" s="750" t="s">
        <v>164</v>
      </c>
    </row>
    <row r="16" spans="1:22" s="925" customFormat="1">
      <c r="A16" s="917" t="str">
        <f>+'LISTE OH'!A10</f>
        <v>OH-3</v>
      </c>
      <c r="B16" s="918" t="str">
        <f>+'LISTE OH'!B10</f>
        <v>-</v>
      </c>
      <c r="C16" s="918">
        <f>+'LISTE OH'!C10</f>
        <v>31</v>
      </c>
      <c r="D16" s="919">
        <f>+'LISTE OH'!D10</f>
        <v>430.78</v>
      </c>
      <c r="E16" s="920" t="str">
        <f>'LISTE OH'!J10&amp;" "&amp;'LISTE OH'!K10&amp;" "&amp;'LISTE OH'!L10</f>
        <v>1  Buse Ø1000</v>
      </c>
      <c r="F16" s="921">
        <f t="shared" ref="F16:F23" si="0">IF(H16=1,1.2+0.8,IF(H16=2,1.2+1.2+1.2,1.2+1.2+1.2+1.6))</f>
        <v>2</v>
      </c>
      <c r="G16" s="921">
        <f t="shared" ref="G16:G20" si="1">1.2+0.1+0.5</f>
        <v>1.8</v>
      </c>
      <c r="H16" s="921">
        <v>1</v>
      </c>
      <c r="I16" s="922">
        <f t="shared" ref="I16:I47" si="2">(J16-6)/3</f>
        <v>1.3333333333333333</v>
      </c>
      <c r="J16" s="922">
        <v>10</v>
      </c>
      <c r="K16" s="923">
        <f t="shared" ref="K16:K23" si="3">J16*H16</f>
        <v>10</v>
      </c>
      <c r="L16" s="924">
        <f t="shared" ref="L16:L47" si="4">(F16*G16*J16)+P16+Q16+R16+S16+T16</f>
        <v>46.45</v>
      </c>
      <c r="M16" s="923">
        <f t="shared" ref="M16:M47" si="5">(F16*G16*J16)-(1.13*K16)</f>
        <v>24.700000000000003</v>
      </c>
      <c r="N16" s="923">
        <f t="shared" ref="N16:N47" si="6">IF(H16=1,1.2*0.1*J16,IF(H16=2,(1.2+1.2+0.4)*0.1*J16,(1.2+1.2+1.2+0.8)*0.1*J16))</f>
        <v>1.2</v>
      </c>
      <c r="O16" s="923" t="s">
        <v>3241</v>
      </c>
      <c r="P16" s="923">
        <f>$L$10</f>
        <v>0.33600000000000002</v>
      </c>
      <c r="Q16" s="923">
        <f>$I$10</f>
        <v>0.32800000000000001</v>
      </c>
      <c r="R16" s="923">
        <f>$M$10</f>
        <v>2.5539999999999998</v>
      </c>
      <c r="S16" s="923">
        <f>$J$10</f>
        <v>1.232</v>
      </c>
      <c r="T16" s="923">
        <f>$K$10*3</f>
        <v>6</v>
      </c>
      <c r="U16" s="925">
        <v>1</v>
      </c>
    </row>
    <row r="17" spans="1:21" s="925" customFormat="1">
      <c r="A17" s="917" t="str">
        <f>+'LISTE OH'!A11</f>
        <v>OH-4</v>
      </c>
      <c r="B17" s="918" t="str">
        <f>+'LISTE OH'!B11</f>
        <v>-</v>
      </c>
      <c r="C17" s="918">
        <f>+'LISTE OH'!C11</f>
        <v>54</v>
      </c>
      <c r="D17" s="919">
        <f>+'LISTE OH'!D11</f>
        <v>820.423</v>
      </c>
      <c r="E17" s="920" t="str">
        <f>'LISTE OH'!J11&amp;" "&amp;'LISTE OH'!K11&amp;" "&amp;'LISTE OH'!L11</f>
        <v>1  Buse Ø1000</v>
      </c>
      <c r="F17" s="921">
        <f t="shared" si="0"/>
        <v>2</v>
      </c>
      <c r="G17" s="921">
        <f t="shared" si="1"/>
        <v>1.8</v>
      </c>
      <c r="H17" s="921">
        <v>1</v>
      </c>
      <c r="I17" s="922">
        <f t="shared" si="2"/>
        <v>1.3333333333333333</v>
      </c>
      <c r="J17" s="922">
        <v>10</v>
      </c>
      <c r="K17" s="923">
        <f t="shared" si="3"/>
        <v>10</v>
      </c>
      <c r="L17" s="924">
        <f t="shared" si="4"/>
        <v>46.45</v>
      </c>
      <c r="M17" s="923">
        <f t="shared" si="5"/>
        <v>24.700000000000003</v>
      </c>
      <c r="N17" s="923">
        <f t="shared" si="6"/>
        <v>1.2</v>
      </c>
      <c r="O17" s="923" t="s">
        <v>3241</v>
      </c>
      <c r="P17" s="923">
        <f t="shared" ref="P17:P47" si="7">$L$10</f>
        <v>0.33600000000000002</v>
      </c>
      <c r="Q17" s="923">
        <f t="shared" ref="Q17:Q47" si="8">$I$10</f>
        <v>0.32800000000000001</v>
      </c>
      <c r="R17" s="923">
        <f t="shared" ref="R17:R47" si="9">$M$10</f>
        <v>2.5539999999999998</v>
      </c>
      <c r="S17" s="923">
        <f t="shared" ref="S17:S47" si="10">$J$10</f>
        <v>1.232</v>
      </c>
      <c r="T17" s="923">
        <f t="shared" ref="T17:T36" si="11">$K$10*3</f>
        <v>6</v>
      </c>
      <c r="U17" s="925">
        <v>2</v>
      </c>
    </row>
    <row r="18" spans="1:21" s="925" customFormat="1">
      <c r="A18" s="917" t="str">
        <f>+'LISTE OH'!A15</f>
        <v>OH-8</v>
      </c>
      <c r="B18" s="918" t="str">
        <f>+'LISTE OH'!B15</f>
        <v>-</v>
      </c>
      <c r="C18" s="918">
        <f>+'LISTE OH'!C15</f>
        <v>86</v>
      </c>
      <c r="D18" s="919">
        <f>+'LISTE OH'!D15</f>
        <v>1266.56</v>
      </c>
      <c r="E18" s="920" t="str">
        <f>'LISTE OH'!J15&amp;" "&amp;'LISTE OH'!K15&amp;" "&amp;'LISTE OH'!L15</f>
        <v>1  Buse Ø1000</v>
      </c>
      <c r="F18" s="921">
        <f t="shared" si="0"/>
        <v>2</v>
      </c>
      <c r="G18" s="921">
        <f t="shared" si="1"/>
        <v>1.8</v>
      </c>
      <c r="H18" s="921">
        <v>1</v>
      </c>
      <c r="I18" s="922">
        <f t="shared" si="2"/>
        <v>1.3333333333333333</v>
      </c>
      <c r="J18" s="922">
        <v>10</v>
      </c>
      <c r="K18" s="923">
        <f t="shared" si="3"/>
        <v>10</v>
      </c>
      <c r="L18" s="924">
        <f t="shared" si="4"/>
        <v>46.45</v>
      </c>
      <c r="M18" s="923">
        <f t="shared" si="5"/>
        <v>24.700000000000003</v>
      </c>
      <c r="N18" s="923">
        <f t="shared" si="6"/>
        <v>1.2</v>
      </c>
      <c r="O18" s="923" t="s">
        <v>3241</v>
      </c>
      <c r="P18" s="923">
        <f t="shared" si="7"/>
        <v>0.33600000000000002</v>
      </c>
      <c r="Q18" s="923">
        <f t="shared" si="8"/>
        <v>0.32800000000000001</v>
      </c>
      <c r="R18" s="923">
        <f t="shared" si="9"/>
        <v>2.5539999999999998</v>
      </c>
      <c r="S18" s="923">
        <f t="shared" si="10"/>
        <v>1.232</v>
      </c>
      <c r="T18" s="923">
        <f t="shared" si="11"/>
        <v>6</v>
      </c>
      <c r="U18" s="925">
        <v>4</v>
      </c>
    </row>
    <row r="19" spans="1:21" s="925" customFormat="1">
      <c r="A19" s="917" t="str">
        <f>+'LISTE OH'!A17</f>
        <v>OH-10</v>
      </c>
      <c r="B19" s="918" t="str">
        <f>+'LISTE OH'!B17</f>
        <v>-</v>
      </c>
      <c r="C19" s="918">
        <f>+'LISTE OH'!C17</f>
        <v>117</v>
      </c>
      <c r="D19" s="919">
        <f>+'LISTE OH'!D17</f>
        <v>1600.413</v>
      </c>
      <c r="E19" s="920" t="str">
        <f>'LISTE OH'!J17&amp;" "&amp;'LISTE OH'!K17&amp;" "&amp;'LISTE OH'!L17</f>
        <v>1  Buse Ø1000</v>
      </c>
      <c r="F19" s="921">
        <f t="shared" si="0"/>
        <v>2</v>
      </c>
      <c r="G19" s="921">
        <f t="shared" si="1"/>
        <v>1.8</v>
      </c>
      <c r="H19" s="921">
        <v>1</v>
      </c>
      <c r="I19" s="922">
        <f t="shared" si="2"/>
        <v>1.3333333333333333</v>
      </c>
      <c r="J19" s="922">
        <v>10</v>
      </c>
      <c r="K19" s="923">
        <f t="shared" si="3"/>
        <v>10</v>
      </c>
      <c r="L19" s="924">
        <f t="shared" si="4"/>
        <v>46.45</v>
      </c>
      <c r="M19" s="923">
        <f t="shared" si="5"/>
        <v>24.700000000000003</v>
      </c>
      <c r="N19" s="923">
        <f t="shared" si="6"/>
        <v>1.2</v>
      </c>
      <c r="O19" s="923" t="s">
        <v>3241</v>
      </c>
      <c r="P19" s="923">
        <f t="shared" si="7"/>
        <v>0.33600000000000002</v>
      </c>
      <c r="Q19" s="923">
        <f t="shared" si="8"/>
        <v>0.32800000000000001</v>
      </c>
      <c r="R19" s="923">
        <f t="shared" si="9"/>
        <v>2.5539999999999998</v>
      </c>
      <c r="S19" s="923">
        <f t="shared" si="10"/>
        <v>1.232</v>
      </c>
      <c r="T19" s="923">
        <f t="shared" si="11"/>
        <v>6</v>
      </c>
      <c r="U19" s="925">
        <v>5</v>
      </c>
    </row>
    <row r="20" spans="1:21" s="925" customFormat="1">
      <c r="A20" s="917" t="str">
        <f>+'LISTE OH'!A18</f>
        <v>OH-11</v>
      </c>
      <c r="B20" s="918" t="str">
        <f>+'LISTE OH'!B18</f>
        <v>-</v>
      </c>
      <c r="C20" s="918">
        <f>+'LISTE OH'!C18</f>
        <v>128</v>
      </c>
      <c r="D20" s="919">
        <f>+'LISTE OH'!D18</f>
        <v>1729.25</v>
      </c>
      <c r="E20" s="920" t="str">
        <f>'LISTE OH'!J18&amp;" "&amp;'LISTE OH'!K18&amp;" "&amp;'LISTE OH'!L18</f>
        <v>1  Buse Ø1000</v>
      </c>
      <c r="F20" s="921">
        <f t="shared" si="0"/>
        <v>2</v>
      </c>
      <c r="G20" s="921">
        <f t="shared" si="1"/>
        <v>1.8</v>
      </c>
      <c r="H20" s="921">
        <v>1</v>
      </c>
      <c r="I20" s="922">
        <f t="shared" si="2"/>
        <v>1.3333333333333333</v>
      </c>
      <c r="J20" s="922">
        <v>10</v>
      </c>
      <c r="K20" s="923">
        <f t="shared" si="3"/>
        <v>10</v>
      </c>
      <c r="L20" s="924">
        <f t="shared" si="4"/>
        <v>46.45</v>
      </c>
      <c r="M20" s="923">
        <f t="shared" si="5"/>
        <v>24.700000000000003</v>
      </c>
      <c r="N20" s="923">
        <f t="shared" si="6"/>
        <v>1.2</v>
      </c>
      <c r="O20" s="923" t="s">
        <v>3241</v>
      </c>
      <c r="P20" s="923">
        <f t="shared" si="7"/>
        <v>0.33600000000000002</v>
      </c>
      <c r="Q20" s="923">
        <f t="shared" si="8"/>
        <v>0.32800000000000001</v>
      </c>
      <c r="R20" s="923">
        <f t="shared" si="9"/>
        <v>2.5539999999999998</v>
      </c>
      <c r="S20" s="923">
        <f t="shared" si="10"/>
        <v>1.232</v>
      </c>
      <c r="T20" s="923">
        <f t="shared" si="11"/>
        <v>6</v>
      </c>
      <c r="U20" s="925">
        <v>6</v>
      </c>
    </row>
    <row r="21" spans="1:21" s="925" customFormat="1">
      <c r="A21" s="917" t="str">
        <f>+'LISTE OH'!A20</f>
        <v>OH-13</v>
      </c>
      <c r="B21" s="918" t="str">
        <f>+'LISTE OH'!B20</f>
        <v>-</v>
      </c>
      <c r="C21" s="918">
        <f>+'LISTE OH'!C20</f>
        <v>165</v>
      </c>
      <c r="D21" s="919">
        <f>+'LISTE OH'!D20</f>
        <v>2143.9189999999999</v>
      </c>
      <c r="E21" s="920" t="str">
        <f>'LISTE OH'!J20&amp;" "&amp;'LISTE OH'!K20&amp;" "&amp;'LISTE OH'!L20</f>
        <v>1  Buse Ø1000</v>
      </c>
      <c r="F21" s="921">
        <f t="shared" si="0"/>
        <v>2</v>
      </c>
      <c r="G21" s="921">
        <f t="shared" ref="G21:G47" si="12">1.2+0.1+0.5</f>
        <v>1.8</v>
      </c>
      <c r="H21" s="921">
        <v>1</v>
      </c>
      <c r="I21" s="922">
        <f t="shared" si="2"/>
        <v>1.3333333333333333</v>
      </c>
      <c r="J21" s="922">
        <v>10</v>
      </c>
      <c r="K21" s="923">
        <f t="shared" si="3"/>
        <v>10</v>
      </c>
      <c r="L21" s="924">
        <f t="shared" si="4"/>
        <v>46.45</v>
      </c>
      <c r="M21" s="923">
        <f t="shared" si="5"/>
        <v>24.700000000000003</v>
      </c>
      <c r="N21" s="923">
        <f t="shared" si="6"/>
        <v>1.2</v>
      </c>
      <c r="O21" s="923" t="s">
        <v>3241</v>
      </c>
      <c r="P21" s="923">
        <f t="shared" si="7"/>
        <v>0.33600000000000002</v>
      </c>
      <c r="Q21" s="923">
        <f t="shared" si="8"/>
        <v>0.32800000000000001</v>
      </c>
      <c r="R21" s="923">
        <f t="shared" si="9"/>
        <v>2.5539999999999998</v>
      </c>
      <c r="S21" s="923">
        <f t="shared" si="10"/>
        <v>1.232</v>
      </c>
      <c r="T21" s="923">
        <f t="shared" si="11"/>
        <v>6</v>
      </c>
      <c r="U21" s="925">
        <v>7</v>
      </c>
    </row>
    <row r="22" spans="1:21" s="925" customFormat="1">
      <c r="A22" s="917" t="str">
        <f>+'LISTE OH'!A21</f>
        <v>OH-14</v>
      </c>
      <c r="B22" s="918" t="str">
        <f>+'LISTE OH'!B21</f>
        <v>-</v>
      </c>
      <c r="C22" s="918">
        <f>+'LISTE OH'!C21</f>
        <v>181</v>
      </c>
      <c r="D22" s="919">
        <f>+'LISTE OH'!D21</f>
        <v>2361.261</v>
      </c>
      <c r="E22" s="920" t="str">
        <f>'LISTE OH'!J21&amp;" "&amp;'LISTE OH'!K21&amp;" "&amp;'LISTE OH'!L21</f>
        <v>1  Buse Ø1000</v>
      </c>
      <c r="F22" s="921">
        <f t="shared" si="0"/>
        <v>2</v>
      </c>
      <c r="G22" s="921">
        <f t="shared" si="12"/>
        <v>1.8</v>
      </c>
      <c r="H22" s="921">
        <v>1</v>
      </c>
      <c r="I22" s="922">
        <f t="shared" si="2"/>
        <v>1.3333333333333333</v>
      </c>
      <c r="J22" s="922">
        <v>10</v>
      </c>
      <c r="K22" s="923">
        <f t="shared" si="3"/>
        <v>10</v>
      </c>
      <c r="L22" s="924">
        <f t="shared" si="4"/>
        <v>46.45</v>
      </c>
      <c r="M22" s="923">
        <f t="shared" si="5"/>
        <v>24.700000000000003</v>
      </c>
      <c r="N22" s="923">
        <f t="shared" si="6"/>
        <v>1.2</v>
      </c>
      <c r="O22" s="923" t="s">
        <v>3241</v>
      </c>
      <c r="P22" s="923">
        <f t="shared" si="7"/>
        <v>0.33600000000000002</v>
      </c>
      <c r="Q22" s="923">
        <f t="shared" si="8"/>
        <v>0.32800000000000001</v>
      </c>
      <c r="R22" s="923">
        <f t="shared" si="9"/>
        <v>2.5539999999999998</v>
      </c>
      <c r="S22" s="923">
        <f t="shared" si="10"/>
        <v>1.232</v>
      </c>
      <c r="T22" s="923">
        <f t="shared" si="11"/>
        <v>6</v>
      </c>
      <c r="U22" s="925">
        <v>8</v>
      </c>
    </row>
    <row r="23" spans="1:21" s="925" customFormat="1">
      <c r="A23" s="917" t="str">
        <f>+'LISTE OH'!A22</f>
        <v>OH-15</v>
      </c>
      <c r="B23" s="918" t="str">
        <f>+'LISTE OH'!B22</f>
        <v>-</v>
      </c>
      <c r="C23" s="918">
        <f>+'LISTE OH'!C22</f>
        <v>190</v>
      </c>
      <c r="D23" s="919">
        <f>+'LISTE OH'!D22</f>
        <v>2508.7840000000001</v>
      </c>
      <c r="E23" s="920" t="str">
        <f>'LISTE OH'!J22&amp;" "&amp;'LISTE OH'!K22&amp;" "&amp;'LISTE OH'!L22</f>
        <v>1  Buse Ø1000</v>
      </c>
      <c r="F23" s="921">
        <f t="shared" si="0"/>
        <v>2</v>
      </c>
      <c r="G23" s="921">
        <f t="shared" si="12"/>
        <v>1.8</v>
      </c>
      <c r="H23" s="921">
        <v>1</v>
      </c>
      <c r="I23" s="922">
        <f t="shared" si="2"/>
        <v>1.3333333333333333</v>
      </c>
      <c r="J23" s="922">
        <v>10</v>
      </c>
      <c r="K23" s="923">
        <f t="shared" si="3"/>
        <v>10</v>
      </c>
      <c r="L23" s="924">
        <f t="shared" si="4"/>
        <v>46.45</v>
      </c>
      <c r="M23" s="923">
        <f t="shared" si="5"/>
        <v>24.700000000000003</v>
      </c>
      <c r="N23" s="923">
        <f t="shared" si="6"/>
        <v>1.2</v>
      </c>
      <c r="O23" s="923" t="s">
        <v>3241</v>
      </c>
      <c r="P23" s="923">
        <f t="shared" si="7"/>
        <v>0.33600000000000002</v>
      </c>
      <c r="Q23" s="923">
        <f t="shared" si="8"/>
        <v>0.32800000000000001</v>
      </c>
      <c r="R23" s="923">
        <f t="shared" si="9"/>
        <v>2.5539999999999998</v>
      </c>
      <c r="S23" s="923">
        <f t="shared" si="10"/>
        <v>1.232</v>
      </c>
      <c r="T23" s="923">
        <f t="shared" si="11"/>
        <v>6</v>
      </c>
      <c r="U23" s="925">
        <v>9</v>
      </c>
    </row>
    <row r="24" spans="1:21" s="925" customFormat="1">
      <c r="A24" s="917" t="str">
        <f>+'LISTE OH'!A24</f>
        <v>OH-17</v>
      </c>
      <c r="B24" s="918" t="str">
        <f>+'LISTE OH'!B24</f>
        <v>-</v>
      </c>
      <c r="C24" s="918">
        <f>+'LISTE OH'!C24</f>
        <v>229</v>
      </c>
      <c r="D24" s="919">
        <f>+'LISTE OH'!D24</f>
        <v>3032.4079999999999</v>
      </c>
      <c r="E24" s="920" t="str">
        <f>'LISTE OH'!J24&amp;" "&amp;'LISTE OH'!K24&amp;" "&amp;'LISTE OH'!L24</f>
        <v>1  Buse Ø1000</v>
      </c>
      <c r="F24" s="921">
        <f t="shared" ref="F24:F34" si="13">IF(H24=1,1.2+0.8,IF(H24=2,1.2+1.2+1.2,1.2+1.2+1.2+1.6))</f>
        <v>2</v>
      </c>
      <c r="G24" s="921">
        <f t="shared" si="12"/>
        <v>1.8</v>
      </c>
      <c r="H24" s="921">
        <v>1</v>
      </c>
      <c r="I24" s="922">
        <f t="shared" si="2"/>
        <v>1.3333333333333333</v>
      </c>
      <c r="J24" s="922">
        <v>10</v>
      </c>
      <c r="K24" s="923">
        <f t="shared" ref="K24:K34" si="14">J24*H24</f>
        <v>10</v>
      </c>
      <c r="L24" s="924">
        <f t="shared" si="4"/>
        <v>46.45</v>
      </c>
      <c r="M24" s="923">
        <f t="shared" si="5"/>
        <v>24.700000000000003</v>
      </c>
      <c r="N24" s="923">
        <f t="shared" si="6"/>
        <v>1.2</v>
      </c>
      <c r="O24" s="923" t="s">
        <v>3241</v>
      </c>
      <c r="P24" s="923">
        <f t="shared" si="7"/>
        <v>0.33600000000000002</v>
      </c>
      <c r="Q24" s="923">
        <f t="shared" si="8"/>
        <v>0.32800000000000001</v>
      </c>
      <c r="R24" s="923">
        <f t="shared" si="9"/>
        <v>2.5539999999999998</v>
      </c>
      <c r="S24" s="923">
        <f t="shared" si="10"/>
        <v>1.232</v>
      </c>
      <c r="T24" s="923">
        <f t="shared" si="11"/>
        <v>6</v>
      </c>
      <c r="U24" s="925">
        <v>10</v>
      </c>
    </row>
    <row r="25" spans="1:21" s="925" customFormat="1">
      <c r="A25" s="917" t="str">
        <f>+'LISTE OH'!A25</f>
        <v>OH-18</v>
      </c>
      <c r="B25" s="918" t="str">
        <f>+'LISTE OH'!B25</f>
        <v>-</v>
      </c>
      <c r="C25" s="918">
        <f>+'LISTE OH'!C25</f>
        <v>236</v>
      </c>
      <c r="D25" s="919">
        <f>+'LISTE OH'!D25</f>
        <v>3150.4810000000002</v>
      </c>
      <c r="E25" s="920" t="str">
        <f>'LISTE OH'!J25&amp;" "&amp;'LISTE OH'!K25&amp;" "&amp;'LISTE OH'!L25</f>
        <v>1  Buse Ø1000</v>
      </c>
      <c r="F25" s="921">
        <f t="shared" si="13"/>
        <v>2</v>
      </c>
      <c r="G25" s="921">
        <f t="shared" si="12"/>
        <v>1.8</v>
      </c>
      <c r="H25" s="921">
        <v>1</v>
      </c>
      <c r="I25" s="922">
        <f t="shared" si="2"/>
        <v>1.3333333333333333</v>
      </c>
      <c r="J25" s="922">
        <v>10</v>
      </c>
      <c r="K25" s="923">
        <f t="shared" si="14"/>
        <v>10</v>
      </c>
      <c r="L25" s="924">
        <f t="shared" si="4"/>
        <v>46.45</v>
      </c>
      <c r="M25" s="923">
        <f t="shared" si="5"/>
        <v>24.700000000000003</v>
      </c>
      <c r="N25" s="923">
        <f t="shared" si="6"/>
        <v>1.2</v>
      </c>
      <c r="O25" s="923" t="s">
        <v>3241</v>
      </c>
      <c r="P25" s="923">
        <f t="shared" si="7"/>
        <v>0.33600000000000002</v>
      </c>
      <c r="Q25" s="923">
        <f t="shared" si="8"/>
        <v>0.32800000000000001</v>
      </c>
      <c r="R25" s="923">
        <f t="shared" si="9"/>
        <v>2.5539999999999998</v>
      </c>
      <c r="S25" s="923">
        <f t="shared" si="10"/>
        <v>1.232</v>
      </c>
      <c r="T25" s="923">
        <f t="shared" si="11"/>
        <v>6</v>
      </c>
      <c r="U25" s="925">
        <v>11</v>
      </c>
    </row>
    <row r="26" spans="1:21" s="925" customFormat="1">
      <c r="A26" s="917" t="str">
        <f>+'LISTE OH'!A26</f>
        <v>OH-19</v>
      </c>
      <c r="B26" s="918" t="str">
        <f>+'LISTE OH'!B26</f>
        <v>-</v>
      </c>
      <c r="C26" s="918">
        <f>+'LISTE OH'!C26</f>
        <v>252</v>
      </c>
      <c r="D26" s="919">
        <f>+'LISTE OH'!D26</f>
        <v>3360.194</v>
      </c>
      <c r="E26" s="920" t="str">
        <f>'LISTE OH'!J26&amp;" "&amp;'LISTE OH'!K26&amp;" "&amp;'LISTE OH'!L26</f>
        <v>1  Buse Ø1000</v>
      </c>
      <c r="F26" s="921">
        <f t="shared" si="13"/>
        <v>2</v>
      </c>
      <c r="G26" s="921">
        <f t="shared" si="12"/>
        <v>1.8</v>
      </c>
      <c r="H26" s="921">
        <v>1</v>
      </c>
      <c r="I26" s="922">
        <f t="shared" si="2"/>
        <v>1.3333333333333333</v>
      </c>
      <c r="J26" s="922">
        <v>10</v>
      </c>
      <c r="K26" s="923">
        <f t="shared" si="14"/>
        <v>10</v>
      </c>
      <c r="L26" s="924">
        <f t="shared" si="4"/>
        <v>46.45</v>
      </c>
      <c r="M26" s="923">
        <f t="shared" si="5"/>
        <v>24.700000000000003</v>
      </c>
      <c r="N26" s="923">
        <f t="shared" si="6"/>
        <v>1.2</v>
      </c>
      <c r="O26" s="923" t="s">
        <v>3241</v>
      </c>
      <c r="P26" s="923">
        <f t="shared" si="7"/>
        <v>0.33600000000000002</v>
      </c>
      <c r="Q26" s="923">
        <f t="shared" si="8"/>
        <v>0.32800000000000001</v>
      </c>
      <c r="R26" s="923">
        <f t="shared" si="9"/>
        <v>2.5539999999999998</v>
      </c>
      <c r="S26" s="923">
        <f t="shared" si="10"/>
        <v>1.232</v>
      </c>
      <c r="T26" s="923">
        <f t="shared" si="11"/>
        <v>6</v>
      </c>
      <c r="U26" s="925">
        <v>12</v>
      </c>
    </row>
    <row r="27" spans="1:21" s="925" customFormat="1">
      <c r="A27" s="917" t="str">
        <f>+'LISTE OH'!A27</f>
        <v>OH-20</v>
      </c>
      <c r="B27" s="918" t="str">
        <f>+'LISTE OH'!B27</f>
        <v>-</v>
      </c>
      <c r="C27" s="918">
        <f>+'LISTE OH'!C27</f>
        <v>265</v>
      </c>
      <c r="D27" s="919">
        <f>+'LISTE OH'!D27</f>
        <v>3547.5749999999998</v>
      </c>
      <c r="E27" s="920" t="str">
        <f>'LISTE OH'!J27&amp;" "&amp;'LISTE OH'!K27&amp;" "&amp;'LISTE OH'!L27</f>
        <v>1  Buse Ø1000</v>
      </c>
      <c r="F27" s="921">
        <f t="shared" si="13"/>
        <v>2</v>
      </c>
      <c r="G27" s="921">
        <f t="shared" si="12"/>
        <v>1.8</v>
      </c>
      <c r="H27" s="921">
        <v>1</v>
      </c>
      <c r="I27" s="922">
        <f t="shared" si="2"/>
        <v>1.3333333333333333</v>
      </c>
      <c r="J27" s="922">
        <v>10</v>
      </c>
      <c r="K27" s="923">
        <f t="shared" si="14"/>
        <v>10</v>
      </c>
      <c r="L27" s="924">
        <f t="shared" si="4"/>
        <v>46.45</v>
      </c>
      <c r="M27" s="923">
        <f t="shared" si="5"/>
        <v>24.700000000000003</v>
      </c>
      <c r="N27" s="923">
        <f t="shared" si="6"/>
        <v>1.2</v>
      </c>
      <c r="O27" s="923" t="s">
        <v>3241</v>
      </c>
      <c r="P27" s="923">
        <f t="shared" si="7"/>
        <v>0.33600000000000002</v>
      </c>
      <c r="Q27" s="923">
        <f t="shared" si="8"/>
        <v>0.32800000000000001</v>
      </c>
      <c r="R27" s="923">
        <f t="shared" si="9"/>
        <v>2.5539999999999998</v>
      </c>
      <c r="S27" s="923">
        <f t="shared" si="10"/>
        <v>1.232</v>
      </c>
      <c r="T27" s="923">
        <f t="shared" si="11"/>
        <v>6</v>
      </c>
      <c r="U27" s="925">
        <v>13</v>
      </c>
    </row>
    <row r="28" spans="1:21" s="925" customFormat="1">
      <c r="A28" s="917" t="str">
        <f>+'LISTE OH'!A29</f>
        <v>OH-22</v>
      </c>
      <c r="B28" s="918" t="str">
        <f>+'LISTE OH'!B29</f>
        <v>-</v>
      </c>
      <c r="C28" s="918">
        <f>+'LISTE OH'!C29</f>
        <v>269</v>
      </c>
      <c r="D28" s="919">
        <f>+'LISTE OH'!D29</f>
        <v>3603.8020000000001</v>
      </c>
      <c r="E28" s="920" t="str">
        <f>'LISTE OH'!J29&amp;" "&amp;'LISTE OH'!K29&amp;" "&amp;'LISTE OH'!L29</f>
        <v>1  Buse Ø1000</v>
      </c>
      <c r="F28" s="921">
        <f t="shared" si="13"/>
        <v>2</v>
      </c>
      <c r="G28" s="921">
        <f t="shared" si="12"/>
        <v>1.8</v>
      </c>
      <c r="H28" s="921">
        <v>1</v>
      </c>
      <c r="I28" s="922">
        <f t="shared" si="2"/>
        <v>1.3333333333333333</v>
      </c>
      <c r="J28" s="922">
        <v>10</v>
      </c>
      <c r="K28" s="923">
        <f t="shared" si="14"/>
        <v>10</v>
      </c>
      <c r="L28" s="924">
        <f t="shared" si="4"/>
        <v>46.45</v>
      </c>
      <c r="M28" s="923">
        <f t="shared" si="5"/>
        <v>24.700000000000003</v>
      </c>
      <c r="N28" s="923">
        <f t="shared" si="6"/>
        <v>1.2</v>
      </c>
      <c r="O28" s="923" t="s">
        <v>3241</v>
      </c>
      <c r="P28" s="923">
        <f t="shared" si="7"/>
        <v>0.33600000000000002</v>
      </c>
      <c r="Q28" s="923">
        <f t="shared" si="8"/>
        <v>0.32800000000000001</v>
      </c>
      <c r="R28" s="923">
        <f t="shared" si="9"/>
        <v>2.5539999999999998</v>
      </c>
      <c r="S28" s="923">
        <f t="shared" si="10"/>
        <v>1.232</v>
      </c>
      <c r="T28" s="923">
        <f t="shared" si="11"/>
        <v>6</v>
      </c>
      <c r="U28" s="925">
        <v>14</v>
      </c>
    </row>
    <row r="29" spans="1:21" s="925" customFormat="1">
      <c r="A29" s="917" t="str">
        <f>+'LISTE OH'!A30</f>
        <v>OH-23</v>
      </c>
      <c r="B29" s="918" t="str">
        <f>+'LISTE OH'!B30</f>
        <v>-</v>
      </c>
      <c r="C29" s="918">
        <f>+'LISTE OH'!C30</f>
        <v>271</v>
      </c>
      <c r="D29" s="919">
        <f>+'LISTE OH'!D30</f>
        <v>3621.7579999999998</v>
      </c>
      <c r="E29" s="920" t="str">
        <f>'LISTE OH'!J30&amp;" "&amp;'LISTE OH'!K30&amp;" "&amp;'LISTE OH'!L30</f>
        <v>1  Buse Ø1000</v>
      </c>
      <c r="F29" s="921">
        <f t="shared" si="13"/>
        <v>2</v>
      </c>
      <c r="G29" s="921">
        <f t="shared" si="12"/>
        <v>1.8</v>
      </c>
      <c r="H29" s="921">
        <v>1</v>
      </c>
      <c r="I29" s="922">
        <f t="shared" si="2"/>
        <v>1.3333333333333333</v>
      </c>
      <c r="J29" s="922">
        <v>10</v>
      </c>
      <c r="K29" s="923">
        <f t="shared" si="14"/>
        <v>10</v>
      </c>
      <c r="L29" s="924">
        <f t="shared" si="4"/>
        <v>46.45</v>
      </c>
      <c r="M29" s="923">
        <f t="shared" si="5"/>
        <v>24.700000000000003</v>
      </c>
      <c r="N29" s="923">
        <f t="shared" si="6"/>
        <v>1.2</v>
      </c>
      <c r="O29" s="923" t="s">
        <v>3241</v>
      </c>
      <c r="P29" s="923">
        <f t="shared" si="7"/>
        <v>0.33600000000000002</v>
      </c>
      <c r="Q29" s="923">
        <f t="shared" si="8"/>
        <v>0.32800000000000001</v>
      </c>
      <c r="R29" s="923">
        <f t="shared" si="9"/>
        <v>2.5539999999999998</v>
      </c>
      <c r="S29" s="923">
        <f t="shared" si="10"/>
        <v>1.232</v>
      </c>
      <c r="T29" s="923">
        <f t="shared" si="11"/>
        <v>6</v>
      </c>
      <c r="U29" s="925">
        <v>15</v>
      </c>
    </row>
    <row r="30" spans="1:21" s="925" customFormat="1">
      <c r="A30" s="917" t="str">
        <f>+'LISTE OH'!A33</f>
        <v>OH-26</v>
      </c>
      <c r="B30" s="918" t="str">
        <f>+'LISTE OH'!B33</f>
        <v>-</v>
      </c>
      <c r="C30" s="918">
        <f>+'LISTE OH'!C33</f>
        <v>295</v>
      </c>
      <c r="D30" s="919">
        <f>+'LISTE OH'!D33</f>
        <v>4010.4389999999999</v>
      </c>
      <c r="E30" s="920" t="str">
        <f>'LISTE OH'!J33&amp;" "&amp;'LISTE OH'!K33&amp;" "&amp;'LISTE OH'!L33</f>
        <v>1  Buse Ø1000</v>
      </c>
      <c r="F30" s="921">
        <f t="shared" si="13"/>
        <v>2</v>
      </c>
      <c r="G30" s="921">
        <f t="shared" si="12"/>
        <v>1.8</v>
      </c>
      <c r="H30" s="921">
        <v>1</v>
      </c>
      <c r="I30" s="922">
        <f t="shared" si="2"/>
        <v>1.3333333333333333</v>
      </c>
      <c r="J30" s="922">
        <v>10</v>
      </c>
      <c r="K30" s="923">
        <f t="shared" si="14"/>
        <v>10</v>
      </c>
      <c r="L30" s="924">
        <f t="shared" si="4"/>
        <v>46.45</v>
      </c>
      <c r="M30" s="923">
        <f t="shared" si="5"/>
        <v>24.700000000000003</v>
      </c>
      <c r="N30" s="923">
        <f t="shared" si="6"/>
        <v>1.2</v>
      </c>
      <c r="O30" s="923" t="s">
        <v>3241</v>
      </c>
      <c r="P30" s="923">
        <f t="shared" si="7"/>
        <v>0.33600000000000002</v>
      </c>
      <c r="Q30" s="923">
        <f t="shared" si="8"/>
        <v>0.32800000000000001</v>
      </c>
      <c r="R30" s="923">
        <f t="shared" si="9"/>
        <v>2.5539999999999998</v>
      </c>
      <c r="S30" s="923">
        <f t="shared" si="10"/>
        <v>1.232</v>
      </c>
      <c r="T30" s="923">
        <f t="shared" si="11"/>
        <v>6</v>
      </c>
      <c r="U30" s="925">
        <v>16</v>
      </c>
    </row>
    <row r="31" spans="1:21" s="925" customFormat="1">
      <c r="A31" s="917" t="str">
        <f>+'LISTE OH'!A34</f>
        <v>OH-27</v>
      </c>
      <c r="B31" s="918" t="str">
        <f>+'LISTE OH'!B34</f>
        <v>-</v>
      </c>
      <c r="C31" s="918">
        <f>+'LISTE OH'!C34</f>
        <v>297</v>
      </c>
      <c r="D31" s="919">
        <f>+'LISTE OH'!D34</f>
        <v>4030.82</v>
      </c>
      <c r="E31" s="920" t="str">
        <f>'LISTE OH'!J34&amp;" "&amp;'LISTE OH'!K34&amp;" "&amp;'LISTE OH'!L34</f>
        <v>1  Buse Ø1000</v>
      </c>
      <c r="F31" s="921">
        <f t="shared" si="13"/>
        <v>2</v>
      </c>
      <c r="G31" s="921">
        <f t="shared" si="12"/>
        <v>1.8</v>
      </c>
      <c r="H31" s="921">
        <v>1</v>
      </c>
      <c r="I31" s="922">
        <f t="shared" si="2"/>
        <v>1.3333333333333333</v>
      </c>
      <c r="J31" s="922">
        <v>10</v>
      </c>
      <c r="K31" s="923">
        <f t="shared" si="14"/>
        <v>10</v>
      </c>
      <c r="L31" s="924">
        <f t="shared" si="4"/>
        <v>46.45</v>
      </c>
      <c r="M31" s="923">
        <f t="shared" si="5"/>
        <v>24.700000000000003</v>
      </c>
      <c r="N31" s="923">
        <f t="shared" si="6"/>
        <v>1.2</v>
      </c>
      <c r="O31" s="923" t="s">
        <v>3241</v>
      </c>
      <c r="P31" s="923">
        <f t="shared" si="7"/>
        <v>0.33600000000000002</v>
      </c>
      <c r="Q31" s="923">
        <f t="shared" si="8"/>
        <v>0.32800000000000001</v>
      </c>
      <c r="R31" s="923">
        <f t="shared" si="9"/>
        <v>2.5539999999999998</v>
      </c>
      <c r="S31" s="923">
        <f t="shared" si="10"/>
        <v>1.232</v>
      </c>
      <c r="T31" s="923">
        <f t="shared" si="11"/>
        <v>6</v>
      </c>
      <c r="U31" s="925">
        <v>17</v>
      </c>
    </row>
    <row r="32" spans="1:21" s="925" customFormat="1">
      <c r="A32" s="917" t="str">
        <f>+'LISTE OH'!A35</f>
        <v>OH-28</v>
      </c>
      <c r="B32" s="918" t="str">
        <f>+'LISTE OH'!B35</f>
        <v>-</v>
      </c>
      <c r="C32" s="918">
        <f>+'LISTE OH'!C35</f>
        <v>306</v>
      </c>
      <c r="D32" s="919">
        <f>+'LISTE OH'!D35</f>
        <v>4194.268</v>
      </c>
      <c r="E32" s="920" t="str">
        <f>'LISTE OH'!J35&amp;" "&amp;'LISTE OH'!K35&amp;" "&amp;'LISTE OH'!L35</f>
        <v>1  Buse Ø1000</v>
      </c>
      <c r="F32" s="921">
        <f t="shared" si="13"/>
        <v>2</v>
      </c>
      <c r="G32" s="921">
        <f t="shared" si="12"/>
        <v>1.8</v>
      </c>
      <c r="H32" s="921">
        <v>1</v>
      </c>
      <c r="I32" s="922">
        <f t="shared" si="2"/>
        <v>1.3333333333333333</v>
      </c>
      <c r="J32" s="922">
        <v>10</v>
      </c>
      <c r="K32" s="923">
        <f t="shared" si="14"/>
        <v>10</v>
      </c>
      <c r="L32" s="924">
        <f t="shared" si="4"/>
        <v>46.45</v>
      </c>
      <c r="M32" s="923">
        <f t="shared" si="5"/>
        <v>24.700000000000003</v>
      </c>
      <c r="N32" s="923">
        <f t="shared" si="6"/>
        <v>1.2</v>
      </c>
      <c r="O32" s="923" t="s">
        <v>3241</v>
      </c>
      <c r="P32" s="923">
        <f t="shared" si="7"/>
        <v>0.33600000000000002</v>
      </c>
      <c r="Q32" s="923">
        <f t="shared" si="8"/>
        <v>0.32800000000000001</v>
      </c>
      <c r="R32" s="923">
        <f t="shared" si="9"/>
        <v>2.5539999999999998</v>
      </c>
      <c r="S32" s="923">
        <f t="shared" si="10"/>
        <v>1.232</v>
      </c>
      <c r="T32" s="923">
        <f t="shared" si="11"/>
        <v>6</v>
      </c>
      <c r="U32" s="925">
        <v>18</v>
      </c>
    </row>
    <row r="33" spans="1:25" s="925" customFormat="1">
      <c r="A33" s="917" t="str">
        <f>+'LISTE OH'!A36</f>
        <v>OH-29</v>
      </c>
      <c r="B33" s="918" t="str">
        <f>+'LISTE OH'!B36</f>
        <v>-</v>
      </c>
      <c r="C33" s="918">
        <f>+'LISTE OH'!C36</f>
        <v>309</v>
      </c>
      <c r="D33" s="919">
        <f>+'LISTE OH'!D36</f>
        <v>4247.1989999999996</v>
      </c>
      <c r="E33" s="920" t="str">
        <f>'LISTE OH'!J36&amp;" "&amp;'LISTE OH'!K36&amp;" "&amp;'LISTE OH'!L36</f>
        <v>1  Buse Ø1000</v>
      </c>
      <c r="F33" s="921">
        <f t="shared" si="13"/>
        <v>2</v>
      </c>
      <c r="G33" s="921">
        <f t="shared" si="12"/>
        <v>1.8</v>
      </c>
      <c r="H33" s="921">
        <v>1</v>
      </c>
      <c r="I33" s="922">
        <f t="shared" si="2"/>
        <v>1.3333333333333333</v>
      </c>
      <c r="J33" s="922">
        <v>10</v>
      </c>
      <c r="K33" s="923">
        <f t="shared" si="14"/>
        <v>10</v>
      </c>
      <c r="L33" s="924">
        <f t="shared" si="4"/>
        <v>46.45</v>
      </c>
      <c r="M33" s="923">
        <f t="shared" si="5"/>
        <v>24.700000000000003</v>
      </c>
      <c r="N33" s="923">
        <f t="shared" si="6"/>
        <v>1.2</v>
      </c>
      <c r="O33" s="923" t="s">
        <v>3241</v>
      </c>
      <c r="P33" s="923">
        <f t="shared" si="7"/>
        <v>0.33600000000000002</v>
      </c>
      <c r="Q33" s="923">
        <f t="shared" si="8"/>
        <v>0.32800000000000001</v>
      </c>
      <c r="R33" s="923">
        <f t="shared" si="9"/>
        <v>2.5539999999999998</v>
      </c>
      <c r="S33" s="923">
        <f t="shared" si="10"/>
        <v>1.232</v>
      </c>
      <c r="T33" s="923">
        <f t="shared" si="11"/>
        <v>6</v>
      </c>
      <c r="U33" s="925">
        <v>19</v>
      </c>
    </row>
    <row r="34" spans="1:25" s="925" customFormat="1">
      <c r="A34" s="917" t="str">
        <f>+'LISTE OH'!A38</f>
        <v>OH-31</v>
      </c>
      <c r="B34" s="918" t="str">
        <f>+'LISTE OH'!B38</f>
        <v>-</v>
      </c>
      <c r="C34" s="918">
        <f>+'LISTE OH'!C38</f>
        <v>332</v>
      </c>
      <c r="D34" s="919">
        <f>+'LISTE OH'!D38</f>
        <v>4527.5309999999999</v>
      </c>
      <c r="E34" s="920" t="str">
        <f>'LISTE OH'!J38&amp;" "&amp;'LISTE OH'!K38&amp;" "&amp;'LISTE OH'!L38</f>
        <v>1  Buse Ø1000</v>
      </c>
      <c r="F34" s="921">
        <f t="shared" si="13"/>
        <v>2</v>
      </c>
      <c r="G34" s="921">
        <f t="shared" si="12"/>
        <v>1.8</v>
      </c>
      <c r="H34" s="921">
        <v>1</v>
      </c>
      <c r="I34" s="922">
        <f t="shared" si="2"/>
        <v>1.3333333333333333</v>
      </c>
      <c r="J34" s="922">
        <v>10</v>
      </c>
      <c r="K34" s="923">
        <f t="shared" si="14"/>
        <v>10</v>
      </c>
      <c r="L34" s="924">
        <f t="shared" si="4"/>
        <v>46.45</v>
      </c>
      <c r="M34" s="923">
        <f t="shared" si="5"/>
        <v>24.700000000000003</v>
      </c>
      <c r="N34" s="923">
        <f t="shared" si="6"/>
        <v>1.2</v>
      </c>
      <c r="O34" s="923" t="s">
        <v>3241</v>
      </c>
      <c r="P34" s="923">
        <f t="shared" si="7"/>
        <v>0.33600000000000002</v>
      </c>
      <c r="Q34" s="923">
        <f t="shared" si="8"/>
        <v>0.32800000000000001</v>
      </c>
      <c r="R34" s="923">
        <f t="shared" si="9"/>
        <v>2.5539999999999998</v>
      </c>
      <c r="S34" s="923">
        <f t="shared" si="10"/>
        <v>1.232</v>
      </c>
      <c r="T34" s="923">
        <f t="shared" si="11"/>
        <v>6</v>
      </c>
      <c r="U34" s="925">
        <v>20</v>
      </c>
    </row>
    <row r="35" spans="1:25" s="925" customFormat="1">
      <c r="A35" s="917" t="str">
        <f>+'LISTE OH'!A39</f>
        <v>OH-32</v>
      </c>
      <c r="B35" s="918" t="str">
        <f>+'LISTE OH'!B39</f>
        <v>-</v>
      </c>
      <c r="C35" s="918">
        <f>+'LISTE OH'!C39</f>
        <v>341</v>
      </c>
      <c r="D35" s="919">
        <f>+'LISTE OH'!D39</f>
        <v>4688.3339999999998</v>
      </c>
      <c r="E35" s="920" t="str">
        <f>'LISTE OH'!J39&amp;" "&amp;'LISTE OH'!K39&amp;" "&amp;'LISTE OH'!L39</f>
        <v>1  Buse Ø1000</v>
      </c>
      <c r="F35" s="921">
        <f t="shared" ref="F35:F47" si="15">IF(H35=1,1.2+0.8,IF(H35=2,1.2+1.2+1.2,1.2+1.2+1.2+1.6))</f>
        <v>2</v>
      </c>
      <c r="G35" s="921">
        <f t="shared" si="12"/>
        <v>1.8</v>
      </c>
      <c r="H35" s="921">
        <v>1</v>
      </c>
      <c r="I35" s="922">
        <f t="shared" si="2"/>
        <v>1.3333333333333333</v>
      </c>
      <c r="J35" s="922">
        <v>10</v>
      </c>
      <c r="K35" s="923">
        <f t="shared" ref="K35:K47" si="16">J35*H35</f>
        <v>10</v>
      </c>
      <c r="L35" s="924">
        <f t="shared" si="4"/>
        <v>46.45</v>
      </c>
      <c r="M35" s="923">
        <f t="shared" si="5"/>
        <v>24.700000000000003</v>
      </c>
      <c r="N35" s="923">
        <f t="shared" si="6"/>
        <v>1.2</v>
      </c>
      <c r="O35" s="923" t="s">
        <v>3241</v>
      </c>
      <c r="P35" s="923">
        <f t="shared" si="7"/>
        <v>0.33600000000000002</v>
      </c>
      <c r="Q35" s="923">
        <f t="shared" si="8"/>
        <v>0.32800000000000001</v>
      </c>
      <c r="R35" s="923">
        <f t="shared" si="9"/>
        <v>2.5539999999999998</v>
      </c>
      <c r="S35" s="923">
        <f t="shared" si="10"/>
        <v>1.232</v>
      </c>
      <c r="T35" s="923">
        <f t="shared" si="11"/>
        <v>6</v>
      </c>
      <c r="U35" s="925">
        <v>21</v>
      </c>
    </row>
    <row r="36" spans="1:25" s="925" customFormat="1">
      <c r="A36" s="917" t="str">
        <f>+'LISTE OH'!A40</f>
        <v>OH-33</v>
      </c>
      <c r="B36" s="918" t="str">
        <f>+'LISTE OH'!B40</f>
        <v>-</v>
      </c>
      <c r="C36" s="918">
        <f>+'LISTE OH'!C40</f>
        <v>349</v>
      </c>
      <c r="D36" s="919">
        <f>+'LISTE OH'!D40</f>
        <v>4840.174</v>
      </c>
      <c r="E36" s="920" t="str">
        <f>'LISTE OH'!J40&amp;" "&amp;'LISTE OH'!K40&amp;" "&amp;'LISTE OH'!L40</f>
        <v>1  Buse Ø1000</v>
      </c>
      <c r="F36" s="921">
        <f t="shared" si="15"/>
        <v>2</v>
      </c>
      <c r="G36" s="921">
        <f t="shared" si="12"/>
        <v>1.8</v>
      </c>
      <c r="H36" s="921">
        <v>1</v>
      </c>
      <c r="I36" s="922">
        <f t="shared" si="2"/>
        <v>1.3333333333333333</v>
      </c>
      <c r="J36" s="922">
        <v>10</v>
      </c>
      <c r="K36" s="923">
        <f t="shared" si="16"/>
        <v>10</v>
      </c>
      <c r="L36" s="924">
        <f t="shared" si="4"/>
        <v>46.45</v>
      </c>
      <c r="M36" s="923">
        <f t="shared" si="5"/>
        <v>24.700000000000003</v>
      </c>
      <c r="N36" s="923">
        <f t="shared" si="6"/>
        <v>1.2</v>
      </c>
      <c r="O36" s="923" t="s">
        <v>3241</v>
      </c>
      <c r="P36" s="923">
        <f t="shared" si="7"/>
        <v>0.33600000000000002</v>
      </c>
      <c r="Q36" s="923">
        <f t="shared" si="8"/>
        <v>0.32800000000000001</v>
      </c>
      <c r="R36" s="923">
        <f t="shared" si="9"/>
        <v>2.5539999999999998</v>
      </c>
      <c r="S36" s="923">
        <f t="shared" si="10"/>
        <v>1.232</v>
      </c>
      <c r="T36" s="923">
        <f t="shared" si="11"/>
        <v>6</v>
      </c>
      <c r="U36" s="925">
        <v>22</v>
      </c>
    </row>
    <row r="37" spans="1:25" s="925" customFormat="1">
      <c r="A37" s="917" t="str">
        <f>+'LISTE OH'!A41</f>
        <v>OH-34</v>
      </c>
      <c r="B37" s="918">
        <f>+'LISTE OH'!B41</f>
        <v>11</v>
      </c>
      <c r="C37" s="918">
        <f>+'LISTE OH'!C41</f>
        <v>379</v>
      </c>
      <c r="D37" s="919">
        <f>+'LISTE OH'!D41</f>
        <v>5396.9870000000001</v>
      </c>
      <c r="E37" s="920" t="str">
        <f>'LISTE OH'!J41&amp;" "&amp;'LISTE OH'!K41&amp;" "&amp;'LISTE OH'!L41</f>
        <v>3  Buse Ø1000</v>
      </c>
      <c r="F37" s="921">
        <f t="shared" si="15"/>
        <v>5.1999999999999993</v>
      </c>
      <c r="G37" s="921">
        <f t="shared" si="12"/>
        <v>1.8</v>
      </c>
      <c r="H37" s="921">
        <v>3</v>
      </c>
      <c r="I37" s="922">
        <f t="shared" si="2"/>
        <v>1.3333333333333333</v>
      </c>
      <c r="J37" s="922">
        <v>10</v>
      </c>
      <c r="K37" s="923">
        <f t="shared" si="16"/>
        <v>30</v>
      </c>
      <c r="L37" s="924">
        <f t="shared" si="4"/>
        <v>118.38000000000001</v>
      </c>
      <c r="M37" s="923">
        <f t="shared" si="5"/>
        <v>59.699999999999996</v>
      </c>
      <c r="N37" s="923">
        <f t="shared" si="6"/>
        <v>4.3999999999999995</v>
      </c>
      <c r="O37" s="923" t="s">
        <v>3241</v>
      </c>
      <c r="P37" s="923">
        <f>$L$12</f>
        <v>0.92400000000000004</v>
      </c>
      <c r="Q37" s="923">
        <f>$I$12</f>
        <v>0.90200000000000002</v>
      </c>
      <c r="R37" s="923">
        <f>$M$12</f>
        <v>5.1820000000000004</v>
      </c>
      <c r="S37" s="923">
        <f>$J$12</f>
        <v>2.7719999999999998</v>
      </c>
      <c r="T37" s="923">
        <f>$K$12*3</f>
        <v>15</v>
      </c>
      <c r="U37" s="925">
        <v>23</v>
      </c>
    </row>
    <row r="38" spans="1:25" s="925" customFormat="1">
      <c r="A38" s="917" t="str">
        <f>+'LISTE OH'!A42</f>
        <v>OH-35</v>
      </c>
      <c r="B38" s="918" t="str">
        <f>+'LISTE OH'!B42</f>
        <v>-</v>
      </c>
      <c r="C38" s="918">
        <f>+'LISTE OH'!C42</f>
        <v>398</v>
      </c>
      <c r="D38" s="919">
        <f>+'LISTE OH'!D42</f>
        <v>5717.9809999999998</v>
      </c>
      <c r="E38" s="920" t="str">
        <f>'LISTE OH'!J42&amp;" "&amp;'LISTE OH'!K42&amp;" "&amp;'LISTE OH'!L42</f>
        <v>1  Buse Ø1000</v>
      </c>
      <c r="F38" s="921">
        <f t="shared" si="15"/>
        <v>2</v>
      </c>
      <c r="G38" s="921">
        <f t="shared" si="12"/>
        <v>1.8</v>
      </c>
      <c r="H38" s="921">
        <v>1</v>
      </c>
      <c r="I38" s="922">
        <f t="shared" si="2"/>
        <v>1.3333333333333333</v>
      </c>
      <c r="J38" s="922">
        <v>10</v>
      </c>
      <c r="K38" s="923">
        <f t="shared" si="16"/>
        <v>10</v>
      </c>
      <c r="L38" s="924">
        <f t="shared" si="4"/>
        <v>46.45</v>
      </c>
      <c r="M38" s="923">
        <f t="shared" si="5"/>
        <v>24.700000000000003</v>
      </c>
      <c r="N38" s="923">
        <f t="shared" si="6"/>
        <v>1.2</v>
      </c>
      <c r="O38" s="923" t="s">
        <v>3241</v>
      </c>
      <c r="P38" s="923">
        <f t="shared" si="7"/>
        <v>0.33600000000000002</v>
      </c>
      <c r="Q38" s="923">
        <f t="shared" si="8"/>
        <v>0.32800000000000001</v>
      </c>
      <c r="R38" s="923">
        <f t="shared" si="9"/>
        <v>2.5539999999999998</v>
      </c>
      <c r="S38" s="923">
        <f t="shared" si="10"/>
        <v>1.232</v>
      </c>
      <c r="T38" s="923">
        <f>$K$10*3</f>
        <v>6</v>
      </c>
      <c r="U38" s="925">
        <v>24</v>
      </c>
    </row>
    <row r="39" spans="1:25" s="925" customFormat="1">
      <c r="A39" s="917" t="str">
        <f>+'LISTE OH'!A45</f>
        <v>OH-38</v>
      </c>
      <c r="B39" s="918">
        <f>+'LISTE OH'!B45</f>
        <v>14</v>
      </c>
      <c r="C39" s="918">
        <f>+'LISTE OH'!C45</f>
        <v>434</v>
      </c>
      <c r="D39" s="919">
        <f>+'LISTE OH'!D45</f>
        <v>6298.902</v>
      </c>
      <c r="E39" s="920" t="str">
        <f>'LISTE OH'!J45&amp;" "&amp;'LISTE OH'!K45&amp;" "&amp;'LISTE OH'!L45</f>
        <v>3  Buse Ø1000</v>
      </c>
      <c r="F39" s="921">
        <f t="shared" si="15"/>
        <v>5.1999999999999993</v>
      </c>
      <c r="G39" s="921">
        <f t="shared" si="12"/>
        <v>1.8</v>
      </c>
      <c r="H39" s="921">
        <v>3</v>
      </c>
      <c r="I39" s="922">
        <f t="shared" si="2"/>
        <v>1.3333333333333333</v>
      </c>
      <c r="J39" s="922">
        <v>10</v>
      </c>
      <c r="K39" s="923">
        <f t="shared" si="16"/>
        <v>30</v>
      </c>
      <c r="L39" s="924">
        <f t="shared" si="4"/>
        <v>118.38000000000001</v>
      </c>
      <c r="M39" s="923">
        <f t="shared" si="5"/>
        <v>59.699999999999996</v>
      </c>
      <c r="N39" s="923">
        <f t="shared" si="6"/>
        <v>4.3999999999999995</v>
      </c>
      <c r="O39" s="923" t="s">
        <v>3241</v>
      </c>
      <c r="P39" s="923">
        <f>$L$12</f>
        <v>0.92400000000000004</v>
      </c>
      <c r="Q39" s="923">
        <f>$I$12</f>
        <v>0.90200000000000002</v>
      </c>
      <c r="R39" s="923">
        <f>$M$12</f>
        <v>5.1820000000000004</v>
      </c>
      <c r="S39" s="923">
        <f>$J$12</f>
        <v>2.7719999999999998</v>
      </c>
      <c r="T39" s="923">
        <f>$K$12*3</f>
        <v>15</v>
      </c>
      <c r="U39" s="925">
        <v>25</v>
      </c>
    </row>
    <row r="40" spans="1:25" s="925" customFormat="1">
      <c r="A40" s="917" t="str">
        <f>+'LISTE OH'!A46</f>
        <v>OH-39</v>
      </c>
      <c r="B40" s="918" t="str">
        <f>+'LISTE OH'!B46</f>
        <v>-</v>
      </c>
      <c r="C40" s="918">
        <f>+'LISTE OH'!C46</f>
        <v>453</v>
      </c>
      <c r="D40" s="919">
        <f>+'LISTE OH'!D46</f>
        <v>6600.9480000000003</v>
      </c>
      <c r="E40" s="920" t="str">
        <f>'LISTE OH'!J46&amp;" "&amp;'LISTE OH'!K46&amp;" "&amp;'LISTE OH'!L46</f>
        <v>1  Buse Ø1000</v>
      </c>
      <c r="F40" s="921">
        <f t="shared" si="15"/>
        <v>2</v>
      </c>
      <c r="G40" s="921">
        <f t="shared" si="12"/>
        <v>1.8</v>
      </c>
      <c r="H40" s="921">
        <v>1</v>
      </c>
      <c r="I40" s="922">
        <f t="shared" si="2"/>
        <v>1.3333333333333333</v>
      </c>
      <c r="J40" s="922">
        <v>10</v>
      </c>
      <c r="K40" s="923">
        <f t="shared" si="16"/>
        <v>10</v>
      </c>
      <c r="L40" s="924">
        <f t="shared" si="4"/>
        <v>46.45</v>
      </c>
      <c r="M40" s="923">
        <f t="shared" si="5"/>
        <v>24.700000000000003</v>
      </c>
      <c r="N40" s="923">
        <f t="shared" si="6"/>
        <v>1.2</v>
      </c>
      <c r="O40" s="923" t="s">
        <v>3241</v>
      </c>
      <c r="P40" s="923">
        <f t="shared" si="7"/>
        <v>0.33600000000000002</v>
      </c>
      <c r="Q40" s="923">
        <f t="shared" si="8"/>
        <v>0.32800000000000001</v>
      </c>
      <c r="R40" s="923">
        <f t="shared" si="9"/>
        <v>2.5539999999999998</v>
      </c>
      <c r="S40" s="923">
        <f t="shared" si="10"/>
        <v>1.232</v>
      </c>
      <c r="T40" s="923">
        <f>$K$10*3</f>
        <v>6</v>
      </c>
      <c r="U40" s="925">
        <v>26</v>
      </c>
    </row>
    <row r="41" spans="1:25" s="925" customFormat="1">
      <c r="A41" s="917" t="str">
        <f>+'LISTE OH'!A47</f>
        <v>OH-40</v>
      </c>
      <c r="B41" s="918" t="str">
        <f>+'LISTE OH'!B47</f>
        <v>-</v>
      </c>
      <c r="C41" s="918">
        <f>+'LISTE OH'!C47</f>
        <v>460</v>
      </c>
      <c r="D41" s="919">
        <f>+'LISTE OH'!D47</f>
        <v>6724.8389999999999</v>
      </c>
      <c r="E41" s="920" t="str">
        <f>'LISTE OH'!J47&amp;" "&amp;'LISTE OH'!K47&amp;" "&amp;'LISTE OH'!L47</f>
        <v>1  Buse Ø1000</v>
      </c>
      <c r="F41" s="921">
        <f t="shared" si="15"/>
        <v>2</v>
      </c>
      <c r="G41" s="921">
        <f t="shared" si="12"/>
        <v>1.8</v>
      </c>
      <c r="H41" s="921">
        <v>1</v>
      </c>
      <c r="I41" s="922">
        <f t="shared" si="2"/>
        <v>1.3333333333333333</v>
      </c>
      <c r="J41" s="922">
        <v>10</v>
      </c>
      <c r="K41" s="923">
        <f t="shared" si="16"/>
        <v>10</v>
      </c>
      <c r="L41" s="924">
        <f t="shared" si="4"/>
        <v>46.45</v>
      </c>
      <c r="M41" s="923">
        <f t="shared" si="5"/>
        <v>24.700000000000003</v>
      </c>
      <c r="N41" s="923">
        <f t="shared" si="6"/>
        <v>1.2</v>
      </c>
      <c r="O41" s="923" t="s">
        <v>3241</v>
      </c>
      <c r="P41" s="923">
        <f t="shared" si="7"/>
        <v>0.33600000000000002</v>
      </c>
      <c r="Q41" s="923">
        <f t="shared" si="8"/>
        <v>0.32800000000000001</v>
      </c>
      <c r="R41" s="923">
        <f t="shared" si="9"/>
        <v>2.5539999999999998</v>
      </c>
      <c r="S41" s="923">
        <f t="shared" si="10"/>
        <v>1.232</v>
      </c>
      <c r="T41" s="923">
        <f t="shared" ref="T41:T47" si="17">$K$10*3</f>
        <v>6</v>
      </c>
      <c r="U41" s="925">
        <v>27</v>
      </c>
    </row>
    <row r="42" spans="1:25" s="925" customFormat="1">
      <c r="A42" s="917" t="str">
        <f>+'LISTE OH'!A49</f>
        <v>OH-42</v>
      </c>
      <c r="B42" s="918" t="str">
        <f>+'LISTE OH'!B49</f>
        <v>-</v>
      </c>
      <c r="C42" s="918">
        <f>+'LISTE OH'!C49</f>
        <v>483</v>
      </c>
      <c r="D42" s="919">
        <f>+'LISTE OH'!D49</f>
        <v>7029.2830000000004</v>
      </c>
      <c r="E42" s="920" t="str">
        <f>'LISTE OH'!J49&amp;" "&amp;'LISTE OH'!K49&amp;" "&amp;'LISTE OH'!L49</f>
        <v>1  Buse Ø1000</v>
      </c>
      <c r="F42" s="921">
        <f t="shared" si="15"/>
        <v>2</v>
      </c>
      <c r="G42" s="921">
        <f t="shared" si="12"/>
        <v>1.8</v>
      </c>
      <c r="H42" s="921">
        <v>1</v>
      </c>
      <c r="I42" s="922">
        <f t="shared" si="2"/>
        <v>1.3333333333333333</v>
      </c>
      <c r="J42" s="922">
        <v>10</v>
      </c>
      <c r="K42" s="923">
        <f t="shared" si="16"/>
        <v>10</v>
      </c>
      <c r="L42" s="924">
        <f t="shared" si="4"/>
        <v>46.45</v>
      </c>
      <c r="M42" s="923">
        <f t="shared" si="5"/>
        <v>24.700000000000003</v>
      </c>
      <c r="N42" s="923">
        <f t="shared" si="6"/>
        <v>1.2</v>
      </c>
      <c r="O42" s="923" t="s">
        <v>3241</v>
      </c>
      <c r="P42" s="923">
        <f t="shared" si="7"/>
        <v>0.33600000000000002</v>
      </c>
      <c r="Q42" s="923">
        <f t="shared" si="8"/>
        <v>0.32800000000000001</v>
      </c>
      <c r="R42" s="923">
        <f t="shared" si="9"/>
        <v>2.5539999999999998</v>
      </c>
      <c r="S42" s="923">
        <f t="shared" si="10"/>
        <v>1.232</v>
      </c>
      <c r="T42" s="923">
        <f t="shared" si="17"/>
        <v>6</v>
      </c>
      <c r="U42" s="925">
        <v>28</v>
      </c>
    </row>
    <row r="43" spans="1:25" s="925" customFormat="1">
      <c r="A43" s="917" t="str">
        <f>+'LISTE OH'!A50</f>
        <v>OH-43</v>
      </c>
      <c r="B43" s="918">
        <f>+'LISTE OH'!B50</f>
        <v>16</v>
      </c>
      <c r="C43" s="918">
        <f>+'LISTE OH'!C50</f>
        <v>490</v>
      </c>
      <c r="D43" s="919">
        <f>+'LISTE OH'!D50</f>
        <v>7149.1329999999998</v>
      </c>
      <c r="E43" s="920" t="str">
        <f>'LISTE OH'!J50&amp;" "&amp;'LISTE OH'!K50&amp;" "&amp;'LISTE OH'!L50</f>
        <v>1  Buse Ø1000</v>
      </c>
      <c r="F43" s="921">
        <f t="shared" si="15"/>
        <v>2</v>
      </c>
      <c r="G43" s="921">
        <f t="shared" si="12"/>
        <v>1.8</v>
      </c>
      <c r="H43" s="921">
        <v>1</v>
      </c>
      <c r="I43" s="922">
        <f t="shared" si="2"/>
        <v>1.3333333333333333</v>
      </c>
      <c r="J43" s="922">
        <v>10</v>
      </c>
      <c r="K43" s="923">
        <f t="shared" si="16"/>
        <v>10</v>
      </c>
      <c r="L43" s="924">
        <f t="shared" si="4"/>
        <v>46.45</v>
      </c>
      <c r="M43" s="923">
        <f t="shared" si="5"/>
        <v>24.700000000000003</v>
      </c>
      <c r="N43" s="923">
        <f t="shared" si="6"/>
        <v>1.2</v>
      </c>
      <c r="O43" s="923" t="s">
        <v>3241</v>
      </c>
      <c r="P43" s="923">
        <f t="shared" si="7"/>
        <v>0.33600000000000002</v>
      </c>
      <c r="Q43" s="923">
        <f t="shared" si="8"/>
        <v>0.32800000000000001</v>
      </c>
      <c r="R43" s="923">
        <f t="shared" si="9"/>
        <v>2.5539999999999998</v>
      </c>
      <c r="S43" s="923">
        <f t="shared" si="10"/>
        <v>1.232</v>
      </c>
      <c r="T43" s="923">
        <f t="shared" si="17"/>
        <v>6</v>
      </c>
      <c r="U43" s="925">
        <v>29</v>
      </c>
    </row>
    <row r="44" spans="1:25" s="925" customFormat="1">
      <c r="A44" s="917" t="str">
        <f>+'LISTE OH'!A51</f>
        <v>OH-44</v>
      </c>
      <c r="B44" s="918" t="str">
        <f>+'LISTE OH'!B51</f>
        <v>-</v>
      </c>
      <c r="C44" s="918">
        <f>+'LISTE OH'!C51</f>
        <v>493</v>
      </c>
      <c r="D44" s="919">
        <f>+'LISTE OH'!D51</f>
        <v>7195.0990000000002</v>
      </c>
      <c r="E44" s="920" t="str">
        <f>'LISTE OH'!J51&amp;" "&amp;'LISTE OH'!K51&amp;" "&amp;'LISTE OH'!L51</f>
        <v>1  Buse Ø1000</v>
      </c>
      <c r="F44" s="921">
        <f t="shared" si="15"/>
        <v>2</v>
      </c>
      <c r="G44" s="921">
        <f t="shared" si="12"/>
        <v>1.8</v>
      </c>
      <c r="H44" s="921">
        <v>1</v>
      </c>
      <c r="I44" s="922">
        <f t="shared" si="2"/>
        <v>1.3333333333333333</v>
      </c>
      <c r="J44" s="922">
        <v>10</v>
      </c>
      <c r="K44" s="923">
        <f t="shared" si="16"/>
        <v>10</v>
      </c>
      <c r="L44" s="924">
        <f t="shared" si="4"/>
        <v>46.45</v>
      </c>
      <c r="M44" s="923">
        <f t="shared" si="5"/>
        <v>24.700000000000003</v>
      </c>
      <c r="N44" s="923">
        <f t="shared" si="6"/>
        <v>1.2</v>
      </c>
      <c r="O44" s="923" t="s">
        <v>3241</v>
      </c>
      <c r="P44" s="923">
        <f t="shared" si="7"/>
        <v>0.33600000000000002</v>
      </c>
      <c r="Q44" s="923">
        <f t="shared" si="8"/>
        <v>0.32800000000000001</v>
      </c>
      <c r="R44" s="923">
        <f t="shared" si="9"/>
        <v>2.5539999999999998</v>
      </c>
      <c r="S44" s="923">
        <f t="shared" si="10"/>
        <v>1.232</v>
      </c>
      <c r="T44" s="923">
        <f t="shared" si="17"/>
        <v>6</v>
      </c>
      <c r="U44" s="925">
        <v>30</v>
      </c>
    </row>
    <row r="45" spans="1:25" s="925" customFormat="1">
      <c r="A45" s="917" t="str">
        <f>+'LISTE OH'!A54</f>
        <v>OH-47</v>
      </c>
      <c r="B45" s="918" t="str">
        <f>+'LISTE OH'!B54</f>
        <v>-</v>
      </c>
      <c r="C45" s="918">
        <f>+'LISTE OH'!C54</f>
        <v>522</v>
      </c>
      <c r="D45" s="919">
        <f>+'LISTE OH'!D54</f>
        <v>7718.46</v>
      </c>
      <c r="E45" s="920" t="str">
        <f>'LISTE OH'!J54&amp;" "&amp;'LISTE OH'!K54&amp;" "&amp;'LISTE OH'!L54</f>
        <v>1  Buse Ø1000</v>
      </c>
      <c r="F45" s="921">
        <f t="shared" si="15"/>
        <v>2</v>
      </c>
      <c r="G45" s="921">
        <f t="shared" si="12"/>
        <v>1.8</v>
      </c>
      <c r="H45" s="921">
        <v>1</v>
      </c>
      <c r="I45" s="922">
        <f t="shared" si="2"/>
        <v>1.3333333333333333</v>
      </c>
      <c r="J45" s="922">
        <v>10</v>
      </c>
      <c r="K45" s="923">
        <f t="shared" si="16"/>
        <v>10</v>
      </c>
      <c r="L45" s="924">
        <f t="shared" si="4"/>
        <v>46.45</v>
      </c>
      <c r="M45" s="923">
        <f t="shared" si="5"/>
        <v>24.700000000000003</v>
      </c>
      <c r="N45" s="923">
        <f t="shared" si="6"/>
        <v>1.2</v>
      </c>
      <c r="O45" s="923" t="s">
        <v>3241</v>
      </c>
      <c r="P45" s="923">
        <f t="shared" si="7"/>
        <v>0.33600000000000002</v>
      </c>
      <c r="Q45" s="923">
        <f t="shared" si="8"/>
        <v>0.32800000000000001</v>
      </c>
      <c r="R45" s="923">
        <f t="shared" si="9"/>
        <v>2.5539999999999998</v>
      </c>
      <c r="S45" s="923">
        <f t="shared" si="10"/>
        <v>1.232</v>
      </c>
      <c r="T45" s="923">
        <f t="shared" si="17"/>
        <v>6</v>
      </c>
      <c r="U45" s="925">
        <v>31</v>
      </c>
    </row>
    <row r="46" spans="1:25" s="925" customFormat="1">
      <c r="A46" s="917" t="str">
        <f>+'LISTE OH'!A55</f>
        <v>OH-48</v>
      </c>
      <c r="B46" s="918" t="str">
        <f>+'LISTE OH'!B55</f>
        <v>-</v>
      </c>
      <c r="C46" s="918">
        <f>+'LISTE OH'!C55</f>
        <v>528</v>
      </c>
      <c r="D46" s="919">
        <f>+'LISTE OH'!D55</f>
        <v>7849.4279999999999</v>
      </c>
      <c r="E46" s="920" t="str">
        <f>'LISTE OH'!J55&amp;" "&amp;'LISTE OH'!K55&amp;" "&amp;'LISTE OH'!L55</f>
        <v>1  Buse Ø1000</v>
      </c>
      <c r="F46" s="921">
        <f t="shared" si="15"/>
        <v>2</v>
      </c>
      <c r="G46" s="921">
        <f t="shared" si="12"/>
        <v>1.8</v>
      </c>
      <c r="H46" s="921">
        <v>1</v>
      </c>
      <c r="I46" s="922">
        <f t="shared" si="2"/>
        <v>1.3333333333333333</v>
      </c>
      <c r="J46" s="922">
        <v>10</v>
      </c>
      <c r="K46" s="923">
        <f t="shared" si="16"/>
        <v>10</v>
      </c>
      <c r="L46" s="924">
        <f t="shared" si="4"/>
        <v>46.45</v>
      </c>
      <c r="M46" s="923">
        <f t="shared" si="5"/>
        <v>24.700000000000003</v>
      </c>
      <c r="N46" s="923">
        <f t="shared" si="6"/>
        <v>1.2</v>
      </c>
      <c r="O46" s="923" t="s">
        <v>3241</v>
      </c>
      <c r="P46" s="923">
        <f t="shared" si="7"/>
        <v>0.33600000000000002</v>
      </c>
      <c r="Q46" s="923">
        <f t="shared" si="8"/>
        <v>0.32800000000000001</v>
      </c>
      <c r="R46" s="923">
        <f t="shared" si="9"/>
        <v>2.5539999999999998</v>
      </c>
      <c r="S46" s="923">
        <f t="shared" si="10"/>
        <v>1.232</v>
      </c>
      <c r="T46" s="923">
        <f t="shared" si="17"/>
        <v>6</v>
      </c>
      <c r="U46" s="925">
        <v>32</v>
      </c>
    </row>
    <row r="47" spans="1:25" s="925" customFormat="1">
      <c r="A47" s="917" t="str">
        <f>+'LISTE OH'!A57</f>
        <v>OH-50</v>
      </c>
      <c r="B47" s="918" t="str">
        <f>+'LISTE OH'!B57</f>
        <v>-</v>
      </c>
      <c r="C47" s="918">
        <f>+'LISTE OH'!C57</f>
        <v>540</v>
      </c>
      <c r="D47" s="919">
        <f>+'LISTE OH'!D57</f>
        <v>8060.7110000000002</v>
      </c>
      <c r="E47" s="920" t="str">
        <f>'LISTE OH'!J57&amp;" "&amp;'LISTE OH'!K57&amp;" "&amp;'LISTE OH'!L57</f>
        <v>1  Buse Ø1000</v>
      </c>
      <c r="F47" s="921">
        <f t="shared" si="15"/>
        <v>2</v>
      </c>
      <c r="G47" s="921">
        <f t="shared" si="12"/>
        <v>1.8</v>
      </c>
      <c r="H47" s="921">
        <v>1</v>
      </c>
      <c r="I47" s="922">
        <f t="shared" si="2"/>
        <v>1.3333333333333333</v>
      </c>
      <c r="J47" s="922">
        <v>10</v>
      </c>
      <c r="K47" s="923">
        <f t="shared" si="16"/>
        <v>10</v>
      </c>
      <c r="L47" s="924">
        <f t="shared" si="4"/>
        <v>46.45</v>
      </c>
      <c r="M47" s="923">
        <f t="shared" si="5"/>
        <v>24.700000000000003</v>
      </c>
      <c r="N47" s="923">
        <f t="shared" si="6"/>
        <v>1.2</v>
      </c>
      <c r="O47" s="923" t="s">
        <v>3241</v>
      </c>
      <c r="P47" s="923">
        <f t="shared" si="7"/>
        <v>0.33600000000000002</v>
      </c>
      <c r="Q47" s="923">
        <f t="shared" si="8"/>
        <v>0.32800000000000001</v>
      </c>
      <c r="R47" s="923">
        <f t="shared" si="9"/>
        <v>2.5539999999999998</v>
      </c>
      <c r="S47" s="923">
        <f t="shared" si="10"/>
        <v>1.232</v>
      </c>
      <c r="T47" s="923">
        <f t="shared" si="17"/>
        <v>6</v>
      </c>
      <c r="U47" s="925">
        <v>33</v>
      </c>
    </row>
    <row r="48" spans="1:25" s="772" customFormat="1">
      <c r="A48" s="1207" t="s">
        <v>203</v>
      </c>
      <c r="B48" s="1208"/>
      <c r="C48" s="1208"/>
      <c r="D48" s="1208"/>
      <c r="E48" s="1208"/>
      <c r="F48" s="1208"/>
      <c r="G48" s="1208"/>
      <c r="H48" s="1208"/>
      <c r="I48" s="1208"/>
      <c r="J48" s="1209"/>
      <c r="K48" s="752">
        <f t="shared" ref="K48:T48" si="18">SUM(K16:K47)</f>
        <v>360</v>
      </c>
      <c r="L48" s="752">
        <f t="shared" si="18"/>
        <v>1630.2600000000009</v>
      </c>
      <c r="M48" s="752">
        <f t="shared" si="18"/>
        <v>860.40000000000043</v>
      </c>
      <c r="N48" s="752">
        <f t="shared" si="18"/>
        <v>44.800000000000011</v>
      </c>
      <c r="O48" s="752">
        <f t="shared" si="18"/>
        <v>0</v>
      </c>
      <c r="P48" s="752">
        <f t="shared" si="18"/>
        <v>11.928000000000004</v>
      </c>
      <c r="Q48" s="752">
        <f t="shared" si="18"/>
        <v>11.643999999999997</v>
      </c>
      <c r="R48" s="752">
        <f t="shared" si="18"/>
        <v>86.984000000000023</v>
      </c>
      <c r="S48" s="752">
        <f t="shared" si="18"/>
        <v>42.503999999999984</v>
      </c>
      <c r="T48" s="752">
        <f t="shared" si="18"/>
        <v>210</v>
      </c>
      <c r="Y48" s="772">
        <f>SUM(R11:R23)</f>
        <v>20.431999999999999</v>
      </c>
    </row>
    <row r="51" spans="1:23" s="823" customFormat="1">
      <c r="A51" s="818"/>
      <c r="B51" s="845"/>
      <c r="C51" s="845"/>
      <c r="F51" s="845"/>
      <c r="G51" s="845"/>
      <c r="H51" s="845"/>
      <c r="W51" s="818"/>
    </row>
    <row r="56" spans="1:23">
      <c r="I56" s="823">
        <f>SIN(J56)</f>
        <v>0.86602540378443638</v>
      </c>
      <c r="J56" s="823">
        <f>(K56*1.57079632679489)/90</f>
        <v>1.0471975511965932</v>
      </c>
      <c r="K56" s="823">
        <v>60</v>
      </c>
    </row>
    <row r="57" spans="1:23">
      <c r="I57" s="823">
        <f>J57/I56</f>
        <v>6.9282032302755274</v>
      </c>
      <c r="J57" s="823">
        <v>6</v>
      </c>
    </row>
    <row r="58" spans="1:23">
      <c r="I58" s="823">
        <f>J58/I56</f>
        <v>3.4641016151377637</v>
      </c>
      <c r="J58" s="823">
        <v>3</v>
      </c>
    </row>
    <row r="68" spans="1:23" s="823" customFormat="1">
      <c r="A68" s="855"/>
      <c r="B68" s="855"/>
      <c r="C68" s="855"/>
      <c r="D68" s="856"/>
      <c r="E68" s="857"/>
      <c r="F68" s="857"/>
      <c r="G68" s="858"/>
      <c r="H68" s="859"/>
      <c r="W68" s="818"/>
    </row>
    <row r="69" spans="1:23" s="823" customFormat="1">
      <c r="A69" s="855"/>
      <c r="B69" s="855"/>
      <c r="C69" s="855"/>
      <c r="D69" s="856"/>
      <c r="E69" s="857"/>
      <c r="F69" s="857"/>
      <c r="G69" s="858"/>
      <c r="H69" s="859"/>
      <c r="W69" s="818"/>
    </row>
    <row r="70" spans="1:23" s="823" customFormat="1">
      <c r="A70" s="860"/>
      <c r="B70" s="860"/>
      <c r="C70" s="860"/>
      <c r="D70" s="861"/>
      <c r="E70" s="862"/>
      <c r="F70" s="862"/>
      <c r="G70" s="863"/>
      <c r="H70" s="864"/>
      <c r="W70" s="818"/>
    </row>
    <row r="71" spans="1:23" s="823" customFormat="1">
      <c r="A71" s="855"/>
      <c r="B71" s="855"/>
      <c r="C71" s="855"/>
      <c r="D71" s="856"/>
      <c r="E71" s="857"/>
      <c r="F71" s="857"/>
      <c r="G71" s="858"/>
      <c r="H71" s="859"/>
      <c r="W71" s="818"/>
    </row>
    <row r="72" spans="1:23" s="823" customFormat="1">
      <c r="A72" s="855"/>
      <c r="B72" s="855"/>
      <c r="C72" s="855"/>
      <c r="D72" s="856"/>
      <c r="E72" s="857"/>
      <c r="F72" s="857"/>
      <c r="G72" s="858"/>
      <c r="H72" s="859"/>
      <c r="W72" s="818"/>
    </row>
    <row r="73" spans="1:23" s="823" customFormat="1">
      <c r="A73" s="860"/>
      <c r="B73" s="860"/>
      <c r="C73" s="860"/>
      <c r="D73" s="861"/>
      <c r="E73" s="862"/>
      <c r="F73" s="862"/>
      <c r="G73" s="863"/>
      <c r="H73" s="864"/>
      <c r="W73" s="818"/>
    </row>
    <row r="74" spans="1:23" s="823" customFormat="1">
      <c r="A74" s="855"/>
      <c r="B74" s="855"/>
      <c r="C74" s="855"/>
      <c r="D74" s="856"/>
      <c r="E74" s="857"/>
      <c r="F74" s="857"/>
      <c r="G74" s="858"/>
      <c r="H74" s="859"/>
      <c r="W74" s="818"/>
    </row>
  </sheetData>
  <mergeCells count="23">
    <mergeCell ref="A48:J48"/>
    <mergeCell ref="D12:E12"/>
    <mergeCell ref="B14:B15"/>
    <mergeCell ref="D14:D15"/>
    <mergeCell ref="E14:E15"/>
    <mergeCell ref="F14:F15"/>
    <mergeCell ref="G14:G15"/>
    <mergeCell ref="I14:I15"/>
    <mergeCell ref="A1:T1"/>
    <mergeCell ref="A2:T2"/>
    <mergeCell ref="U2:V2"/>
    <mergeCell ref="D11:E11"/>
    <mergeCell ref="A3:T3"/>
    <mergeCell ref="U3:V3"/>
    <mergeCell ref="A4:T4"/>
    <mergeCell ref="U4:V4"/>
    <mergeCell ref="A5:T5"/>
    <mergeCell ref="U5:V5"/>
    <mergeCell ref="F7:H7"/>
    <mergeCell ref="I7:K7"/>
    <mergeCell ref="L7:M7"/>
    <mergeCell ref="D8:E9"/>
    <mergeCell ref="D10:E10"/>
  </mergeCells>
  <printOptions horizontalCentered="1"/>
  <pageMargins left="0.15748031496062992" right="0.15748031496062992" top="0.39370078740157483" bottom="0.15748031496062992" header="0.23622047244094491" footer="0.15748031496062992"/>
  <pageSetup paperSize="9" scale="60" orientation="landscape" r:id="rId1"/>
  <headerFooter alignWithMargins="0"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CG21"/>
  <sheetViews>
    <sheetView view="pageBreakPreview" topLeftCell="A3" zoomScale="85" zoomScaleNormal="75" zoomScaleSheetLayoutView="85" workbookViewId="0">
      <selection activeCell="P15" sqref="P15"/>
    </sheetView>
  </sheetViews>
  <sheetFormatPr baseColWidth="10" defaultColWidth="9.7109375" defaultRowHeight="15.75"/>
  <cols>
    <col min="1" max="1" width="9" style="964" bestFit="1" customWidth="1"/>
    <col min="2" max="2" width="7.85546875" style="964" bestFit="1" customWidth="1"/>
    <col min="3" max="3" width="7.85546875" style="964" customWidth="1"/>
    <col min="4" max="4" width="8.5703125" style="964" bestFit="1" customWidth="1"/>
    <col min="5" max="5" width="11" style="964" bestFit="1" customWidth="1"/>
    <col min="6" max="6" width="33.42578125" style="964" bestFit="1" customWidth="1"/>
    <col min="7" max="7" width="10" style="964" bestFit="1" customWidth="1"/>
    <col min="8" max="8" width="9.42578125" style="964" bestFit="1" customWidth="1"/>
    <col min="9" max="9" width="6.7109375" style="964" bestFit="1" customWidth="1"/>
    <col min="10" max="10" width="10.85546875" style="964" bestFit="1" customWidth="1"/>
    <col min="11" max="11" width="13.140625" style="964" customWidth="1"/>
    <col min="12" max="12" width="11.7109375" style="964" customWidth="1"/>
    <col min="13" max="13" width="16.140625" style="964" hidden="1" customWidth="1"/>
    <col min="14" max="14" width="19.5703125" style="964" hidden="1" customWidth="1"/>
    <col min="15" max="15" width="13.140625" style="964" bestFit="1" customWidth="1"/>
    <col min="16" max="16" width="15.140625" style="964" bestFit="1" customWidth="1"/>
    <col min="17" max="18" width="13.140625" style="964" bestFit="1" customWidth="1"/>
    <col min="19" max="19" width="9.85546875" style="964" bestFit="1" customWidth="1"/>
    <col min="20" max="21" width="13.140625" style="964" bestFit="1" customWidth="1"/>
    <col min="22" max="22" width="20.28515625" style="964" bestFit="1" customWidth="1"/>
    <col min="23" max="23" width="13.140625" style="964" bestFit="1" customWidth="1"/>
    <col min="24" max="24" width="13.140625" style="969" bestFit="1" customWidth="1"/>
    <col min="25" max="25" width="16" style="969" bestFit="1" customWidth="1"/>
    <col min="26" max="28" width="16" style="969" customWidth="1"/>
    <col min="29" max="29" width="8.42578125" style="969" bestFit="1" customWidth="1"/>
    <col min="30" max="30" width="10.85546875" style="969" bestFit="1" customWidth="1"/>
    <col min="31" max="32" width="15.28515625" style="969" bestFit="1" customWidth="1"/>
    <col min="33" max="33" width="7" style="969" bestFit="1" customWidth="1"/>
    <col min="34" max="34" width="9.42578125" style="964" bestFit="1" customWidth="1"/>
    <col min="35" max="35" width="13.140625" style="964" bestFit="1" customWidth="1"/>
    <col min="36" max="36" width="3.140625" style="964" bestFit="1" customWidth="1"/>
    <col min="37" max="37" width="9.7109375" style="964" hidden="1" customWidth="1"/>
    <col min="38" max="38" width="16.140625" style="965" bestFit="1" customWidth="1"/>
    <col min="39" max="39" width="4.28515625" style="965" bestFit="1" customWidth="1"/>
    <col min="40" max="40" width="11.5703125" style="965" bestFit="1" customWidth="1"/>
    <col min="41" max="41" width="9.42578125" style="965" bestFit="1" customWidth="1"/>
    <col min="42" max="43" width="8.7109375" style="965" bestFit="1" customWidth="1"/>
    <col min="44" max="44" width="11.42578125" style="965" bestFit="1" customWidth="1"/>
    <col min="45" max="45" width="5.28515625" style="965" bestFit="1" customWidth="1"/>
    <col min="46" max="46" width="21.7109375" style="965" bestFit="1" customWidth="1"/>
    <col min="47" max="48" width="5.28515625" style="965" bestFit="1" customWidth="1"/>
    <col min="49" max="49" width="15.7109375" style="965" bestFit="1" customWidth="1"/>
    <col min="50" max="50" width="6.42578125" style="965" bestFit="1" customWidth="1"/>
    <col min="51" max="51" width="7.85546875" style="965" bestFit="1" customWidth="1"/>
    <col min="52" max="52" width="2.28515625" style="965" bestFit="1" customWidth="1"/>
    <col min="53" max="53" width="2.7109375" style="965" bestFit="1" customWidth="1"/>
    <col min="54" max="54" width="13.140625" style="965" bestFit="1" customWidth="1"/>
    <col min="55" max="55" width="3.140625" style="965" bestFit="1" customWidth="1"/>
    <col min="56" max="56" width="8.7109375" style="965" bestFit="1" customWidth="1"/>
    <col min="57" max="57" width="2.85546875" style="965" customWidth="1"/>
    <col min="58" max="58" width="10" style="965" bestFit="1" customWidth="1"/>
    <col min="59" max="59" width="4" style="965" bestFit="1" customWidth="1"/>
    <col min="60" max="60" width="8.7109375" style="965" bestFit="1" customWidth="1"/>
    <col min="61" max="61" width="5.7109375" style="965" bestFit="1" customWidth="1"/>
    <col min="62" max="62" width="10" style="965" bestFit="1" customWidth="1"/>
    <col min="63" max="63" width="5.85546875" style="965" bestFit="1" customWidth="1"/>
    <col min="64" max="64" width="10" style="965" bestFit="1" customWidth="1"/>
    <col min="65" max="65" width="5.28515625" style="965" bestFit="1" customWidth="1"/>
    <col min="66" max="66" width="8.85546875" style="965" bestFit="1" customWidth="1"/>
    <col min="67" max="67" width="5.5703125" style="965" bestFit="1" customWidth="1"/>
    <col min="68" max="68" width="8.85546875" style="965" bestFit="1" customWidth="1"/>
    <col min="69" max="69" width="4.28515625" style="965" bestFit="1" customWidth="1"/>
    <col min="70" max="71" width="13.140625" style="965" bestFit="1" customWidth="1"/>
    <col min="72" max="74" width="12.28515625" style="965" bestFit="1" customWidth="1"/>
    <col min="75" max="75" width="13.85546875" style="965" bestFit="1" customWidth="1"/>
    <col min="76" max="76" width="13.140625" style="965" bestFit="1" customWidth="1"/>
    <col min="77" max="78" width="12.28515625" style="965" bestFit="1" customWidth="1"/>
    <col min="79" max="79" width="17.140625" style="965" bestFit="1" customWidth="1"/>
    <col min="80" max="80" width="15.140625" style="965" bestFit="1" customWidth="1"/>
    <col min="81" max="81" width="13.140625" style="965" bestFit="1" customWidth="1"/>
    <col min="82" max="82" width="12.28515625" style="965" bestFit="1" customWidth="1"/>
    <col min="83" max="83" width="8.140625" style="965" bestFit="1" customWidth="1"/>
    <col min="84" max="84" width="12.28515625" style="965" bestFit="1" customWidth="1"/>
    <col min="85" max="85" width="8.5703125" style="965" bestFit="1" customWidth="1"/>
    <col min="86" max="16384" width="9.7109375" style="964"/>
  </cols>
  <sheetData>
    <row r="1" spans="1:85">
      <c r="A1" s="1218" t="str">
        <f>'buses 600'!A1</f>
        <v>ETUDES DE CONSTRUCTION DE LA PISTE RELIANT DOUAR TIMITAR AU DOUAR LAMSAREH 
A LA COMMUNE OULED ALI YOUSSEF 
PROVINCE DE BOULEMANE</v>
      </c>
      <c r="B1" s="1218"/>
      <c r="C1" s="1218"/>
      <c r="D1" s="1218"/>
      <c r="E1" s="1218"/>
      <c r="F1" s="1218"/>
      <c r="G1" s="1218"/>
      <c r="H1" s="1218"/>
      <c r="I1" s="1218"/>
      <c r="J1" s="1218"/>
      <c r="K1" s="1218"/>
      <c r="L1" s="1218"/>
      <c r="M1" s="1218"/>
      <c r="N1" s="1218"/>
      <c r="O1" s="1218"/>
      <c r="P1" s="1218"/>
      <c r="Q1" s="1218"/>
      <c r="R1" s="1218"/>
      <c r="S1" s="1218"/>
      <c r="T1" s="1218"/>
      <c r="U1" s="1218"/>
      <c r="V1" s="1218"/>
      <c r="W1" s="1218"/>
      <c r="X1" s="1218"/>
      <c r="Y1" s="1218"/>
      <c r="Z1" s="1218"/>
      <c r="AA1" s="1218"/>
      <c r="AB1" s="1218"/>
      <c r="AC1" s="1218"/>
      <c r="AD1" s="1218"/>
      <c r="AE1" s="1218"/>
      <c r="AF1" s="1218"/>
      <c r="AG1" s="963"/>
    </row>
    <row r="2" spans="1:85" ht="26.25" customHeight="1">
      <c r="A2" s="1218"/>
      <c r="B2" s="1218"/>
      <c r="C2" s="1218"/>
      <c r="D2" s="1218"/>
      <c r="E2" s="1218"/>
      <c r="F2" s="1218"/>
      <c r="G2" s="1218"/>
      <c r="H2" s="1218"/>
      <c r="I2" s="1218"/>
      <c r="J2" s="1218"/>
      <c r="K2" s="1218"/>
      <c r="L2" s="1218"/>
      <c r="M2" s="1218"/>
      <c r="N2" s="1218"/>
      <c r="O2" s="1218"/>
      <c r="P2" s="1218"/>
      <c r="Q2" s="1218"/>
      <c r="R2" s="1218"/>
      <c r="S2" s="1218"/>
      <c r="T2" s="1218"/>
      <c r="U2" s="1218"/>
      <c r="V2" s="1218"/>
      <c r="W2" s="1218"/>
      <c r="X2" s="1218"/>
      <c r="Y2" s="1218"/>
      <c r="Z2" s="1218"/>
      <c r="AA2" s="1218"/>
      <c r="AB2" s="1218"/>
      <c r="AC2" s="1218"/>
      <c r="AD2" s="1218"/>
      <c r="AE2" s="1218"/>
      <c r="AF2" s="1218"/>
      <c r="AG2" s="966"/>
      <c r="AI2" s="967"/>
    </row>
    <row r="3" spans="1:85" ht="26.25" customHeight="1">
      <c r="A3" s="1218" t="str">
        <f>'buses 600'!A3</f>
        <v>PROJET D'EXECUTION</v>
      </c>
      <c r="B3" s="1218"/>
      <c r="C3" s="1218"/>
      <c r="D3" s="1218"/>
      <c r="E3" s="1218"/>
      <c r="F3" s="1218"/>
      <c r="G3" s="1218"/>
      <c r="H3" s="1218"/>
      <c r="I3" s="1218"/>
      <c r="J3" s="1218"/>
      <c r="K3" s="1218"/>
      <c r="L3" s="1218"/>
      <c r="M3" s="1218"/>
      <c r="N3" s="1218"/>
      <c r="O3" s="1218"/>
      <c r="P3" s="1218"/>
      <c r="Q3" s="1218"/>
      <c r="R3" s="1218"/>
      <c r="S3" s="1218"/>
      <c r="T3" s="1218"/>
      <c r="U3" s="1218"/>
      <c r="V3" s="1218"/>
      <c r="W3" s="1218"/>
      <c r="X3" s="1218"/>
      <c r="Y3" s="1218"/>
      <c r="Z3" s="1218"/>
      <c r="AA3" s="1218"/>
      <c r="AB3" s="1218"/>
      <c r="AC3" s="1218"/>
      <c r="AD3" s="1218"/>
      <c r="AE3" s="1218"/>
      <c r="AF3" s="1218"/>
      <c r="AG3" s="966"/>
      <c r="AI3" s="967"/>
    </row>
    <row r="4" spans="1:85" ht="26.25" customHeight="1">
      <c r="A4" s="962"/>
      <c r="B4" s="962"/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  <c r="O4" s="962"/>
      <c r="P4" s="962"/>
      <c r="Q4" s="962"/>
      <c r="R4" s="962"/>
      <c r="S4" s="962"/>
      <c r="T4" s="962"/>
      <c r="U4" s="962"/>
      <c r="V4" s="962"/>
      <c r="W4" s="962"/>
      <c r="X4" s="962"/>
      <c r="Y4" s="962"/>
      <c r="Z4" s="962"/>
      <c r="AA4" s="962"/>
      <c r="AB4" s="962"/>
      <c r="AC4" s="962"/>
      <c r="AD4" s="962"/>
      <c r="AE4" s="962"/>
      <c r="AF4" s="962"/>
      <c r="AG4" s="966"/>
      <c r="AI4" s="967"/>
    </row>
    <row r="5" spans="1:85">
      <c r="A5" s="1218" t="s">
        <v>341</v>
      </c>
      <c r="B5" s="1218"/>
      <c r="C5" s="1218"/>
      <c r="D5" s="1218"/>
      <c r="E5" s="1218"/>
      <c r="F5" s="1218"/>
      <c r="G5" s="1218"/>
      <c r="H5" s="1218"/>
      <c r="I5" s="1218"/>
      <c r="J5" s="1218"/>
      <c r="K5" s="1218"/>
      <c r="L5" s="1218"/>
      <c r="M5" s="1218"/>
      <c r="N5" s="1218"/>
      <c r="O5" s="1218"/>
      <c r="P5" s="1218"/>
      <c r="Q5" s="1218"/>
      <c r="R5" s="1218"/>
      <c r="S5" s="1218"/>
      <c r="T5" s="1218"/>
      <c r="U5" s="1218"/>
      <c r="V5" s="1218"/>
      <c r="W5" s="1218"/>
      <c r="X5" s="1218"/>
      <c r="Y5" s="1218"/>
      <c r="Z5" s="1218"/>
      <c r="AA5" s="1218"/>
      <c r="AB5" s="1218"/>
      <c r="AC5" s="1218"/>
      <c r="AD5" s="1218"/>
      <c r="AE5" s="1218"/>
      <c r="AF5" s="1218"/>
      <c r="AG5" s="968"/>
      <c r="AJ5" s="965"/>
    </row>
    <row r="6" spans="1:85">
      <c r="A6" s="967"/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AJ6" s="965"/>
    </row>
    <row r="7" spans="1:85" ht="31.5" customHeight="1" thickBot="1">
      <c r="A7" s="1219" t="s">
        <v>3406</v>
      </c>
      <c r="B7" s="1219" t="s">
        <v>330</v>
      </c>
      <c r="C7" s="970"/>
      <c r="D7" s="1219" t="s">
        <v>382</v>
      </c>
      <c r="E7" s="1220" t="s">
        <v>3407</v>
      </c>
      <c r="F7" s="1219" t="s">
        <v>120</v>
      </c>
      <c r="G7" s="1221" t="s">
        <v>3408</v>
      </c>
      <c r="H7" s="1221" t="s">
        <v>3409</v>
      </c>
      <c r="I7" s="1223" t="s">
        <v>3410</v>
      </c>
      <c r="J7" s="1220" t="s">
        <v>124</v>
      </c>
      <c r="K7" s="1220" t="s">
        <v>3411</v>
      </c>
      <c r="L7" s="1220" t="s">
        <v>3412</v>
      </c>
      <c r="M7" s="1220" t="s">
        <v>3413</v>
      </c>
      <c r="N7" s="1220"/>
      <c r="O7" s="1220"/>
      <c r="P7" s="971" t="s">
        <v>128</v>
      </c>
      <c r="Q7" s="1235" t="s">
        <v>3414</v>
      </c>
      <c r="R7" s="1235"/>
      <c r="S7" s="1235"/>
      <c r="T7" s="1236" t="s">
        <v>3415</v>
      </c>
      <c r="U7" s="1236"/>
      <c r="V7" s="1236"/>
      <c r="W7" s="1220" t="s">
        <v>136</v>
      </c>
      <c r="X7" s="1222" t="s">
        <v>3416</v>
      </c>
      <c r="Y7" s="1222" t="s">
        <v>3417</v>
      </c>
      <c r="Z7" s="1222" t="s">
        <v>3418</v>
      </c>
      <c r="AA7" s="1222" t="s">
        <v>3419</v>
      </c>
      <c r="AB7" s="1222" t="s">
        <v>3420</v>
      </c>
      <c r="AC7" s="1222" t="s">
        <v>3390</v>
      </c>
      <c r="AD7" s="1222" t="s">
        <v>3393</v>
      </c>
      <c r="AE7" s="1222" t="s">
        <v>3421</v>
      </c>
      <c r="AF7" s="1222" t="s">
        <v>3422</v>
      </c>
      <c r="AG7" s="975"/>
      <c r="AJ7" s="965"/>
      <c r="AL7" s="976"/>
      <c r="AM7" s="976"/>
      <c r="AN7" s="976"/>
      <c r="AO7" s="977"/>
      <c r="AP7" s="976"/>
      <c r="AQ7" s="976"/>
      <c r="AR7" s="976"/>
      <c r="AS7" s="976"/>
      <c r="AT7" s="977"/>
      <c r="AU7" s="977"/>
      <c r="AV7" s="977"/>
      <c r="AW7" s="977"/>
      <c r="AX7" s="977"/>
      <c r="AY7" s="977"/>
      <c r="AZ7" s="977"/>
      <c r="BA7" s="977"/>
      <c r="BB7" s="977"/>
      <c r="BC7" s="977"/>
      <c r="BD7" s="977"/>
      <c r="BE7" s="977"/>
    </row>
    <row r="8" spans="1:85" ht="30.75" customHeight="1" thickTop="1" thickBot="1">
      <c r="A8" s="1219"/>
      <c r="B8" s="1219"/>
      <c r="C8" s="970"/>
      <c r="D8" s="1219"/>
      <c r="E8" s="1220"/>
      <c r="F8" s="1219"/>
      <c r="G8" s="1221"/>
      <c r="H8" s="1221"/>
      <c r="I8" s="1223"/>
      <c r="J8" s="1220"/>
      <c r="K8" s="1220"/>
      <c r="L8" s="1220"/>
      <c r="M8" s="971" t="s">
        <v>3423</v>
      </c>
      <c r="N8" s="971" t="s">
        <v>3424</v>
      </c>
      <c r="O8" s="970" t="s">
        <v>326</v>
      </c>
      <c r="P8" s="970" t="s">
        <v>141</v>
      </c>
      <c r="Q8" s="972" t="s">
        <v>3032</v>
      </c>
      <c r="R8" s="972" t="s">
        <v>3425</v>
      </c>
      <c r="S8" s="972" t="s">
        <v>135</v>
      </c>
      <c r="T8" s="973" t="s">
        <v>3032</v>
      </c>
      <c r="U8" s="973" t="s">
        <v>3425</v>
      </c>
      <c r="V8" s="973" t="s">
        <v>135</v>
      </c>
      <c r="W8" s="1220"/>
      <c r="X8" s="1222"/>
      <c r="Y8" s="1222"/>
      <c r="Z8" s="1222"/>
      <c r="AA8" s="1222"/>
      <c r="AB8" s="1222"/>
      <c r="AC8" s="1222"/>
      <c r="AD8" s="1222"/>
      <c r="AE8" s="1222"/>
      <c r="AF8" s="1222"/>
      <c r="AG8" s="975"/>
      <c r="AJ8" s="965"/>
      <c r="AL8" s="978"/>
      <c r="AM8" s="978"/>
      <c r="AN8" s="978"/>
      <c r="AO8" s="978"/>
      <c r="AP8" s="978"/>
      <c r="AQ8" s="978"/>
      <c r="AR8" s="978"/>
      <c r="AS8" s="978"/>
      <c r="AT8" s="978"/>
      <c r="AU8" s="978"/>
      <c r="AV8" s="978"/>
      <c r="AW8" s="978"/>
      <c r="AX8" s="978"/>
      <c r="AY8" s="978"/>
      <c r="AZ8" s="978"/>
      <c r="BA8" s="978"/>
      <c r="BB8" s="978"/>
      <c r="BC8" s="978"/>
      <c r="BD8" s="978"/>
      <c r="BE8" s="978"/>
      <c r="BF8" s="978"/>
      <c r="BG8" s="978"/>
      <c r="BH8" s="978"/>
      <c r="BI8" s="978"/>
      <c r="BJ8" s="978"/>
      <c r="BK8" s="978"/>
      <c r="BL8" s="978"/>
      <c r="BM8" s="978"/>
      <c r="BN8" s="978"/>
      <c r="BO8" s="978"/>
      <c r="BP8" s="978"/>
      <c r="BQ8" s="978"/>
      <c r="BR8" s="978"/>
      <c r="BS8" s="1224" t="s">
        <v>3426</v>
      </c>
      <c r="BT8" s="1225"/>
      <c r="BU8" s="1225"/>
      <c r="BV8" s="1226"/>
      <c r="BW8" s="1227" t="s">
        <v>3427</v>
      </c>
      <c r="BX8" s="1229" t="s">
        <v>3428</v>
      </c>
      <c r="BY8" s="1230"/>
      <c r="BZ8" s="1230"/>
      <c r="CA8" s="1230"/>
      <c r="CB8" s="1230"/>
      <c r="CC8" s="1231" t="s">
        <v>3429</v>
      </c>
      <c r="CD8" s="1232"/>
      <c r="CE8" s="1232"/>
      <c r="CF8" s="1232"/>
      <c r="CG8" s="1233"/>
    </row>
    <row r="9" spans="1:85" ht="17.25" thickTop="1" thickBot="1">
      <c r="A9" s="1219"/>
      <c r="B9" s="1219"/>
      <c r="C9" s="970"/>
      <c r="D9" s="1219"/>
      <c r="E9" s="970" t="s">
        <v>3430</v>
      </c>
      <c r="F9" s="1219"/>
      <c r="G9" s="1221"/>
      <c r="H9" s="1221"/>
      <c r="I9" s="1223"/>
      <c r="J9" s="971" t="s">
        <v>52</v>
      </c>
      <c r="K9" s="979" t="s">
        <v>52</v>
      </c>
      <c r="L9" s="970" t="s">
        <v>52</v>
      </c>
      <c r="M9" s="971" t="s">
        <v>235</v>
      </c>
      <c r="N9" s="971" t="s">
        <v>52</v>
      </c>
      <c r="O9" s="970" t="s">
        <v>145</v>
      </c>
      <c r="P9" s="970" t="s">
        <v>145</v>
      </c>
      <c r="Q9" s="972" t="s">
        <v>145</v>
      </c>
      <c r="R9" s="972" t="s">
        <v>145</v>
      </c>
      <c r="S9" s="972" t="s">
        <v>144</v>
      </c>
      <c r="T9" s="973" t="s">
        <v>145</v>
      </c>
      <c r="U9" s="973" t="s">
        <v>145</v>
      </c>
      <c r="V9" s="973" t="s">
        <v>144</v>
      </c>
      <c r="W9" s="970" t="s">
        <v>145</v>
      </c>
      <c r="X9" s="974" t="s">
        <v>208</v>
      </c>
      <c r="Y9" s="980" t="s">
        <v>235</v>
      </c>
      <c r="Z9" s="980" t="s">
        <v>208</v>
      </c>
      <c r="AA9" s="980" t="s">
        <v>145</v>
      </c>
      <c r="AB9" s="980" t="s">
        <v>235</v>
      </c>
      <c r="AC9" s="980" t="s">
        <v>208</v>
      </c>
      <c r="AD9" s="980" t="s">
        <v>208</v>
      </c>
      <c r="AE9" s="980" t="s">
        <v>235</v>
      </c>
      <c r="AF9" s="980" t="s">
        <v>145</v>
      </c>
      <c r="AG9" s="975"/>
      <c r="AJ9" s="965"/>
      <c r="AL9" s="978"/>
      <c r="AM9" s="978"/>
      <c r="AN9" s="978"/>
      <c r="AO9" s="978"/>
      <c r="AP9" s="978"/>
      <c r="AQ9" s="978"/>
      <c r="AR9" s="978"/>
      <c r="AS9" s="978"/>
      <c r="AT9" s="978"/>
      <c r="AU9" s="978"/>
      <c r="AV9" s="978"/>
      <c r="AW9" s="978"/>
      <c r="AX9" s="978"/>
      <c r="AY9" s="978"/>
      <c r="AZ9" s="978"/>
      <c r="BA9" s="978"/>
      <c r="BB9" s="978"/>
      <c r="BC9" s="978"/>
      <c r="BD9" s="978"/>
      <c r="BE9" s="978"/>
      <c r="BF9" s="978"/>
      <c r="BG9" s="978"/>
      <c r="BH9" s="978"/>
      <c r="BI9" s="978"/>
      <c r="BJ9" s="978"/>
      <c r="BK9" s="978"/>
      <c r="BL9" s="978"/>
      <c r="BM9" s="978"/>
      <c r="BN9" s="978"/>
      <c r="BO9" s="978"/>
      <c r="BP9" s="978"/>
      <c r="BQ9" s="978"/>
      <c r="BR9" s="978"/>
      <c r="BS9" s="981" t="s">
        <v>203</v>
      </c>
      <c r="BT9" s="981" t="s">
        <v>3431</v>
      </c>
      <c r="BU9" s="981" t="s">
        <v>3432</v>
      </c>
      <c r="BV9" s="981" t="s">
        <v>3433</v>
      </c>
      <c r="BW9" s="1228"/>
      <c r="BX9" s="981" t="s">
        <v>203</v>
      </c>
      <c r="BY9" s="981" t="s">
        <v>3431</v>
      </c>
      <c r="BZ9" s="981" t="s">
        <v>3432</v>
      </c>
      <c r="CA9" s="981" t="s">
        <v>3434</v>
      </c>
      <c r="CB9" s="981" t="s">
        <v>3435</v>
      </c>
      <c r="CC9" s="982" t="s">
        <v>203</v>
      </c>
      <c r="CD9" s="982" t="s">
        <v>3432</v>
      </c>
      <c r="CE9" s="982" t="s">
        <v>3433</v>
      </c>
      <c r="CF9" s="982" t="s">
        <v>645</v>
      </c>
      <c r="CG9" s="982" t="s">
        <v>3436</v>
      </c>
    </row>
    <row r="10" spans="1:85" s="1006" customFormat="1" ht="17.25" thickTop="1" thickBot="1">
      <c r="A10" s="917" t="str">
        <f>+'LISTE OH'!A9</f>
        <v>OH-2</v>
      </c>
      <c r="B10" s="918">
        <f>+'LISTE OH'!B9</f>
        <v>1</v>
      </c>
      <c r="C10" s="918">
        <f>+'LISTE OH'!C9</f>
        <v>24</v>
      </c>
      <c r="D10" s="919">
        <f>+'LISTE OH'!D9</f>
        <v>333.70400000000001</v>
      </c>
      <c r="E10" s="983">
        <v>90</v>
      </c>
      <c r="F10" s="920" t="str">
        <f>'LISTE OH'!J9&amp;" "&amp;'LISTE OH'!K9&amp;" "&amp;'LISTE OH'!L9</f>
        <v>Dalot double 2,5 2,5</v>
      </c>
      <c r="G10" s="984">
        <f>+'LISTE OH'!K9</f>
        <v>2.5</v>
      </c>
      <c r="H10" s="984">
        <f>+'LISTE OH'!L9</f>
        <v>2.5</v>
      </c>
      <c r="I10" s="984">
        <v>2</v>
      </c>
      <c r="J10" s="985">
        <v>0.82</v>
      </c>
      <c r="K10" s="984">
        <v>0.25</v>
      </c>
      <c r="L10" s="984">
        <v>9.7200000000000006</v>
      </c>
      <c r="M10" s="984">
        <v>10</v>
      </c>
      <c r="N10" s="984">
        <v>10</v>
      </c>
      <c r="O10" s="986">
        <f t="shared" ref="O10:O17" si="0">+BR10*L10*(H10+0.1+K10+K10+J10)</f>
        <v>386.53847211936034</v>
      </c>
      <c r="P10" s="986">
        <f t="shared" ref="P10:P17" si="1">((J10-0.5)*(BB10+0.6)*L10)+((H10+K10+K10)*2*0.6*L10)</f>
        <v>54.743045670702514</v>
      </c>
      <c r="Q10" s="986">
        <f t="shared" ref="Q10:Q14" si="2">BW10</f>
        <v>5.783401772094539</v>
      </c>
      <c r="R10" s="986">
        <f t="shared" ref="R10:R14" si="3">CC10</f>
        <v>51.106709772044105</v>
      </c>
      <c r="S10" s="987">
        <f>R10*120</f>
        <v>6132.8051726452923</v>
      </c>
      <c r="T10" s="988">
        <f t="shared" ref="T10:T14" si="4">BS10</f>
        <v>5.9367867233015534</v>
      </c>
      <c r="U10" s="988">
        <f t="shared" ref="U10:U14" si="5">BX10</f>
        <v>28.619655359368288</v>
      </c>
      <c r="V10" s="987">
        <f>U10*100</f>
        <v>2861.9655359368289</v>
      </c>
      <c r="W10" s="988">
        <f>(AI10*H10)*2</f>
        <v>55</v>
      </c>
      <c r="X10" s="989">
        <f t="shared" ref="X10:X17" si="6">(BB10+((AQ10+AS10+AS10)*2))*2</f>
        <v>23.500003646285059</v>
      </c>
      <c r="Y10" s="989">
        <f t="shared" ref="Y10:Y14" si="7">((X10/2)*L10)+((0.5+AQ10+AS10)*BP10)+((0.5+AQ10+AS10)*BN10)</f>
        <v>139.53738017555369</v>
      </c>
      <c r="Z10" s="989">
        <f t="shared" ref="Z10:Z14" si="8">L10*2</f>
        <v>19.440000000000001</v>
      </c>
      <c r="AA10" s="990">
        <f t="shared" ref="AA10:AA17" si="9">0.3*(H10+K10+K10-0.5)*L10*2</f>
        <v>14.580000000000002</v>
      </c>
      <c r="AB10" s="990">
        <f t="shared" ref="AB10:AB17" si="10">+(((H10+K10+K10+0.3)*2)+0.3)*L10*2</f>
        <v>134.136</v>
      </c>
      <c r="AC10" s="990">
        <f t="shared" ref="AC10:AC17" si="11">ROUNDUP(H10*L10*2,0)*K10</f>
        <v>12.25</v>
      </c>
      <c r="AD10" s="990">
        <f t="shared" ref="AD10:AD17" si="12">BB10*2</f>
        <v>11.500003646285057</v>
      </c>
      <c r="AE10" s="990">
        <f t="shared" ref="AE10:AE17" si="13">3*3*4</f>
        <v>36</v>
      </c>
      <c r="AF10" s="990">
        <f t="shared" ref="AF10:AF14" si="14">0.3*0.5*2*L10</f>
        <v>2.9159999999999999</v>
      </c>
      <c r="AG10" s="991"/>
      <c r="AH10" s="992"/>
      <c r="AI10" s="993">
        <f t="shared" ref="AI10:AI14" si="15">ROUNDUP(BR10,0)</f>
        <v>11</v>
      </c>
      <c r="AJ10" s="994"/>
      <c r="AK10" s="995"/>
      <c r="AL10" s="996" t="s">
        <v>3437</v>
      </c>
      <c r="AM10" s="997">
        <f t="shared" ref="AM10:AM17" si="16">E10</f>
        <v>90</v>
      </c>
      <c r="AN10" s="998" t="s">
        <v>3438</v>
      </c>
      <c r="AO10" s="999">
        <f t="shared" ref="AO10:AO14" si="17">G10</f>
        <v>2.5</v>
      </c>
      <c r="AP10" s="998" t="s">
        <v>3439</v>
      </c>
      <c r="AQ10" s="999">
        <f t="shared" ref="AQ10:AQ14" si="18">H10</f>
        <v>2.5</v>
      </c>
      <c r="AR10" s="998" t="s">
        <v>3411</v>
      </c>
      <c r="AS10" s="999">
        <f t="shared" ref="AS10:AS14" si="19">K10</f>
        <v>0.25</v>
      </c>
      <c r="AT10" s="996" t="s">
        <v>3440</v>
      </c>
      <c r="AU10" s="1000">
        <v>1.5</v>
      </c>
      <c r="AV10" s="1000">
        <v>2</v>
      </c>
      <c r="AW10" s="996" t="s">
        <v>3441</v>
      </c>
      <c r="AX10" s="999">
        <f t="shared" ref="AX10:AX14" si="20">L10</f>
        <v>9.7200000000000006</v>
      </c>
      <c r="AY10" s="998" t="s">
        <v>3442</v>
      </c>
      <c r="AZ10" s="1001">
        <f t="shared" ref="AZ10:AZ14" si="21">I10</f>
        <v>2</v>
      </c>
      <c r="BA10" s="998" t="s">
        <v>21</v>
      </c>
      <c r="BB10" s="1002">
        <f>(AZ10*AO10)/SIN(AM10*3.14/180)+((AZ10+1)*BF10)</f>
        <v>5.7500018231425285</v>
      </c>
      <c r="BC10" s="998" t="s">
        <v>47</v>
      </c>
      <c r="BD10" s="1002">
        <f t="shared" ref="BD10:BD14" si="22">AQ10</f>
        <v>2.5</v>
      </c>
      <c r="BE10" s="998" t="s">
        <v>3443</v>
      </c>
      <c r="BF10" s="1002">
        <f t="shared" ref="BF10:BF14" si="23">AS10/SIN(AM10*3.14/180)</f>
        <v>0.25000007926706647</v>
      </c>
      <c r="BG10" s="998" t="s">
        <v>3444</v>
      </c>
      <c r="BH10" s="1002">
        <f t="shared" ref="BH10:BH14" si="24">(BD10+AS10-0.5)*1.5</f>
        <v>3.375</v>
      </c>
      <c r="BI10" s="998" t="s">
        <v>3445</v>
      </c>
      <c r="BJ10" s="1002">
        <f t="shared" ref="BJ10:BJ14" si="25">ABS(TAN((120-AM10)*3.14/180)*BH10+BF10)</f>
        <v>2.1973629305930125</v>
      </c>
      <c r="BK10" s="1002" t="s">
        <v>3446</v>
      </c>
      <c r="BL10" s="1002">
        <f t="shared" ref="BL10:BL14" si="26">ABS(TAN((AM10-60)*3.14/180)*BH10+BF10)</f>
        <v>2.1973629305930125</v>
      </c>
      <c r="BM10" s="1002" t="s">
        <v>3447</v>
      </c>
      <c r="BN10" s="1002">
        <f t="shared" ref="BN10:BN14" si="27">ABS(BH10/COS((120-AM10)*3.14/180))</f>
        <v>3.8965173007089704</v>
      </c>
      <c r="BO10" s="998" t="s">
        <v>3448</v>
      </c>
      <c r="BP10" s="1002">
        <f t="shared" ref="BP10:BP14" si="28">BH10/COS((AM10-60)*3.14/180)</f>
        <v>3.8965173007089704</v>
      </c>
      <c r="BQ10" s="998" t="s">
        <v>3449</v>
      </c>
      <c r="BR10" s="1000">
        <f t="shared" ref="BR10:BR14" si="29">BB10+BJ10+BL10</f>
        <v>10.144727684328554</v>
      </c>
      <c r="BS10" s="1003">
        <f t="shared" ref="BS10:BS14" si="30">BT10+BU10+BV10</f>
        <v>5.9367867233015534</v>
      </c>
      <c r="BT10" s="1004">
        <f t="shared" ref="BT10:BT14" si="31">(BR10+0.1)*(AS10+0.05)*0.1*2</f>
        <v>0.61468366105971328</v>
      </c>
      <c r="BU10" s="1004">
        <f t="shared" ref="BU10:BU14" si="32">((BR10+0.1+BB10+0.1)*(BH10-AS10)/2)*0.1*2</f>
        <v>5.0296029710847137</v>
      </c>
      <c r="BV10" s="1004">
        <f t="shared" ref="BV10:BV14" si="33">(BB10+0.1)*AS10*0.1*2</f>
        <v>0.29250009115712644</v>
      </c>
      <c r="BW10" s="1003">
        <f t="shared" ref="BW10:BW14" si="34">(BB10+0.2)*AX10*0.1</f>
        <v>5.783401772094539</v>
      </c>
      <c r="BX10" s="1003">
        <f t="shared" ref="BX10:BX14" si="35">BY10+BZ10+CA10+CB10</f>
        <v>28.619655359368288</v>
      </c>
      <c r="BY10" s="1004">
        <f t="shared" ref="BY10:BY14" si="36">BR10*AS10*(AU10+AV10)</f>
        <v>8.8766367237874846</v>
      </c>
      <c r="BZ10" s="1004">
        <f t="shared" ref="BZ10:BZ14" si="37">((BR10+BB10)*BH10/2)*AS10*2</f>
        <v>13.411178021928727</v>
      </c>
      <c r="CA10" s="1004">
        <f t="shared" ref="CA10:CA14" si="38">(((AQ10+AS10+0.5)*BN10)/2)*AS10*2</f>
        <v>3.1659203068260386</v>
      </c>
      <c r="CB10" s="1004">
        <f t="shared" ref="CB10:CB14" si="39">(((AQ10+AS10+0.5)*BP10)/2)*AS10*2</f>
        <v>3.1659203068260386</v>
      </c>
      <c r="CC10" s="1003">
        <f t="shared" ref="CC10:CC14" si="40">CD10+CE10+CF10+CG10</f>
        <v>51.106709772044105</v>
      </c>
      <c r="CD10" s="1004">
        <f t="shared" ref="CD10:CD14" si="41">BB10*AS10*AX10*2</f>
        <v>27.94500886047269</v>
      </c>
      <c r="CE10" s="1005">
        <f t="shared" ref="CE10:CE14" si="42">AQ10*(AZ10+1)*AS10*AX10</f>
        <v>18.225000000000001</v>
      </c>
      <c r="CF10" s="1004">
        <f t="shared" ref="CF10:CF17" si="43">BB10*BF10*0.5*2</f>
        <v>1.4375009115714088</v>
      </c>
      <c r="CG10" s="1004">
        <f t="shared" ref="CG10:CG17" si="44">0.045*4*AX10*AZ10</f>
        <v>3.4992000000000001</v>
      </c>
    </row>
    <row r="11" spans="1:85" s="1006" customFormat="1" ht="17.25" thickTop="1" thickBot="1">
      <c r="A11" s="917" t="str">
        <f>+'LISTE OH'!A13</f>
        <v>OH-6</v>
      </c>
      <c r="B11" s="918">
        <f>+'LISTE OH'!B13</f>
        <v>2</v>
      </c>
      <c r="C11" s="918">
        <f>+'LISTE OH'!C13</f>
        <v>65</v>
      </c>
      <c r="D11" s="919">
        <f>+'LISTE OH'!D13</f>
        <v>977.74699999999996</v>
      </c>
      <c r="E11" s="983">
        <v>90</v>
      </c>
      <c r="F11" s="920" t="str">
        <f>'LISTE OH'!J13&amp;" "&amp;'LISTE OH'!K13&amp;" "&amp;'LISTE OH'!L13</f>
        <v>Dalot simple 2 1,5</v>
      </c>
      <c r="G11" s="984">
        <f>+'LISTE OH'!K13</f>
        <v>2</v>
      </c>
      <c r="H11" s="984">
        <f>+'LISTE OH'!L13</f>
        <v>1.5</v>
      </c>
      <c r="I11" s="984">
        <v>1</v>
      </c>
      <c r="J11" s="985">
        <v>0.82</v>
      </c>
      <c r="K11" s="984">
        <v>0.2</v>
      </c>
      <c r="L11" s="984">
        <v>7.83</v>
      </c>
      <c r="M11" s="984">
        <v>81.900000000000006</v>
      </c>
      <c r="N11" s="984">
        <f t="shared" ref="N11:N17" si="45">(BB11+BR11)/2</f>
        <v>3.6385943450846625</v>
      </c>
      <c r="O11" s="986">
        <f t="shared" si="0"/>
        <v>107.69123578961467</v>
      </c>
      <c r="P11" s="986">
        <f t="shared" si="1"/>
        <v>25.369201906670991</v>
      </c>
      <c r="Q11" s="986">
        <f t="shared" si="2"/>
        <v>2.0358005958346856</v>
      </c>
      <c r="R11" s="986">
        <f t="shared" si="3"/>
        <v>14.104202687724326</v>
      </c>
      <c r="S11" s="987">
        <f t="shared" ref="S11:S17" si="46">R11*120</f>
        <v>1692.5043225269192</v>
      </c>
      <c r="T11" s="988">
        <f t="shared" si="4"/>
        <v>1.5452096173259198</v>
      </c>
      <c r="U11" s="988">
        <f t="shared" si="5"/>
        <v>7.8625849320375405</v>
      </c>
      <c r="V11" s="987">
        <f t="shared" ref="V11:V17" si="47">U11*100</f>
        <v>786.25849320375403</v>
      </c>
      <c r="W11" s="988">
        <f t="shared" ref="W11:W17" si="48">(AI11*H11)*2</f>
        <v>15</v>
      </c>
      <c r="X11" s="989">
        <f t="shared" si="6"/>
        <v>12.400001521927676</v>
      </c>
      <c r="Y11" s="989">
        <f t="shared" si="7"/>
        <v>57.68983322401057</v>
      </c>
      <c r="Z11" s="989">
        <f t="shared" si="8"/>
        <v>15.66</v>
      </c>
      <c r="AA11" s="990">
        <f t="shared" si="9"/>
        <v>6.5771999999999995</v>
      </c>
      <c r="AB11" s="990">
        <f t="shared" si="10"/>
        <v>73.60199999999999</v>
      </c>
      <c r="AC11" s="990">
        <f t="shared" si="11"/>
        <v>4.8000000000000007</v>
      </c>
      <c r="AD11" s="990">
        <f t="shared" si="12"/>
        <v>4.8000015219276762</v>
      </c>
      <c r="AE11" s="990">
        <f t="shared" si="13"/>
        <v>36</v>
      </c>
      <c r="AF11" s="990">
        <f t="shared" si="14"/>
        <v>2.3489999999999998</v>
      </c>
      <c r="AG11" s="991"/>
      <c r="AH11" s="992"/>
      <c r="AI11" s="993">
        <f t="shared" si="15"/>
        <v>5</v>
      </c>
      <c r="AJ11" s="994"/>
      <c r="AK11" s="995"/>
      <c r="AL11" s="996" t="s">
        <v>3437</v>
      </c>
      <c r="AM11" s="997">
        <f t="shared" si="16"/>
        <v>90</v>
      </c>
      <c r="AN11" s="998" t="s">
        <v>3438</v>
      </c>
      <c r="AO11" s="999">
        <f t="shared" si="17"/>
        <v>2</v>
      </c>
      <c r="AP11" s="998" t="s">
        <v>3439</v>
      </c>
      <c r="AQ11" s="999">
        <f t="shared" si="18"/>
        <v>1.5</v>
      </c>
      <c r="AR11" s="998" t="s">
        <v>3411</v>
      </c>
      <c r="AS11" s="999">
        <f t="shared" si="19"/>
        <v>0.2</v>
      </c>
      <c r="AT11" s="996" t="s">
        <v>3440</v>
      </c>
      <c r="AU11" s="1000">
        <v>1.5</v>
      </c>
      <c r="AV11" s="1000">
        <v>2</v>
      </c>
      <c r="AW11" s="996" t="s">
        <v>3441</v>
      </c>
      <c r="AX11" s="999">
        <f t="shared" si="20"/>
        <v>7.83</v>
      </c>
      <c r="AY11" s="998" t="s">
        <v>3442</v>
      </c>
      <c r="AZ11" s="1001">
        <f t="shared" si="21"/>
        <v>1</v>
      </c>
      <c r="BA11" s="998" t="s">
        <v>21</v>
      </c>
      <c r="BB11" s="1002">
        <f t="shared" ref="BB11:BB17" si="49">(AZ11*AO11)/SIN(AM11*3.14/180)+((AZ11+1)*BF11)</f>
        <v>2.4000007609638381</v>
      </c>
      <c r="BC11" s="998" t="s">
        <v>47</v>
      </c>
      <c r="BD11" s="1002">
        <f t="shared" si="22"/>
        <v>1.5</v>
      </c>
      <c r="BE11" s="998" t="s">
        <v>3443</v>
      </c>
      <c r="BF11" s="1002">
        <f t="shared" si="23"/>
        <v>0.2000000634136532</v>
      </c>
      <c r="BG11" s="998" t="s">
        <v>3444</v>
      </c>
      <c r="BH11" s="1002">
        <f t="shared" si="24"/>
        <v>1.7999999999999998</v>
      </c>
      <c r="BI11" s="998" t="s">
        <v>3445</v>
      </c>
      <c r="BJ11" s="1002">
        <f t="shared" si="25"/>
        <v>1.2385935841208244</v>
      </c>
      <c r="BK11" s="1002" t="s">
        <v>3446</v>
      </c>
      <c r="BL11" s="1002">
        <f t="shared" si="26"/>
        <v>1.2385935841208244</v>
      </c>
      <c r="BM11" s="1002" t="s">
        <v>3447</v>
      </c>
      <c r="BN11" s="1002">
        <f t="shared" si="27"/>
        <v>2.0781425603781174</v>
      </c>
      <c r="BO11" s="998" t="s">
        <v>3448</v>
      </c>
      <c r="BP11" s="1002">
        <f t="shared" si="28"/>
        <v>2.0781425603781174</v>
      </c>
      <c r="BQ11" s="998" t="s">
        <v>3449</v>
      </c>
      <c r="BR11" s="1000">
        <f t="shared" si="29"/>
        <v>4.8771879292054869</v>
      </c>
      <c r="BS11" s="1003">
        <f t="shared" si="30"/>
        <v>1.5452096173259198</v>
      </c>
      <c r="BT11" s="1004">
        <f t="shared" si="31"/>
        <v>0.24885939646027433</v>
      </c>
      <c r="BU11" s="1004">
        <f t="shared" si="32"/>
        <v>1.1963501904270919</v>
      </c>
      <c r="BV11" s="1004">
        <f t="shared" si="33"/>
        <v>0.10000003043855353</v>
      </c>
      <c r="BW11" s="1003">
        <f t="shared" si="34"/>
        <v>2.0358005958346856</v>
      </c>
      <c r="BX11" s="1003">
        <f t="shared" si="35"/>
        <v>7.8625849320375405</v>
      </c>
      <c r="BY11" s="1004">
        <f t="shared" si="36"/>
        <v>3.4140315504438408</v>
      </c>
      <c r="BZ11" s="1004">
        <f t="shared" si="37"/>
        <v>2.6197879284609566</v>
      </c>
      <c r="CA11" s="1004">
        <f t="shared" si="38"/>
        <v>0.91438272656637176</v>
      </c>
      <c r="CB11" s="1004">
        <f t="shared" si="39"/>
        <v>0.91438272656637176</v>
      </c>
      <c r="CC11" s="1003">
        <f t="shared" si="40"/>
        <v>14.104202687724326</v>
      </c>
      <c r="CD11" s="1004">
        <f t="shared" si="41"/>
        <v>7.5168023833387414</v>
      </c>
      <c r="CE11" s="1005">
        <f t="shared" si="42"/>
        <v>4.6980000000000004</v>
      </c>
      <c r="CF11" s="1004">
        <f t="shared" si="43"/>
        <v>0.48000030438558355</v>
      </c>
      <c r="CG11" s="1004">
        <f t="shared" si="44"/>
        <v>1.4094</v>
      </c>
    </row>
    <row r="12" spans="1:85" s="1006" customFormat="1" ht="17.25" thickTop="1" thickBot="1">
      <c r="A12" s="917" t="str">
        <f>+'LISTE OH'!A16</f>
        <v>OH-9</v>
      </c>
      <c r="B12" s="918">
        <f>+'LISTE OH'!B16</f>
        <v>4</v>
      </c>
      <c r="C12" s="918">
        <f>+'LISTE OH'!C16</f>
        <v>97</v>
      </c>
      <c r="D12" s="919">
        <f>+'LISTE OH'!D16</f>
        <v>1398.712</v>
      </c>
      <c r="E12" s="983">
        <v>90</v>
      </c>
      <c r="F12" s="920" t="str">
        <f>'LISTE OH'!J16&amp;" "&amp;'LISTE OH'!K16&amp;" "&amp;'LISTE OH'!L16</f>
        <v>Dalot double 2 2</v>
      </c>
      <c r="G12" s="984">
        <f>+'LISTE OH'!K16</f>
        <v>2</v>
      </c>
      <c r="H12" s="984">
        <f>+'LISTE OH'!L16</f>
        <v>2</v>
      </c>
      <c r="I12" s="984">
        <v>2</v>
      </c>
      <c r="J12" s="985">
        <v>0.82</v>
      </c>
      <c r="K12" s="984">
        <v>0.2</v>
      </c>
      <c r="L12" s="984">
        <v>7.35</v>
      </c>
      <c r="M12" s="984">
        <v>81.900000000000006</v>
      </c>
      <c r="N12" s="984">
        <f t="shared" si="45"/>
        <v>6.2713423429295023</v>
      </c>
      <c r="O12" s="986">
        <f t="shared" si="0"/>
        <v>193.81735611367225</v>
      </c>
      <c r="P12" s="986">
        <f t="shared" si="1"/>
        <v>33.398403430424978</v>
      </c>
      <c r="Q12" s="986">
        <f t="shared" si="2"/>
        <v>3.528001072007807</v>
      </c>
      <c r="R12" s="986">
        <f t="shared" si="3"/>
        <v>25.910004871436932</v>
      </c>
      <c r="S12" s="987">
        <f t="shared" si="46"/>
        <v>3109.200584572432</v>
      </c>
      <c r="T12" s="988">
        <f t="shared" si="4"/>
        <v>3.5846651208846767</v>
      </c>
      <c r="U12" s="988">
        <f t="shared" si="5"/>
        <v>15.136205566308099</v>
      </c>
      <c r="V12" s="987">
        <f t="shared" si="47"/>
        <v>1513.6205566308099</v>
      </c>
      <c r="W12" s="988">
        <f t="shared" si="48"/>
        <v>32</v>
      </c>
      <c r="X12" s="989">
        <f t="shared" si="6"/>
        <v>18.800002917028046</v>
      </c>
      <c r="Y12" s="989">
        <f t="shared" si="7"/>
        <v>84.987801306970667</v>
      </c>
      <c r="Z12" s="989">
        <f t="shared" si="8"/>
        <v>14.7</v>
      </c>
      <c r="AA12" s="990">
        <f t="shared" si="9"/>
        <v>8.3790000000000013</v>
      </c>
      <c r="AB12" s="990">
        <f t="shared" si="10"/>
        <v>83.789999999999992</v>
      </c>
      <c r="AC12" s="990">
        <f t="shared" si="11"/>
        <v>6</v>
      </c>
      <c r="AD12" s="990">
        <f t="shared" si="12"/>
        <v>9.200002917028046</v>
      </c>
      <c r="AE12" s="990">
        <f t="shared" si="13"/>
        <v>36</v>
      </c>
      <c r="AF12" s="990">
        <f t="shared" si="14"/>
        <v>2.2049999999999996</v>
      </c>
      <c r="AG12" s="991"/>
      <c r="AH12" s="992"/>
      <c r="AI12" s="993">
        <f t="shared" si="15"/>
        <v>8</v>
      </c>
      <c r="AJ12" s="994"/>
      <c r="AK12" s="995"/>
      <c r="AL12" s="996" t="s">
        <v>3437</v>
      </c>
      <c r="AM12" s="997">
        <f t="shared" si="16"/>
        <v>90</v>
      </c>
      <c r="AN12" s="998" t="s">
        <v>3438</v>
      </c>
      <c r="AO12" s="999">
        <f t="shared" si="17"/>
        <v>2</v>
      </c>
      <c r="AP12" s="998" t="s">
        <v>3439</v>
      </c>
      <c r="AQ12" s="999">
        <f t="shared" si="18"/>
        <v>2</v>
      </c>
      <c r="AR12" s="998" t="s">
        <v>3411</v>
      </c>
      <c r="AS12" s="999">
        <f t="shared" si="19"/>
        <v>0.2</v>
      </c>
      <c r="AT12" s="996" t="s">
        <v>3440</v>
      </c>
      <c r="AU12" s="1000">
        <v>1.5</v>
      </c>
      <c r="AV12" s="1000">
        <v>2</v>
      </c>
      <c r="AW12" s="996" t="s">
        <v>3441</v>
      </c>
      <c r="AX12" s="999">
        <f t="shared" si="20"/>
        <v>7.35</v>
      </c>
      <c r="AY12" s="998" t="s">
        <v>3442</v>
      </c>
      <c r="AZ12" s="1001">
        <f t="shared" si="21"/>
        <v>2</v>
      </c>
      <c r="BA12" s="998" t="s">
        <v>21</v>
      </c>
      <c r="BB12" s="1002">
        <f t="shared" si="49"/>
        <v>4.600001458514023</v>
      </c>
      <c r="BC12" s="998" t="s">
        <v>47</v>
      </c>
      <c r="BD12" s="1002">
        <f t="shared" si="22"/>
        <v>2</v>
      </c>
      <c r="BE12" s="998" t="s">
        <v>3443</v>
      </c>
      <c r="BF12" s="1002">
        <f t="shared" si="23"/>
        <v>0.2000000634136532</v>
      </c>
      <c r="BG12" s="998" t="s">
        <v>3444</v>
      </c>
      <c r="BH12" s="1002">
        <f t="shared" si="24"/>
        <v>2.5500000000000003</v>
      </c>
      <c r="BI12" s="998" t="s">
        <v>3445</v>
      </c>
      <c r="BJ12" s="1002">
        <f t="shared" si="25"/>
        <v>1.6713408844154793</v>
      </c>
      <c r="BK12" s="1002" t="s">
        <v>3446</v>
      </c>
      <c r="BL12" s="1002">
        <f t="shared" si="26"/>
        <v>1.6713408844154793</v>
      </c>
      <c r="BM12" s="1002" t="s">
        <v>3447</v>
      </c>
      <c r="BN12" s="1002">
        <f t="shared" si="27"/>
        <v>2.9440352938690002</v>
      </c>
      <c r="BO12" s="998" t="s">
        <v>3448</v>
      </c>
      <c r="BP12" s="1002">
        <f t="shared" si="28"/>
        <v>2.9440352938690002</v>
      </c>
      <c r="BQ12" s="998" t="s">
        <v>3449</v>
      </c>
      <c r="BR12" s="1000">
        <f t="shared" si="29"/>
        <v>7.9426832273449817</v>
      </c>
      <c r="BS12" s="1003">
        <f t="shared" si="30"/>
        <v>3.5846651208846767</v>
      </c>
      <c r="BT12" s="1004">
        <f t="shared" si="31"/>
        <v>0.40213416136724911</v>
      </c>
      <c r="BU12" s="1004">
        <f t="shared" si="32"/>
        <v>2.9945309011768666</v>
      </c>
      <c r="BV12" s="1004">
        <f t="shared" si="33"/>
        <v>0.18800005834056091</v>
      </c>
      <c r="BW12" s="1003">
        <f t="shared" si="34"/>
        <v>3.528001072007807</v>
      </c>
      <c r="BX12" s="1003">
        <f t="shared" si="35"/>
        <v>15.136205566308099</v>
      </c>
      <c r="BY12" s="1004">
        <f t="shared" si="36"/>
        <v>5.5598782591414873</v>
      </c>
      <c r="BZ12" s="1004">
        <f t="shared" si="37"/>
        <v>6.3967691897880936</v>
      </c>
      <c r="CA12" s="1004">
        <f t="shared" si="38"/>
        <v>1.5897790586892604</v>
      </c>
      <c r="CB12" s="1004">
        <f t="shared" si="39"/>
        <v>1.5897790586892604</v>
      </c>
      <c r="CC12" s="1003">
        <f t="shared" si="40"/>
        <v>25.910004871436932</v>
      </c>
      <c r="CD12" s="1004">
        <f t="shared" si="41"/>
        <v>13.524004288031227</v>
      </c>
      <c r="CE12" s="1005">
        <f t="shared" si="42"/>
        <v>8.82</v>
      </c>
      <c r="CF12" s="1004">
        <f t="shared" si="43"/>
        <v>0.92000058340570179</v>
      </c>
      <c r="CG12" s="1004">
        <f t="shared" si="44"/>
        <v>2.6459999999999999</v>
      </c>
    </row>
    <row r="13" spans="1:85" s="1006" customFormat="1" ht="17.25" thickTop="1" thickBot="1">
      <c r="A13" s="917" t="str">
        <f>+'LISTE OH'!A28</f>
        <v>OH-21</v>
      </c>
      <c r="B13" s="918">
        <f>+'LISTE OH'!B28</f>
        <v>7</v>
      </c>
      <c r="C13" s="918">
        <f>+'LISTE OH'!C28</f>
        <v>266</v>
      </c>
      <c r="D13" s="919">
        <f>+'LISTE OH'!D28</f>
        <v>3565.8049999999998</v>
      </c>
      <c r="E13" s="983">
        <v>90</v>
      </c>
      <c r="F13" s="920" t="str">
        <f>'LISTE OH'!J28&amp;" "&amp;'LISTE OH'!K28&amp;" "&amp;'LISTE OH'!L28</f>
        <v>Dalot simple 2 2</v>
      </c>
      <c r="G13" s="984">
        <f>+'LISTE OH'!K28</f>
        <v>2</v>
      </c>
      <c r="H13" s="984">
        <f>+'LISTE OH'!L28</f>
        <v>2</v>
      </c>
      <c r="I13" s="984">
        <v>1</v>
      </c>
      <c r="J13" s="985">
        <v>0.82</v>
      </c>
      <c r="K13" s="984">
        <v>0.2</v>
      </c>
      <c r="L13" s="984">
        <v>7.77</v>
      </c>
      <c r="M13" s="984">
        <v>81.900000000000006</v>
      </c>
      <c r="N13" s="984">
        <f t="shared" si="45"/>
        <v>4.0713416453793174</v>
      </c>
      <c r="O13" s="986">
        <f t="shared" si="0"/>
        <v>148.14053561159849</v>
      </c>
      <c r="P13" s="986">
        <f t="shared" si="1"/>
        <v>29.836801892060485</v>
      </c>
      <c r="Q13" s="986">
        <f t="shared" si="2"/>
        <v>2.0202005912689023</v>
      </c>
      <c r="R13" s="986">
        <f t="shared" si="3"/>
        <v>15.553802669461193</v>
      </c>
      <c r="S13" s="987">
        <f t="shared" si="46"/>
        <v>1866.4563203353432</v>
      </c>
      <c r="T13" s="988">
        <f t="shared" si="4"/>
        <v>2.3526647302565724</v>
      </c>
      <c r="U13" s="988">
        <f t="shared" si="5"/>
        <v>11.352204366521782</v>
      </c>
      <c r="V13" s="987">
        <f t="shared" si="47"/>
        <v>1135.2204366521783</v>
      </c>
      <c r="W13" s="988">
        <f>AI13*7</f>
        <v>42</v>
      </c>
      <c r="X13" s="989">
        <f t="shared" si="6"/>
        <v>14.400001521927678</v>
      </c>
      <c r="Y13" s="989">
        <f t="shared" si="7"/>
        <v>71.841796499581619</v>
      </c>
      <c r="Z13" s="989">
        <f t="shared" si="8"/>
        <v>15.54</v>
      </c>
      <c r="AA13" s="990">
        <f t="shared" si="9"/>
        <v>8.857800000000001</v>
      </c>
      <c r="AB13" s="990">
        <f t="shared" si="10"/>
        <v>88.578000000000003</v>
      </c>
      <c r="AC13" s="990">
        <f t="shared" si="11"/>
        <v>6.4</v>
      </c>
      <c r="AD13" s="990">
        <f t="shared" si="12"/>
        <v>4.8000015219276762</v>
      </c>
      <c r="AE13" s="990">
        <f t="shared" si="13"/>
        <v>36</v>
      </c>
      <c r="AF13" s="990">
        <f t="shared" si="14"/>
        <v>2.331</v>
      </c>
      <c r="AG13" s="991"/>
      <c r="AH13" s="992"/>
      <c r="AI13" s="993">
        <f t="shared" si="15"/>
        <v>6</v>
      </c>
      <c r="AJ13" s="994"/>
      <c r="AK13" s="995"/>
      <c r="AL13" s="996" t="s">
        <v>3437</v>
      </c>
      <c r="AM13" s="997">
        <f t="shared" si="16"/>
        <v>90</v>
      </c>
      <c r="AN13" s="998" t="s">
        <v>3438</v>
      </c>
      <c r="AO13" s="999">
        <f t="shared" si="17"/>
        <v>2</v>
      </c>
      <c r="AP13" s="998" t="s">
        <v>3439</v>
      </c>
      <c r="AQ13" s="999">
        <f t="shared" si="18"/>
        <v>2</v>
      </c>
      <c r="AR13" s="998" t="s">
        <v>3411</v>
      </c>
      <c r="AS13" s="999">
        <f t="shared" si="19"/>
        <v>0.2</v>
      </c>
      <c r="AT13" s="996" t="s">
        <v>3440</v>
      </c>
      <c r="AU13" s="1000">
        <v>1.5</v>
      </c>
      <c r="AV13" s="1000">
        <v>2</v>
      </c>
      <c r="AW13" s="996" t="s">
        <v>3441</v>
      </c>
      <c r="AX13" s="999">
        <f t="shared" si="20"/>
        <v>7.77</v>
      </c>
      <c r="AY13" s="998" t="s">
        <v>3442</v>
      </c>
      <c r="AZ13" s="1001">
        <f t="shared" si="21"/>
        <v>1</v>
      </c>
      <c r="BA13" s="998" t="s">
        <v>21</v>
      </c>
      <c r="BB13" s="1002">
        <f t="shared" si="49"/>
        <v>2.4000007609638381</v>
      </c>
      <c r="BC13" s="998" t="s">
        <v>47</v>
      </c>
      <c r="BD13" s="1002">
        <f t="shared" si="22"/>
        <v>2</v>
      </c>
      <c r="BE13" s="998" t="s">
        <v>3443</v>
      </c>
      <c r="BF13" s="1002">
        <f t="shared" si="23"/>
        <v>0.2000000634136532</v>
      </c>
      <c r="BG13" s="998" t="s">
        <v>3444</v>
      </c>
      <c r="BH13" s="1002">
        <f t="shared" si="24"/>
        <v>2.5500000000000003</v>
      </c>
      <c r="BI13" s="998" t="s">
        <v>3445</v>
      </c>
      <c r="BJ13" s="1002">
        <f t="shared" si="25"/>
        <v>1.6713408844154793</v>
      </c>
      <c r="BK13" s="1002" t="s">
        <v>3446</v>
      </c>
      <c r="BL13" s="1002">
        <f t="shared" si="26"/>
        <v>1.6713408844154793</v>
      </c>
      <c r="BM13" s="1002" t="s">
        <v>3447</v>
      </c>
      <c r="BN13" s="1002">
        <f t="shared" si="27"/>
        <v>2.9440352938690002</v>
      </c>
      <c r="BO13" s="998" t="s">
        <v>3448</v>
      </c>
      <c r="BP13" s="1002">
        <f t="shared" si="28"/>
        <v>2.9440352938690002</v>
      </c>
      <c r="BQ13" s="998" t="s">
        <v>3449</v>
      </c>
      <c r="BR13" s="1000">
        <f t="shared" si="29"/>
        <v>5.7426825297947968</v>
      </c>
      <c r="BS13" s="1003">
        <f t="shared" si="30"/>
        <v>2.3526647302565724</v>
      </c>
      <c r="BT13" s="1004">
        <f t="shared" si="31"/>
        <v>0.29213412648973985</v>
      </c>
      <c r="BU13" s="1004">
        <f t="shared" si="32"/>
        <v>1.9605305733282792</v>
      </c>
      <c r="BV13" s="1004">
        <f t="shared" si="33"/>
        <v>0.10000003043855353</v>
      </c>
      <c r="BW13" s="1003">
        <f t="shared" si="34"/>
        <v>2.0202005912689023</v>
      </c>
      <c r="BX13" s="1003">
        <f t="shared" si="35"/>
        <v>11.352204366521782</v>
      </c>
      <c r="BY13" s="1004">
        <f t="shared" si="36"/>
        <v>4.0198777708563576</v>
      </c>
      <c r="BZ13" s="1004">
        <f t="shared" si="37"/>
        <v>4.1527684782869043</v>
      </c>
      <c r="CA13" s="1004">
        <f t="shared" si="38"/>
        <v>1.5897790586892604</v>
      </c>
      <c r="CB13" s="1004">
        <f t="shared" si="39"/>
        <v>1.5897790586892604</v>
      </c>
      <c r="CC13" s="1003">
        <f t="shared" si="40"/>
        <v>15.553802669461193</v>
      </c>
      <c r="CD13" s="1004">
        <f t="shared" si="41"/>
        <v>7.4592023650756092</v>
      </c>
      <c r="CE13" s="1005">
        <f t="shared" si="42"/>
        <v>6.2160000000000002</v>
      </c>
      <c r="CF13" s="1004">
        <f t="shared" si="43"/>
        <v>0.48000030438558355</v>
      </c>
      <c r="CG13" s="1004">
        <f t="shared" si="44"/>
        <v>1.3985999999999998</v>
      </c>
    </row>
    <row r="14" spans="1:85" s="1006" customFormat="1" ht="17.25" thickTop="1" thickBot="1">
      <c r="A14" s="917" t="str">
        <f>+'LISTE OH'!A32</f>
        <v>OH-25</v>
      </c>
      <c r="B14" s="918">
        <f>+'LISTE OH'!B32</f>
        <v>9</v>
      </c>
      <c r="C14" s="918">
        <f>+'LISTE OH'!C32</f>
        <v>292</v>
      </c>
      <c r="D14" s="919">
        <f>+'LISTE OH'!D32</f>
        <v>3965.9879999999998</v>
      </c>
      <c r="E14" s="983">
        <v>90</v>
      </c>
      <c r="F14" s="920" t="str">
        <f>'LISTE OH'!J32&amp;" "&amp;'LISTE OH'!K32&amp;" "&amp;'LISTE OH'!L32</f>
        <v>Dalot simple 2 2</v>
      </c>
      <c r="G14" s="984">
        <f>+'LISTE OH'!K32</f>
        <v>2</v>
      </c>
      <c r="H14" s="984">
        <f>+'LISTE OH'!L32</f>
        <v>2</v>
      </c>
      <c r="I14" s="984">
        <v>1</v>
      </c>
      <c r="J14" s="985">
        <v>0.82</v>
      </c>
      <c r="K14" s="984">
        <v>0.2</v>
      </c>
      <c r="L14" s="984">
        <v>7.83</v>
      </c>
      <c r="M14" s="984">
        <v>81.900000000000006</v>
      </c>
      <c r="N14" s="984">
        <f t="shared" si="45"/>
        <v>4.0713416453793174</v>
      </c>
      <c r="O14" s="986">
        <f t="shared" si="0"/>
        <v>149.28447797153362</v>
      </c>
      <c r="P14" s="986">
        <f t="shared" si="1"/>
        <v>30.067201906670995</v>
      </c>
      <c r="Q14" s="986">
        <f t="shared" si="2"/>
        <v>2.0358005958346856</v>
      </c>
      <c r="R14" s="986">
        <f t="shared" si="3"/>
        <v>15.670202687724325</v>
      </c>
      <c r="S14" s="987">
        <f t="shared" si="46"/>
        <v>1880.424322526919</v>
      </c>
      <c r="T14" s="988">
        <f t="shared" si="4"/>
        <v>2.3526647302565724</v>
      </c>
      <c r="U14" s="988">
        <f t="shared" si="5"/>
        <v>11.352204366521782</v>
      </c>
      <c r="V14" s="987">
        <f t="shared" si="47"/>
        <v>1135.2204366521783</v>
      </c>
      <c r="W14" s="988">
        <f t="shared" si="48"/>
        <v>24</v>
      </c>
      <c r="X14" s="989">
        <f t="shared" si="6"/>
        <v>14.400001521927678</v>
      </c>
      <c r="Y14" s="989">
        <f t="shared" si="7"/>
        <v>72.273796545239463</v>
      </c>
      <c r="Z14" s="989">
        <f t="shared" si="8"/>
        <v>15.66</v>
      </c>
      <c r="AA14" s="990">
        <f t="shared" si="9"/>
        <v>8.9262000000000015</v>
      </c>
      <c r="AB14" s="990">
        <f t="shared" si="10"/>
        <v>89.262</v>
      </c>
      <c r="AC14" s="990">
        <f t="shared" si="11"/>
        <v>6.4</v>
      </c>
      <c r="AD14" s="990">
        <f t="shared" si="12"/>
        <v>4.8000015219276762</v>
      </c>
      <c r="AE14" s="990">
        <f t="shared" si="13"/>
        <v>36</v>
      </c>
      <c r="AF14" s="990">
        <f t="shared" si="14"/>
        <v>2.3489999999999998</v>
      </c>
      <c r="AG14" s="991"/>
      <c r="AH14" s="992"/>
      <c r="AI14" s="993">
        <f t="shared" si="15"/>
        <v>6</v>
      </c>
      <c r="AJ14" s="994"/>
      <c r="AK14" s="995"/>
      <c r="AL14" s="996" t="s">
        <v>3437</v>
      </c>
      <c r="AM14" s="997">
        <f t="shared" si="16"/>
        <v>90</v>
      </c>
      <c r="AN14" s="998" t="s">
        <v>3438</v>
      </c>
      <c r="AO14" s="999">
        <f t="shared" si="17"/>
        <v>2</v>
      </c>
      <c r="AP14" s="998" t="s">
        <v>3439</v>
      </c>
      <c r="AQ14" s="999">
        <f t="shared" si="18"/>
        <v>2</v>
      </c>
      <c r="AR14" s="998" t="s">
        <v>3411</v>
      </c>
      <c r="AS14" s="999">
        <f t="shared" si="19"/>
        <v>0.2</v>
      </c>
      <c r="AT14" s="996" t="s">
        <v>3440</v>
      </c>
      <c r="AU14" s="1000">
        <v>1.5</v>
      </c>
      <c r="AV14" s="1000">
        <v>2</v>
      </c>
      <c r="AW14" s="996" t="s">
        <v>3441</v>
      </c>
      <c r="AX14" s="999">
        <f t="shared" si="20"/>
        <v>7.83</v>
      </c>
      <c r="AY14" s="998" t="s">
        <v>3442</v>
      </c>
      <c r="AZ14" s="1001">
        <f t="shared" si="21"/>
        <v>1</v>
      </c>
      <c r="BA14" s="998" t="s">
        <v>21</v>
      </c>
      <c r="BB14" s="1002">
        <f t="shared" si="49"/>
        <v>2.4000007609638381</v>
      </c>
      <c r="BC14" s="998" t="s">
        <v>47</v>
      </c>
      <c r="BD14" s="1002">
        <f t="shared" si="22"/>
        <v>2</v>
      </c>
      <c r="BE14" s="998" t="s">
        <v>3443</v>
      </c>
      <c r="BF14" s="1002">
        <f t="shared" si="23"/>
        <v>0.2000000634136532</v>
      </c>
      <c r="BG14" s="998" t="s">
        <v>3444</v>
      </c>
      <c r="BH14" s="1002">
        <f t="shared" si="24"/>
        <v>2.5500000000000003</v>
      </c>
      <c r="BI14" s="998" t="s">
        <v>3445</v>
      </c>
      <c r="BJ14" s="1002">
        <f t="shared" si="25"/>
        <v>1.6713408844154793</v>
      </c>
      <c r="BK14" s="1002" t="s">
        <v>3446</v>
      </c>
      <c r="BL14" s="1002">
        <f t="shared" si="26"/>
        <v>1.6713408844154793</v>
      </c>
      <c r="BM14" s="1002" t="s">
        <v>3447</v>
      </c>
      <c r="BN14" s="1002">
        <f t="shared" si="27"/>
        <v>2.9440352938690002</v>
      </c>
      <c r="BO14" s="998" t="s">
        <v>3448</v>
      </c>
      <c r="BP14" s="1002">
        <f t="shared" si="28"/>
        <v>2.9440352938690002</v>
      </c>
      <c r="BQ14" s="998" t="s">
        <v>3449</v>
      </c>
      <c r="BR14" s="1000">
        <f t="shared" si="29"/>
        <v>5.7426825297947968</v>
      </c>
      <c r="BS14" s="1003">
        <f t="shared" si="30"/>
        <v>2.3526647302565724</v>
      </c>
      <c r="BT14" s="1004">
        <f t="shared" si="31"/>
        <v>0.29213412648973985</v>
      </c>
      <c r="BU14" s="1004">
        <f t="shared" si="32"/>
        <v>1.9605305733282792</v>
      </c>
      <c r="BV14" s="1004">
        <f t="shared" si="33"/>
        <v>0.10000003043855353</v>
      </c>
      <c r="BW14" s="1003">
        <f t="shared" si="34"/>
        <v>2.0358005958346856</v>
      </c>
      <c r="BX14" s="1003">
        <f t="shared" si="35"/>
        <v>11.352204366521782</v>
      </c>
      <c r="BY14" s="1004">
        <f t="shared" si="36"/>
        <v>4.0198777708563576</v>
      </c>
      <c r="BZ14" s="1004">
        <f t="shared" si="37"/>
        <v>4.1527684782869043</v>
      </c>
      <c r="CA14" s="1004">
        <f t="shared" si="38"/>
        <v>1.5897790586892604</v>
      </c>
      <c r="CB14" s="1004">
        <f t="shared" si="39"/>
        <v>1.5897790586892604</v>
      </c>
      <c r="CC14" s="1003">
        <f t="shared" si="40"/>
        <v>15.670202687724325</v>
      </c>
      <c r="CD14" s="1004">
        <f t="shared" si="41"/>
        <v>7.5168023833387414</v>
      </c>
      <c r="CE14" s="1005">
        <f t="shared" si="42"/>
        <v>6.2640000000000002</v>
      </c>
      <c r="CF14" s="1004">
        <f t="shared" si="43"/>
        <v>0.48000030438558355</v>
      </c>
      <c r="CG14" s="1004">
        <f t="shared" si="44"/>
        <v>1.4094</v>
      </c>
    </row>
    <row r="15" spans="1:85" s="1006" customFormat="1" ht="17.25" thickTop="1" thickBot="1">
      <c r="A15" s="917" t="str">
        <f>+'LISTE OH'!A43</f>
        <v>OH-36</v>
      </c>
      <c r="B15" s="918">
        <f>+'LISTE OH'!B43</f>
        <v>12</v>
      </c>
      <c r="C15" s="918">
        <f>+'LISTE OH'!C43</f>
        <v>404</v>
      </c>
      <c r="D15" s="919">
        <f>+'LISTE OH'!D43</f>
        <v>5782.8710000000001</v>
      </c>
      <c r="E15" s="983">
        <v>90</v>
      </c>
      <c r="F15" s="920" t="str">
        <f>'LISTE OH'!J43&amp;" "&amp;'LISTE OH'!K43&amp;" "&amp;'LISTE OH'!L43</f>
        <v>Dalot triple 2 2</v>
      </c>
      <c r="G15" s="984">
        <f>+'LISTE OH'!K43</f>
        <v>2</v>
      </c>
      <c r="H15" s="984">
        <f>+'LISTE OH'!L43</f>
        <v>2</v>
      </c>
      <c r="I15" s="984">
        <v>3</v>
      </c>
      <c r="J15" s="985">
        <v>0.82</v>
      </c>
      <c r="K15" s="984">
        <v>0.25</v>
      </c>
      <c r="L15" s="984">
        <v>7.77</v>
      </c>
      <c r="M15" s="984">
        <v>81.900000000000006</v>
      </c>
      <c r="N15" s="984">
        <f t="shared" si="45"/>
        <v>8.7646178497762186</v>
      </c>
      <c r="O15" s="986">
        <f t="shared" si="0"/>
        <v>279.79753295941373</v>
      </c>
      <c r="P15" s="986">
        <f t="shared" si="1"/>
        <v>42.206645518509745</v>
      </c>
      <c r="Q15" s="986">
        <f t="shared" ref="Q15:Q17" si="50">BW15</f>
        <v>5.5944017245342978</v>
      </c>
      <c r="R15" s="986">
        <f t="shared" ref="R15:R17" si="51">CC15</f>
        <v>48.680809732410594</v>
      </c>
      <c r="S15" s="987">
        <f t="shared" si="46"/>
        <v>5841.6971678892714</v>
      </c>
      <c r="T15" s="988">
        <f t="shared" ref="T15:T17" si="52">BS15</f>
        <v>5.2034475984220716</v>
      </c>
      <c r="U15" s="988">
        <f t="shared" ref="U15:U17" si="53">BX15</f>
        <v>24.883749002821418</v>
      </c>
      <c r="V15" s="987">
        <f t="shared" si="47"/>
        <v>2488.3749002821419</v>
      </c>
      <c r="W15" s="988">
        <f>(AI15*H15)*7</f>
        <v>154</v>
      </c>
      <c r="X15" s="989">
        <f t="shared" si="6"/>
        <v>24.00000443895572</v>
      </c>
      <c r="Y15" s="989">
        <f t="shared" ref="Y15:Y17" si="54">((X15/2)*L15)+((0.5+AQ15+AS15)*BP15)+((0.5+AQ15+AS15)*BN15)</f>
        <v>109.90845236504246</v>
      </c>
      <c r="Z15" s="989">
        <f t="shared" ref="Z15:Z17" si="55">L15*2</f>
        <v>15.54</v>
      </c>
      <c r="AA15" s="990">
        <f t="shared" si="9"/>
        <v>9.3239999999999998</v>
      </c>
      <c r="AB15" s="990">
        <f t="shared" si="10"/>
        <v>91.685999999999993</v>
      </c>
      <c r="AC15" s="990">
        <f t="shared" si="11"/>
        <v>8</v>
      </c>
      <c r="AD15" s="990">
        <f t="shared" si="12"/>
        <v>14.000004438955722</v>
      </c>
      <c r="AE15" s="990">
        <f t="shared" si="13"/>
        <v>36</v>
      </c>
      <c r="AF15" s="990">
        <f t="shared" ref="AF15:AF17" si="56">0.3*0.5*2*L15</f>
        <v>2.331</v>
      </c>
      <c r="AG15" s="991"/>
      <c r="AH15" s="992"/>
      <c r="AI15" s="993">
        <f t="shared" ref="AI15:AI17" si="57">ROUNDUP(BR15,0)</f>
        <v>11</v>
      </c>
      <c r="AJ15" s="994"/>
      <c r="AK15" s="995"/>
      <c r="AL15" s="996" t="s">
        <v>3437</v>
      </c>
      <c r="AM15" s="997">
        <f t="shared" si="16"/>
        <v>90</v>
      </c>
      <c r="AN15" s="998" t="s">
        <v>3438</v>
      </c>
      <c r="AO15" s="999">
        <f t="shared" ref="AO15:AO17" si="58">G15</f>
        <v>2</v>
      </c>
      <c r="AP15" s="998" t="s">
        <v>3439</v>
      </c>
      <c r="AQ15" s="999">
        <f t="shared" ref="AQ15:AQ17" si="59">H15</f>
        <v>2</v>
      </c>
      <c r="AR15" s="998" t="s">
        <v>3411</v>
      </c>
      <c r="AS15" s="999">
        <f t="shared" ref="AS15:AS17" si="60">K15</f>
        <v>0.25</v>
      </c>
      <c r="AT15" s="996" t="s">
        <v>3440</v>
      </c>
      <c r="AU15" s="1000">
        <v>1.5</v>
      </c>
      <c r="AV15" s="1000">
        <v>2</v>
      </c>
      <c r="AW15" s="996" t="s">
        <v>3441</v>
      </c>
      <c r="AX15" s="999">
        <f t="shared" ref="AX15:AX17" si="61">L15</f>
        <v>7.77</v>
      </c>
      <c r="AY15" s="998" t="s">
        <v>3442</v>
      </c>
      <c r="AZ15" s="1001">
        <f t="shared" ref="AZ15:AZ17" si="62">I15</f>
        <v>3</v>
      </c>
      <c r="BA15" s="998" t="s">
        <v>21</v>
      </c>
      <c r="BB15" s="1002">
        <f t="shared" si="49"/>
        <v>7.0000022194778611</v>
      </c>
      <c r="BC15" s="998" t="s">
        <v>47</v>
      </c>
      <c r="BD15" s="1002">
        <f t="shared" ref="BD15:BD17" si="63">AQ15</f>
        <v>2</v>
      </c>
      <c r="BE15" s="998" t="s">
        <v>3443</v>
      </c>
      <c r="BF15" s="1002">
        <f t="shared" ref="BF15:BF17" si="64">AS15/SIN(AM15*3.14/180)</f>
        <v>0.25000007926706647</v>
      </c>
      <c r="BG15" s="998" t="s">
        <v>3444</v>
      </c>
      <c r="BH15" s="1002">
        <f t="shared" ref="BH15:BH17" si="65">(BD15+AS15-0.5)*1.5</f>
        <v>2.625</v>
      </c>
      <c r="BI15" s="998" t="s">
        <v>3445</v>
      </c>
      <c r="BJ15" s="1002">
        <f t="shared" ref="BJ15:BJ17" si="66">ABS(TAN((120-AM15)*3.14/180)*BH15+BF15)</f>
        <v>1.7646156302983578</v>
      </c>
      <c r="BK15" s="1002" t="s">
        <v>3446</v>
      </c>
      <c r="BL15" s="1002">
        <f t="shared" ref="BL15:BL17" si="67">ABS(TAN((AM15-60)*3.14/180)*BH15+BF15)</f>
        <v>1.7646156302983578</v>
      </c>
      <c r="BM15" s="1002" t="s">
        <v>3447</v>
      </c>
      <c r="BN15" s="1002">
        <f t="shared" ref="BN15:BN17" si="68">ABS(BH15/COS((120-AM15)*3.14/180))</f>
        <v>3.030624567218088</v>
      </c>
      <c r="BO15" s="998" t="s">
        <v>3448</v>
      </c>
      <c r="BP15" s="1002">
        <f t="shared" ref="BP15:BP17" si="69">BH15/COS((AM15-60)*3.14/180)</f>
        <v>3.030624567218088</v>
      </c>
      <c r="BQ15" s="998" t="s">
        <v>3449</v>
      </c>
      <c r="BR15" s="1000">
        <f t="shared" ref="BR15:BR17" si="70">BB15+BJ15+BL15</f>
        <v>10.529233480074577</v>
      </c>
      <c r="BS15" s="1003">
        <f t="shared" ref="BS15:BS17" si="71">BT15+BU15+BV15</f>
        <v>5.2034475984220716</v>
      </c>
      <c r="BT15" s="1004">
        <f t="shared" ref="BT15:BT17" si="72">(BR15+0.1)*(AS15+0.05)*0.1*2</f>
        <v>0.63775400880447464</v>
      </c>
      <c r="BU15" s="1004">
        <f t="shared" ref="BU15:BU17" si="73">((BR15+0.1+BB15+0.1)*(BH15-AS15)/2)*0.1*2</f>
        <v>4.2106934786437042</v>
      </c>
      <c r="BV15" s="1004">
        <f t="shared" ref="BV15:BV17" si="74">(BB15+0.1)*AS15*0.1*2</f>
        <v>0.35500011097389306</v>
      </c>
      <c r="BW15" s="1003">
        <f t="shared" ref="BW15:BW17" si="75">(BB15+0.2)*AX15*0.1</f>
        <v>5.5944017245342978</v>
      </c>
      <c r="BX15" s="1003">
        <f t="shared" ref="BX15:BX17" si="76">BY15+BZ15+CA15+CB15</f>
        <v>24.883749002821418</v>
      </c>
      <c r="BY15" s="1004">
        <f t="shared" ref="BY15:BY17" si="77">BR15*AS15*(AU15+AV15)</f>
        <v>9.2130792950652545</v>
      </c>
      <c r="BZ15" s="1004">
        <f t="shared" ref="BZ15:BZ17" si="78">((BR15+BB15)*BH15/2)*AS15*2</f>
        <v>11.503560927831288</v>
      </c>
      <c r="CA15" s="1004">
        <f t="shared" ref="CA15:CA17" si="79">(((AQ15+AS15+0.5)*BN15)/2)*AS15*2</f>
        <v>2.0835543899624356</v>
      </c>
      <c r="CB15" s="1004">
        <f t="shared" ref="CB15:CB17" si="80">(((AQ15+AS15+0.5)*BP15)/2)*AS15*2</f>
        <v>2.0835543899624356</v>
      </c>
      <c r="CC15" s="1003">
        <f t="shared" ref="CC15:CC17" si="81">CD15+CE15+CF15+CG15</f>
        <v>48.680809732410594</v>
      </c>
      <c r="CD15" s="1004">
        <f t="shared" ref="CD15:CD17" si="82">BB15*AS15*AX15*2</f>
        <v>27.195008622671487</v>
      </c>
      <c r="CE15" s="1005">
        <f t="shared" ref="CE15:CE17" si="83">AQ15*(AZ15+1)*AS15*AX15</f>
        <v>15.54</v>
      </c>
      <c r="CF15" s="1004">
        <f t="shared" si="43"/>
        <v>1.7500011097391064</v>
      </c>
      <c r="CG15" s="1004">
        <f t="shared" si="44"/>
        <v>4.1957999999999993</v>
      </c>
    </row>
    <row r="16" spans="1:85" s="1006" customFormat="1" ht="17.25" thickTop="1" thickBot="1">
      <c r="A16" s="917" t="str">
        <f>+'LISTE OH'!A48</f>
        <v>OH-41</v>
      </c>
      <c r="B16" s="918">
        <f>+'LISTE OH'!B48</f>
        <v>15</v>
      </c>
      <c r="C16" s="918">
        <f>+'LISTE OH'!C48</f>
        <v>472</v>
      </c>
      <c r="D16" s="919">
        <f>+'LISTE OH'!D48</f>
        <v>6875.7669999999998</v>
      </c>
      <c r="E16" s="983">
        <v>90</v>
      </c>
      <c r="F16" s="920" t="str">
        <f>'LISTE OH'!J48&amp;" "&amp;'LISTE OH'!K48&amp;" "&amp;'LISTE OH'!L48</f>
        <v>Dalot triple 2 2</v>
      </c>
      <c r="G16" s="984">
        <f>+'LISTE OH'!K48</f>
        <v>2</v>
      </c>
      <c r="H16" s="984">
        <f>+'LISTE OH'!L48</f>
        <v>2</v>
      </c>
      <c r="I16" s="984">
        <v>3</v>
      </c>
      <c r="J16" s="985">
        <v>0.82</v>
      </c>
      <c r="K16" s="984">
        <v>0.25</v>
      </c>
      <c r="L16" s="984">
        <v>7.78</v>
      </c>
      <c r="M16" s="984">
        <v>81.900000000000006</v>
      </c>
      <c r="N16" s="984">
        <f t="shared" si="45"/>
        <v>8.7646178497762186</v>
      </c>
      <c r="O16" s="986">
        <f t="shared" si="0"/>
        <v>280.15763274443231</v>
      </c>
      <c r="P16" s="986">
        <f t="shared" si="1"/>
        <v>42.260965525612079</v>
      </c>
      <c r="Q16" s="986">
        <f t="shared" si="50"/>
        <v>5.6016017267537768</v>
      </c>
      <c r="R16" s="986">
        <f t="shared" si="51"/>
        <v>48.741209743507987</v>
      </c>
      <c r="S16" s="987">
        <f t="shared" si="46"/>
        <v>5848.9451692209586</v>
      </c>
      <c r="T16" s="988">
        <f t="shared" si="52"/>
        <v>5.2034475984220716</v>
      </c>
      <c r="U16" s="988">
        <f t="shared" si="53"/>
        <v>24.883749002821418</v>
      </c>
      <c r="V16" s="987">
        <f t="shared" si="47"/>
        <v>2488.3749002821419</v>
      </c>
      <c r="W16" s="988">
        <f t="shared" si="48"/>
        <v>44</v>
      </c>
      <c r="X16" s="989">
        <f t="shared" si="6"/>
        <v>24.00000443895572</v>
      </c>
      <c r="Y16" s="989">
        <f t="shared" si="54"/>
        <v>110.02845238723725</v>
      </c>
      <c r="Z16" s="989">
        <f t="shared" si="55"/>
        <v>15.56</v>
      </c>
      <c r="AA16" s="990">
        <f t="shared" si="9"/>
        <v>9.3360000000000003</v>
      </c>
      <c r="AB16" s="990">
        <f t="shared" si="10"/>
        <v>91.803999999999988</v>
      </c>
      <c r="AC16" s="990">
        <f t="shared" si="11"/>
        <v>8</v>
      </c>
      <c r="AD16" s="990">
        <f t="shared" si="12"/>
        <v>14.000004438955722</v>
      </c>
      <c r="AE16" s="990">
        <f t="shared" si="13"/>
        <v>36</v>
      </c>
      <c r="AF16" s="990">
        <f t="shared" si="56"/>
        <v>2.3340000000000001</v>
      </c>
      <c r="AG16" s="991"/>
      <c r="AH16" s="992"/>
      <c r="AI16" s="993">
        <f t="shared" si="57"/>
        <v>11</v>
      </c>
      <c r="AJ16" s="994"/>
      <c r="AK16" s="995"/>
      <c r="AL16" s="996" t="s">
        <v>3437</v>
      </c>
      <c r="AM16" s="997">
        <f t="shared" si="16"/>
        <v>90</v>
      </c>
      <c r="AN16" s="998" t="s">
        <v>3438</v>
      </c>
      <c r="AO16" s="999">
        <f t="shared" si="58"/>
        <v>2</v>
      </c>
      <c r="AP16" s="998" t="s">
        <v>3439</v>
      </c>
      <c r="AQ16" s="999">
        <f t="shared" si="59"/>
        <v>2</v>
      </c>
      <c r="AR16" s="998" t="s">
        <v>3411</v>
      </c>
      <c r="AS16" s="999">
        <f t="shared" si="60"/>
        <v>0.25</v>
      </c>
      <c r="AT16" s="996" t="s">
        <v>3440</v>
      </c>
      <c r="AU16" s="1000">
        <v>1.5</v>
      </c>
      <c r="AV16" s="1000">
        <v>2</v>
      </c>
      <c r="AW16" s="996" t="s">
        <v>3441</v>
      </c>
      <c r="AX16" s="999">
        <f t="shared" si="61"/>
        <v>7.78</v>
      </c>
      <c r="AY16" s="998" t="s">
        <v>3442</v>
      </c>
      <c r="AZ16" s="1001">
        <f t="shared" si="62"/>
        <v>3</v>
      </c>
      <c r="BA16" s="998" t="s">
        <v>21</v>
      </c>
      <c r="BB16" s="1002">
        <f t="shared" si="49"/>
        <v>7.0000022194778611</v>
      </c>
      <c r="BC16" s="998" t="s">
        <v>47</v>
      </c>
      <c r="BD16" s="1002">
        <f t="shared" si="63"/>
        <v>2</v>
      </c>
      <c r="BE16" s="998" t="s">
        <v>3443</v>
      </c>
      <c r="BF16" s="1002">
        <f t="shared" si="64"/>
        <v>0.25000007926706647</v>
      </c>
      <c r="BG16" s="998" t="s">
        <v>3444</v>
      </c>
      <c r="BH16" s="1002">
        <f t="shared" si="65"/>
        <v>2.625</v>
      </c>
      <c r="BI16" s="998" t="s">
        <v>3445</v>
      </c>
      <c r="BJ16" s="1002">
        <f t="shared" si="66"/>
        <v>1.7646156302983578</v>
      </c>
      <c r="BK16" s="1002" t="s">
        <v>3446</v>
      </c>
      <c r="BL16" s="1002">
        <f t="shared" si="67"/>
        <v>1.7646156302983578</v>
      </c>
      <c r="BM16" s="1002" t="s">
        <v>3447</v>
      </c>
      <c r="BN16" s="1002">
        <f t="shared" si="68"/>
        <v>3.030624567218088</v>
      </c>
      <c r="BO16" s="998" t="s">
        <v>3448</v>
      </c>
      <c r="BP16" s="1002">
        <f t="shared" si="69"/>
        <v>3.030624567218088</v>
      </c>
      <c r="BQ16" s="998" t="s">
        <v>3449</v>
      </c>
      <c r="BR16" s="1000">
        <f t="shared" si="70"/>
        <v>10.529233480074577</v>
      </c>
      <c r="BS16" s="1003">
        <f t="shared" si="71"/>
        <v>5.2034475984220716</v>
      </c>
      <c r="BT16" s="1004">
        <f t="shared" si="72"/>
        <v>0.63775400880447464</v>
      </c>
      <c r="BU16" s="1004">
        <f t="shared" si="73"/>
        <v>4.2106934786437042</v>
      </c>
      <c r="BV16" s="1004">
        <f t="shared" si="74"/>
        <v>0.35500011097389306</v>
      </c>
      <c r="BW16" s="1003">
        <f t="shared" si="75"/>
        <v>5.6016017267537768</v>
      </c>
      <c r="BX16" s="1003">
        <f t="shared" si="76"/>
        <v>24.883749002821418</v>
      </c>
      <c r="BY16" s="1004">
        <f t="shared" si="77"/>
        <v>9.2130792950652545</v>
      </c>
      <c r="BZ16" s="1004">
        <f t="shared" si="78"/>
        <v>11.503560927831288</v>
      </c>
      <c r="CA16" s="1004">
        <f t="shared" si="79"/>
        <v>2.0835543899624356</v>
      </c>
      <c r="CB16" s="1004">
        <f t="shared" si="80"/>
        <v>2.0835543899624356</v>
      </c>
      <c r="CC16" s="1003">
        <f t="shared" si="81"/>
        <v>48.741209743507987</v>
      </c>
      <c r="CD16" s="1004">
        <f t="shared" si="82"/>
        <v>27.230008633768879</v>
      </c>
      <c r="CE16" s="1005">
        <f t="shared" si="83"/>
        <v>15.56</v>
      </c>
      <c r="CF16" s="1004">
        <f t="shared" si="43"/>
        <v>1.7500011097391064</v>
      </c>
      <c r="CG16" s="1004">
        <f t="shared" si="44"/>
        <v>4.2012</v>
      </c>
    </row>
    <row r="17" spans="1:85" s="1006" customFormat="1" ht="17.25" thickTop="1" thickBot="1">
      <c r="A17" s="917" t="str">
        <f>+'LISTE OH'!A56</f>
        <v>OH-49</v>
      </c>
      <c r="B17" s="918">
        <f>+'LISTE OH'!B56</f>
        <v>19</v>
      </c>
      <c r="C17" s="918">
        <f>+'LISTE OH'!C56</f>
        <v>535</v>
      </c>
      <c r="D17" s="919">
        <f>+'LISTE OH'!D56</f>
        <v>7975.0150000000003</v>
      </c>
      <c r="E17" s="983">
        <v>90</v>
      </c>
      <c r="F17" s="920" t="str">
        <f>'LISTE OH'!J56&amp;" "&amp;'LISTE OH'!K56&amp;" "&amp;'LISTE OH'!L56</f>
        <v>Dalot triple 2 2</v>
      </c>
      <c r="G17" s="984">
        <f>+'LISTE OH'!K56</f>
        <v>2</v>
      </c>
      <c r="H17" s="984">
        <f>+'LISTE OH'!L56</f>
        <v>2</v>
      </c>
      <c r="I17" s="984">
        <v>3</v>
      </c>
      <c r="J17" s="985">
        <v>0.82</v>
      </c>
      <c r="K17" s="984">
        <v>0.25</v>
      </c>
      <c r="L17" s="984">
        <v>8.1</v>
      </c>
      <c r="M17" s="984">
        <v>81.900000000000006</v>
      </c>
      <c r="N17" s="984">
        <f t="shared" si="45"/>
        <v>8.7646178497762186</v>
      </c>
      <c r="O17" s="986">
        <f t="shared" si="0"/>
        <v>291.68082586502589</v>
      </c>
      <c r="P17" s="986">
        <f t="shared" si="1"/>
        <v>43.99920575288661</v>
      </c>
      <c r="Q17" s="986">
        <f t="shared" si="50"/>
        <v>5.8320017977770675</v>
      </c>
      <c r="R17" s="986">
        <f t="shared" si="51"/>
        <v>50.67401009862445</v>
      </c>
      <c r="S17" s="987">
        <f t="shared" si="46"/>
        <v>6080.8812118349342</v>
      </c>
      <c r="T17" s="988">
        <f t="shared" si="52"/>
        <v>5.2034475984220716</v>
      </c>
      <c r="U17" s="988">
        <f t="shared" si="53"/>
        <v>24.883749002821418</v>
      </c>
      <c r="V17" s="987">
        <f t="shared" si="47"/>
        <v>2488.3749002821419</v>
      </c>
      <c r="W17" s="988">
        <f t="shared" si="48"/>
        <v>44</v>
      </c>
      <c r="X17" s="989">
        <f t="shared" si="6"/>
        <v>24.00000443895572</v>
      </c>
      <c r="Y17" s="989">
        <f t="shared" si="54"/>
        <v>113.86845309747015</v>
      </c>
      <c r="Z17" s="989">
        <f t="shared" si="55"/>
        <v>16.2</v>
      </c>
      <c r="AA17" s="990">
        <f t="shared" si="9"/>
        <v>9.7199999999999989</v>
      </c>
      <c r="AB17" s="990">
        <f t="shared" si="10"/>
        <v>95.579999999999984</v>
      </c>
      <c r="AC17" s="990">
        <f t="shared" si="11"/>
        <v>8.25</v>
      </c>
      <c r="AD17" s="990">
        <f t="shared" si="12"/>
        <v>14.000004438955722</v>
      </c>
      <c r="AE17" s="990">
        <f t="shared" si="13"/>
        <v>36</v>
      </c>
      <c r="AF17" s="990">
        <f t="shared" si="56"/>
        <v>2.4299999999999997</v>
      </c>
      <c r="AG17" s="991"/>
      <c r="AH17" s="992"/>
      <c r="AI17" s="993">
        <f t="shared" si="57"/>
        <v>11</v>
      </c>
      <c r="AJ17" s="994"/>
      <c r="AK17" s="995"/>
      <c r="AL17" s="996" t="s">
        <v>3437</v>
      </c>
      <c r="AM17" s="997">
        <f t="shared" si="16"/>
        <v>90</v>
      </c>
      <c r="AN17" s="998" t="s">
        <v>3438</v>
      </c>
      <c r="AO17" s="999">
        <f t="shared" si="58"/>
        <v>2</v>
      </c>
      <c r="AP17" s="998" t="s">
        <v>3439</v>
      </c>
      <c r="AQ17" s="999">
        <f t="shared" si="59"/>
        <v>2</v>
      </c>
      <c r="AR17" s="998" t="s">
        <v>3411</v>
      </c>
      <c r="AS17" s="999">
        <f t="shared" si="60"/>
        <v>0.25</v>
      </c>
      <c r="AT17" s="996" t="s">
        <v>3440</v>
      </c>
      <c r="AU17" s="1000">
        <v>1.5</v>
      </c>
      <c r="AV17" s="1000">
        <v>2</v>
      </c>
      <c r="AW17" s="996" t="s">
        <v>3441</v>
      </c>
      <c r="AX17" s="999">
        <f t="shared" si="61"/>
        <v>8.1</v>
      </c>
      <c r="AY17" s="998" t="s">
        <v>3442</v>
      </c>
      <c r="AZ17" s="1001">
        <f t="shared" si="62"/>
        <v>3</v>
      </c>
      <c r="BA17" s="998" t="s">
        <v>21</v>
      </c>
      <c r="BB17" s="1002">
        <f t="shared" si="49"/>
        <v>7.0000022194778611</v>
      </c>
      <c r="BC17" s="998" t="s">
        <v>47</v>
      </c>
      <c r="BD17" s="1002">
        <f t="shared" si="63"/>
        <v>2</v>
      </c>
      <c r="BE17" s="998" t="s">
        <v>3443</v>
      </c>
      <c r="BF17" s="1002">
        <f t="shared" si="64"/>
        <v>0.25000007926706647</v>
      </c>
      <c r="BG17" s="998" t="s">
        <v>3444</v>
      </c>
      <c r="BH17" s="1002">
        <f t="shared" si="65"/>
        <v>2.625</v>
      </c>
      <c r="BI17" s="998" t="s">
        <v>3445</v>
      </c>
      <c r="BJ17" s="1002">
        <f t="shared" si="66"/>
        <v>1.7646156302983578</v>
      </c>
      <c r="BK17" s="1002" t="s">
        <v>3446</v>
      </c>
      <c r="BL17" s="1002">
        <f t="shared" si="67"/>
        <v>1.7646156302983578</v>
      </c>
      <c r="BM17" s="1002" t="s">
        <v>3447</v>
      </c>
      <c r="BN17" s="1002">
        <f t="shared" si="68"/>
        <v>3.030624567218088</v>
      </c>
      <c r="BO17" s="998" t="s">
        <v>3448</v>
      </c>
      <c r="BP17" s="1002">
        <f t="shared" si="69"/>
        <v>3.030624567218088</v>
      </c>
      <c r="BQ17" s="998" t="s">
        <v>3449</v>
      </c>
      <c r="BR17" s="1000">
        <f t="shared" si="70"/>
        <v>10.529233480074577</v>
      </c>
      <c r="BS17" s="1003">
        <f t="shared" si="71"/>
        <v>5.2034475984220716</v>
      </c>
      <c r="BT17" s="1004">
        <f t="shared" si="72"/>
        <v>0.63775400880447464</v>
      </c>
      <c r="BU17" s="1004">
        <f t="shared" si="73"/>
        <v>4.2106934786437042</v>
      </c>
      <c r="BV17" s="1004">
        <f t="shared" si="74"/>
        <v>0.35500011097389306</v>
      </c>
      <c r="BW17" s="1003">
        <f t="shared" si="75"/>
        <v>5.8320017977770675</v>
      </c>
      <c r="BX17" s="1003">
        <f t="shared" si="76"/>
        <v>24.883749002821418</v>
      </c>
      <c r="BY17" s="1004">
        <f t="shared" si="77"/>
        <v>9.2130792950652545</v>
      </c>
      <c r="BZ17" s="1004">
        <f t="shared" si="78"/>
        <v>11.503560927831288</v>
      </c>
      <c r="CA17" s="1004">
        <f t="shared" si="79"/>
        <v>2.0835543899624356</v>
      </c>
      <c r="CB17" s="1004">
        <f t="shared" si="80"/>
        <v>2.0835543899624356</v>
      </c>
      <c r="CC17" s="1003">
        <f t="shared" si="81"/>
        <v>50.67401009862445</v>
      </c>
      <c r="CD17" s="1004">
        <f t="shared" si="82"/>
        <v>28.350008988885335</v>
      </c>
      <c r="CE17" s="1005">
        <f t="shared" si="83"/>
        <v>16.2</v>
      </c>
      <c r="CF17" s="1004">
        <f t="shared" si="43"/>
        <v>1.7500011097391064</v>
      </c>
      <c r="CG17" s="1004">
        <f t="shared" si="44"/>
        <v>4.3739999999999997</v>
      </c>
    </row>
    <row r="18" spans="1:85" ht="42.75" customHeight="1" thickTop="1">
      <c r="A18" s="1234" t="s">
        <v>203</v>
      </c>
      <c r="B18" s="1234"/>
      <c r="C18" s="1234"/>
      <c r="D18" s="1234"/>
      <c r="E18" s="1234"/>
      <c r="F18" s="1234"/>
      <c r="G18" s="1234"/>
      <c r="H18" s="1234"/>
      <c r="I18" s="1234"/>
      <c r="J18" s="1234"/>
      <c r="K18" s="1234"/>
      <c r="L18" s="1234"/>
      <c r="M18" s="1234"/>
      <c r="N18" s="1234"/>
      <c r="O18" s="1007">
        <f t="shared" ref="O18:AF18" si="84">SUM(O10:O17)</f>
        <v>1837.1080691746511</v>
      </c>
      <c r="P18" s="1007">
        <f t="shared" si="84"/>
        <v>301.88147160353844</v>
      </c>
      <c r="Q18" s="1007">
        <f t="shared" si="84"/>
        <v>32.431209876105761</v>
      </c>
      <c r="R18" s="1007">
        <f t="shared" si="84"/>
        <v>270.44095226293393</v>
      </c>
      <c r="S18" s="1007">
        <f t="shared" si="84"/>
        <v>32452.914271552068</v>
      </c>
      <c r="T18" s="1007">
        <f t="shared" si="84"/>
        <v>31.382333717291516</v>
      </c>
      <c r="U18" s="1007">
        <f t="shared" si="84"/>
        <v>148.97410159922174</v>
      </c>
      <c r="V18" s="1007">
        <f t="shared" si="84"/>
        <v>14897.410159922176</v>
      </c>
      <c r="W18" s="1007">
        <f t="shared" si="84"/>
        <v>410</v>
      </c>
      <c r="X18" s="1007">
        <f t="shared" si="84"/>
        <v>155.50002444596331</v>
      </c>
      <c r="Y18" s="1007">
        <f t="shared" si="84"/>
        <v>760.13596560110591</v>
      </c>
      <c r="Z18" s="1007">
        <f t="shared" si="84"/>
        <v>128.29999999999998</v>
      </c>
      <c r="AA18" s="1007">
        <f t="shared" si="84"/>
        <v>75.700200000000009</v>
      </c>
      <c r="AB18" s="1007">
        <f t="shared" si="84"/>
        <v>748.43799999999987</v>
      </c>
      <c r="AC18" s="1007">
        <f t="shared" si="84"/>
        <v>60.1</v>
      </c>
      <c r="AD18" s="1007">
        <f t="shared" si="84"/>
        <v>77.1000244459633</v>
      </c>
      <c r="AE18" s="1007">
        <f t="shared" si="84"/>
        <v>288</v>
      </c>
      <c r="AF18" s="1007">
        <f t="shared" si="84"/>
        <v>19.244999999999997</v>
      </c>
      <c r="AG18" s="1008"/>
      <c r="AJ18" s="1009"/>
      <c r="AK18" s="1010"/>
    </row>
    <row r="19" spans="1:85">
      <c r="X19" s="991"/>
      <c r="Y19" s="991"/>
      <c r="Z19" s="991"/>
      <c r="AA19" s="991"/>
      <c r="AB19" s="991"/>
      <c r="AC19" s="991"/>
      <c r="AD19" s="991"/>
      <c r="AE19" s="991"/>
      <c r="AF19" s="991"/>
      <c r="AG19" s="991"/>
    </row>
    <row r="20" spans="1:85">
      <c r="S20" s="964" t="e">
        <f>+#REF!/#REF!</f>
        <v>#REF!</v>
      </c>
    </row>
    <row r="21" spans="1:85">
      <c r="K21" s="964">
        <f>+(9.15-6)/3</f>
        <v>1.05</v>
      </c>
      <c r="S21" s="964" t="e">
        <f>+#REF!/#REF!</f>
        <v>#REF!</v>
      </c>
    </row>
  </sheetData>
  <mergeCells count="33">
    <mergeCell ref="A18:N18"/>
    <mergeCell ref="AA7:AA8"/>
    <mergeCell ref="AB7:AB8"/>
    <mergeCell ref="AC7:AC8"/>
    <mergeCell ref="AD7:AD8"/>
    <mergeCell ref="Q7:S7"/>
    <mergeCell ref="T7:V7"/>
    <mergeCell ref="W7:W8"/>
    <mergeCell ref="X7:X8"/>
    <mergeCell ref="Y7:Y8"/>
    <mergeCell ref="M7:O7"/>
    <mergeCell ref="BS8:BV8"/>
    <mergeCell ref="BW8:BW9"/>
    <mergeCell ref="BX8:CB8"/>
    <mergeCell ref="CC8:CG8"/>
    <mergeCell ref="AE7:AE8"/>
    <mergeCell ref="AF7:AF8"/>
    <mergeCell ref="A1:AF1"/>
    <mergeCell ref="A2:AF2"/>
    <mergeCell ref="A3:AF3"/>
    <mergeCell ref="A5:AF5"/>
    <mergeCell ref="A7:A9"/>
    <mergeCell ref="B7:B9"/>
    <mergeCell ref="D7:D9"/>
    <mergeCell ref="E7:E8"/>
    <mergeCell ref="F7:F9"/>
    <mergeCell ref="G7:G9"/>
    <mergeCell ref="Z7:Z8"/>
    <mergeCell ref="H7:H9"/>
    <mergeCell ref="I7:I9"/>
    <mergeCell ref="J7:J8"/>
    <mergeCell ref="K7:K8"/>
    <mergeCell ref="L7:L8"/>
  </mergeCells>
  <printOptions horizontalCentered="1"/>
  <pageMargins left="0.15748031496062992" right="0.15748031496062992" top="0.35433070866141736" bottom="0.35433070866141736" header="0.15748031496062992" footer="0.15748031496062992"/>
  <pageSetup paperSize="8" scale="5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V20"/>
  <sheetViews>
    <sheetView view="pageBreakPreview" topLeftCell="H7" zoomScaleNormal="100" zoomScaleSheetLayoutView="100" workbookViewId="0">
      <selection activeCell="U21" sqref="U21"/>
    </sheetView>
  </sheetViews>
  <sheetFormatPr baseColWidth="10" defaultColWidth="11.42578125" defaultRowHeight="15.75"/>
  <cols>
    <col min="1" max="1" width="13" style="1011" bestFit="1" customWidth="1"/>
    <col min="2" max="2" width="4.140625" style="1011" bestFit="1" customWidth="1"/>
    <col min="3" max="3" width="8.28515625" style="1011" bestFit="1" customWidth="1"/>
    <col min="4" max="4" width="19.7109375" style="1011" bestFit="1" customWidth="1"/>
    <col min="5" max="5" width="16.28515625" style="1011" bestFit="1" customWidth="1"/>
    <col min="6" max="6" width="12.140625" style="1011" bestFit="1" customWidth="1"/>
    <col min="7" max="7" width="14.140625" style="1011" customWidth="1"/>
    <col min="8" max="11" width="16.5703125" style="1011" customWidth="1"/>
    <col min="12" max="12" width="10.140625" style="1011" bestFit="1" customWidth="1"/>
    <col min="13" max="13" width="9" style="1011" bestFit="1" customWidth="1"/>
    <col min="14" max="15" width="7.85546875" style="1011" bestFit="1" customWidth="1"/>
    <col min="16" max="16" width="12.42578125" style="1011" bestFit="1" customWidth="1"/>
    <col min="17" max="17" width="14.140625" style="1011" bestFit="1" customWidth="1"/>
    <col min="18" max="19" width="12.28515625" style="1023" customWidth="1"/>
    <col min="20" max="20" width="5.85546875" style="1011" bestFit="1" customWidth="1"/>
    <col min="21" max="22" width="14.140625" style="1011" bestFit="1" customWidth="1"/>
    <col min="23" max="16384" width="11.42578125" style="1011"/>
  </cols>
  <sheetData>
    <row r="2" spans="1:22" ht="62.25" customHeight="1">
      <c r="A2" s="1243" t="str">
        <f>+'AVM Dalot'!A1</f>
        <v>ETUDES DE CONSTRUCTION DE LA PISTE RELIANT DOUAR TIMITAR AU DOUAR LAMSAREH 
A LA COMMUNE OULED ALI YOUSSEF 
PROVINCE DE BOULEMANE</v>
      </c>
      <c r="B2" s="1243"/>
      <c r="C2" s="1243"/>
      <c r="D2" s="1243"/>
      <c r="E2" s="1243"/>
      <c r="F2" s="1243"/>
      <c r="G2" s="1243"/>
      <c r="H2" s="1243"/>
      <c r="I2" s="1243"/>
      <c r="J2" s="1243"/>
      <c r="K2" s="1243"/>
      <c r="L2" s="1243"/>
      <c r="M2" s="1243"/>
      <c r="N2" s="1243"/>
      <c r="O2" s="1243"/>
      <c r="P2" s="1243"/>
      <c r="Q2" s="1243"/>
      <c r="R2" s="1243"/>
      <c r="S2" s="1243"/>
      <c r="T2" s="1243"/>
      <c r="U2" s="1243"/>
      <c r="V2" s="1243"/>
    </row>
    <row r="4" spans="1:22">
      <c r="A4" s="1243" t="str">
        <f>+'AVM Dalot'!A3</f>
        <v>PROJET D'EXECUTION</v>
      </c>
      <c r="B4" s="1243"/>
      <c r="C4" s="1243"/>
      <c r="D4" s="1243"/>
      <c r="E4" s="1243"/>
      <c r="F4" s="1243"/>
      <c r="G4" s="1243"/>
      <c r="H4" s="1243"/>
      <c r="I4" s="1243"/>
      <c r="J4" s="1243"/>
      <c r="K4" s="1243"/>
      <c r="L4" s="1243"/>
      <c r="M4" s="1243"/>
      <c r="N4" s="1243"/>
      <c r="O4" s="1243"/>
      <c r="P4" s="1243"/>
      <c r="Q4" s="1243"/>
      <c r="R4" s="1243"/>
      <c r="S4" s="1243"/>
      <c r="T4" s="1243"/>
      <c r="U4" s="1243"/>
      <c r="V4" s="1243"/>
    </row>
    <row r="6" spans="1:22" ht="18.75">
      <c r="A6" s="1244" t="s">
        <v>3450</v>
      </c>
      <c r="B6" s="1244"/>
      <c r="C6" s="1244"/>
      <c r="D6" s="1244"/>
      <c r="E6" s="1244"/>
      <c r="F6" s="1244"/>
      <c r="G6" s="1244"/>
      <c r="H6" s="1244"/>
      <c r="I6" s="1244"/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</row>
    <row r="8" spans="1:22" ht="27" customHeight="1">
      <c r="A8" s="1245" t="s">
        <v>3451</v>
      </c>
      <c r="B8" s="1245" t="s">
        <v>340</v>
      </c>
      <c r="C8" s="1245" t="s">
        <v>382</v>
      </c>
      <c r="D8" s="1245" t="s">
        <v>120</v>
      </c>
      <c r="E8" s="1240" t="s">
        <v>3452</v>
      </c>
      <c r="F8" s="1245" t="s">
        <v>3215</v>
      </c>
      <c r="G8" s="1240" t="s">
        <v>3453</v>
      </c>
      <c r="H8" s="1241" t="s">
        <v>3454</v>
      </c>
      <c r="I8" s="1241" t="s">
        <v>3455</v>
      </c>
      <c r="J8" s="1241" t="s">
        <v>3456</v>
      </c>
      <c r="K8" s="1241" t="s">
        <v>3457</v>
      </c>
      <c r="L8" s="1012" t="s">
        <v>642</v>
      </c>
      <c r="M8" s="1012" t="s">
        <v>3031</v>
      </c>
      <c r="N8" s="1012" t="s">
        <v>3458</v>
      </c>
      <c r="O8" s="1012" t="s">
        <v>643</v>
      </c>
      <c r="P8" s="1012" t="s">
        <v>3459</v>
      </c>
      <c r="Q8" s="1012" t="s">
        <v>3460</v>
      </c>
      <c r="R8" s="1013" t="s">
        <v>3397</v>
      </c>
      <c r="S8" s="1013" t="s">
        <v>3398</v>
      </c>
      <c r="T8" s="1012" t="s">
        <v>3461</v>
      </c>
      <c r="U8" s="1013" t="s">
        <v>3467</v>
      </c>
      <c r="V8" s="1012" t="s">
        <v>3462</v>
      </c>
    </row>
    <row r="9" spans="1:22" ht="33.75" customHeight="1">
      <c r="A9" s="1245"/>
      <c r="B9" s="1245"/>
      <c r="C9" s="1245"/>
      <c r="D9" s="1245"/>
      <c r="E9" s="1240"/>
      <c r="F9" s="1245"/>
      <c r="G9" s="1240"/>
      <c r="H9" s="1242"/>
      <c r="I9" s="1242"/>
      <c r="J9" s="1242"/>
      <c r="K9" s="1242"/>
      <c r="L9" s="1015" t="s">
        <v>145</v>
      </c>
      <c r="M9" s="1015" t="s">
        <v>145</v>
      </c>
      <c r="N9" s="1015" t="s">
        <v>145</v>
      </c>
      <c r="O9" s="1015" t="s">
        <v>145</v>
      </c>
      <c r="P9" s="1015" t="s">
        <v>260</v>
      </c>
      <c r="Q9" s="1015" t="s">
        <v>145</v>
      </c>
      <c r="R9" s="1014" t="s">
        <v>208</v>
      </c>
      <c r="S9" s="1014" t="s">
        <v>208</v>
      </c>
      <c r="T9" s="1015" t="s">
        <v>279</v>
      </c>
      <c r="U9" s="1015" t="s">
        <v>145</v>
      </c>
      <c r="V9" s="1015" t="s">
        <v>145</v>
      </c>
    </row>
    <row r="10" spans="1:22">
      <c r="A10" s="1022" t="str">
        <f>+'LISTE OH'!A19</f>
        <v>OH-12</v>
      </c>
      <c r="B10" s="1022">
        <f>+'LISTE OH'!B19</f>
        <v>5</v>
      </c>
      <c r="C10" s="1018">
        <f>'LISTE OH'!D19</f>
        <v>1901.2370000000001</v>
      </c>
      <c r="D10" s="1016" t="str">
        <f>'LISTE OH'!E19</f>
        <v>Radier submersible</v>
      </c>
      <c r="E10" s="1020">
        <v>57</v>
      </c>
      <c r="F10" s="1020">
        <v>0.3</v>
      </c>
      <c r="G10" s="1020">
        <v>6</v>
      </c>
      <c r="H10" s="1020">
        <v>3.7</v>
      </c>
      <c r="I10" s="1020">
        <v>2.7</v>
      </c>
      <c r="J10" s="1020">
        <f t="shared" ref="J10:J16" si="0">(0.95+0.5)/2</f>
        <v>0.72499999999999998</v>
      </c>
      <c r="K10" s="1020">
        <f t="shared" ref="K10:K16" si="1">(1.14+0.5)/2</f>
        <v>0.82</v>
      </c>
      <c r="L10" s="1020"/>
      <c r="M10" s="1020"/>
      <c r="N10" s="1020"/>
      <c r="O10" s="1020"/>
      <c r="P10" s="1020"/>
      <c r="Q10" s="1020"/>
      <c r="R10" s="1016"/>
      <c r="S10" s="1016"/>
      <c r="T10" s="1020"/>
      <c r="U10" s="1020">
        <f>E10*4</f>
        <v>228</v>
      </c>
      <c r="V10" s="1020"/>
    </row>
    <row r="11" spans="1:22">
      <c r="A11" s="1022" t="str">
        <f>+'LISTE OH'!A23</f>
        <v>OH-16</v>
      </c>
      <c r="B11" s="1022">
        <f>+'LISTE OH'!B23</f>
        <v>6</v>
      </c>
      <c r="C11" s="1018">
        <f>'LISTE OH'!D23</f>
        <v>2693.19</v>
      </c>
      <c r="D11" s="1016" t="str">
        <f>'LISTE OH'!E23</f>
        <v>Radier submersible</v>
      </c>
      <c r="E11" s="1020">
        <v>54</v>
      </c>
      <c r="F11" s="1020">
        <v>0.3</v>
      </c>
      <c r="G11" s="1020">
        <v>6</v>
      </c>
      <c r="H11" s="1020">
        <v>3.7</v>
      </c>
      <c r="I11" s="1020">
        <v>2.7</v>
      </c>
      <c r="J11" s="1020">
        <f t="shared" si="0"/>
        <v>0.72499999999999998</v>
      </c>
      <c r="K11" s="1020">
        <f t="shared" si="1"/>
        <v>0.82</v>
      </c>
      <c r="L11" s="1020"/>
      <c r="M11" s="1020"/>
      <c r="N11" s="1020"/>
      <c r="O11" s="1020"/>
      <c r="P11" s="1020"/>
      <c r="Q11" s="1020"/>
      <c r="R11" s="1016"/>
      <c r="S11" s="1016"/>
      <c r="T11" s="1020"/>
      <c r="U11" s="1020">
        <f t="shared" ref="U11:U16" si="2">E11*4</f>
        <v>216</v>
      </c>
      <c r="V11" s="1020"/>
    </row>
    <row r="12" spans="1:22">
      <c r="A12" s="1022" t="str">
        <f>'LISTE OH'!A31</f>
        <v>OH-24</v>
      </c>
      <c r="B12" s="1017">
        <f>+'LISTE OH'!B31</f>
        <v>8</v>
      </c>
      <c r="C12" s="1018">
        <f>+'LISTE OH'!D31</f>
        <v>3847.3580000000002</v>
      </c>
      <c r="D12" s="1016" t="str">
        <f>+'LISTE OH'!E31</f>
        <v>Radier submersible</v>
      </c>
      <c r="E12" s="1020">
        <v>28</v>
      </c>
      <c r="F12" s="1020">
        <v>0.3</v>
      </c>
      <c r="G12" s="1020">
        <v>6</v>
      </c>
      <c r="H12" s="1020">
        <v>3.7</v>
      </c>
      <c r="I12" s="1020">
        <v>2.7</v>
      </c>
      <c r="J12" s="1020">
        <f t="shared" si="0"/>
        <v>0.72499999999999998</v>
      </c>
      <c r="K12" s="1020">
        <f t="shared" si="1"/>
        <v>0.82</v>
      </c>
      <c r="L12" s="1020"/>
      <c r="M12" s="1020"/>
      <c r="N12" s="1020"/>
      <c r="O12" s="1020"/>
      <c r="P12" s="1020"/>
      <c r="Q12" s="1020"/>
      <c r="R12" s="1016"/>
      <c r="S12" s="1016"/>
      <c r="T12" s="1020"/>
      <c r="U12" s="1020">
        <f t="shared" si="2"/>
        <v>112</v>
      </c>
      <c r="V12" s="1020"/>
    </row>
    <row r="13" spans="1:22" s="1048" customFormat="1">
      <c r="A13" s="1042" t="str">
        <f>'LISTE OH'!A37</f>
        <v>OH-30</v>
      </c>
      <c r="B13" s="1043">
        <f>+'LISTE OH'!B37</f>
        <v>10</v>
      </c>
      <c r="C13" s="1044">
        <f>+'LISTE OH'!D37</f>
        <v>4350.1980000000003</v>
      </c>
      <c r="D13" s="1045" t="str">
        <f>+'LISTE OH'!J37</f>
        <v>Radier submersible</v>
      </c>
      <c r="E13" s="1046">
        <f>ROUNDUP(F20-E20,0)</f>
        <v>82</v>
      </c>
      <c r="F13" s="1046">
        <v>0.3</v>
      </c>
      <c r="G13" s="1046">
        <v>6</v>
      </c>
      <c r="H13" s="1046">
        <v>3.7</v>
      </c>
      <c r="I13" s="1046">
        <v>2.7</v>
      </c>
      <c r="J13" s="1046">
        <f t="shared" si="0"/>
        <v>0.72499999999999998</v>
      </c>
      <c r="K13" s="1046">
        <f t="shared" si="1"/>
        <v>0.82</v>
      </c>
      <c r="L13" s="1046">
        <f>((((1.14+0.4)*H13)+((0.95+0.4)*I13)+(G13*0.6))*E13)++(6*4*0.6*2)</f>
        <v>1090.126</v>
      </c>
      <c r="M13" s="1046">
        <f>((J13*I13)+(K13*H13))*E13</f>
        <v>409.303</v>
      </c>
      <c r="N13" s="1046">
        <f>(G13*E13*F13)</f>
        <v>147.6</v>
      </c>
      <c r="O13" s="1046">
        <f>((1.14+0.2+0.95+0.2)*E13*0.1)</f>
        <v>20.418000000000003</v>
      </c>
      <c r="P13" s="1046">
        <f>+N13*100</f>
        <v>14760</v>
      </c>
      <c r="Q13" s="1046">
        <f>(0.3*G13*E13)</f>
        <v>147.6</v>
      </c>
      <c r="R13" s="1047">
        <f>ROUNDUP(3*E13+INT(E13/20)*($G$13),0)</f>
        <v>270</v>
      </c>
      <c r="S13" s="1047">
        <f>(INT(E13/4)+1)*$G$13</f>
        <v>126</v>
      </c>
      <c r="T13" s="1046">
        <f>(ROUNDUP((E13)/3,0)+1)*2</f>
        <v>58</v>
      </c>
      <c r="U13" s="1020">
        <f t="shared" si="2"/>
        <v>328</v>
      </c>
      <c r="V13" s="1046">
        <f>(E13)*3*2</f>
        <v>492</v>
      </c>
    </row>
    <row r="14" spans="1:22">
      <c r="A14" s="1022" t="str">
        <f>'LISTE OH'!A44</f>
        <v>OH-37</v>
      </c>
      <c r="B14" s="1017">
        <f>+'LISTE OH'!B44</f>
        <v>13</v>
      </c>
      <c r="C14" s="1018">
        <f>+'LISTE OH'!D44</f>
        <v>5928.3180000000002</v>
      </c>
      <c r="D14" s="1019" t="str">
        <f>+'LISTE OH'!E44</f>
        <v>Radier submersible</v>
      </c>
      <c r="E14" s="1020">
        <v>89</v>
      </c>
      <c r="F14" s="1020">
        <v>0.3</v>
      </c>
      <c r="G14" s="1020">
        <v>6</v>
      </c>
      <c r="H14" s="1020">
        <v>3.7</v>
      </c>
      <c r="I14" s="1020">
        <v>2.7</v>
      </c>
      <c r="J14" s="1020">
        <f t="shared" si="0"/>
        <v>0.72499999999999998</v>
      </c>
      <c r="K14" s="1020">
        <f t="shared" si="1"/>
        <v>0.82</v>
      </c>
      <c r="L14" s="1020"/>
      <c r="M14" s="1020"/>
      <c r="N14" s="1020"/>
      <c r="O14" s="1020"/>
      <c r="P14" s="1020"/>
      <c r="Q14" s="1020"/>
      <c r="R14" s="1016"/>
      <c r="S14" s="1016"/>
      <c r="T14" s="1020"/>
      <c r="U14" s="1020">
        <f t="shared" si="2"/>
        <v>356</v>
      </c>
      <c r="V14" s="1020"/>
    </row>
    <row r="15" spans="1:22">
      <c r="A15" s="1022" t="str">
        <f>'LISTE OH'!A52</f>
        <v>OH-45</v>
      </c>
      <c r="B15" s="1017">
        <f>+'LISTE OH'!B52</f>
        <v>17</v>
      </c>
      <c r="C15" s="1018">
        <f>+'LISTE OH'!D52</f>
        <v>7432.107</v>
      </c>
      <c r="D15" s="1019" t="str">
        <f>+'LISTE OH'!E52</f>
        <v>Radier submersible</v>
      </c>
      <c r="E15" s="1020">
        <v>18</v>
      </c>
      <c r="F15" s="1020">
        <v>0.3</v>
      </c>
      <c r="G15" s="1020">
        <v>6</v>
      </c>
      <c r="H15" s="1020">
        <v>3.7</v>
      </c>
      <c r="I15" s="1020">
        <v>2.7</v>
      </c>
      <c r="J15" s="1020">
        <f t="shared" si="0"/>
        <v>0.72499999999999998</v>
      </c>
      <c r="K15" s="1020">
        <f t="shared" si="1"/>
        <v>0.82</v>
      </c>
      <c r="L15" s="1020"/>
      <c r="M15" s="1020"/>
      <c r="N15" s="1020"/>
      <c r="O15" s="1020"/>
      <c r="P15" s="1020"/>
      <c r="Q15" s="1020"/>
      <c r="R15" s="1016"/>
      <c r="S15" s="1016"/>
      <c r="T15" s="1020"/>
      <c r="U15" s="1020">
        <f t="shared" si="2"/>
        <v>72</v>
      </c>
      <c r="V15" s="1020"/>
    </row>
    <row r="16" spans="1:22">
      <c r="A16" s="1022" t="str">
        <f>'LISTE OH'!A53</f>
        <v>OH-46</v>
      </c>
      <c r="B16" s="1017">
        <f>+'LISTE OH'!B53</f>
        <v>18</v>
      </c>
      <c r="C16" s="1018">
        <f>+'LISTE OH'!D53</f>
        <v>7543.0119999999997</v>
      </c>
      <c r="D16" s="1019" t="str">
        <f>+'LISTE OH'!E53</f>
        <v>Radier submersible</v>
      </c>
      <c r="E16" s="1020">
        <v>22</v>
      </c>
      <c r="F16" s="1020">
        <v>0.3</v>
      </c>
      <c r="G16" s="1020">
        <v>6</v>
      </c>
      <c r="H16" s="1020">
        <v>3.7</v>
      </c>
      <c r="I16" s="1020">
        <v>2.7</v>
      </c>
      <c r="J16" s="1020">
        <f t="shared" si="0"/>
        <v>0.72499999999999998</v>
      </c>
      <c r="K16" s="1020">
        <f t="shared" si="1"/>
        <v>0.82</v>
      </c>
      <c r="L16" s="1020"/>
      <c r="M16" s="1020"/>
      <c r="N16" s="1020"/>
      <c r="O16" s="1020"/>
      <c r="P16" s="1020"/>
      <c r="Q16" s="1020"/>
      <c r="R16" s="1016"/>
      <c r="S16" s="1016"/>
      <c r="T16" s="1020"/>
      <c r="U16" s="1020">
        <f t="shared" si="2"/>
        <v>88</v>
      </c>
      <c r="V16" s="1020"/>
    </row>
    <row r="17" spans="1:22" s="1021" customFormat="1" ht="30" customHeight="1">
      <c r="A17" s="1237" t="s">
        <v>153</v>
      </c>
      <c r="B17" s="1238"/>
      <c r="C17" s="1238"/>
      <c r="D17" s="1238"/>
      <c r="E17" s="1238"/>
      <c r="F17" s="1238"/>
      <c r="G17" s="1238"/>
      <c r="H17" s="1238"/>
      <c r="I17" s="1238"/>
      <c r="J17" s="1238"/>
      <c r="K17" s="1239"/>
      <c r="L17" s="1012">
        <f t="shared" ref="L17:V17" si="3">SUM(L13:L13)</f>
        <v>1090.126</v>
      </c>
      <c r="M17" s="1012">
        <f t="shared" si="3"/>
        <v>409.303</v>
      </c>
      <c r="N17" s="1012">
        <f t="shared" si="3"/>
        <v>147.6</v>
      </c>
      <c r="O17" s="1012">
        <f t="shared" si="3"/>
        <v>20.418000000000003</v>
      </c>
      <c r="P17" s="1012">
        <f t="shared" si="3"/>
        <v>14760</v>
      </c>
      <c r="Q17" s="1012">
        <f t="shared" si="3"/>
        <v>147.6</v>
      </c>
      <c r="R17" s="1012">
        <f t="shared" si="3"/>
        <v>270</v>
      </c>
      <c r="S17" s="1012">
        <f t="shared" si="3"/>
        <v>126</v>
      </c>
      <c r="T17" s="1012">
        <f t="shared" si="3"/>
        <v>58</v>
      </c>
      <c r="U17" s="1012">
        <f>SUM(U10:U16)</f>
        <v>1400</v>
      </c>
      <c r="V17" s="1012">
        <f t="shared" si="3"/>
        <v>492</v>
      </c>
    </row>
    <row r="19" spans="1:22">
      <c r="E19" s="867">
        <v>314</v>
      </c>
      <c r="F19" s="867">
        <v>322</v>
      </c>
    </row>
    <row r="20" spans="1:22">
      <c r="E20" s="934">
        <f>+VLOOKUP(E19,TERRASSEMENT!$A$9:$B$549,2,0)</f>
        <v>4313.3090000000002</v>
      </c>
      <c r="F20" s="934">
        <f>+VLOOKUP(F19,TERRASSEMENT!$A$9:$B$549,2,0)</f>
        <v>4394.6350000000002</v>
      </c>
    </row>
  </sheetData>
  <mergeCells count="15">
    <mergeCell ref="A17:K17"/>
    <mergeCell ref="G8:G9"/>
    <mergeCell ref="H8:H9"/>
    <mergeCell ref="A2:V2"/>
    <mergeCell ref="A4:V4"/>
    <mergeCell ref="A6:V6"/>
    <mergeCell ref="A8:A9"/>
    <mergeCell ref="B8:B9"/>
    <mergeCell ref="C8:C9"/>
    <mergeCell ref="D8:D9"/>
    <mergeCell ref="E8:E9"/>
    <mergeCell ref="F8:F9"/>
    <mergeCell ref="I8:I9"/>
    <mergeCell ref="J8:J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62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M38"/>
  <sheetViews>
    <sheetView view="pageBreakPreview" zoomScaleNormal="75" zoomScaleSheetLayoutView="100" workbookViewId="0">
      <selection activeCell="C18" sqref="C18"/>
    </sheetView>
  </sheetViews>
  <sheetFormatPr baseColWidth="10" defaultColWidth="9.7109375" defaultRowHeight="15.75"/>
  <cols>
    <col min="1" max="1" width="5.140625" style="818" bestFit="1" customWidth="1"/>
    <col min="2" max="2" width="6.85546875" style="818" bestFit="1" customWidth="1"/>
    <col min="3" max="3" width="9.7109375" style="823" bestFit="1" customWidth="1"/>
    <col min="4" max="4" width="15.28515625" style="823" bestFit="1" customWidth="1"/>
    <col min="5" max="5" width="10.42578125" style="845" bestFit="1" customWidth="1"/>
    <col min="6" max="6" width="9.42578125" style="845" bestFit="1" customWidth="1"/>
    <col min="7" max="7" width="6.5703125" style="845" bestFit="1" customWidth="1"/>
    <col min="8" max="8" width="10.28515625" style="823" bestFit="1" customWidth="1"/>
    <col min="9" max="9" width="8.5703125" style="823" bestFit="1" customWidth="1"/>
    <col min="10" max="10" width="11.85546875" style="823" bestFit="1" customWidth="1"/>
    <col min="11" max="11" width="14.42578125" style="823" bestFit="1" customWidth="1"/>
    <col min="12" max="12" width="12.42578125" style="823" bestFit="1" customWidth="1"/>
    <col min="13" max="13" width="13" style="818" bestFit="1" customWidth="1"/>
    <col min="14" max="16384" width="9.7109375" style="818"/>
  </cols>
  <sheetData>
    <row r="1" spans="1:13" ht="72" customHeight="1">
      <c r="A1" s="1246" t="str">
        <f>'AVM-Buse'!A1</f>
        <v>ETUDES DE CONSTRUCTION DE LA PISTE RELIANT DOUAR TIMITAR AU DOUAR LAMSAREH 
A LA COMMUNE OULED ALI YOUSSEF 
PROVINCE DE BOULEMANE</v>
      </c>
      <c r="B1" s="1246"/>
      <c r="C1" s="1246"/>
      <c r="D1" s="1246"/>
      <c r="E1" s="1246"/>
      <c r="F1" s="1246"/>
      <c r="G1" s="1246"/>
      <c r="H1" s="1246"/>
      <c r="I1" s="1246"/>
      <c r="J1" s="1246"/>
      <c r="K1" s="1246"/>
      <c r="L1" s="1246"/>
      <c r="M1" s="1246"/>
    </row>
    <row r="2" spans="1:13">
      <c r="A2" s="1190"/>
      <c r="B2" s="1190"/>
      <c r="C2" s="1190"/>
      <c r="D2" s="1190"/>
      <c r="E2" s="1190"/>
      <c r="F2" s="1190"/>
      <c r="G2" s="1190"/>
      <c r="H2" s="1190"/>
      <c r="I2" s="1190"/>
      <c r="J2" s="1190"/>
      <c r="K2" s="1190"/>
      <c r="L2" s="865"/>
    </row>
    <row r="3" spans="1:13">
      <c r="A3" s="1190" t="str">
        <f>'AVM-Buse'!A3</f>
        <v>PROJET D'EXECUTION</v>
      </c>
      <c r="B3" s="1190"/>
      <c r="C3" s="1190"/>
      <c r="D3" s="1190"/>
      <c r="E3" s="1190"/>
      <c r="F3" s="1190"/>
      <c r="G3" s="1190"/>
      <c r="H3" s="1190"/>
      <c r="I3" s="1190"/>
      <c r="J3" s="1190"/>
      <c r="K3" s="1190"/>
      <c r="L3" s="1190"/>
      <c r="M3" s="1190"/>
    </row>
    <row r="4" spans="1:13">
      <c r="A4" s="1190"/>
      <c r="B4" s="1190"/>
      <c r="C4" s="1190"/>
      <c r="D4" s="1190"/>
      <c r="E4" s="1190"/>
      <c r="F4" s="1190"/>
      <c r="G4" s="1190"/>
      <c r="H4" s="1190"/>
      <c r="I4" s="1190"/>
      <c r="J4" s="1190"/>
      <c r="K4" s="1190"/>
      <c r="L4" s="865"/>
    </row>
    <row r="5" spans="1:13" s="772" customFormat="1">
      <c r="A5" s="1190" t="s">
        <v>3318</v>
      </c>
      <c r="B5" s="1190"/>
      <c r="C5" s="1190"/>
      <c r="D5" s="1190"/>
      <c r="E5" s="1190"/>
      <c r="F5" s="1190"/>
      <c r="G5" s="1190"/>
      <c r="H5" s="1190"/>
      <c r="I5" s="1190"/>
      <c r="J5" s="1190"/>
      <c r="K5" s="1190"/>
      <c r="L5" s="1190"/>
      <c r="M5" s="1190"/>
    </row>
    <row r="6" spans="1:13" s="772" customFormat="1">
      <c r="A6" s="865"/>
      <c r="B6" s="865"/>
      <c r="C6" s="865"/>
      <c r="D6" s="865"/>
      <c r="E6" s="865"/>
      <c r="F6" s="865"/>
      <c r="G6" s="865"/>
      <c r="H6" s="865"/>
      <c r="I6" s="865"/>
      <c r="J6" s="865"/>
      <c r="K6" s="865"/>
      <c r="L6" s="865"/>
    </row>
    <row r="7" spans="1:13" s="772" customFormat="1">
      <c r="A7" s="819"/>
      <c r="B7" s="819"/>
      <c r="C7" s="821"/>
      <c r="D7" s="821"/>
      <c r="E7" s="820"/>
      <c r="F7" s="820"/>
      <c r="G7" s="820"/>
      <c r="H7" s="821"/>
      <c r="I7" s="821"/>
      <c r="J7" s="821"/>
      <c r="K7" s="821"/>
      <c r="L7" s="821"/>
    </row>
    <row r="8" spans="1:13" s="774" customFormat="1" ht="31.5" customHeight="1">
      <c r="A8" s="1212" t="s">
        <v>645</v>
      </c>
      <c r="B8" s="846"/>
      <c r="C8" s="1212" t="s">
        <v>119</v>
      </c>
      <c r="D8" s="1212" t="s">
        <v>120</v>
      </c>
      <c r="E8" s="1212" t="s">
        <v>121</v>
      </c>
      <c r="F8" s="1212" t="s">
        <v>122</v>
      </c>
      <c r="G8" s="847" t="s">
        <v>123</v>
      </c>
      <c r="H8" s="1216" t="s">
        <v>124</v>
      </c>
      <c r="I8" s="749" t="s">
        <v>634</v>
      </c>
      <c r="J8" s="846" t="s">
        <v>127</v>
      </c>
      <c r="K8" s="846" t="s">
        <v>128</v>
      </c>
      <c r="L8" s="1212" t="s">
        <v>3226</v>
      </c>
      <c r="M8" s="866" t="s">
        <v>3228</v>
      </c>
    </row>
    <row r="9" spans="1:13" s="774" customFormat="1">
      <c r="A9" s="1213"/>
      <c r="B9" s="750"/>
      <c r="C9" s="1213"/>
      <c r="D9" s="1213"/>
      <c r="E9" s="1213"/>
      <c r="F9" s="1213"/>
      <c r="G9" s="849" t="s">
        <v>138</v>
      </c>
      <c r="H9" s="1217"/>
      <c r="I9" s="751" t="s">
        <v>3034</v>
      </c>
      <c r="J9" s="750" t="s">
        <v>179</v>
      </c>
      <c r="K9" s="750" t="s">
        <v>180</v>
      </c>
      <c r="L9" s="1213"/>
      <c r="M9" s="750" t="s">
        <v>229</v>
      </c>
    </row>
    <row r="10" spans="1:13" s="854" customFormat="1">
      <c r="A10" s="643">
        <v>4</v>
      </c>
      <c r="B10" s="1247" t="s">
        <v>3362</v>
      </c>
      <c r="C10" s="810">
        <f>VLOOKUP(A10,TABULATION!$A$8:$B$73,2)</f>
        <v>46.801000000000002</v>
      </c>
      <c r="D10" s="850" t="s">
        <v>3033</v>
      </c>
      <c r="E10" s="851">
        <f t="shared" ref="E10:E11" si="0">0.8+0.8</f>
        <v>1.6</v>
      </c>
      <c r="F10" s="851">
        <f t="shared" ref="F10:F11" si="1">0.6+0.2+0.1+0.5</f>
        <v>1.4</v>
      </c>
      <c r="G10" s="851">
        <v>1</v>
      </c>
      <c r="H10" s="852">
        <v>0.5</v>
      </c>
      <c r="I10" s="853">
        <v>12.5</v>
      </c>
      <c r="J10" s="840">
        <f t="shared" ref="J10:J11" si="2">(E10*F10*I10)</f>
        <v>27.999999999999996</v>
      </c>
      <c r="K10" s="853">
        <f t="shared" ref="K10:K11" si="3">(E10*F10*I10)-(1.13*I10)</f>
        <v>13.874999999999998</v>
      </c>
      <c r="L10" s="853">
        <f t="shared" ref="L10:L11" si="4">0.8*0.1*I10</f>
        <v>1.0000000000000002</v>
      </c>
      <c r="M10" s="853"/>
    </row>
    <row r="11" spans="1:13" s="854" customFormat="1">
      <c r="A11" s="643">
        <v>59</v>
      </c>
      <c r="B11" s="1248"/>
      <c r="C11" s="810">
        <f>VLOOKUP(A11,TABULATION!$A$8:$B$73,2)</f>
        <v>1154.5630000000001</v>
      </c>
      <c r="D11" s="850" t="s">
        <v>3033</v>
      </c>
      <c r="E11" s="851">
        <f t="shared" si="0"/>
        <v>1.6</v>
      </c>
      <c r="F11" s="851">
        <f t="shared" si="1"/>
        <v>1.4</v>
      </c>
      <c r="G11" s="851">
        <v>1</v>
      </c>
      <c r="H11" s="852">
        <v>0.5</v>
      </c>
      <c r="I11" s="853">
        <v>12.5</v>
      </c>
      <c r="J11" s="840">
        <f t="shared" si="2"/>
        <v>27.999999999999996</v>
      </c>
      <c r="K11" s="853">
        <f t="shared" si="3"/>
        <v>13.874999999999998</v>
      </c>
      <c r="L11" s="853">
        <f t="shared" si="4"/>
        <v>1.0000000000000002</v>
      </c>
      <c r="M11" s="853"/>
    </row>
    <row r="12" spans="1:13" s="772" customFormat="1">
      <c r="A12" s="1207" t="s">
        <v>203</v>
      </c>
      <c r="B12" s="1208"/>
      <c r="C12" s="1208"/>
      <c r="D12" s="1208"/>
      <c r="E12" s="1208"/>
      <c r="F12" s="1208"/>
      <c r="G12" s="1208"/>
      <c r="H12" s="1208"/>
      <c r="I12" s="752">
        <f>SUM(I10:I11)</f>
        <v>25</v>
      </c>
      <c r="J12" s="752">
        <f>SUM(J10:J11)</f>
        <v>55.999999999999993</v>
      </c>
      <c r="K12" s="752">
        <f>SUM(K10:K11)</f>
        <v>27.749999999999996</v>
      </c>
      <c r="L12" s="752">
        <f>SUM(L10:L11)</f>
        <v>2.0000000000000004</v>
      </c>
      <c r="M12" s="752">
        <f>SUM(M10:M11)</f>
        <v>0</v>
      </c>
    </row>
    <row r="13" spans="1:13" s="772" customFormat="1">
      <c r="A13" s="819"/>
      <c r="B13" s="819"/>
      <c r="C13" s="821"/>
      <c r="D13" s="821"/>
      <c r="E13" s="820"/>
      <c r="F13" s="820"/>
      <c r="G13" s="820"/>
      <c r="H13" s="821"/>
      <c r="I13" s="821"/>
      <c r="J13" s="821"/>
      <c r="K13" s="821"/>
      <c r="L13" s="821"/>
    </row>
    <row r="15" spans="1:13" s="823" customFormat="1">
      <c r="A15" s="818"/>
      <c r="B15" s="818"/>
      <c r="E15" s="845"/>
      <c r="F15" s="845"/>
      <c r="G15" s="845"/>
      <c r="M15" s="818"/>
    </row>
    <row r="32" spans="1:13" s="823" customFormat="1">
      <c r="A32" s="855"/>
      <c r="B32" s="855"/>
      <c r="C32" s="856"/>
      <c r="D32" s="857"/>
      <c r="E32" s="857"/>
      <c r="F32" s="858"/>
      <c r="G32" s="859"/>
      <c r="M32" s="818"/>
    </row>
    <row r="33" spans="1:13" s="823" customFormat="1">
      <c r="A33" s="855"/>
      <c r="B33" s="855"/>
      <c r="C33" s="856"/>
      <c r="D33" s="857"/>
      <c r="E33" s="857"/>
      <c r="F33" s="858"/>
      <c r="G33" s="859"/>
      <c r="M33" s="818"/>
    </row>
    <row r="34" spans="1:13" s="823" customFormat="1">
      <c r="A34" s="860"/>
      <c r="B34" s="860"/>
      <c r="C34" s="861"/>
      <c r="D34" s="862"/>
      <c r="E34" s="862"/>
      <c r="F34" s="863"/>
      <c r="G34" s="864"/>
      <c r="M34" s="818"/>
    </row>
    <row r="35" spans="1:13" s="823" customFormat="1">
      <c r="A35" s="855"/>
      <c r="B35" s="855"/>
      <c r="C35" s="856"/>
      <c r="D35" s="857"/>
      <c r="E35" s="857"/>
      <c r="F35" s="858"/>
      <c r="G35" s="859"/>
      <c r="M35" s="818"/>
    </row>
    <row r="36" spans="1:13" s="823" customFormat="1">
      <c r="A36" s="855"/>
      <c r="B36" s="855"/>
      <c r="C36" s="856"/>
      <c r="D36" s="857"/>
      <c r="E36" s="857"/>
      <c r="F36" s="858"/>
      <c r="G36" s="859"/>
      <c r="M36" s="818"/>
    </row>
    <row r="37" spans="1:13" s="823" customFormat="1">
      <c r="A37" s="860"/>
      <c r="B37" s="860"/>
      <c r="C37" s="861"/>
      <c r="D37" s="862"/>
      <c r="E37" s="862"/>
      <c r="F37" s="863"/>
      <c r="G37" s="864"/>
      <c r="M37" s="818"/>
    </row>
    <row r="38" spans="1:13" s="823" customFormat="1">
      <c r="A38" s="855"/>
      <c r="B38" s="855"/>
      <c r="C38" s="856"/>
      <c r="D38" s="857"/>
      <c r="E38" s="857"/>
      <c r="F38" s="858"/>
      <c r="G38" s="859"/>
      <c r="M38" s="818"/>
    </row>
  </sheetData>
  <mergeCells count="14">
    <mergeCell ref="L8:L9"/>
    <mergeCell ref="A12:H12"/>
    <mergeCell ref="A8:A9"/>
    <mergeCell ref="C8:C9"/>
    <mergeCell ref="D8:D9"/>
    <mergeCell ref="E8:E9"/>
    <mergeCell ref="F8:F9"/>
    <mergeCell ref="H8:H9"/>
    <mergeCell ref="B10:B11"/>
    <mergeCell ref="A1:M1"/>
    <mergeCell ref="A2:K2"/>
    <mergeCell ref="A3:M3"/>
    <mergeCell ref="A4:K4"/>
    <mergeCell ref="A5:M5"/>
  </mergeCells>
  <printOptions horizontalCentered="1"/>
  <pageMargins left="0.15748031496062992" right="0.15748031496062992" top="0.39370078740157483" bottom="0.15748031496062992" header="0.23622047244094491" footer="0.15748031496062992"/>
  <pageSetup paperSize="9" scale="62" orientation="portrait" r:id="rId1"/>
  <headerFooter alignWithMargins="0"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0">
    <tabColor rgb="FF92D050"/>
  </sheetPr>
  <dimension ref="A1:BP47"/>
  <sheetViews>
    <sheetView view="pageBreakPreview" zoomScale="75" zoomScaleNormal="75" zoomScaleSheetLayoutView="75" workbookViewId="0">
      <selection activeCell="S12" sqref="S12"/>
    </sheetView>
  </sheetViews>
  <sheetFormatPr baseColWidth="10" defaultColWidth="9.7109375" defaultRowHeight="15"/>
  <cols>
    <col min="1" max="1" width="10.5703125" style="8" customWidth="1"/>
    <col min="2" max="2" width="8.140625" style="8" customWidth="1"/>
    <col min="3" max="3" width="10.140625" style="8" customWidth="1"/>
    <col min="4" max="4" width="24.140625" style="8" customWidth="1"/>
    <col min="5" max="5" width="10.140625" style="8" customWidth="1"/>
    <col min="6" max="6" width="9.140625" style="8" customWidth="1"/>
    <col min="7" max="7" width="7.28515625" style="8" customWidth="1"/>
    <col min="8" max="8" width="10.85546875" style="195" customWidth="1"/>
    <col min="9" max="9" width="8.85546875" style="8" customWidth="1"/>
    <col min="10" max="10" width="11" style="195" customWidth="1"/>
    <col min="11" max="12" width="13.28515625" style="8" customWidth="1"/>
    <col min="13" max="16" width="10.42578125" style="8" customWidth="1"/>
    <col min="17" max="17" width="12" style="8" customWidth="1"/>
    <col min="18" max="21" width="10.42578125" style="8" customWidth="1"/>
    <col min="22" max="22" width="17.7109375" style="8" customWidth="1"/>
    <col min="23" max="23" width="9.85546875" style="8" customWidth="1"/>
    <col min="24" max="24" width="9.7109375" style="8" customWidth="1"/>
    <col min="25" max="25" width="9.7109375" style="9" customWidth="1"/>
    <col min="26" max="16384" width="9.7109375" style="8"/>
  </cols>
  <sheetData>
    <row r="1" spans="1:68">
      <c r="A1" s="1251" t="str">
        <f>+'hydro&lt;1km2'!A1</f>
        <v>ETUDES DE CONSTRUCTION DE LA PISTE RELIANT DOUAR TIMITAR AU DOUAR LAMSAREH 
A LA COMMUNE OULED ALI YOUSSEF 
PROVINCE DE BOULEMANE</v>
      </c>
      <c r="B1" s="1251"/>
      <c r="C1" s="1251"/>
      <c r="D1" s="1251"/>
      <c r="E1" s="1251"/>
      <c r="F1" s="1251"/>
      <c r="G1" s="1251"/>
      <c r="H1" s="1251"/>
      <c r="I1" s="1251"/>
      <c r="J1" s="1251"/>
      <c r="K1" s="1251"/>
      <c r="L1" s="1251"/>
      <c r="M1" s="1251"/>
      <c r="N1" s="1251"/>
      <c r="O1" s="1251"/>
      <c r="P1" s="1251"/>
      <c r="Q1" s="1251"/>
      <c r="Y1" s="10"/>
      <c r="Z1" s="10"/>
      <c r="AB1" s="9"/>
    </row>
    <row r="2" spans="1:68">
      <c r="A2" s="1251" t="e">
        <f>+'hydro&lt;1km2'!#REF!</f>
        <v>#REF!</v>
      </c>
      <c r="B2" s="1251"/>
      <c r="C2" s="1251"/>
      <c r="D2" s="1251"/>
      <c r="E2" s="1251"/>
      <c r="F2" s="1251"/>
      <c r="G2" s="1251"/>
      <c r="H2" s="1251"/>
      <c r="I2" s="1251"/>
      <c r="J2" s="1251"/>
      <c r="K2" s="1251"/>
      <c r="L2" s="1251"/>
      <c r="M2" s="1251"/>
      <c r="N2" s="1251"/>
      <c r="O2" s="1251"/>
      <c r="P2" s="1251"/>
      <c r="Q2" s="1251"/>
      <c r="Y2" s="10"/>
      <c r="Z2" s="10"/>
      <c r="AB2" s="9"/>
    </row>
    <row r="3" spans="1:68">
      <c r="A3" s="1251" t="e">
        <f>+'hydro&lt;1km2'!#REF!</f>
        <v>#REF!</v>
      </c>
      <c r="B3" s="1251"/>
      <c r="C3" s="1251"/>
      <c r="D3" s="1251"/>
      <c r="E3" s="1251"/>
      <c r="F3" s="1251"/>
      <c r="G3" s="1251"/>
      <c r="H3" s="1251"/>
      <c r="I3" s="1251"/>
      <c r="J3" s="1251"/>
      <c r="K3" s="1251"/>
      <c r="L3" s="1251"/>
      <c r="M3" s="1251"/>
      <c r="N3" s="1251"/>
      <c r="O3" s="1251"/>
      <c r="P3" s="1251"/>
      <c r="Q3" s="1251"/>
      <c r="Y3" s="10" t="s">
        <v>114</v>
      </c>
      <c r="Z3" s="10" t="s">
        <v>115</v>
      </c>
      <c r="AB3" s="9"/>
    </row>
    <row r="4" spans="1:68" ht="14.25" customHeight="1">
      <c r="C4" s="11"/>
      <c r="D4" s="11"/>
      <c r="E4" s="12"/>
      <c r="F4" s="13"/>
      <c r="G4" s="14"/>
      <c r="H4" s="194"/>
      <c r="I4" s="12"/>
      <c r="J4" s="196"/>
      <c r="K4" s="14"/>
      <c r="L4" s="13"/>
      <c r="AB4" s="15"/>
      <c r="AC4" s="16"/>
      <c r="AE4" s="16"/>
      <c r="AF4" s="16"/>
      <c r="AG4" s="16"/>
      <c r="AH4" s="16"/>
      <c r="AI4" s="15"/>
      <c r="AJ4" s="15"/>
      <c r="AK4" s="17"/>
      <c r="AL4" s="15"/>
      <c r="AM4" s="16"/>
      <c r="AN4" s="16"/>
      <c r="AP4" s="15"/>
      <c r="AQ4" s="15"/>
      <c r="AR4" s="17"/>
      <c r="AS4" s="15"/>
      <c r="AT4" s="16"/>
      <c r="AU4" s="16"/>
      <c r="AW4" s="15"/>
      <c r="AX4" s="16"/>
      <c r="AZ4" s="16"/>
      <c r="BA4" s="16"/>
      <c r="BB4" s="16"/>
      <c r="BD4" s="15"/>
      <c r="BE4" s="16"/>
      <c r="BG4" s="16"/>
      <c r="BH4" s="16"/>
      <c r="BI4" s="16"/>
      <c r="BK4" s="15"/>
      <c r="BL4" s="16"/>
      <c r="BN4" s="16"/>
      <c r="BO4" s="16"/>
      <c r="BP4" s="16"/>
    </row>
    <row r="5" spans="1:68" ht="26.25" customHeight="1">
      <c r="A5" s="1252" t="s">
        <v>393</v>
      </c>
      <c r="B5" s="1252"/>
      <c r="C5" s="1252"/>
      <c r="D5" s="1252"/>
      <c r="E5" s="1252"/>
      <c r="F5" s="1252"/>
      <c r="G5" s="1252"/>
      <c r="H5" s="1252"/>
      <c r="I5" s="1252"/>
      <c r="J5" s="1252"/>
      <c r="K5" s="1252"/>
      <c r="L5" s="1252"/>
      <c r="M5" s="1252"/>
      <c r="N5" s="1252"/>
      <c r="O5" s="1252"/>
      <c r="P5" s="1252"/>
      <c r="Q5" s="1252"/>
      <c r="R5" s="1252"/>
      <c r="S5" s="1252"/>
      <c r="V5" s="18"/>
      <c r="Y5" s="10"/>
      <c r="Z5" s="10"/>
      <c r="AB5" s="9"/>
    </row>
    <row r="6" spans="1:68" ht="38.25" customHeight="1" thickBot="1">
      <c r="M6" s="1249"/>
      <c r="N6" s="1249"/>
      <c r="O6" s="1249"/>
      <c r="P6" s="1250"/>
      <c r="Q6" s="1250"/>
      <c r="R6" s="1250"/>
      <c r="S6" s="1250"/>
      <c r="W6" s="19"/>
      <c r="Y6" s="8"/>
      <c r="AB6" s="9"/>
    </row>
    <row r="7" spans="1:68" ht="30.75" thickTop="1">
      <c r="A7" s="198" t="s">
        <v>117</v>
      </c>
      <c r="B7" s="199" t="s">
        <v>118</v>
      </c>
      <c r="C7" s="200" t="s">
        <v>119</v>
      </c>
      <c r="D7" s="201" t="s">
        <v>120</v>
      </c>
      <c r="E7" s="202" t="s">
        <v>121</v>
      </c>
      <c r="F7" s="203" t="s">
        <v>122</v>
      </c>
      <c r="G7" s="204" t="s">
        <v>123</v>
      </c>
      <c r="H7" s="205" t="s">
        <v>124</v>
      </c>
      <c r="I7" s="206" t="s">
        <v>125</v>
      </c>
      <c r="J7" s="207" t="s">
        <v>126</v>
      </c>
      <c r="K7" s="208" t="s">
        <v>127</v>
      </c>
      <c r="L7" s="201" t="s">
        <v>128</v>
      </c>
      <c r="M7" s="209"/>
      <c r="N7" s="210" t="s">
        <v>392</v>
      </c>
      <c r="O7" s="211"/>
      <c r="P7" s="225" t="s">
        <v>136</v>
      </c>
      <c r="Q7" s="250"/>
      <c r="R7" s="250"/>
      <c r="S7" s="250"/>
      <c r="V7" s="19"/>
      <c r="Y7" s="8"/>
      <c r="AA7" s="9"/>
    </row>
    <row r="8" spans="1:68" ht="30">
      <c r="A8" s="212"/>
      <c r="B8" s="213"/>
      <c r="C8" s="214"/>
      <c r="D8" s="215"/>
      <c r="E8" s="216"/>
      <c r="F8" s="217"/>
      <c r="G8" s="218"/>
      <c r="H8" s="219" t="s">
        <v>129</v>
      </c>
      <c r="I8" s="220" t="s">
        <v>130</v>
      </c>
      <c r="J8" s="221" t="s">
        <v>131</v>
      </c>
      <c r="K8" s="222" t="s">
        <v>132</v>
      </c>
      <c r="L8" s="215" t="s">
        <v>133</v>
      </c>
      <c r="M8" s="223" t="s">
        <v>134</v>
      </c>
      <c r="N8" s="224" t="s">
        <v>134</v>
      </c>
      <c r="O8" s="225" t="s">
        <v>135</v>
      </c>
      <c r="P8" s="215" t="s">
        <v>145</v>
      </c>
      <c r="Q8" s="250"/>
      <c r="R8" s="250"/>
      <c r="V8" s="19"/>
      <c r="Y8" s="8"/>
      <c r="AA8" s="9"/>
    </row>
    <row r="9" spans="1:68" ht="15.75" thickBot="1">
      <c r="A9" s="226" t="s">
        <v>137</v>
      </c>
      <c r="B9" s="227"/>
      <c r="C9" s="228"/>
      <c r="D9" s="229"/>
      <c r="E9" s="230"/>
      <c r="F9" s="231"/>
      <c r="G9" s="232" t="s">
        <v>138</v>
      </c>
      <c r="H9" s="233" t="s">
        <v>139</v>
      </c>
      <c r="I9" s="234"/>
      <c r="J9" s="235" t="s">
        <v>140</v>
      </c>
      <c r="K9" s="236" t="s">
        <v>141</v>
      </c>
      <c r="L9" s="229" t="s">
        <v>141</v>
      </c>
      <c r="M9" s="227" t="s">
        <v>142</v>
      </c>
      <c r="N9" s="228" t="s">
        <v>143</v>
      </c>
      <c r="O9" s="229" t="s">
        <v>144</v>
      </c>
      <c r="P9" s="229"/>
      <c r="Q9" s="250"/>
      <c r="R9" s="250"/>
      <c r="V9" s="19"/>
      <c r="Y9" s="8"/>
      <c r="AA9" s="9"/>
    </row>
    <row r="10" spans="1:68" s="251" customFormat="1" ht="39" customHeight="1" thickTop="1">
      <c r="A10" s="371" t="s">
        <v>485</v>
      </c>
      <c r="B10" s="372" t="s">
        <v>506</v>
      </c>
      <c r="C10" s="381" t="e">
        <f>'hydro&lt;1km2'!#REF!</f>
        <v>#REF!</v>
      </c>
      <c r="D10" s="373" t="str">
        <f>IF(G10=1,"Dalot simple",(IF(G10=2,"Dalot double","Dalot triple")))&amp;" "&amp;E10&amp;" "&amp;$E$2&amp;" "&amp;F10</f>
        <v>Dalot simple 1,5  1,5</v>
      </c>
      <c r="E10" s="374">
        <v>1.5</v>
      </c>
      <c r="F10" s="375">
        <v>1.5</v>
      </c>
      <c r="G10" s="375">
        <v>1</v>
      </c>
      <c r="H10" s="376">
        <v>0.6</v>
      </c>
      <c r="I10" s="375">
        <v>0.2</v>
      </c>
      <c r="J10" s="377">
        <v>12.6</v>
      </c>
      <c r="K10" s="378">
        <v>80</v>
      </c>
      <c r="L10" s="379">
        <f>(E10*2+G10*0.2+0.2+E10*G10+G10*0.2+0.2+F10*3)/2*(F10+0.2)</f>
        <v>8.33</v>
      </c>
      <c r="M10" s="370">
        <v>3</v>
      </c>
      <c r="N10" s="369">
        <v>21</v>
      </c>
      <c r="O10" s="382">
        <v>3000</v>
      </c>
      <c r="P10" s="380">
        <v>12</v>
      </c>
      <c r="Q10" s="401" t="s">
        <v>428</v>
      </c>
      <c r="R10" s="250"/>
      <c r="S10" s="250"/>
      <c r="V10" s="252"/>
      <c r="W10" s="253">
        <v>8</v>
      </c>
      <c r="X10" s="251">
        <v>17.04</v>
      </c>
      <c r="Y10" s="251">
        <v>46.14</v>
      </c>
      <c r="AA10" s="254" t="s">
        <v>147</v>
      </c>
      <c r="AB10" s="254"/>
      <c r="AC10" s="254"/>
      <c r="AD10" s="254"/>
      <c r="AE10" s="254"/>
      <c r="AF10" s="254"/>
      <c r="AG10" s="254"/>
    </row>
    <row r="11" spans="1:68" s="251" customFormat="1" ht="39" customHeight="1">
      <c r="A11" s="371" t="s">
        <v>146</v>
      </c>
      <c r="B11" s="372" t="s">
        <v>507</v>
      </c>
      <c r="C11" s="381" t="e">
        <f>'hydro&lt;1km2'!#REF!</f>
        <v>#REF!</v>
      </c>
      <c r="D11" s="373" t="str">
        <f t="shared" ref="D11:D43" si="0">IF(G11=1,"Dalot simple",(IF(G11=2,"Dalot double","Dalot triple")))&amp;" "&amp;E11&amp;" "&amp;$E$2&amp;" "&amp;F11</f>
        <v>Dalot simple 1,5  1,5</v>
      </c>
      <c r="E11" s="374">
        <v>1.5</v>
      </c>
      <c r="F11" s="375">
        <v>1.5</v>
      </c>
      <c r="G11" s="375">
        <v>1</v>
      </c>
      <c r="H11" s="376">
        <v>0.6</v>
      </c>
      <c r="I11" s="375">
        <v>0.2</v>
      </c>
      <c r="J11" s="377">
        <v>12.6</v>
      </c>
      <c r="K11" s="378">
        <v>80</v>
      </c>
      <c r="L11" s="379">
        <f t="shared" ref="L11:L43" si="1">(E11*2+G11*0.2+0.2+E11*G11+G11*0.2+0.2+F11*3)/2*(F11+0.2)</f>
        <v>8.33</v>
      </c>
      <c r="M11" s="370">
        <v>3</v>
      </c>
      <c r="N11" s="369">
        <v>21</v>
      </c>
      <c r="O11" s="382">
        <v>3000</v>
      </c>
      <c r="P11" s="380">
        <v>12</v>
      </c>
      <c r="Q11" s="401" t="s">
        <v>428</v>
      </c>
      <c r="R11" s="250"/>
      <c r="S11" s="250"/>
      <c r="V11" s="252"/>
      <c r="W11" s="253">
        <v>8</v>
      </c>
      <c r="X11" s="251">
        <v>17.04</v>
      </c>
      <c r="Y11" s="251">
        <v>46.14</v>
      </c>
      <c r="AA11" s="254" t="s">
        <v>147</v>
      </c>
      <c r="AB11" s="254"/>
      <c r="AC11" s="254"/>
      <c r="AD11" s="254"/>
      <c r="AE11" s="254"/>
      <c r="AF11" s="254"/>
      <c r="AG11" s="254"/>
    </row>
    <row r="12" spans="1:68" s="251" customFormat="1" ht="39" customHeight="1">
      <c r="A12" s="371" t="s">
        <v>183</v>
      </c>
      <c r="B12" s="372" t="s">
        <v>508</v>
      </c>
      <c r="C12" s="381" t="e">
        <f>'hydro&lt;1km2'!#REF!</f>
        <v>#REF!</v>
      </c>
      <c r="D12" s="373" t="str">
        <f t="shared" si="0"/>
        <v>Dalot simple 1,5  1,5</v>
      </c>
      <c r="E12" s="374">
        <v>1.5</v>
      </c>
      <c r="F12" s="375">
        <v>1.5</v>
      </c>
      <c r="G12" s="375">
        <v>1</v>
      </c>
      <c r="H12" s="376">
        <v>0.6</v>
      </c>
      <c r="I12" s="375">
        <v>0.2</v>
      </c>
      <c r="J12" s="377">
        <v>12.6</v>
      </c>
      <c r="K12" s="378">
        <v>80</v>
      </c>
      <c r="L12" s="379">
        <f t="shared" si="1"/>
        <v>8.33</v>
      </c>
      <c r="M12" s="370">
        <v>3</v>
      </c>
      <c r="N12" s="369">
        <v>21</v>
      </c>
      <c r="O12" s="382">
        <v>3000</v>
      </c>
      <c r="P12" s="380">
        <v>12</v>
      </c>
      <c r="Q12" s="401" t="s">
        <v>428</v>
      </c>
      <c r="R12" s="250"/>
      <c r="S12" s="250"/>
      <c r="V12" s="252"/>
      <c r="W12" s="253">
        <v>8</v>
      </c>
      <c r="X12" s="251">
        <v>17.04</v>
      </c>
      <c r="Y12" s="251">
        <v>46.14</v>
      </c>
      <c r="AA12" s="254" t="s">
        <v>147</v>
      </c>
      <c r="AB12" s="254"/>
      <c r="AC12" s="254"/>
      <c r="AD12" s="254"/>
      <c r="AE12" s="254"/>
      <c r="AF12" s="254"/>
      <c r="AG12" s="254"/>
    </row>
    <row r="13" spans="1:68" s="251" customFormat="1" ht="39" customHeight="1">
      <c r="A13" s="371" t="s">
        <v>148</v>
      </c>
      <c r="B13" s="372" t="s">
        <v>509</v>
      </c>
      <c r="C13" s="381" t="e">
        <f>'hydro&lt;1km2'!#REF!</f>
        <v>#REF!</v>
      </c>
      <c r="D13" s="373" t="str">
        <f t="shared" si="0"/>
        <v>Dalot simple 1,5  1,5</v>
      </c>
      <c r="E13" s="374">
        <v>1.5</v>
      </c>
      <c r="F13" s="375">
        <v>1.5</v>
      </c>
      <c r="G13" s="375">
        <v>1</v>
      </c>
      <c r="H13" s="376">
        <v>0.6</v>
      </c>
      <c r="I13" s="375">
        <v>0.2</v>
      </c>
      <c r="J13" s="377">
        <v>12.6</v>
      </c>
      <c r="K13" s="378">
        <v>80</v>
      </c>
      <c r="L13" s="379">
        <f t="shared" si="1"/>
        <v>8.33</v>
      </c>
      <c r="M13" s="370">
        <v>3</v>
      </c>
      <c r="N13" s="369">
        <v>21</v>
      </c>
      <c r="O13" s="382">
        <v>3000</v>
      </c>
      <c r="P13" s="380">
        <v>12</v>
      </c>
      <c r="Q13" s="401" t="s">
        <v>428</v>
      </c>
      <c r="R13" s="250"/>
      <c r="S13" s="250"/>
      <c r="V13" s="252"/>
      <c r="W13" s="253">
        <v>8</v>
      </c>
      <c r="X13" s="251">
        <v>17.04</v>
      </c>
      <c r="Y13" s="251">
        <v>46.14</v>
      </c>
      <c r="AA13" s="254" t="s">
        <v>147</v>
      </c>
      <c r="AB13" s="254"/>
      <c r="AC13" s="254"/>
      <c r="AD13" s="254"/>
      <c r="AE13" s="254"/>
      <c r="AF13" s="254"/>
      <c r="AG13" s="254"/>
    </row>
    <row r="14" spans="1:68" s="251" customFormat="1" ht="39" customHeight="1">
      <c r="A14" s="371" t="s">
        <v>184</v>
      </c>
      <c r="B14" s="372" t="s">
        <v>510</v>
      </c>
      <c r="C14" s="381" t="e">
        <f>'hydro&lt;1km2'!#REF!</f>
        <v>#REF!</v>
      </c>
      <c r="D14" s="373" t="str">
        <f t="shared" si="0"/>
        <v>Dalot simple 1,5  1,5</v>
      </c>
      <c r="E14" s="374">
        <v>1.5</v>
      </c>
      <c r="F14" s="375">
        <v>1.5</v>
      </c>
      <c r="G14" s="375">
        <v>1</v>
      </c>
      <c r="H14" s="376">
        <v>0.6</v>
      </c>
      <c r="I14" s="375">
        <v>0.2</v>
      </c>
      <c r="J14" s="377">
        <v>12.6</v>
      </c>
      <c r="K14" s="378">
        <v>80</v>
      </c>
      <c r="L14" s="379">
        <f t="shared" si="1"/>
        <v>8.33</v>
      </c>
      <c r="M14" s="370">
        <v>3</v>
      </c>
      <c r="N14" s="369">
        <v>21</v>
      </c>
      <c r="O14" s="382">
        <v>3000</v>
      </c>
      <c r="P14" s="380">
        <v>12</v>
      </c>
      <c r="Q14" s="401" t="s">
        <v>428</v>
      </c>
      <c r="R14" s="250"/>
      <c r="S14" s="250"/>
      <c r="V14" s="252"/>
      <c r="W14" s="253">
        <v>8</v>
      </c>
      <c r="X14" s="251">
        <v>17.04</v>
      </c>
      <c r="Y14" s="251">
        <v>46.14</v>
      </c>
      <c r="AA14" s="254" t="s">
        <v>147</v>
      </c>
      <c r="AB14" s="254"/>
      <c r="AC14" s="254"/>
      <c r="AD14" s="254"/>
      <c r="AE14" s="254"/>
      <c r="AF14" s="254"/>
      <c r="AG14" s="254"/>
    </row>
    <row r="15" spans="1:68" s="251" customFormat="1" ht="39" customHeight="1">
      <c r="A15" s="371" t="s">
        <v>486</v>
      </c>
      <c r="B15" s="372" t="s">
        <v>492</v>
      </c>
      <c r="C15" s="381" t="e">
        <f>'hydro&lt;1km2'!#REF!</f>
        <v>#REF!</v>
      </c>
      <c r="D15" s="373" t="str">
        <f t="shared" si="0"/>
        <v>Dalot simple 1,5  1,5</v>
      </c>
      <c r="E15" s="374">
        <v>1.5</v>
      </c>
      <c r="F15" s="375">
        <v>1.5</v>
      </c>
      <c r="G15" s="375">
        <v>1</v>
      </c>
      <c r="H15" s="376">
        <v>0.6</v>
      </c>
      <c r="I15" s="375">
        <v>0.2</v>
      </c>
      <c r="J15" s="377">
        <v>12.6</v>
      </c>
      <c r="K15" s="378">
        <v>80</v>
      </c>
      <c r="L15" s="379">
        <f t="shared" si="1"/>
        <v>8.33</v>
      </c>
      <c r="M15" s="370">
        <v>3</v>
      </c>
      <c r="N15" s="369">
        <v>21</v>
      </c>
      <c r="O15" s="382">
        <v>3000</v>
      </c>
      <c r="P15" s="380">
        <v>12</v>
      </c>
      <c r="Q15" s="401" t="s">
        <v>428</v>
      </c>
      <c r="R15" s="250"/>
      <c r="S15" s="250"/>
      <c r="V15" s="252"/>
      <c r="W15" s="253">
        <v>8</v>
      </c>
      <c r="X15" s="251">
        <v>17.04</v>
      </c>
      <c r="Y15" s="251">
        <v>46.14</v>
      </c>
      <c r="AA15" s="254" t="s">
        <v>147</v>
      </c>
      <c r="AB15" s="254"/>
      <c r="AC15" s="254"/>
      <c r="AD15" s="254"/>
      <c r="AE15" s="254"/>
      <c r="AF15" s="254"/>
      <c r="AG15" s="254"/>
    </row>
    <row r="16" spans="1:68" s="251" customFormat="1" ht="39" customHeight="1">
      <c r="A16" s="371" t="s">
        <v>149</v>
      </c>
      <c r="B16" s="372" t="s">
        <v>511</v>
      </c>
      <c r="C16" s="381" t="e">
        <f>'hydro&lt;1km2'!#REF!</f>
        <v>#REF!</v>
      </c>
      <c r="D16" s="373" t="str">
        <f t="shared" si="0"/>
        <v>Dalot simple 1,5  1,5</v>
      </c>
      <c r="E16" s="374">
        <v>1.5</v>
      </c>
      <c r="F16" s="375">
        <v>1.5</v>
      </c>
      <c r="G16" s="375">
        <v>1</v>
      </c>
      <c r="H16" s="376">
        <v>0.6</v>
      </c>
      <c r="I16" s="375">
        <v>0.2</v>
      </c>
      <c r="J16" s="377">
        <v>12.6</v>
      </c>
      <c r="K16" s="378">
        <v>80</v>
      </c>
      <c r="L16" s="379">
        <f t="shared" si="1"/>
        <v>8.33</v>
      </c>
      <c r="M16" s="370">
        <v>3</v>
      </c>
      <c r="N16" s="369">
        <v>21</v>
      </c>
      <c r="O16" s="382">
        <v>3000</v>
      </c>
      <c r="P16" s="380">
        <v>12</v>
      </c>
      <c r="Q16" s="401" t="s">
        <v>428</v>
      </c>
      <c r="R16" s="250"/>
      <c r="S16" s="250"/>
      <c r="V16" s="252"/>
      <c r="W16" s="253">
        <v>8</v>
      </c>
      <c r="X16" s="251">
        <v>17.04</v>
      </c>
      <c r="Y16" s="251">
        <v>46.14</v>
      </c>
      <c r="AA16" s="254" t="s">
        <v>147</v>
      </c>
      <c r="AB16" s="254"/>
      <c r="AC16" s="254"/>
      <c r="AD16" s="254"/>
      <c r="AE16" s="254"/>
      <c r="AF16" s="254"/>
      <c r="AG16" s="254"/>
    </row>
    <row r="17" spans="1:33" s="251" customFormat="1" ht="39" customHeight="1">
      <c r="A17" s="371" t="s">
        <v>324</v>
      </c>
      <c r="B17" s="372" t="s">
        <v>512</v>
      </c>
      <c r="C17" s="381" t="e">
        <f>'hydro&lt;1km2'!#REF!</f>
        <v>#REF!</v>
      </c>
      <c r="D17" s="373" t="str">
        <f t="shared" si="0"/>
        <v>Dalot simple 1,5  1,5</v>
      </c>
      <c r="E17" s="374">
        <v>1.5</v>
      </c>
      <c r="F17" s="375">
        <v>1.5</v>
      </c>
      <c r="G17" s="375">
        <v>1</v>
      </c>
      <c r="H17" s="376">
        <v>0.6</v>
      </c>
      <c r="I17" s="375">
        <v>0.2</v>
      </c>
      <c r="J17" s="377">
        <v>12.6</v>
      </c>
      <c r="K17" s="378">
        <v>80</v>
      </c>
      <c r="L17" s="379">
        <f t="shared" si="1"/>
        <v>8.33</v>
      </c>
      <c r="M17" s="370">
        <v>3</v>
      </c>
      <c r="N17" s="369">
        <v>21</v>
      </c>
      <c r="O17" s="382">
        <v>3000</v>
      </c>
      <c r="P17" s="380">
        <v>12</v>
      </c>
      <c r="Q17" s="401" t="s">
        <v>428</v>
      </c>
      <c r="R17" s="250"/>
      <c r="S17" s="250"/>
      <c r="V17" s="252"/>
      <c r="W17" s="253">
        <v>8</v>
      </c>
      <c r="X17" s="251">
        <v>17.04</v>
      </c>
      <c r="Y17" s="251">
        <v>46.14</v>
      </c>
      <c r="AA17" s="254" t="s">
        <v>147</v>
      </c>
      <c r="AB17" s="254"/>
      <c r="AC17" s="254"/>
      <c r="AD17" s="254"/>
      <c r="AE17" s="254"/>
      <c r="AF17" s="254"/>
      <c r="AG17" s="254"/>
    </row>
    <row r="18" spans="1:33" s="251" customFormat="1" ht="39" customHeight="1">
      <c r="A18" s="371" t="s">
        <v>185</v>
      </c>
      <c r="B18" s="372" t="s">
        <v>513</v>
      </c>
      <c r="C18" s="381" t="e">
        <f>'hydro&lt;1km2'!#REF!</f>
        <v>#REF!</v>
      </c>
      <c r="D18" s="373" t="str">
        <f t="shared" si="0"/>
        <v>Dalot simple 1,5  1,5</v>
      </c>
      <c r="E18" s="374">
        <v>1.5</v>
      </c>
      <c r="F18" s="375">
        <v>1.5</v>
      </c>
      <c r="G18" s="375">
        <v>1</v>
      </c>
      <c r="H18" s="376">
        <v>0.6</v>
      </c>
      <c r="I18" s="375">
        <v>0.2</v>
      </c>
      <c r="J18" s="377">
        <v>12.6</v>
      </c>
      <c r="K18" s="378">
        <v>80</v>
      </c>
      <c r="L18" s="379">
        <f t="shared" si="1"/>
        <v>8.33</v>
      </c>
      <c r="M18" s="370">
        <v>3</v>
      </c>
      <c r="N18" s="369">
        <v>21</v>
      </c>
      <c r="O18" s="382">
        <v>3000</v>
      </c>
      <c r="P18" s="380">
        <v>12</v>
      </c>
      <c r="Q18" s="401" t="s">
        <v>428</v>
      </c>
      <c r="R18" s="250"/>
      <c r="S18" s="250"/>
      <c r="V18" s="252"/>
      <c r="W18" s="253">
        <v>8</v>
      </c>
      <c r="X18" s="251">
        <v>17.04</v>
      </c>
      <c r="Y18" s="251">
        <v>46.14</v>
      </c>
      <c r="AA18" s="254" t="s">
        <v>147</v>
      </c>
      <c r="AB18" s="254"/>
      <c r="AC18" s="254"/>
      <c r="AD18" s="254"/>
      <c r="AE18" s="254"/>
      <c r="AF18" s="254"/>
      <c r="AG18" s="254"/>
    </row>
    <row r="19" spans="1:33" s="251" customFormat="1" ht="39" customHeight="1">
      <c r="A19" s="371" t="s">
        <v>186</v>
      </c>
      <c r="B19" s="372" t="s">
        <v>514</v>
      </c>
      <c r="C19" s="381" t="e">
        <f>'hydro&lt;1km2'!#REF!</f>
        <v>#REF!</v>
      </c>
      <c r="D19" s="373" t="str">
        <f t="shared" si="0"/>
        <v>Dalot simple 1,5  1,5</v>
      </c>
      <c r="E19" s="374">
        <v>1.5</v>
      </c>
      <c r="F19" s="375">
        <v>1.5</v>
      </c>
      <c r="G19" s="375">
        <v>1</v>
      </c>
      <c r="H19" s="376">
        <v>0.6</v>
      </c>
      <c r="I19" s="375">
        <v>0.2</v>
      </c>
      <c r="J19" s="377">
        <v>12.6</v>
      </c>
      <c r="K19" s="378">
        <v>80</v>
      </c>
      <c r="L19" s="379">
        <f t="shared" si="1"/>
        <v>8.33</v>
      </c>
      <c r="M19" s="370">
        <v>3</v>
      </c>
      <c r="N19" s="369">
        <v>21</v>
      </c>
      <c r="O19" s="382">
        <v>3000</v>
      </c>
      <c r="P19" s="380">
        <v>12</v>
      </c>
      <c r="Q19" s="401" t="s">
        <v>428</v>
      </c>
      <c r="R19" s="250"/>
      <c r="S19" s="250"/>
      <c r="V19" s="252"/>
      <c r="W19" s="253">
        <v>8</v>
      </c>
      <c r="X19" s="251">
        <v>17.04</v>
      </c>
      <c r="Y19" s="251">
        <v>46.14</v>
      </c>
      <c r="AA19" s="254" t="s">
        <v>147</v>
      </c>
      <c r="AB19" s="254"/>
      <c r="AC19" s="254"/>
      <c r="AD19" s="254"/>
      <c r="AE19" s="254"/>
      <c r="AF19" s="254"/>
      <c r="AG19" s="254"/>
    </row>
    <row r="20" spans="1:33" s="251" customFormat="1" ht="39" customHeight="1">
      <c r="A20" s="371" t="s">
        <v>325</v>
      </c>
      <c r="B20" s="372" t="s">
        <v>515</v>
      </c>
      <c r="C20" s="381" t="e">
        <f>'hydro&lt;1km2'!#REF!</f>
        <v>#REF!</v>
      </c>
      <c r="D20" s="373" t="str">
        <f t="shared" si="0"/>
        <v>Dalot simple 1,5  1,5</v>
      </c>
      <c r="E20" s="374">
        <v>1.5</v>
      </c>
      <c r="F20" s="375">
        <v>1.5</v>
      </c>
      <c r="G20" s="375">
        <v>1</v>
      </c>
      <c r="H20" s="376">
        <v>0.6</v>
      </c>
      <c r="I20" s="375">
        <v>0.2</v>
      </c>
      <c r="J20" s="377">
        <v>12.6</v>
      </c>
      <c r="K20" s="378">
        <v>80</v>
      </c>
      <c r="L20" s="379">
        <f t="shared" si="1"/>
        <v>8.33</v>
      </c>
      <c r="M20" s="370">
        <v>3</v>
      </c>
      <c r="N20" s="369">
        <v>21</v>
      </c>
      <c r="O20" s="382">
        <v>3000</v>
      </c>
      <c r="P20" s="380">
        <v>12</v>
      </c>
      <c r="Q20" s="401" t="s">
        <v>428</v>
      </c>
      <c r="R20" s="250"/>
      <c r="S20" s="250"/>
      <c r="V20" s="252"/>
      <c r="W20" s="253">
        <v>8</v>
      </c>
      <c r="X20" s="251">
        <v>17.04</v>
      </c>
      <c r="Y20" s="251">
        <v>46.14</v>
      </c>
      <c r="AA20" s="254" t="s">
        <v>147</v>
      </c>
      <c r="AB20" s="254"/>
      <c r="AC20" s="254"/>
      <c r="AD20" s="254"/>
      <c r="AE20" s="254"/>
      <c r="AF20" s="254"/>
      <c r="AG20" s="254"/>
    </row>
    <row r="21" spans="1:33" s="251" customFormat="1" ht="39" customHeight="1">
      <c r="A21" s="371" t="s">
        <v>187</v>
      </c>
      <c r="B21" s="372" t="s">
        <v>516</v>
      </c>
      <c r="C21" s="381" t="e">
        <f>'hydro&lt;1km2'!#REF!</f>
        <v>#REF!</v>
      </c>
      <c r="D21" s="373" t="str">
        <f t="shared" si="0"/>
        <v>Dalot simple 1,5  1,5</v>
      </c>
      <c r="E21" s="374">
        <v>1.5</v>
      </c>
      <c r="F21" s="375">
        <v>1.5</v>
      </c>
      <c r="G21" s="375">
        <v>1</v>
      </c>
      <c r="H21" s="376">
        <v>0.6</v>
      </c>
      <c r="I21" s="375">
        <v>0.2</v>
      </c>
      <c r="J21" s="377">
        <v>12.6</v>
      </c>
      <c r="K21" s="378">
        <v>80</v>
      </c>
      <c r="L21" s="379">
        <f t="shared" si="1"/>
        <v>8.33</v>
      </c>
      <c r="M21" s="370">
        <v>3</v>
      </c>
      <c r="N21" s="369">
        <v>21</v>
      </c>
      <c r="O21" s="382">
        <v>3000</v>
      </c>
      <c r="P21" s="380">
        <v>12</v>
      </c>
      <c r="Q21" s="401" t="s">
        <v>428</v>
      </c>
      <c r="R21" s="250"/>
      <c r="S21" s="250"/>
      <c r="V21" s="252"/>
      <c r="W21" s="253">
        <v>8</v>
      </c>
      <c r="X21" s="251">
        <v>17.04</v>
      </c>
      <c r="Y21" s="251">
        <v>46.14</v>
      </c>
      <c r="AA21" s="254" t="s">
        <v>147</v>
      </c>
      <c r="AB21" s="254"/>
      <c r="AC21" s="254"/>
      <c r="AD21" s="254"/>
      <c r="AE21" s="254"/>
      <c r="AF21" s="254"/>
      <c r="AG21" s="254"/>
    </row>
    <row r="22" spans="1:33" s="251" customFormat="1" ht="39" customHeight="1">
      <c r="A22" s="371" t="s">
        <v>188</v>
      </c>
      <c r="B22" s="372" t="s">
        <v>517</v>
      </c>
      <c r="C22" s="381" t="e">
        <f>'hydro&lt;1km2'!#REF!</f>
        <v>#REF!</v>
      </c>
      <c r="D22" s="373" t="str">
        <f t="shared" si="0"/>
        <v>Dalot simple 1,5  1,5</v>
      </c>
      <c r="E22" s="374">
        <v>1.5</v>
      </c>
      <c r="F22" s="375">
        <v>1.5</v>
      </c>
      <c r="G22" s="375">
        <v>1</v>
      </c>
      <c r="H22" s="376">
        <v>0.6</v>
      </c>
      <c r="I22" s="375">
        <v>0.2</v>
      </c>
      <c r="J22" s="377">
        <v>12.6</v>
      </c>
      <c r="K22" s="378">
        <v>80</v>
      </c>
      <c r="L22" s="379">
        <f t="shared" si="1"/>
        <v>8.33</v>
      </c>
      <c r="M22" s="370">
        <v>3</v>
      </c>
      <c r="N22" s="369">
        <v>21</v>
      </c>
      <c r="O22" s="382">
        <v>3000</v>
      </c>
      <c r="P22" s="380">
        <v>12</v>
      </c>
      <c r="Q22" s="401" t="s">
        <v>428</v>
      </c>
      <c r="R22" s="250"/>
      <c r="S22" s="250"/>
      <c r="V22" s="252"/>
      <c r="W22" s="253">
        <v>8</v>
      </c>
      <c r="X22" s="251">
        <v>17.04</v>
      </c>
      <c r="Y22" s="251">
        <v>46.14</v>
      </c>
      <c r="AA22" s="254" t="s">
        <v>147</v>
      </c>
      <c r="AB22" s="254"/>
      <c r="AC22" s="254"/>
      <c r="AD22" s="254"/>
      <c r="AE22" s="254"/>
      <c r="AF22" s="254"/>
      <c r="AG22" s="254"/>
    </row>
    <row r="23" spans="1:33" s="251" customFormat="1" ht="39" customHeight="1">
      <c r="A23" s="371" t="s">
        <v>189</v>
      </c>
      <c r="B23" s="372" t="s">
        <v>518</v>
      </c>
      <c r="C23" s="381" t="e">
        <f>'hydro&lt;1km2'!#REF!</f>
        <v>#REF!</v>
      </c>
      <c r="D23" s="373" t="str">
        <f t="shared" si="0"/>
        <v>Dalot simple 1,5  1,5</v>
      </c>
      <c r="E23" s="374">
        <v>1.5</v>
      </c>
      <c r="F23" s="375">
        <v>1.5</v>
      </c>
      <c r="G23" s="375">
        <v>1</v>
      </c>
      <c r="H23" s="376">
        <v>0.6</v>
      </c>
      <c r="I23" s="375">
        <v>0.2</v>
      </c>
      <c r="J23" s="377">
        <v>12.6</v>
      </c>
      <c r="K23" s="378">
        <v>80</v>
      </c>
      <c r="L23" s="379">
        <f t="shared" si="1"/>
        <v>8.33</v>
      </c>
      <c r="M23" s="370">
        <v>3</v>
      </c>
      <c r="N23" s="369">
        <v>21</v>
      </c>
      <c r="O23" s="382">
        <v>3000</v>
      </c>
      <c r="P23" s="380">
        <v>12</v>
      </c>
      <c r="Q23" s="401" t="s">
        <v>428</v>
      </c>
      <c r="R23" s="250"/>
      <c r="S23" s="250"/>
      <c r="V23" s="252"/>
      <c r="W23" s="253">
        <v>8</v>
      </c>
      <c r="X23" s="251">
        <v>17.04</v>
      </c>
      <c r="Y23" s="251">
        <v>46.14</v>
      </c>
      <c r="AA23" s="254" t="s">
        <v>147</v>
      </c>
      <c r="AB23" s="254"/>
      <c r="AC23" s="254"/>
      <c r="AD23" s="254"/>
      <c r="AE23" s="254"/>
      <c r="AF23" s="254"/>
      <c r="AG23" s="254"/>
    </row>
    <row r="24" spans="1:33" s="251" customFormat="1" ht="39" customHeight="1">
      <c r="A24" s="371" t="s">
        <v>496</v>
      </c>
      <c r="B24" s="372" t="s">
        <v>519</v>
      </c>
      <c r="C24" s="381" t="e">
        <f>'hydro&lt;1km2'!#REF!</f>
        <v>#REF!</v>
      </c>
      <c r="D24" s="373" t="str">
        <f t="shared" si="0"/>
        <v>Dalot simple 1,5  1,5</v>
      </c>
      <c r="E24" s="374">
        <v>1.5</v>
      </c>
      <c r="F24" s="375">
        <v>1.5</v>
      </c>
      <c r="G24" s="375">
        <v>1</v>
      </c>
      <c r="H24" s="376">
        <v>0.6</v>
      </c>
      <c r="I24" s="375">
        <v>0.2</v>
      </c>
      <c r="J24" s="377">
        <v>12.6</v>
      </c>
      <c r="K24" s="378">
        <v>80</v>
      </c>
      <c r="L24" s="379">
        <f t="shared" si="1"/>
        <v>8.33</v>
      </c>
      <c r="M24" s="370">
        <v>3</v>
      </c>
      <c r="N24" s="369">
        <v>21</v>
      </c>
      <c r="O24" s="382">
        <v>3000</v>
      </c>
      <c r="P24" s="380">
        <v>12</v>
      </c>
      <c r="Q24" s="401" t="s">
        <v>428</v>
      </c>
      <c r="R24" s="250"/>
      <c r="S24" s="250"/>
      <c r="V24" s="252"/>
      <c r="W24" s="253">
        <v>8</v>
      </c>
      <c r="X24" s="251">
        <v>17.04</v>
      </c>
      <c r="Y24" s="251">
        <v>46.14</v>
      </c>
      <c r="AA24" s="254" t="s">
        <v>147</v>
      </c>
      <c r="AB24" s="254"/>
      <c r="AC24" s="254"/>
      <c r="AD24" s="254"/>
      <c r="AE24" s="254"/>
      <c r="AF24" s="254"/>
      <c r="AG24" s="254"/>
    </row>
    <row r="25" spans="1:33" s="251" customFormat="1" ht="39" customHeight="1">
      <c r="A25" s="371" t="s">
        <v>190</v>
      </c>
      <c r="B25" s="372" t="s">
        <v>520</v>
      </c>
      <c r="C25" s="381" t="e">
        <f>'hydro&lt;1km2'!#REF!</f>
        <v>#REF!</v>
      </c>
      <c r="D25" s="373" t="str">
        <f t="shared" si="0"/>
        <v>Dalot simple 1,5  1,5</v>
      </c>
      <c r="E25" s="374">
        <v>1.5</v>
      </c>
      <c r="F25" s="375">
        <v>1.5</v>
      </c>
      <c r="G25" s="375">
        <v>1</v>
      </c>
      <c r="H25" s="376">
        <v>0.6</v>
      </c>
      <c r="I25" s="375">
        <v>0.2</v>
      </c>
      <c r="J25" s="377">
        <v>12.6</v>
      </c>
      <c r="K25" s="378">
        <v>80</v>
      </c>
      <c r="L25" s="379">
        <f t="shared" si="1"/>
        <v>8.33</v>
      </c>
      <c r="M25" s="370">
        <v>3</v>
      </c>
      <c r="N25" s="369">
        <v>21</v>
      </c>
      <c r="O25" s="382">
        <v>3000</v>
      </c>
      <c r="P25" s="380">
        <v>12</v>
      </c>
      <c r="Q25" s="401" t="s">
        <v>428</v>
      </c>
      <c r="R25" s="250"/>
      <c r="S25" s="250"/>
      <c r="V25" s="252"/>
      <c r="W25" s="253">
        <v>8</v>
      </c>
      <c r="X25" s="251">
        <v>17.04</v>
      </c>
      <c r="Y25" s="251">
        <v>46.14</v>
      </c>
      <c r="AA25" s="254" t="s">
        <v>147</v>
      </c>
      <c r="AB25" s="254"/>
      <c r="AC25" s="254"/>
      <c r="AD25" s="254"/>
      <c r="AE25" s="254"/>
      <c r="AF25" s="254"/>
      <c r="AG25" s="254"/>
    </row>
    <row r="26" spans="1:33" s="251" customFormat="1" ht="39" customHeight="1">
      <c r="A26" s="371" t="s">
        <v>191</v>
      </c>
      <c r="B26" s="372" t="s">
        <v>521</v>
      </c>
      <c r="C26" s="381" t="e">
        <f>'hydro&lt;1km2'!#REF!</f>
        <v>#REF!</v>
      </c>
      <c r="D26" s="373" t="str">
        <f t="shared" si="0"/>
        <v>Dalot simple 1,5  1,5</v>
      </c>
      <c r="E26" s="374">
        <v>1.5</v>
      </c>
      <c r="F26" s="375">
        <v>1.5</v>
      </c>
      <c r="G26" s="375">
        <v>1</v>
      </c>
      <c r="H26" s="376">
        <v>0.6</v>
      </c>
      <c r="I26" s="375">
        <v>0.2</v>
      </c>
      <c r="J26" s="377">
        <v>12.6</v>
      </c>
      <c r="K26" s="378">
        <v>80</v>
      </c>
      <c r="L26" s="379">
        <f t="shared" si="1"/>
        <v>8.33</v>
      </c>
      <c r="M26" s="370">
        <v>3</v>
      </c>
      <c r="N26" s="369">
        <v>21</v>
      </c>
      <c r="O26" s="382">
        <v>3000</v>
      </c>
      <c r="P26" s="380">
        <v>12</v>
      </c>
      <c r="Q26" s="401" t="s">
        <v>428</v>
      </c>
      <c r="R26" s="250"/>
      <c r="S26" s="250"/>
      <c r="V26" s="252"/>
      <c r="W26" s="253">
        <v>8</v>
      </c>
      <c r="X26" s="251">
        <v>17.04</v>
      </c>
      <c r="Y26" s="251">
        <v>46.14</v>
      </c>
      <c r="AA26" s="254" t="s">
        <v>147</v>
      </c>
      <c r="AB26" s="254"/>
      <c r="AC26" s="254"/>
      <c r="AD26" s="254"/>
      <c r="AE26" s="254"/>
      <c r="AF26" s="254"/>
      <c r="AG26" s="254"/>
    </row>
    <row r="27" spans="1:33" s="251" customFormat="1" ht="39" customHeight="1">
      <c r="A27" s="371" t="s">
        <v>192</v>
      </c>
      <c r="B27" s="372" t="s">
        <v>522</v>
      </c>
      <c r="C27" s="381" t="e">
        <f>'hydro&lt;1km2'!#REF!</f>
        <v>#REF!</v>
      </c>
      <c r="D27" s="373" t="str">
        <f t="shared" si="0"/>
        <v>Dalot simple 1,5  1,5</v>
      </c>
      <c r="E27" s="374">
        <v>1.5</v>
      </c>
      <c r="F27" s="375">
        <v>1.5</v>
      </c>
      <c r="G27" s="375">
        <v>1</v>
      </c>
      <c r="H27" s="376">
        <v>0.6</v>
      </c>
      <c r="I27" s="375">
        <v>0.2</v>
      </c>
      <c r="J27" s="377">
        <v>12.6</v>
      </c>
      <c r="K27" s="378">
        <v>80</v>
      </c>
      <c r="L27" s="379">
        <f t="shared" si="1"/>
        <v>8.33</v>
      </c>
      <c r="M27" s="370">
        <v>3</v>
      </c>
      <c r="N27" s="369">
        <v>21</v>
      </c>
      <c r="O27" s="382">
        <v>3000</v>
      </c>
      <c r="P27" s="380">
        <v>12</v>
      </c>
      <c r="Q27" s="401" t="s">
        <v>428</v>
      </c>
      <c r="R27" s="250"/>
      <c r="S27" s="250"/>
      <c r="V27" s="252"/>
      <c r="W27" s="253">
        <v>8</v>
      </c>
      <c r="X27" s="251">
        <v>17.04</v>
      </c>
      <c r="Y27" s="251">
        <v>46.14</v>
      </c>
      <c r="AA27" s="254" t="s">
        <v>147</v>
      </c>
      <c r="AB27" s="254"/>
      <c r="AC27" s="254"/>
      <c r="AD27" s="254"/>
      <c r="AE27" s="254"/>
      <c r="AF27" s="254"/>
      <c r="AG27" s="254"/>
    </row>
    <row r="28" spans="1:33" s="251" customFormat="1" ht="39" customHeight="1">
      <c r="A28" s="371" t="s">
        <v>497</v>
      </c>
      <c r="B28" s="372" t="s">
        <v>523</v>
      </c>
      <c r="C28" s="381" t="e">
        <f>'hydro&lt;1km2'!#REF!</f>
        <v>#REF!</v>
      </c>
      <c r="D28" s="373" t="str">
        <f t="shared" si="0"/>
        <v>Dalot simple 1,5  1,5</v>
      </c>
      <c r="E28" s="374">
        <v>1.5</v>
      </c>
      <c r="F28" s="375">
        <v>1.5</v>
      </c>
      <c r="G28" s="375">
        <v>1</v>
      </c>
      <c r="H28" s="376">
        <v>0.6</v>
      </c>
      <c r="I28" s="375">
        <v>0.2</v>
      </c>
      <c r="J28" s="377">
        <v>12.6</v>
      </c>
      <c r="K28" s="378">
        <v>80</v>
      </c>
      <c r="L28" s="379">
        <f t="shared" si="1"/>
        <v>8.33</v>
      </c>
      <c r="M28" s="370">
        <v>3</v>
      </c>
      <c r="N28" s="369">
        <v>21</v>
      </c>
      <c r="O28" s="382">
        <v>3000</v>
      </c>
      <c r="P28" s="380">
        <v>12</v>
      </c>
      <c r="Q28" s="401" t="s">
        <v>428</v>
      </c>
      <c r="R28" s="250"/>
      <c r="S28" s="250"/>
      <c r="V28" s="252"/>
      <c r="W28" s="253">
        <v>8</v>
      </c>
      <c r="X28" s="251">
        <v>17.04</v>
      </c>
      <c r="Y28" s="251">
        <v>46.14</v>
      </c>
      <c r="AA28" s="254" t="s">
        <v>147</v>
      </c>
      <c r="AB28" s="254"/>
      <c r="AC28" s="254"/>
      <c r="AD28" s="254"/>
      <c r="AE28" s="254"/>
      <c r="AF28" s="254"/>
      <c r="AG28" s="254"/>
    </row>
    <row r="29" spans="1:33" s="251" customFormat="1" ht="39" customHeight="1">
      <c r="A29" s="371" t="s">
        <v>498</v>
      </c>
      <c r="B29" s="372" t="s">
        <v>524</v>
      </c>
      <c r="C29" s="381" t="e">
        <f>'hydro&lt;1km2'!#REF!</f>
        <v>#REF!</v>
      </c>
      <c r="D29" s="373" t="str">
        <f t="shared" si="0"/>
        <v>Dalot simple 1,5  1,5</v>
      </c>
      <c r="E29" s="374">
        <v>1.5</v>
      </c>
      <c r="F29" s="375">
        <v>1.5</v>
      </c>
      <c r="G29" s="375">
        <v>1</v>
      </c>
      <c r="H29" s="376">
        <v>0.6</v>
      </c>
      <c r="I29" s="375">
        <v>0.2</v>
      </c>
      <c r="J29" s="377">
        <v>12.6</v>
      </c>
      <c r="K29" s="378">
        <v>80</v>
      </c>
      <c r="L29" s="379">
        <f t="shared" si="1"/>
        <v>8.33</v>
      </c>
      <c r="M29" s="370">
        <v>3</v>
      </c>
      <c r="N29" s="369">
        <v>21</v>
      </c>
      <c r="O29" s="382">
        <v>3000</v>
      </c>
      <c r="P29" s="380">
        <v>12</v>
      </c>
      <c r="Q29" s="401" t="s">
        <v>428</v>
      </c>
      <c r="R29" s="250"/>
      <c r="S29" s="250"/>
      <c r="V29" s="252"/>
      <c r="W29" s="253">
        <v>8</v>
      </c>
      <c r="X29" s="251">
        <v>17.04</v>
      </c>
      <c r="Y29" s="251">
        <v>46.14</v>
      </c>
      <c r="AA29" s="254" t="s">
        <v>147</v>
      </c>
      <c r="AB29" s="254"/>
      <c r="AC29" s="254"/>
      <c r="AD29" s="254"/>
      <c r="AE29" s="254"/>
      <c r="AF29" s="254"/>
      <c r="AG29" s="254"/>
    </row>
    <row r="30" spans="1:33" s="251" customFormat="1" ht="39" customHeight="1">
      <c r="A30" s="371" t="s">
        <v>193</v>
      </c>
      <c r="B30" s="372" t="s">
        <v>525</v>
      </c>
      <c r="C30" s="381" t="e">
        <f>'hydro&lt;1km2'!#REF!</f>
        <v>#REF!</v>
      </c>
      <c r="D30" s="373" t="str">
        <f t="shared" si="0"/>
        <v>Dalot simple 1,5  1,5</v>
      </c>
      <c r="E30" s="374">
        <v>1.5</v>
      </c>
      <c r="F30" s="375">
        <v>1.5</v>
      </c>
      <c r="G30" s="375">
        <v>1</v>
      </c>
      <c r="H30" s="376">
        <v>0.6</v>
      </c>
      <c r="I30" s="375">
        <v>0.2</v>
      </c>
      <c r="J30" s="377">
        <v>12.6</v>
      </c>
      <c r="K30" s="378">
        <v>80</v>
      </c>
      <c r="L30" s="379">
        <f t="shared" si="1"/>
        <v>8.33</v>
      </c>
      <c r="M30" s="370">
        <v>3</v>
      </c>
      <c r="N30" s="369">
        <v>21</v>
      </c>
      <c r="O30" s="382">
        <v>3000</v>
      </c>
      <c r="P30" s="380">
        <v>12</v>
      </c>
      <c r="Q30" s="401" t="s">
        <v>428</v>
      </c>
      <c r="R30" s="250"/>
      <c r="S30" s="250"/>
      <c r="V30" s="252"/>
      <c r="W30" s="253">
        <v>8</v>
      </c>
      <c r="X30" s="251">
        <v>17.04</v>
      </c>
      <c r="Y30" s="251">
        <v>46.14</v>
      </c>
      <c r="AA30" s="254" t="s">
        <v>147</v>
      </c>
      <c r="AB30" s="254"/>
      <c r="AC30" s="254"/>
      <c r="AD30" s="254"/>
      <c r="AE30" s="254"/>
      <c r="AF30" s="254"/>
      <c r="AG30" s="254"/>
    </row>
    <row r="31" spans="1:33" s="251" customFormat="1" ht="39" customHeight="1">
      <c r="A31" s="371" t="s">
        <v>194</v>
      </c>
      <c r="B31" s="372" t="s">
        <v>526</v>
      </c>
      <c r="C31" s="381" t="e">
        <f>'hydro&lt;1km2'!#REF!</f>
        <v>#REF!</v>
      </c>
      <c r="D31" s="373" t="str">
        <f t="shared" si="0"/>
        <v>Dalot simple 1,5  1,5</v>
      </c>
      <c r="E31" s="374">
        <v>1.5</v>
      </c>
      <c r="F31" s="375">
        <v>1.5</v>
      </c>
      <c r="G31" s="375">
        <v>1</v>
      </c>
      <c r="H31" s="376">
        <v>0.6</v>
      </c>
      <c r="I31" s="375">
        <v>0.2</v>
      </c>
      <c r="J31" s="377">
        <v>12.6</v>
      </c>
      <c r="K31" s="378">
        <v>80</v>
      </c>
      <c r="L31" s="379">
        <f t="shared" si="1"/>
        <v>8.33</v>
      </c>
      <c r="M31" s="370">
        <v>3</v>
      </c>
      <c r="N31" s="369">
        <v>21</v>
      </c>
      <c r="O31" s="382">
        <v>3000</v>
      </c>
      <c r="P31" s="380">
        <v>12</v>
      </c>
      <c r="Q31" s="401" t="s">
        <v>428</v>
      </c>
      <c r="R31" s="250"/>
      <c r="S31" s="250"/>
      <c r="V31" s="252"/>
      <c r="W31" s="253">
        <v>8</v>
      </c>
      <c r="X31" s="251">
        <v>17.04</v>
      </c>
      <c r="Y31" s="251">
        <v>46.14</v>
      </c>
      <c r="AA31" s="254" t="s">
        <v>147</v>
      </c>
      <c r="AB31" s="254"/>
      <c r="AC31" s="254"/>
      <c r="AD31" s="254"/>
      <c r="AE31" s="254"/>
      <c r="AF31" s="254"/>
      <c r="AG31" s="254"/>
    </row>
    <row r="32" spans="1:33" s="251" customFormat="1" ht="39" customHeight="1">
      <c r="A32" s="371" t="s">
        <v>499</v>
      </c>
      <c r="B32" s="372" t="s">
        <v>527</v>
      </c>
      <c r="C32" s="381" t="e">
        <f>'hydro&lt;1km2'!#REF!</f>
        <v>#REF!</v>
      </c>
      <c r="D32" s="373" t="str">
        <f t="shared" si="0"/>
        <v>Dalot simple 1,5  1,5</v>
      </c>
      <c r="E32" s="374">
        <v>1.5</v>
      </c>
      <c r="F32" s="375">
        <v>1.5</v>
      </c>
      <c r="G32" s="375">
        <v>1</v>
      </c>
      <c r="H32" s="376">
        <v>0.6</v>
      </c>
      <c r="I32" s="375">
        <v>0.2</v>
      </c>
      <c r="J32" s="377">
        <v>12.6</v>
      </c>
      <c r="K32" s="378">
        <v>80</v>
      </c>
      <c r="L32" s="379">
        <f t="shared" si="1"/>
        <v>8.33</v>
      </c>
      <c r="M32" s="370">
        <v>3</v>
      </c>
      <c r="N32" s="369">
        <v>21</v>
      </c>
      <c r="O32" s="382">
        <v>3000</v>
      </c>
      <c r="P32" s="380">
        <v>12</v>
      </c>
      <c r="Q32" s="401" t="s">
        <v>428</v>
      </c>
      <c r="R32" s="250"/>
      <c r="S32" s="250"/>
      <c r="V32" s="252"/>
      <c r="W32" s="253">
        <v>8</v>
      </c>
      <c r="X32" s="251">
        <v>17.04</v>
      </c>
      <c r="Y32" s="251">
        <v>46.14</v>
      </c>
      <c r="AA32" s="254" t="s">
        <v>147</v>
      </c>
      <c r="AB32" s="254"/>
      <c r="AC32" s="254"/>
      <c r="AD32" s="254"/>
      <c r="AE32" s="254"/>
      <c r="AF32" s="254"/>
      <c r="AG32" s="254"/>
    </row>
    <row r="33" spans="1:68" s="251" customFormat="1" ht="39" customHeight="1">
      <c r="A33" s="371" t="s">
        <v>150</v>
      </c>
      <c r="B33" s="372" t="s">
        <v>528</v>
      </c>
      <c r="C33" s="381" t="e">
        <f>'hydro&lt;1km2'!#REF!</f>
        <v>#REF!</v>
      </c>
      <c r="D33" s="373" t="str">
        <f t="shared" si="0"/>
        <v>Dalot simple 1,5  1,5</v>
      </c>
      <c r="E33" s="374">
        <v>1.5</v>
      </c>
      <c r="F33" s="375">
        <v>1.5</v>
      </c>
      <c r="G33" s="375">
        <v>1</v>
      </c>
      <c r="H33" s="376">
        <v>0.6</v>
      </c>
      <c r="I33" s="375">
        <v>0.2</v>
      </c>
      <c r="J33" s="377">
        <v>12.6</v>
      </c>
      <c r="K33" s="378">
        <v>80</v>
      </c>
      <c r="L33" s="379">
        <f t="shared" si="1"/>
        <v>8.33</v>
      </c>
      <c r="M33" s="370">
        <v>3</v>
      </c>
      <c r="N33" s="369">
        <v>21</v>
      </c>
      <c r="O33" s="382">
        <v>3000</v>
      </c>
      <c r="P33" s="380">
        <v>12</v>
      </c>
      <c r="Q33" s="401" t="s">
        <v>428</v>
      </c>
      <c r="R33" s="250"/>
      <c r="S33" s="250"/>
      <c r="V33" s="252"/>
      <c r="W33" s="253">
        <v>8</v>
      </c>
      <c r="X33" s="251">
        <v>17.04</v>
      </c>
      <c r="Y33" s="251">
        <v>46.14</v>
      </c>
      <c r="AA33" s="254" t="s">
        <v>147</v>
      </c>
      <c r="AB33" s="254"/>
      <c r="AC33" s="254"/>
      <c r="AD33" s="254"/>
      <c r="AE33" s="254"/>
      <c r="AF33" s="254"/>
      <c r="AG33" s="254"/>
    </row>
    <row r="34" spans="1:68" s="251" customFormat="1" ht="39" customHeight="1">
      <c r="A34" s="371" t="s">
        <v>195</v>
      </c>
      <c r="B34" s="372" t="s">
        <v>529</v>
      </c>
      <c r="C34" s="381" t="e">
        <f>'hydro&lt;1km2'!#REF!</f>
        <v>#REF!</v>
      </c>
      <c r="D34" s="373" t="str">
        <f t="shared" si="0"/>
        <v>Dalot simple 1,5  1,5</v>
      </c>
      <c r="E34" s="374">
        <v>1.5</v>
      </c>
      <c r="F34" s="375">
        <v>1.5</v>
      </c>
      <c r="G34" s="375">
        <v>1</v>
      </c>
      <c r="H34" s="376">
        <v>0.6</v>
      </c>
      <c r="I34" s="375">
        <v>0.2</v>
      </c>
      <c r="J34" s="377">
        <v>12.6</v>
      </c>
      <c r="K34" s="378">
        <v>80</v>
      </c>
      <c r="L34" s="379">
        <f t="shared" si="1"/>
        <v>8.33</v>
      </c>
      <c r="M34" s="370">
        <v>3</v>
      </c>
      <c r="N34" s="369">
        <v>21</v>
      </c>
      <c r="O34" s="382">
        <v>3000</v>
      </c>
      <c r="P34" s="380">
        <v>12</v>
      </c>
      <c r="Q34" s="401" t="s">
        <v>428</v>
      </c>
      <c r="R34" s="250"/>
      <c r="S34" s="250"/>
      <c r="V34" s="252"/>
      <c r="W34" s="253">
        <v>8</v>
      </c>
      <c r="X34" s="251">
        <v>17.04</v>
      </c>
      <c r="Y34" s="251">
        <v>46.14</v>
      </c>
      <c r="AA34" s="254" t="s">
        <v>147</v>
      </c>
      <c r="AB34" s="254"/>
      <c r="AC34" s="254"/>
      <c r="AD34" s="254"/>
      <c r="AE34" s="254"/>
      <c r="AF34" s="254"/>
      <c r="AG34" s="254"/>
    </row>
    <row r="35" spans="1:68" s="251" customFormat="1" ht="39" customHeight="1">
      <c r="A35" s="371" t="s">
        <v>500</v>
      </c>
      <c r="B35" s="372" t="s">
        <v>530</v>
      </c>
      <c r="C35" s="381" t="e">
        <f>'hydro&lt;1km2'!#REF!</f>
        <v>#REF!</v>
      </c>
      <c r="D35" s="373" t="str">
        <f t="shared" si="0"/>
        <v>Dalot simple 1,5  1,5</v>
      </c>
      <c r="E35" s="374">
        <v>1.5</v>
      </c>
      <c r="F35" s="375">
        <v>1.5</v>
      </c>
      <c r="G35" s="375">
        <v>1</v>
      </c>
      <c r="H35" s="376">
        <v>0.6</v>
      </c>
      <c r="I35" s="375">
        <v>0.2</v>
      </c>
      <c r="J35" s="377">
        <v>12.6</v>
      </c>
      <c r="K35" s="378">
        <v>80</v>
      </c>
      <c r="L35" s="379">
        <f t="shared" si="1"/>
        <v>8.33</v>
      </c>
      <c r="M35" s="370">
        <v>3</v>
      </c>
      <c r="N35" s="369">
        <v>21</v>
      </c>
      <c r="O35" s="382">
        <v>3000</v>
      </c>
      <c r="P35" s="380">
        <v>12</v>
      </c>
      <c r="Q35" s="401" t="s">
        <v>428</v>
      </c>
      <c r="R35" s="250"/>
      <c r="S35" s="250"/>
      <c r="V35" s="252"/>
      <c r="W35" s="253">
        <v>8</v>
      </c>
      <c r="X35" s="251">
        <v>17.04</v>
      </c>
      <c r="Y35" s="251">
        <v>46.14</v>
      </c>
      <c r="AA35" s="254" t="s">
        <v>147</v>
      </c>
      <c r="AB35" s="254"/>
      <c r="AC35" s="254"/>
      <c r="AD35" s="254"/>
      <c r="AE35" s="254"/>
      <c r="AF35" s="254"/>
      <c r="AG35" s="254"/>
    </row>
    <row r="36" spans="1:68" s="251" customFormat="1" ht="39" customHeight="1">
      <c r="A36" s="371" t="s">
        <v>196</v>
      </c>
      <c r="B36" s="372" t="s">
        <v>531</v>
      </c>
      <c r="C36" s="381" t="e">
        <f>'hydro&lt;1km2'!#REF!</f>
        <v>#REF!</v>
      </c>
      <c r="D36" s="373" t="str">
        <f t="shared" si="0"/>
        <v>Dalot simple 1,5  1,5</v>
      </c>
      <c r="E36" s="374">
        <v>1.5</v>
      </c>
      <c r="F36" s="375">
        <v>1.5</v>
      </c>
      <c r="G36" s="375">
        <v>1</v>
      </c>
      <c r="H36" s="376">
        <v>0.6</v>
      </c>
      <c r="I36" s="375">
        <v>0.2</v>
      </c>
      <c r="J36" s="377">
        <v>12.6</v>
      </c>
      <c r="K36" s="378">
        <v>80</v>
      </c>
      <c r="L36" s="379">
        <f t="shared" si="1"/>
        <v>8.33</v>
      </c>
      <c r="M36" s="370">
        <v>3</v>
      </c>
      <c r="N36" s="369">
        <v>21</v>
      </c>
      <c r="O36" s="382">
        <v>3000</v>
      </c>
      <c r="P36" s="380">
        <v>12</v>
      </c>
      <c r="Q36" s="401" t="s">
        <v>428</v>
      </c>
      <c r="R36" s="250"/>
      <c r="S36" s="250"/>
      <c r="V36" s="252"/>
      <c r="W36" s="253">
        <v>8</v>
      </c>
      <c r="X36" s="251">
        <v>17.04</v>
      </c>
      <c r="Y36" s="251">
        <v>46.14</v>
      </c>
      <c r="AA36" s="254" t="s">
        <v>147</v>
      </c>
      <c r="AB36" s="254"/>
      <c r="AC36" s="254"/>
      <c r="AD36" s="254"/>
      <c r="AE36" s="254"/>
      <c r="AF36" s="254"/>
      <c r="AG36" s="254"/>
    </row>
    <row r="37" spans="1:68" s="251" customFormat="1" ht="39" customHeight="1">
      <c r="A37" s="371" t="s">
        <v>501</v>
      </c>
      <c r="B37" s="372" t="s">
        <v>532</v>
      </c>
      <c r="C37" s="381" t="e">
        <f>'hydro&lt;1km2'!#REF!</f>
        <v>#REF!</v>
      </c>
      <c r="D37" s="373" t="str">
        <f t="shared" si="0"/>
        <v>Dalot simple 1,5  1,5</v>
      </c>
      <c r="E37" s="374">
        <v>1.5</v>
      </c>
      <c r="F37" s="375">
        <v>1.5</v>
      </c>
      <c r="G37" s="375">
        <v>1</v>
      </c>
      <c r="H37" s="376">
        <v>0.6</v>
      </c>
      <c r="I37" s="375">
        <v>0.2</v>
      </c>
      <c r="J37" s="377">
        <v>12.6</v>
      </c>
      <c r="K37" s="378">
        <v>80</v>
      </c>
      <c r="L37" s="379">
        <f t="shared" si="1"/>
        <v>8.33</v>
      </c>
      <c r="M37" s="370">
        <v>3</v>
      </c>
      <c r="N37" s="369">
        <v>21</v>
      </c>
      <c r="O37" s="382">
        <v>3000</v>
      </c>
      <c r="P37" s="380">
        <v>12</v>
      </c>
      <c r="Q37" s="401" t="s">
        <v>428</v>
      </c>
      <c r="R37" s="250"/>
      <c r="S37" s="250"/>
      <c r="V37" s="252"/>
      <c r="W37" s="253">
        <v>8</v>
      </c>
      <c r="X37" s="251">
        <v>17.04</v>
      </c>
      <c r="Y37" s="251">
        <v>46.14</v>
      </c>
      <c r="AA37" s="254" t="s">
        <v>147</v>
      </c>
      <c r="AB37" s="254"/>
      <c r="AC37" s="254"/>
      <c r="AD37" s="254"/>
      <c r="AE37" s="254"/>
      <c r="AF37" s="254"/>
      <c r="AG37" s="254"/>
    </row>
    <row r="38" spans="1:68" s="251" customFormat="1" ht="39" customHeight="1">
      <c r="A38" s="371" t="s">
        <v>197</v>
      </c>
      <c r="B38" s="372" t="s">
        <v>533</v>
      </c>
      <c r="C38" s="381" t="e">
        <f>'hydro&lt;1km2'!#REF!</f>
        <v>#REF!</v>
      </c>
      <c r="D38" s="373" t="str">
        <f t="shared" si="0"/>
        <v>Dalot simple 1,5  1,5</v>
      </c>
      <c r="E38" s="374">
        <v>1.5</v>
      </c>
      <c r="F38" s="375">
        <v>1.5</v>
      </c>
      <c r="G38" s="375">
        <v>1</v>
      </c>
      <c r="H38" s="376">
        <v>0.6</v>
      </c>
      <c r="I38" s="375">
        <v>0.2</v>
      </c>
      <c r="J38" s="377">
        <v>12.6</v>
      </c>
      <c r="K38" s="378">
        <v>80</v>
      </c>
      <c r="L38" s="379">
        <f t="shared" si="1"/>
        <v>8.33</v>
      </c>
      <c r="M38" s="370">
        <v>3</v>
      </c>
      <c r="N38" s="369">
        <v>21</v>
      </c>
      <c r="O38" s="382">
        <v>3000</v>
      </c>
      <c r="P38" s="380">
        <v>12</v>
      </c>
      <c r="Q38" s="401" t="s">
        <v>428</v>
      </c>
      <c r="R38" s="250"/>
      <c r="S38" s="250"/>
      <c r="V38" s="252"/>
      <c r="W38" s="253">
        <v>8</v>
      </c>
      <c r="X38" s="251">
        <v>17.04</v>
      </c>
      <c r="Y38" s="251">
        <v>46.14</v>
      </c>
      <c r="AA38" s="254" t="s">
        <v>147</v>
      </c>
      <c r="AB38" s="254"/>
      <c r="AC38" s="254"/>
      <c r="AD38" s="254"/>
      <c r="AE38" s="254"/>
      <c r="AF38" s="254"/>
      <c r="AG38" s="254"/>
    </row>
    <row r="39" spans="1:68" s="251" customFormat="1" ht="39" customHeight="1">
      <c r="A39" s="371" t="s">
        <v>502</v>
      </c>
      <c r="B39" s="372" t="s">
        <v>534</v>
      </c>
      <c r="C39" s="381" t="e">
        <f>'hydro&lt;1km2'!#REF!</f>
        <v>#REF!</v>
      </c>
      <c r="D39" s="373" t="str">
        <f t="shared" si="0"/>
        <v>Dalot simple 1,5  1,5</v>
      </c>
      <c r="E39" s="374">
        <v>1.5</v>
      </c>
      <c r="F39" s="375">
        <v>1.5</v>
      </c>
      <c r="G39" s="375">
        <v>1</v>
      </c>
      <c r="H39" s="376">
        <v>0.6</v>
      </c>
      <c r="I39" s="375">
        <v>0.2</v>
      </c>
      <c r="J39" s="377">
        <v>12.6</v>
      </c>
      <c r="K39" s="378">
        <v>80</v>
      </c>
      <c r="L39" s="379">
        <f t="shared" si="1"/>
        <v>8.33</v>
      </c>
      <c r="M39" s="370">
        <v>3</v>
      </c>
      <c r="N39" s="369">
        <v>21</v>
      </c>
      <c r="O39" s="382">
        <v>3000</v>
      </c>
      <c r="P39" s="380">
        <v>12</v>
      </c>
      <c r="Q39" s="401" t="s">
        <v>428</v>
      </c>
      <c r="R39" s="250"/>
      <c r="S39" s="250"/>
      <c r="V39" s="252"/>
      <c r="W39" s="253">
        <v>8</v>
      </c>
      <c r="X39" s="251">
        <v>17.04</v>
      </c>
      <c r="Y39" s="251">
        <v>46.14</v>
      </c>
      <c r="AA39" s="254" t="s">
        <v>147</v>
      </c>
      <c r="AB39" s="254"/>
      <c r="AC39" s="254"/>
      <c r="AD39" s="254"/>
      <c r="AE39" s="254"/>
      <c r="AF39" s="254"/>
      <c r="AG39" s="254"/>
    </row>
    <row r="40" spans="1:68" s="251" customFormat="1" ht="39" customHeight="1">
      <c r="A40" s="371" t="s">
        <v>503</v>
      </c>
      <c r="B40" s="372" t="s">
        <v>535</v>
      </c>
      <c r="C40" s="381" t="e">
        <f>'hydro&lt;1km2'!#REF!</f>
        <v>#REF!</v>
      </c>
      <c r="D40" s="373" t="str">
        <f t="shared" si="0"/>
        <v>Dalot simple 1,5  1,5</v>
      </c>
      <c r="E40" s="374">
        <v>1.5</v>
      </c>
      <c r="F40" s="375">
        <v>1.5</v>
      </c>
      <c r="G40" s="375">
        <v>1</v>
      </c>
      <c r="H40" s="376">
        <v>0.6</v>
      </c>
      <c r="I40" s="375">
        <v>0.2</v>
      </c>
      <c r="J40" s="377">
        <v>12.6</v>
      </c>
      <c r="K40" s="378">
        <v>80</v>
      </c>
      <c r="L40" s="379">
        <f t="shared" si="1"/>
        <v>8.33</v>
      </c>
      <c r="M40" s="370">
        <v>3</v>
      </c>
      <c r="N40" s="369">
        <v>21</v>
      </c>
      <c r="O40" s="382">
        <v>3000</v>
      </c>
      <c r="P40" s="380">
        <v>12</v>
      </c>
      <c r="Q40" s="401" t="s">
        <v>428</v>
      </c>
      <c r="R40" s="250"/>
      <c r="S40" s="250"/>
      <c r="V40" s="252"/>
      <c r="W40" s="253">
        <v>8</v>
      </c>
      <c r="X40" s="251">
        <v>17.04</v>
      </c>
      <c r="Y40" s="251">
        <v>46.14</v>
      </c>
      <c r="AA40" s="254" t="s">
        <v>147</v>
      </c>
      <c r="AB40" s="254"/>
      <c r="AC40" s="254"/>
      <c r="AD40" s="254"/>
      <c r="AE40" s="254"/>
      <c r="AF40" s="254"/>
      <c r="AG40" s="254"/>
    </row>
    <row r="41" spans="1:68" s="251" customFormat="1" ht="39" customHeight="1">
      <c r="A41" s="371" t="s">
        <v>151</v>
      </c>
      <c r="B41" s="372" t="s">
        <v>536</v>
      </c>
      <c r="C41" s="381" t="e">
        <f>'hydro&lt;1km2'!#REF!</f>
        <v>#REF!</v>
      </c>
      <c r="D41" s="373" t="str">
        <f t="shared" si="0"/>
        <v>Dalot simple 1,5  1,5</v>
      </c>
      <c r="E41" s="374">
        <v>1.5</v>
      </c>
      <c r="F41" s="375">
        <v>1.5</v>
      </c>
      <c r="G41" s="375">
        <v>1</v>
      </c>
      <c r="H41" s="376">
        <v>0.6</v>
      </c>
      <c r="I41" s="375">
        <v>0.2</v>
      </c>
      <c r="J41" s="377">
        <v>12.6</v>
      </c>
      <c r="K41" s="378">
        <v>80</v>
      </c>
      <c r="L41" s="379">
        <f t="shared" si="1"/>
        <v>8.33</v>
      </c>
      <c r="M41" s="370">
        <v>3</v>
      </c>
      <c r="N41" s="369">
        <v>21</v>
      </c>
      <c r="O41" s="382">
        <v>3000</v>
      </c>
      <c r="P41" s="380">
        <v>12</v>
      </c>
      <c r="Q41" s="401" t="s">
        <v>428</v>
      </c>
      <c r="R41" s="250"/>
      <c r="S41" s="250"/>
      <c r="V41" s="252"/>
      <c r="W41" s="253">
        <v>8</v>
      </c>
      <c r="X41" s="251">
        <v>17.04</v>
      </c>
      <c r="Y41" s="251">
        <v>46.14</v>
      </c>
      <c r="AA41" s="254" t="s">
        <v>147</v>
      </c>
      <c r="AB41" s="254"/>
      <c r="AC41" s="254"/>
      <c r="AD41" s="254"/>
      <c r="AE41" s="254"/>
      <c r="AF41" s="254"/>
      <c r="AG41" s="254"/>
    </row>
    <row r="42" spans="1:68" s="251" customFormat="1" ht="39" customHeight="1">
      <c r="A42" s="371" t="s">
        <v>504</v>
      </c>
      <c r="B42" s="372" t="s">
        <v>537</v>
      </c>
      <c r="C42" s="381" t="e">
        <f>'hydro&lt;1km2'!#REF!</f>
        <v>#REF!</v>
      </c>
      <c r="D42" s="373" t="str">
        <f t="shared" si="0"/>
        <v>Dalot simple 1,5  1,5</v>
      </c>
      <c r="E42" s="374">
        <v>1.5</v>
      </c>
      <c r="F42" s="375">
        <v>1.5</v>
      </c>
      <c r="G42" s="375">
        <v>1</v>
      </c>
      <c r="H42" s="376">
        <v>0.6</v>
      </c>
      <c r="I42" s="375">
        <v>0.2</v>
      </c>
      <c r="J42" s="377">
        <v>12.6</v>
      </c>
      <c r="K42" s="378">
        <v>80</v>
      </c>
      <c r="L42" s="379">
        <f t="shared" si="1"/>
        <v>8.33</v>
      </c>
      <c r="M42" s="370">
        <v>3</v>
      </c>
      <c r="N42" s="369">
        <v>21</v>
      </c>
      <c r="O42" s="382">
        <v>3000</v>
      </c>
      <c r="P42" s="380">
        <v>12</v>
      </c>
      <c r="Q42" s="401" t="s">
        <v>428</v>
      </c>
      <c r="R42" s="250"/>
      <c r="S42" s="250"/>
      <c r="V42" s="252"/>
      <c r="W42" s="253">
        <v>8</v>
      </c>
      <c r="X42" s="251">
        <v>17.04</v>
      </c>
      <c r="Y42" s="251">
        <v>46.14</v>
      </c>
      <c r="AA42" s="254" t="s">
        <v>147</v>
      </c>
      <c r="AB42" s="254"/>
      <c r="AC42" s="254"/>
      <c r="AD42" s="254"/>
      <c r="AE42" s="254"/>
      <c r="AF42" s="254"/>
      <c r="AG42" s="254"/>
    </row>
    <row r="43" spans="1:68" s="251" customFormat="1" ht="39" customHeight="1" thickBot="1">
      <c r="A43" s="371" t="s">
        <v>505</v>
      </c>
      <c r="B43" s="372" t="s">
        <v>538</v>
      </c>
      <c r="C43" s="381" t="e">
        <f>'hydro&lt;1km2'!#REF!</f>
        <v>#REF!</v>
      </c>
      <c r="D43" s="373" t="str">
        <f t="shared" si="0"/>
        <v>Dalot simple 1,5  1,5</v>
      </c>
      <c r="E43" s="374">
        <v>1.5</v>
      </c>
      <c r="F43" s="375">
        <v>1.5</v>
      </c>
      <c r="G43" s="375">
        <v>1</v>
      </c>
      <c r="H43" s="376">
        <v>0.6</v>
      </c>
      <c r="I43" s="375">
        <v>0.2</v>
      </c>
      <c r="J43" s="377">
        <v>12.6</v>
      </c>
      <c r="K43" s="378">
        <v>80</v>
      </c>
      <c r="L43" s="379">
        <f t="shared" si="1"/>
        <v>8.33</v>
      </c>
      <c r="M43" s="370">
        <v>3</v>
      </c>
      <c r="N43" s="369">
        <v>21</v>
      </c>
      <c r="O43" s="382">
        <v>3000</v>
      </c>
      <c r="P43" s="380">
        <v>12</v>
      </c>
      <c r="Q43" s="401" t="s">
        <v>428</v>
      </c>
      <c r="R43" s="250"/>
      <c r="S43" s="250"/>
      <c r="V43" s="252"/>
      <c r="W43" s="253">
        <v>8</v>
      </c>
      <c r="X43" s="251">
        <v>17.04</v>
      </c>
      <c r="Y43" s="251">
        <v>46.14</v>
      </c>
      <c r="AA43" s="254" t="s">
        <v>147</v>
      </c>
      <c r="AB43" s="254"/>
      <c r="AC43" s="254"/>
      <c r="AD43" s="254"/>
      <c r="AE43" s="254"/>
      <c r="AF43" s="254"/>
      <c r="AG43" s="254"/>
    </row>
    <row r="44" spans="1:68" ht="42.75" customHeight="1" thickTop="1" thickBot="1">
      <c r="A44" s="494"/>
      <c r="B44" s="489"/>
      <c r="C44" s="489"/>
      <c r="D44" s="490" t="s">
        <v>153</v>
      </c>
      <c r="E44" s="491"/>
      <c r="F44" s="491"/>
      <c r="G44" s="491"/>
      <c r="H44" s="489"/>
      <c r="I44" s="492"/>
      <c r="J44" s="493"/>
      <c r="K44" s="191">
        <f t="shared" ref="K44:P44" si="2">SUM(K10:K10)</f>
        <v>80</v>
      </c>
      <c r="L44" s="191">
        <f t="shared" si="2"/>
        <v>8.33</v>
      </c>
      <c r="M44" s="191">
        <f t="shared" si="2"/>
        <v>3</v>
      </c>
      <c r="N44" s="191">
        <f t="shared" si="2"/>
        <v>21</v>
      </c>
      <c r="O44" s="191">
        <f t="shared" si="2"/>
        <v>3000</v>
      </c>
      <c r="P44" s="191">
        <f t="shared" si="2"/>
        <v>12</v>
      </c>
      <c r="Q44" s="250"/>
      <c r="R44" s="250"/>
      <c r="V44" s="20"/>
      <c r="W44" s="10"/>
      <c r="Y44" s="8"/>
      <c r="AA44" s="9"/>
      <c r="AB44" s="21" t="s">
        <v>154</v>
      </c>
      <c r="AC44" s="22">
        <v>1</v>
      </c>
      <c r="AD44" s="22">
        <v>1.75</v>
      </c>
      <c r="AE44" s="22">
        <v>1.75</v>
      </c>
      <c r="AF44" s="22">
        <v>0.2</v>
      </c>
      <c r="AG44" s="21"/>
      <c r="AI44" s="21" t="s">
        <v>154</v>
      </c>
      <c r="AJ44" s="21">
        <v>1.5</v>
      </c>
      <c r="AK44" s="21">
        <v>1.5</v>
      </c>
      <c r="AL44" s="21">
        <v>0.2</v>
      </c>
      <c r="AM44" s="21"/>
      <c r="AN44" s="21"/>
      <c r="AP44" s="21" t="s">
        <v>154</v>
      </c>
      <c r="AQ44" s="21">
        <v>3</v>
      </c>
      <c r="AR44" s="21">
        <v>3.25</v>
      </c>
      <c r="AS44" s="21">
        <v>3.25</v>
      </c>
      <c r="AT44" s="21">
        <v>0.31</v>
      </c>
      <c r="AU44" s="21"/>
      <c r="AW44" s="21" t="s">
        <v>154</v>
      </c>
      <c r="AX44" s="21">
        <v>1</v>
      </c>
      <c r="AY44" s="21">
        <v>1.5</v>
      </c>
      <c r="AZ44" s="21">
        <v>1.5</v>
      </c>
      <c r="BA44" s="21">
        <v>0.2</v>
      </c>
      <c r="BB44" s="21"/>
      <c r="BD44" s="21" t="s">
        <v>154</v>
      </c>
      <c r="BE44" s="21">
        <v>2</v>
      </c>
      <c r="BF44" s="21">
        <v>2</v>
      </c>
      <c r="BG44" s="21">
        <v>2</v>
      </c>
      <c r="BH44" s="21">
        <v>0.2</v>
      </c>
      <c r="BI44" s="21"/>
      <c r="BK44" s="21" t="s">
        <v>154</v>
      </c>
      <c r="BL44" s="22">
        <v>3</v>
      </c>
      <c r="BM44" s="22">
        <v>2</v>
      </c>
      <c r="BN44" s="22">
        <v>2</v>
      </c>
      <c r="BO44" s="22">
        <v>0.3</v>
      </c>
      <c r="BP44" s="21"/>
    </row>
    <row r="45" spans="1:68" ht="15.75" thickTop="1">
      <c r="AB45" s="23" t="s">
        <v>155</v>
      </c>
      <c r="AC45" s="23" t="s">
        <v>156</v>
      </c>
      <c r="AD45" s="23" t="s">
        <v>125</v>
      </c>
      <c r="AE45" s="21"/>
      <c r="AF45" s="23" t="s">
        <v>157</v>
      </c>
      <c r="AG45" s="23" t="s">
        <v>158</v>
      </c>
      <c r="AH45" s="19"/>
      <c r="AI45" s="23" t="s">
        <v>155</v>
      </c>
      <c r="AJ45" s="23" t="s">
        <v>156</v>
      </c>
      <c r="AK45" s="23" t="s">
        <v>125</v>
      </c>
      <c r="AL45" s="21"/>
      <c r="AM45" s="23" t="s">
        <v>157</v>
      </c>
      <c r="AN45" s="23" t="s">
        <v>158</v>
      </c>
      <c r="AP45" s="23" t="s">
        <v>155</v>
      </c>
      <c r="AQ45" s="23" t="s">
        <v>156</v>
      </c>
      <c r="AR45" s="23" t="s">
        <v>125</v>
      </c>
      <c r="AS45" s="21"/>
      <c r="AT45" s="23" t="s">
        <v>157</v>
      </c>
      <c r="AU45" s="23" t="s">
        <v>158</v>
      </c>
      <c r="AW45" s="23" t="s">
        <v>155</v>
      </c>
      <c r="AX45" s="23" t="s">
        <v>156</v>
      </c>
      <c r="AY45" s="23" t="s">
        <v>125</v>
      </c>
      <c r="AZ45" s="21"/>
      <c r="BA45" s="23" t="s">
        <v>157</v>
      </c>
      <c r="BB45" s="23" t="s">
        <v>158</v>
      </c>
      <c r="BD45" s="23" t="s">
        <v>155</v>
      </c>
      <c r="BE45" s="23" t="s">
        <v>156</v>
      </c>
      <c r="BF45" s="23" t="s">
        <v>125</v>
      </c>
      <c r="BG45" s="21"/>
      <c r="BH45" s="23" t="s">
        <v>157</v>
      </c>
      <c r="BI45" s="23" t="s">
        <v>158</v>
      </c>
      <c r="BK45" s="23" t="s">
        <v>155</v>
      </c>
      <c r="BL45" s="23" t="s">
        <v>156</v>
      </c>
      <c r="BM45" s="23" t="s">
        <v>125</v>
      </c>
      <c r="BN45" s="21"/>
      <c r="BO45" s="23" t="s">
        <v>157</v>
      </c>
      <c r="BP45" s="23" t="s">
        <v>158</v>
      </c>
    </row>
    <row r="46" spans="1:68">
      <c r="AB46" s="21" t="s">
        <v>159</v>
      </c>
      <c r="AC46" s="21"/>
      <c r="AD46" s="21"/>
      <c r="AE46" s="21"/>
      <c r="AF46" s="24" t="e">
        <f>#REF!+#REF!+#REF!</f>
        <v>#REF!</v>
      </c>
      <c r="AG46" s="24" t="e">
        <f>#REF!+#REF!+#REF!</f>
        <v>#REF!</v>
      </c>
      <c r="AH46" s="25"/>
      <c r="AI46" s="21" t="s">
        <v>159</v>
      </c>
      <c r="AJ46" s="21"/>
      <c r="AK46" s="21"/>
      <c r="AL46" s="21"/>
      <c r="AM46" s="24" t="e">
        <f>#REF!+#REF!+#REF!</f>
        <v>#REF!</v>
      </c>
      <c r="AN46" s="24" t="e">
        <f>#REF!+#REF!+#REF!</f>
        <v>#REF!</v>
      </c>
      <c r="AP46" s="21" t="s">
        <v>159</v>
      </c>
      <c r="AQ46" s="21"/>
      <c r="AR46" s="21"/>
      <c r="AS46" s="21"/>
      <c r="AT46" s="24" t="e">
        <f>#REF!+#REF!+#REF!</f>
        <v>#REF!</v>
      </c>
      <c r="AU46" s="24" t="e">
        <f>#REF!+#REF!+#REF!</f>
        <v>#REF!</v>
      </c>
      <c r="AW46" s="21" t="s">
        <v>159</v>
      </c>
      <c r="AX46" s="21"/>
      <c r="AY46" s="21"/>
      <c r="AZ46" s="21"/>
      <c r="BA46" s="24" t="e">
        <f>#REF!+#REF!+#REF!</f>
        <v>#REF!</v>
      </c>
      <c r="BB46" s="24" t="e">
        <f>#REF!+#REF!+#REF!</f>
        <v>#REF!</v>
      </c>
      <c r="BD46" s="21" t="s">
        <v>159</v>
      </c>
      <c r="BE46" s="21"/>
      <c r="BF46" s="21"/>
      <c r="BG46" s="21"/>
      <c r="BH46" s="24" t="e">
        <f>#REF!+#REF!+#REF!</f>
        <v>#REF!</v>
      </c>
      <c r="BI46" s="24" t="e">
        <f>#REF!+#REF!+#REF!</f>
        <v>#REF!</v>
      </c>
      <c r="BK46" s="21" t="s">
        <v>159</v>
      </c>
      <c r="BL46" s="21"/>
      <c r="BM46" s="21"/>
      <c r="BN46" s="21"/>
      <c r="BO46" s="24" t="e">
        <f>#REF!+#REF!+#REF!</f>
        <v>#REF!</v>
      </c>
      <c r="BP46" s="24" t="e">
        <f>#REF!+#REF!+#REF!</f>
        <v>#REF!</v>
      </c>
    </row>
    <row r="47" spans="1:68">
      <c r="AC47" s="8" t="e">
        <f>#REF!-AD44*AC44-(AC44+1)*AF44</f>
        <v>#REF!</v>
      </c>
      <c r="AD47" s="8" t="e">
        <f>AC47/2</f>
        <v>#REF!</v>
      </c>
      <c r="AE47" s="8" t="e">
        <f>AD47*AD47+#REF!*#REF!</f>
        <v>#REF!</v>
      </c>
      <c r="AF47" s="8" t="e">
        <f>SQRT(AE47)</f>
        <v>#REF!</v>
      </c>
      <c r="AI47" s="8" t="e">
        <f>#REF!/#REF!</f>
        <v>#REF!</v>
      </c>
      <c r="AP47" s="8" t="e">
        <f>#REF!/#REF!</f>
        <v>#REF!</v>
      </c>
      <c r="AX47" s="8" t="e">
        <f>#REF!-AY44*AX44-(AX44+1)*BA44</f>
        <v>#REF!</v>
      </c>
      <c r="AY47" s="8" t="e">
        <f>AX47/2</f>
        <v>#REF!</v>
      </c>
      <c r="AZ47" s="8" t="e">
        <f>AY47*AY47+#REF!*#REF!</f>
        <v>#REF!</v>
      </c>
      <c r="BA47" s="8" t="e">
        <f>SQRT(AZ47)</f>
        <v>#REF!</v>
      </c>
      <c r="BE47" s="8" t="e">
        <f>#REF!-BF44*BE44-(BE44+1)*BH44</f>
        <v>#REF!</v>
      </c>
      <c r="BF47" s="8" t="e">
        <f>BE47/2</f>
        <v>#REF!</v>
      </c>
      <c r="BG47" s="8" t="e">
        <f>BF47*BF47+#REF!*#REF!</f>
        <v>#REF!</v>
      </c>
      <c r="BH47" s="8" t="e">
        <f>SQRT(BG47)</f>
        <v>#REF!</v>
      </c>
      <c r="BL47" s="8" t="e">
        <f>#REF!-BM44*BL44-(BL44+1)*BO44</f>
        <v>#REF!</v>
      </c>
      <c r="BM47" s="8" t="e">
        <f>BL47/2</f>
        <v>#REF!</v>
      </c>
      <c r="BN47" s="8" t="e">
        <f>BM47*BM47+#REF!*#REF!</f>
        <v>#REF!</v>
      </c>
      <c r="BO47" s="8" t="e">
        <f>SQRT(BN47)</f>
        <v>#REF!</v>
      </c>
    </row>
  </sheetData>
  <sheetProtection selectLockedCells="1" selectUnlockedCells="1"/>
  <mergeCells count="6">
    <mergeCell ref="M6:O6"/>
    <mergeCell ref="P6:S6"/>
    <mergeCell ref="A1:Q1"/>
    <mergeCell ref="A2:Q2"/>
    <mergeCell ref="A3:Q3"/>
    <mergeCell ref="A5:S5"/>
  </mergeCells>
  <phoneticPr fontId="58" type="noConversion"/>
  <printOptions horizontalCentered="1"/>
  <pageMargins left="0.15972222222222221" right="0.1701388888888889" top="0.34027777777777779" bottom="0.35" header="0.51180555555555551" footer="0.15763888888888888"/>
  <pageSetup paperSize="9" scale="60" firstPageNumber="0" orientation="landscape" verticalDpi="300" r:id="rId1"/>
  <headerFooter alignWithMargins="0"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1">
    <tabColor rgb="FF92D050"/>
  </sheetPr>
  <dimension ref="A1:BE47"/>
  <sheetViews>
    <sheetView view="pageBreakPreview" topLeftCell="A7" zoomScale="75" zoomScaleNormal="75" zoomScaleSheetLayoutView="75" workbookViewId="0">
      <selection activeCell="A21" sqref="A21:IV45"/>
    </sheetView>
  </sheetViews>
  <sheetFormatPr baseColWidth="10" defaultColWidth="9.7109375" defaultRowHeight="12.75"/>
  <cols>
    <col min="1" max="1" width="11.140625" customWidth="1"/>
    <col min="2" max="2" width="10.7109375" customWidth="1"/>
    <col min="3" max="3" width="10.5703125" customWidth="1"/>
    <col min="4" max="4" width="16.140625" customWidth="1"/>
    <col min="5" max="5" width="10.140625" customWidth="1"/>
    <col min="6" max="6" width="9.28515625" customWidth="1"/>
    <col min="7" max="7" width="12.28515625" customWidth="1"/>
    <col min="8" max="8" width="12.7109375" customWidth="1"/>
    <col min="9" max="9" width="10.42578125" customWidth="1"/>
    <col min="10" max="10" width="16.7109375" customWidth="1"/>
    <col min="11" max="11" width="9.85546875" customWidth="1"/>
    <col min="12" max="12" width="13.42578125" customWidth="1"/>
    <col min="13" max="13" width="15.140625" customWidth="1"/>
    <col min="14" max="14" width="13.28515625" customWidth="1"/>
    <col min="15" max="15" width="14.7109375" customWidth="1"/>
    <col min="16" max="16" width="12.85546875" customWidth="1"/>
    <col min="17" max="17" width="10.42578125" customWidth="1"/>
  </cols>
  <sheetData>
    <row r="1" spans="1:57" s="173" customFormat="1" ht="15.75">
      <c r="A1" s="1263" t="str">
        <f>+'hydro&lt;1km2'!A1</f>
        <v>ETUDES DE CONSTRUCTION DE LA PISTE RELIANT DOUAR TIMITAR AU DOUAR LAMSAREH 
A LA COMMUNE OULED ALI YOUSSEF 
PROVINCE DE BOULEMANE</v>
      </c>
      <c r="B1" s="1263"/>
      <c r="C1" s="1263"/>
      <c r="D1" s="1263"/>
      <c r="E1" s="1263"/>
      <c r="F1" s="1263"/>
      <c r="G1" s="1263"/>
      <c r="H1" s="1263"/>
      <c r="I1" s="1263"/>
    </row>
    <row r="2" spans="1:57" s="173" customFormat="1" ht="15.75">
      <c r="A2" s="174" t="e">
        <f>+'hydro&lt;1km2'!#REF!</f>
        <v>#REF!</v>
      </c>
      <c r="B2" s="174"/>
      <c r="C2" s="174"/>
      <c r="D2" s="174"/>
      <c r="E2" s="174"/>
      <c r="F2" s="174"/>
      <c r="G2" s="174"/>
      <c r="H2" s="174"/>
      <c r="I2" s="174"/>
    </row>
    <row r="3" spans="1:57" s="173" customFormat="1" ht="15.75">
      <c r="A3" s="1263" t="e">
        <f>+_xlfn.SINGLE('hydro&lt;1km2'!#REF!)</f>
        <v>#REF!</v>
      </c>
      <c r="B3" s="1263"/>
      <c r="C3" s="1263"/>
      <c r="D3" s="1263"/>
      <c r="E3" s="1263"/>
      <c r="F3" s="1263"/>
      <c r="G3" s="1263"/>
      <c r="H3" s="1263"/>
      <c r="I3" s="1263"/>
    </row>
    <row r="4" spans="1:57" s="173" customFormat="1" ht="15">
      <c r="A4" s="1264"/>
      <c r="B4" s="1264"/>
      <c r="C4" s="1264"/>
      <c r="D4" s="1264"/>
      <c r="E4" s="1264"/>
      <c r="F4" s="1264"/>
      <c r="G4" s="1264"/>
      <c r="H4" s="1264"/>
      <c r="I4" s="1264"/>
    </row>
    <row r="5" spans="1:57" s="170" customFormat="1" ht="21.75" customHeight="1">
      <c r="A5" s="1265" t="str">
        <f>+'hydro&lt;1km2'!A3:M3</f>
        <v>PROJET D'EXECUTION</v>
      </c>
      <c r="B5" s="1265"/>
      <c r="C5" s="1265"/>
      <c r="D5" s="1265"/>
      <c r="E5" s="1265"/>
      <c r="F5" s="1265"/>
      <c r="G5" s="1265"/>
      <c r="H5" s="1265"/>
      <c r="I5" s="1265"/>
      <c r="J5" s="1265"/>
      <c r="K5" s="1265"/>
      <c r="L5" s="1265"/>
      <c r="M5" s="1265"/>
      <c r="N5" s="1265"/>
      <c r="O5" s="1265"/>
      <c r="P5" s="1265"/>
      <c r="Q5" s="1265"/>
    </row>
    <row r="6" spans="1:57" ht="21.75" customHeight="1">
      <c r="H6" s="26"/>
    </row>
    <row r="7" spans="1:57" s="4" customFormat="1" ht="26.25" customHeight="1">
      <c r="A7" s="1260" t="s">
        <v>160</v>
      </c>
      <c r="B7" s="1260"/>
      <c r="C7" s="1260"/>
      <c r="D7" s="1260"/>
      <c r="E7" s="1260"/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</row>
    <row r="8" spans="1:57" s="4" customFormat="1" ht="20.25" customHeight="1" thickBo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57" s="4" customFormat="1" ht="14.25" thickTop="1" thickBot="1">
      <c r="C9"/>
      <c r="E9" s="1261" t="s">
        <v>161</v>
      </c>
      <c r="F9" s="1261"/>
      <c r="G9" s="1261"/>
      <c r="H9" s="1261"/>
      <c r="I9" s="1262" t="s">
        <v>162</v>
      </c>
      <c r="J9" s="1262"/>
      <c r="K9" s="1262"/>
      <c r="L9" s="1262"/>
      <c r="R9" s="29">
        <v>0.8</v>
      </c>
      <c r="S9" s="29">
        <v>0.2</v>
      </c>
      <c r="T9" s="30"/>
      <c r="U9" s="29" t="e">
        <f>(S9+0.2)*#REF!*0.1</f>
        <v>#REF!</v>
      </c>
      <c r="V9" s="29" t="e">
        <f>S9*R9*#REF!</f>
        <v>#REF!</v>
      </c>
      <c r="W9" s="31"/>
      <c r="X9" s="28">
        <v>2.5</v>
      </c>
      <c r="Y9" s="28">
        <v>0.8</v>
      </c>
      <c r="Z9" s="28">
        <v>0.2</v>
      </c>
      <c r="AA9" s="30"/>
      <c r="AB9" s="29">
        <f>(Z9+0.2)*X9*0.1</f>
        <v>0.1</v>
      </c>
      <c r="AC9" s="29">
        <f>Z9*Y9*X9</f>
        <v>0.40000000000000008</v>
      </c>
      <c r="AE9" s="28">
        <v>12.91</v>
      </c>
      <c r="AF9" s="28">
        <v>0.8</v>
      </c>
      <c r="AG9" s="28">
        <v>0.2</v>
      </c>
      <c r="AH9" s="30"/>
      <c r="AI9" s="29">
        <f>(AG9+0.2)*AE9*0.1</f>
        <v>0.51640000000000008</v>
      </c>
      <c r="AJ9" s="29">
        <f>AG9*AF9*AE9</f>
        <v>2.0656000000000003</v>
      </c>
      <c r="AL9" s="28">
        <v>2.5</v>
      </c>
      <c r="AM9" s="29">
        <v>0.8</v>
      </c>
      <c r="AN9" s="29">
        <v>0.2</v>
      </c>
      <c r="AO9" s="30"/>
      <c r="AP9" s="29">
        <f>(AN9+0.2)*AL9*0.1</f>
        <v>0.1</v>
      </c>
      <c r="AQ9" s="29">
        <f>AN9*AM9*AL9</f>
        <v>0.40000000000000008</v>
      </c>
      <c r="AS9" s="28">
        <v>5.9</v>
      </c>
      <c r="AT9" s="29">
        <v>0.8</v>
      </c>
      <c r="AU9" s="29">
        <v>0.2</v>
      </c>
      <c r="AV9" s="30"/>
      <c r="AW9" s="29">
        <f>(AU9+0.2)*AS9*0.1</f>
        <v>0.23600000000000004</v>
      </c>
      <c r="AX9" s="29">
        <f>AU9*AT9*AS9</f>
        <v>0.94400000000000028</v>
      </c>
      <c r="AZ9" s="28">
        <v>8.91</v>
      </c>
      <c r="BA9" s="29">
        <v>0.8</v>
      </c>
      <c r="BB9" s="29">
        <v>0.2</v>
      </c>
      <c r="BC9" s="30"/>
      <c r="BD9" s="29">
        <f>(BB9+0.2)*AZ9*0.1</f>
        <v>0.35640000000000005</v>
      </c>
      <c r="BE9" s="29">
        <f>BB9*BA9*AZ9</f>
        <v>1.4256000000000002</v>
      </c>
    </row>
    <row r="10" spans="1:57" s="4" customFormat="1" ht="23.25" customHeight="1" thickTop="1" thickBot="1">
      <c r="C10" s="1253" t="s">
        <v>120</v>
      </c>
      <c r="D10" s="1253"/>
      <c r="E10" s="32" t="s">
        <v>134</v>
      </c>
      <c r="F10" s="33" t="s">
        <v>134</v>
      </c>
      <c r="G10" s="33" t="s">
        <v>135</v>
      </c>
      <c r="H10" s="34" t="s">
        <v>136</v>
      </c>
      <c r="I10" s="32" t="s">
        <v>134</v>
      </c>
      <c r="J10" s="33" t="s">
        <v>134</v>
      </c>
      <c r="K10" s="33" t="s">
        <v>135</v>
      </c>
      <c r="L10" s="35" t="s">
        <v>136</v>
      </c>
      <c r="R10" s="30"/>
      <c r="S10" s="30"/>
      <c r="T10" s="36"/>
      <c r="U10" s="36"/>
      <c r="V10" s="30"/>
      <c r="X10" s="30" t="s">
        <v>163</v>
      </c>
      <c r="Y10" s="30"/>
      <c r="Z10" s="30"/>
      <c r="AA10" s="36"/>
      <c r="AB10" s="36"/>
      <c r="AC10" s="30"/>
      <c r="AE10" s="30" t="s">
        <v>163</v>
      </c>
      <c r="AF10" s="30"/>
      <c r="AG10" s="30"/>
      <c r="AH10" s="36"/>
      <c r="AI10" s="36"/>
      <c r="AJ10" s="30"/>
      <c r="AL10" s="30" t="s">
        <v>163</v>
      </c>
      <c r="AM10" s="30"/>
      <c r="AN10" s="30"/>
      <c r="AO10" s="36"/>
      <c r="AP10" s="36"/>
      <c r="AQ10" s="30"/>
      <c r="AS10" s="30" t="s">
        <v>163</v>
      </c>
      <c r="AT10" s="30"/>
      <c r="AU10" s="30"/>
      <c r="AV10" s="36"/>
      <c r="AW10" s="36"/>
      <c r="AX10" s="30"/>
      <c r="AZ10" s="30" t="s">
        <v>163</v>
      </c>
      <c r="BA10" s="30"/>
      <c r="BB10" s="30"/>
      <c r="BC10" s="36"/>
      <c r="BD10" s="36"/>
      <c r="BE10" s="30"/>
    </row>
    <row r="11" spans="1:57" s="4" customFormat="1" ht="23.25" customHeight="1" thickTop="1" thickBot="1">
      <c r="C11" s="1253"/>
      <c r="D11" s="1253"/>
      <c r="E11" s="37" t="s">
        <v>23</v>
      </c>
      <c r="F11" s="38" t="s">
        <v>22</v>
      </c>
      <c r="G11" s="38" t="s">
        <v>144</v>
      </c>
      <c r="H11" s="39" t="s">
        <v>164</v>
      </c>
      <c r="I11" s="37" t="s">
        <v>23</v>
      </c>
      <c r="J11" s="38" t="s">
        <v>22</v>
      </c>
      <c r="K11" s="38" t="s">
        <v>144</v>
      </c>
      <c r="L11" s="40" t="s">
        <v>164</v>
      </c>
      <c r="R11" s="36" t="s">
        <v>165</v>
      </c>
      <c r="S11" s="36" t="s">
        <v>166</v>
      </c>
      <c r="T11" s="36" t="s">
        <v>125</v>
      </c>
      <c r="U11" s="36" t="s">
        <v>157</v>
      </c>
      <c r="V11" s="36" t="s">
        <v>158</v>
      </c>
      <c r="W11" s="6"/>
      <c r="X11" s="36" t="s">
        <v>155</v>
      </c>
      <c r="Y11" s="36" t="s">
        <v>165</v>
      </c>
      <c r="Z11" s="36" t="s">
        <v>166</v>
      </c>
      <c r="AA11" s="36" t="s">
        <v>125</v>
      </c>
      <c r="AB11" s="36" t="s">
        <v>157</v>
      </c>
      <c r="AC11" s="36" t="s">
        <v>158</v>
      </c>
      <c r="AE11" s="36" t="s">
        <v>155</v>
      </c>
      <c r="AF11" s="36" t="s">
        <v>165</v>
      </c>
      <c r="AG11" s="36" t="s">
        <v>166</v>
      </c>
      <c r="AH11" s="36" t="s">
        <v>125</v>
      </c>
      <c r="AI11" s="36" t="s">
        <v>157</v>
      </c>
      <c r="AJ11" s="36" t="s">
        <v>158</v>
      </c>
      <c r="AL11" s="36" t="s">
        <v>155</v>
      </c>
      <c r="AM11" s="36" t="s">
        <v>165</v>
      </c>
      <c r="AN11" s="36" t="s">
        <v>166</v>
      </c>
      <c r="AO11" s="36" t="s">
        <v>125</v>
      </c>
      <c r="AP11" s="36" t="s">
        <v>157</v>
      </c>
      <c r="AQ11" s="36" t="s">
        <v>158</v>
      </c>
      <c r="AS11" s="36" t="s">
        <v>155</v>
      </c>
      <c r="AT11" s="36" t="s">
        <v>165</v>
      </c>
      <c r="AU11" s="36" t="s">
        <v>166</v>
      </c>
      <c r="AV11" s="36" t="s">
        <v>125</v>
      </c>
      <c r="AW11" s="36" t="s">
        <v>157</v>
      </c>
      <c r="AX11" s="36" t="s">
        <v>158</v>
      </c>
      <c r="AZ11" s="36" t="s">
        <v>155</v>
      </c>
      <c r="BA11" s="36" t="s">
        <v>165</v>
      </c>
      <c r="BB11" s="36" t="s">
        <v>166</v>
      </c>
      <c r="BC11" s="36" t="s">
        <v>125</v>
      </c>
      <c r="BD11" s="36" t="s">
        <v>157</v>
      </c>
      <c r="BE11" s="36" t="s">
        <v>158</v>
      </c>
    </row>
    <row r="12" spans="1:57" s="4" customFormat="1" ht="23.25" hidden="1" customHeight="1">
      <c r="C12" s="1254" t="s">
        <v>167</v>
      </c>
      <c r="D12" s="1254"/>
      <c r="E12" s="41">
        <v>0.22</v>
      </c>
      <c r="F12" s="42">
        <v>1.25</v>
      </c>
      <c r="G12" s="43">
        <v>105</v>
      </c>
      <c r="H12" s="44">
        <v>3</v>
      </c>
      <c r="I12" s="41">
        <v>0.25</v>
      </c>
      <c r="J12" s="42">
        <v>1.2</v>
      </c>
      <c r="K12" s="43">
        <v>96</v>
      </c>
      <c r="L12" s="45">
        <v>6</v>
      </c>
      <c r="R12" s="29" t="e">
        <f>#REF!+#REF!+0.2</f>
        <v>#REF!</v>
      </c>
      <c r="S12" s="30">
        <v>0.8</v>
      </c>
      <c r="T12" s="29">
        <v>0.2</v>
      </c>
      <c r="U12" s="29">
        <v>0</v>
      </c>
      <c r="V12" s="29" t="e">
        <f>#REF!*T12*(R12+S12)/2*2</f>
        <v>#REF!</v>
      </c>
      <c r="W12" s="31"/>
      <c r="X12" s="28">
        <v>2.3199999999999998</v>
      </c>
      <c r="Y12" s="28">
        <f>1.5+0.2+0.2</f>
        <v>1.9</v>
      </c>
      <c r="Z12" s="46">
        <v>0.8</v>
      </c>
      <c r="AA12" s="28">
        <v>0.2</v>
      </c>
      <c r="AB12" s="29">
        <v>0</v>
      </c>
      <c r="AC12" s="29">
        <f>X12*AA12*(Y12+Z12)/2*2</f>
        <v>1.2527999999999999</v>
      </c>
      <c r="AE12" s="28">
        <v>5.01</v>
      </c>
      <c r="AF12" s="28" t="e">
        <f>3.25+#REF!+0.2</f>
        <v>#REF!</v>
      </c>
      <c r="AG12" s="46">
        <v>0.8</v>
      </c>
      <c r="AH12" s="28">
        <v>0.2</v>
      </c>
      <c r="AI12" s="29">
        <v>0</v>
      </c>
      <c r="AJ12" s="29" t="e">
        <f>AE12*AH12*(AF12+AG12)/2*2</f>
        <v>#REF!</v>
      </c>
      <c r="AL12" s="29">
        <f>AO46</f>
        <v>0</v>
      </c>
      <c r="AM12" s="29" t="e">
        <f>#REF!+#REF!+0.2</f>
        <v>#REF!</v>
      </c>
      <c r="AN12" s="30">
        <v>0.8</v>
      </c>
      <c r="AO12" s="29">
        <v>0.2</v>
      </c>
      <c r="AP12" s="29">
        <v>0</v>
      </c>
      <c r="AQ12" s="29" t="e">
        <f>AL12*AO12*(AM12+AN12)/2*2</f>
        <v>#REF!</v>
      </c>
      <c r="AS12" s="29">
        <f>AV46</f>
        <v>0</v>
      </c>
      <c r="AT12" s="29" t="e">
        <f>#REF!+#REF!+0.2</f>
        <v>#REF!</v>
      </c>
      <c r="AU12" s="30">
        <v>0.8</v>
      </c>
      <c r="AV12" s="29">
        <v>0.2</v>
      </c>
      <c r="AW12" s="29">
        <v>0</v>
      </c>
      <c r="AX12" s="29" t="e">
        <f>AS12*AV12*(AT12+AU12)/2*2</f>
        <v>#REF!</v>
      </c>
      <c r="AZ12" s="29">
        <f>BC46</f>
        <v>0</v>
      </c>
      <c r="BA12" s="29" t="e">
        <f>#REF!+#REF!+0.2</f>
        <v>#REF!</v>
      </c>
      <c r="BB12" s="30">
        <v>0.8</v>
      </c>
      <c r="BC12" s="29">
        <v>0.2</v>
      </c>
      <c r="BD12" s="29">
        <v>0</v>
      </c>
      <c r="BE12" s="29" t="e">
        <f>AZ12*BC12*(BA12+BB12)/2*2</f>
        <v>#REF!</v>
      </c>
    </row>
    <row r="13" spans="1:57" s="4" customFormat="1" ht="23.25" customHeight="1" thickTop="1">
      <c r="C13" s="1257" t="s">
        <v>168</v>
      </c>
      <c r="D13" s="1257"/>
      <c r="E13" s="47">
        <v>0.55000000000000004</v>
      </c>
      <c r="F13" s="48">
        <v>2.25</v>
      </c>
      <c r="G13" s="49">
        <v>160</v>
      </c>
      <c r="H13" s="50">
        <f>3.35+1.5+0.15</f>
        <v>5</v>
      </c>
      <c r="I13" s="47">
        <v>0.35</v>
      </c>
      <c r="J13" s="48">
        <v>1.6</v>
      </c>
      <c r="K13" s="49">
        <v>135</v>
      </c>
      <c r="L13" s="51">
        <v>4</v>
      </c>
      <c r="R13" s="30"/>
      <c r="S13" s="30"/>
      <c r="T13" s="30"/>
      <c r="U13" s="30"/>
      <c r="V13" s="30"/>
      <c r="X13" s="30" t="s">
        <v>169</v>
      </c>
      <c r="Y13" s="30"/>
      <c r="Z13" s="30"/>
      <c r="AA13" s="30"/>
      <c r="AB13" s="30"/>
      <c r="AC13" s="30"/>
      <c r="AE13" s="30" t="s">
        <v>169</v>
      </c>
      <c r="AF13" s="30"/>
      <c r="AG13" s="30"/>
      <c r="AH13" s="30"/>
      <c r="AI13" s="30"/>
      <c r="AJ13" s="30"/>
      <c r="AL13" s="30" t="s">
        <v>169</v>
      </c>
      <c r="AM13" s="30"/>
      <c r="AN13" s="30"/>
      <c r="AO13" s="30"/>
      <c r="AP13" s="30"/>
      <c r="AQ13" s="30"/>
      <c r="AS13" s="30" t="s">
        <v>169</v>
      </c>
      <c r="AT13" s="30"/>
      <c r="AU13" s="30"/>
      <c r="AV13" s="30"/>
      <c r="AW13" s="30"/>
      <c r="AX13" s="30"/>
      <c r="AZ13" s="30" t="s">
        <v>169</v>
      </c>
      <c r="BA13" s="30"/>
      <c r="BB13" s="30"/>
      <c r="BC13" s="30"/>
      <c r="BD13" s="30"/>
      <c r="BE13" s="30"/>
    </row>
    <row r="14" spans="1:57" s="4" customFormat="1" ht="23.25" hidden="1" customHeight="1">
      <c r="C14" s="1258" t="s">
        <v>170</v>
      </c>
      <c r="D14" s="1258"/>
      <c r="E14" s="47">
        <v>0</v>
      </c>
      <c r="F14" s="48">
        <v>0</v>
      </c>
      <c r="G14" s="49">
        <v>0</v>
      </c>
      <c r="H14" s="50">
        <v>0</v>
      </c>
      <c r="I14" s="47">
        <v>0</v>
      </c>
      <c r="J14" s="48">
        <v>0</v>
      </c>
      <c r="K14" s="49">
        <v>0</v>
      </c>
      <c r="L14" s="51">
        <v>0</v>
      </c>
      <c r="R14" s="36" t="s">
        <v>171</v>
      </c>
      <c r="S14" s="36" t="s">
        <v>172</v>
      </c>
      <c r="T14" s="36" t="s">
        <v>125</v>
      </c>
      <c r="U14" s="36" t="s">
        <v>157</v>
      </c>
      <c r="V14" s="36" t="s">
        <v>158</v>
      </c>
      <c r="W14" s="6"/>
      <c r="X14" s="36" t="s">
        <v>155</v>
      </c>
      <c r="Y14" s="36" t="s">
        <v>171</v>
      </c>
      <c r="Z14" s="36" t="s">
        <v>172</v>
      </c>
      <c r="AA14" s="36" t="s">
        <v>125</v>
      </c>
      <c r="AB14" s="36" t="s">
        <v>157</v>
      </c>
      <c r="AC14" s="36" t="s">
        <v>158</v>
      </c>
      <c r="AE14" s="36" t="s">
        <v>155</v>
      </c>
      <c r="AF14" s="36" t="s">
        <v>171</v>
      </c>
      <c r="AG14" s="36" t="s">
        <v>172</v>
      </c>
      <c r="AH14" s="36" t="s">
        <v>125</v>
      </c>
      <c r="AI14" s="36" t="s">
        <v>157</v>
      </c>
      <c r="AJ14" s="36" t="s">
        <v>158</v>
      </c>
      <c r="AL14" s="36" t="s">
        <v>155</v>
      </c>
      <c r="AM14" s="36" t="s">
        <v>171</v>
      </c>
      <c r="AN14" s="36" t="s">
        <v>172</v>
      </c>
      <c r="AO14" s="36" t="s">
        <v>125</v>
      </c>
      <c r="AP14" s="36" t="s">
        <v>157</v>
      </c>
      <c r="AQ14" s="36" t="s">
        <v>158</v>
      </c>
      <c r="AS14" s="36" t="s">
        <v>155</v>
      </c>
      <c r="AT14" s="36" t="s">
        <v>171</v>
      </c>
      <c r="AU14" s="36" t="s">
        <v>172</v>
      </c>
      <c r="AV14" s="36" t="s">
        <v>125</v>
      </c>
      <c r="AW14" s="36" t="s">
        <v>157</v>
      </c>
      <c r="AX14" s="36" t="s">
        <v>158</v>
      </c>
      <c r="AZ14" s="36" t="s">
        <v>155</v>
      </c>
      <c r="BA14" s="36" t="s">
        <v>171</v>
      </c>
      <c r="BB14" s="36" t="s">
        <v>172</v>
      </c>
      <c r="BC14" s="36" t="s">
        <v>125</v>
      </c>
      <c r="BD14" s="36" t="s">
        <v>157</v>
      </c>
      <c r="BE14" s="36" t="s">
        <v>158</v>
      </c>
    </row>
    <row r="15" spans="1:57" s="4" customFormat="1" ht="23.25" customHeight="1" thickBot="1">
      <c r="C15" s="1259" t="s">
        <v>173</v>
      </c>
      <c r="D15" s="1259"/>
      <c r="E15" s="52">
        <v>0.85</v>
      </c>
      <c r="F15" s="53">
        <v>3.4</v>
      </c>
      <c r="G15" s="54">
        <v>210</v>
      </c>
      <c r="H15" s="55">
        <v>5</v>
      </c>
      <c r="I15" s="52">
        <v>0.65</v>
      </c>
      <c r="J15" s="53">
        <v>2.65</v>
      </c>
      <c r="K15" s="54">
        <v>175</v>
      </c>
      <c r="L15" s="56">
        <v>6</v>
      </c>
      <c r="R15" s="29" t="e">
        <f>#REF!*#REF!+(#REF!+1)*#REF!</f>
        <v>#REF!</v>
      </c>
      <c r="S15" s="30" t="e">
        <f>#REF!</f>
        <v>#REF!</v>
      </c>
      <c r="T15" s="29">
        <v>0.2</v>
      </c>
      <c r="U15" s="29" t="e">
        <f>#REF!*(R15+S15)/2*0.1</f>
        <v>#REF!</v>
      </c>
      <c r="V15" s="29" t="e">
        <f>#REF!*T15*(R15+S15)/2</f>
        <v>#REF!</v>
      </c>
      <c r="W15" s="31"/>
      <c r="X15" s="28">
        <v>2.2999999999999998</v>
      </c>
      <c r="Y15" s="28">
        <f>1.5+0.2+0.2</f>
        <v>1.9</v>
      </c>
      <c r="Z15" s="46">
        <v>2.5</v>
      </c>
      <c r="AA15" s="28">
        <v>0.2</v>
      </c>
      <c r="AB15" s="29">
        <f>X15*(Y15+Z15)/2*0.1</f>
        <v>0.50600000000000001</v>
      </c>
      <c r="AC15" s="29">
        <f>X15*AA15*(Y15+Z15)/2</f>
        <v>1.012</v>
      </c>
      <c r="AE15" s="28">
        <v>4.92</v>
      </c>
      <c r="AF15" s="28" t="e">
        <f>3.25*3+4*#REF!</f>
        <v>#REF!</v>
      </c>
      <c r="AG15" s="46">
        <f>AE9</f>
        <v>12.91</v>
      </c>
      <c r="AH15" s="28">
        <v>0.2</v>
      </c>
      <c r="AI15" s="29" t="e">
        <f>AE15*(AF15+AG15)/2*0.1</f>
        <v>#REF!</v>
      </c>
      <c r="AJ15" s="29" t="e">
        <f>AE15*AH15*(AF15+AG15)/2</f>
        <v>#REF!</v>
      </c>
      <c r="AL15" s="28">
        <v>2.2999999999999998</v>
      </c>
      <c r="AM15" s="29" t="e">
        <f>#REF!*#REF!+(#REF!+1)*#REF!</f>
        <v>#REF!</v>
      </c>
      <c r="AN15" s="30">
        <f>AL9</f>
        <v>2.5</v>
      </c>
      <c r="AO15" s="29">
        <v>0.2</v>
      </c>
      <c r="AP15" s="29" t="e">
        <f>AL15*(AM15+AN15)/2*0.1</f>
        <v>#REF!</v>
      </c>
      <c r="AQ15" s="29" t="e">
        <f>AL15*AO15*(AM15+AN15)/2</f>
        <v>#REF!</v>
      </c>
      <c r="AS15" s="28">
        <v>2.9</v>
      </c>
      <c r="AT15" s="29" t="e">
        <f>#REF!*#REF!+(#REF!+1)*#REF!</f>
        <v>#REF!</v>
      </c>
      <c r="AU15" s="30">
        <f>AS9</f>
        <v>5.9</v>
      </c>
      <c r="AV15" s="29">
        <v>0.2</v>
      </c>
      <c r="AW15" s="29" t="e">
        <f>AS15*(AT15+AU15)/2*0.1</f>
        <v>#REF!</v>
      </c>
      <c r="AX15" s="29" t="e">
        <f>AS15*AV15*(AT15+AU15)/2</f>
        <v>#REF!</v>
      </c>
      <c r="AZ15" s="28">
        <v>3.42</v>
      </c>
      <c r="BA15" s="29" t="e">
        <f>#REF!*#REF!+(#REF!+1)*#REF!</f>
        <v>#REF!</v>
      </c>
      <c r="BB15" s="30">
        <f>AZ9</f>
        <v>8.91</v>
      </c>
      <c r="BC15" s="29">
        <v>0.2</v>
      </c>
      <c r="BD15" s="29" t="e">
        <f>AZ15*(BA15+BB15)/2*0.1</f>
        <v>#REF!</v>
      </c>
      <c r="BE15" s="29" t="e">
        <f>AZ15*BC15*(BA15+BB15)/2</f>
        <v>#REF!</v>
      </c>
    </row>
    <row r="16" spans="1:57" s="4" customFormat="1" ht="48.75" customHeight="1" thickTop="1">
      <c r="C16" s="57"/>
      <c r="D16" s="57"/>
      <c r="E16" s="58"/>
      <c r="F16" s="59"/>
      <c r="G16" s="60"/>
      <c r="H16" s="61"/>
      <c r="I16" s="58"/>
      <c r="J16" s="59"/>
      <c r="K16" s="60"/>
      <c r="L16" s="59"/>
      <c r="R16" s="31"/>
      <c r="T16" s="31"/>
      <c r="U16" s="31"/>
      <c r="V16" s="31"/>
      <c r="W16" s="31"/>
      <c r="X16" s="62"/>
      <c r="Y16" s="62"/>
      <c r="Z16" s="63"/>
      <c r="AA16" s="62"/>
      <c r="AB16" s="31"/>
      <c r="AC16" s="31"/>
      <c r="AE16" s="62"/>
      <c r="AF16" s="62"/>
      <c r="AG16" s="63"/>
      <c r="AH16" s="62"/>
      <c r="AI16" s="31"/>
      <c r="AJ16" s="31"/>
      <c r="AL16" s="62"/>
      <c r="AM16" s="31"/>
      <c r="AO16" s="31"/>
      <c r="AP16" s="31"/>
      <c r="AQ16" s="31"/>
      <c r="AS16" s="62"/>
      <c r="AT16" s="31"/>
      <c r="AV16" s="31"/>
      <c r="AW16" s="31"/>
      <c r="AX16" s="31"/>
      <c r="AZ16" s="62"/>
      <c r="BA16" s="31"/>
      <c r="BC16" s="31"/>
      <c r="BD16" s="31"/>
      <c r="BE16" s="31"/>
    </row>
    <row r="17" spans="1:24" ht="26.25" customHeight="1">
      <c r="A17" s="1260" t="s">
        <v>116</v>
      </c>
      <c r="B17" s="1260"/>
      <c r="C17" s="1260"/>
      <c r="D17" s="1260"/>
      <c r="E17" s="1260"/>
      <c r="F17" s="1260"/>
      <c r="G17" s="1260"/>
      <c r="H17" s="1260"/>
      <c r="I17" s="1260"/>
      <c r="J17" s="1260"/>
      <c r="K17" s="1260"/>
      <c r="L17" s="1260"/>
      <c r="M17" s="1260"/>
      <c r="N17" s="1260"/>
      <c r="O17" s="1260"/>
      <c r="P17" s="1260"/>
      <c r="Q17" s="1260"/>
    </row>
    <row r="18" spans="1:24" ht="13.5" thickBot="1">
      <c r="O18" s="1255"/>
      <c r="P18" s="1255"/>
      <c r="Q18" s="1255"/>
    </row>
    <row r="19" spans="1:24" s="4" customFormat="1" ht="32.25" thickTop="1">
      <c r="A19" s="177" t="s">
        <v>117</v>
      </c>
      <c r="B19" s="178" t="s">
        <v>118</v>
      </c>
      <c r="C19" s="178" t="s">
        <v>119</v>
      </c>
      <c r="D19" s="178" t="s">
        <v>120</v>
      </c>
      <c r="E19" s="179" t="s">
        <v>121</v>
      </c>
      <c r="F19" s="179" t="s">
        <v>122</v>
      </c>
      <c r="G19" s="180" t="s">
        <v>123</v>
      </c>
      <c r="H19" s="181" t="s">
        <v>124</v>
      </c>
      <c r="I19" s="181" t="s">
        <v>174</v>
      </c>
      <c r="J19" s="178" t="s">
        <v>126</v>
      </c>
      <c r="K19" s="182" t="s">
        <v>175</v>
      </c>
      <c r="L19" s="178" t="s">
        <v>127</v>
      </c>
      <c r="M19" s="178" t="s">
        <v>128</v>
      </c>
      <c r="N19" s="178" t="s">
        <v>134</v>
      </c>
      <c r="O19" s="178" t="s">
        <v>134</v>
      </c>
      <c r="P19" s="178" t="s">
        <v>135</v>
      </c>
      <c r="Q19" s="183" t="s">
        <v>136</v>
      </c>
    </row>
    <row r="20" spans="1:24" s="4" customFormat="1" ht="31.5">
      <c r="A20" s="184" t="s">
        <v>137</v>
      </c>
      <c r="B20" s="185"/>
      <c r="C20" s="185"/>
      <c r="D20" s="185"/>
      <c r="E20" s="186"/>
      <c r="F20" s="186"/>
      <c r="G20" s="187" t="s">
        <v>138</v>
      </c>
      <c r="H20" s="188" t="s">
        <v>176</v>
      </c>
      <c r="I20" s="188" t="s">
        <v>177</v>
      </c>
      <c r="J20" s="185" t="s">
        <v>120</v>
      </c>
      <c r="K20" s="189" t="s">
        <v>178</v>
      </c>
      <c r="L20" s="185" t="s">
        <v>179</v>
      </c>
      <c r="M20" s="185" t="s">
        <v>180</v>
      </c>
      <c r="N20" s="185" t="s">
        <v>181</v>
      </c>
      <c r="O20" s="185" t="s">
        <v>182</v>
      </c>
      <c r="P20" s="185" t="s">
        <v>144</v>
      </c>
      <c r="Q20" s="190" t="s">
        <v>164</v>
      </c>
    </row>
    <row r="21" spans="1:24" s="264" customFormat="1" ht="28.5" customHeight="1">
      <c r="A21" s="255" t="s">
        <v>146</v>
      </c>
      <c r="B21" s="256">
        <v>2</v>
      </c>
      <c r="C21" s="257" t="s">
        <v>295</v>
      </c>
      <c r="D21" s="258" t="s">
        <v>168</v>
      </c>
      <c r="E21" s="259">
        <v>1.2</v>
      </c>
      <c r="F21" s="259">
        <v>1</v>
      </c>
      <c r="G21" s="259">
        <v>1</v>
      </c>
      <c r="H21" s="259">
        <v>2.89</v>
      </c>
      <c r="I21" s="259">
        <v>0.7</v>
      </c>
      <c r="J21" s="259">
        <v>16</v>
      </c>
      <c r="K21" s="259">
        <f>G21*J21</f>
        <v>16</v>
      </c>
      <c r="L21" s="257">
        <f>J21*(E21*G21+0.2*G21+0.2+1)*(0.1+0.2)</f>
        <v>12.48</v>
      </c>
      <c r="M21" s="257">
        <f>(E21*2+G21*0.2+0.2+E21*G21+G21*0.2+0.2+F21*3)/2*(F21+0.2)</f>
        <v>4.4400000000000004</v>
      </c>
      <c r="N21" s="257">
        <f>+$E$13+$I$13</f>
        <v>0.9</v>
      </c>
      <c r="O21" s="257">
        <f>+$F$13+$J$13</f>
        <v>3.85</v>
      </c>
      <c r="P21" s="257">
        <f>+$G$13+$K$13</f>
        <v>295</v>
      </c>
      <c r="Q21" s="260">
        <f>+$H$13+$L$13</f>
        <v>9</v>
      </c>
      <c r="R21" s="261"/>
      <c r="S21" s="261"/>
      <c r="T21" s="261"/>
      <c r="U21" s="262"/>
      <c r="V21" s="263"/>
      <c r="W21" s="263"/>
      <c r="X21" s="263"/>
    </row>
    <row r="22" spans="1:24" s="264" customFormat="1" ht="28.5" customHeight="1">
      <c r="A22" s="255" t="s">
        <v>183</v>
      </c>
      <c r="B22" s="256">
        <v>3</v>
      </c>
      <c r="C22" s="257" t="s">
        <v>296</v>
      </c>
      <c r="D22" s="258" t="s">
        <v>168</v>
      </c>
      <c r="E22" s="259">
        <v>1.2</v>
      </c>
      <c r="F22" s="259">
        <v>1</v>
      </c>
      <c r="G22" s="259">
        <v>1</v>
      </c>
      <c r="H22" s="259">
        <v>3.86</v>
      </c>
      <c r="I22" s="259">
        <v>0.7</v>
      </c>
      <c r="J22" s="259">
        <v>15</v>
      </c>
      <c r="K22" s="259">
        <f t="shared" ref="K22:K41" si="0">G22*J22</f>
        <v>15</v>
      </c>
      <c r="L22" s="257">
        <f t="shared" ref="L22:L41" si="1">J22*(E22*G22+0.2*G22+0.2+1)*(0.1+0.2)</f>
        <v>11.7</v>
      </c>
      <c r="M22" s="257">
        <f t="shared" ref="M22:M41" si="2">(E22*2+G22*0.2+0.2+E22*G22+G22*0.2+0.2+F22*3)/2*(F22+0.2)</f>
        <v>4.4400000000000004</v>
      </c>
      <c r="N22" s="257">
        <f>+$E$13+$I$13</f>
        <v>0.9</v>
      </c>
      <c r="O22" s="257">
        <f>+$F$13+$J$13</f>
        <v>3.85</v>
      </c>
      <c r="P22" s="257">
        <f>+$G$13+$K$13</f>
        <v>295</v>
      </c>
      <c r="Q22" s="260">
        <f>+$H$13+$L$13</f>
        <v>9</v>
      </c>
      <c r="R22" s="261"/>
      <c r="S22" s="261"/>
      <c r="T22" s="261"/>
      <c r="U22" s="262"/>
      <c r="V22" s="263"/>
      <c r="W22" s="263"/>
      <c r="X22" s="263"/>
    </row>
    <row r="23" spans="1:24" s="264" customFormat="1" ht="28.5" customHeight="1">
      <c r="A23" s="255" t="s">
        <v>148</v>
      </c>
      <c r="B23" s="256">
        <v>4</v>
      </c>
      <c r="C23" s="257" t="s">
        <v>297</v>
      </c>
      <c r="D23" s="258" t="s">
        <v>168</v>
      </c>
      <c r="E23" s="259">
        <v>1.2</v>
      </c>
      <c r="F23" s="259">
        <v>1</v>
      </c>
      <c r="G23" s="259">
        <v>1</v>
      </c>
      <c r="H23" s="259">
        <v>3.71</v>
      </c>
      <c r="I23" s="259">
        <v>0.7</v>
      </c>
      <c r="J23" s="259">
        <v>15</v>
      </c>
      <c r="K23" s="259">
        <f t="shared" si="0"/>
        <v>15</v>
      </c>
      <c r="L23" s="257">
        <f t="shared" si="1"/>
        <v>11.7</v>
      </c>
      <c r="M23" s="257">
        <f t="shared" si="2"/>
        <v>4.4400000000000004</v>
      </c>
      <c r="N23" s="257">
        <f>+$E$13+$I$13</f>
        <v>0.9</v>
      </c>
      <c r="O23" s="257">
        <f>+$F$13+$J$13</f>
        <v>3.85</v>
      </c>
      <c r="P23" s="257">
        <f>+$G$13+$K$13</f>
        <v>295</v>
      </c>
      <c r="Q23" s="260">
        <f>+$H$13+$L$13</f>
        <v>9</v>
      </c>
      <c r="R23" s="261"/>
      <c r="S23" s="261"/>
      <c r="T23" s="261"/>
      <c r="U23" s="262"/>
      <c r="V23" s="263"/>
      <c r="W23" s="263"/>
      <c r="X23" s="263"/>
    </row>
    <row r="24" spans="1:24" s="264" customFormat="1" ht="28.5" customHeight="1">
      <c r="A24" s="255" t="s">
        <v>184</v>
      </c>
      <c r="B24" s="256">
        <v>5</v>
      </c>
      <c r="C24" s="257" t="s">
        <v>298</v>
      </c>
      <c r="D24" s="258" t="s">
        <v>168</v>
      </c>
      <c r="E24" s="259">
        <v>1.2</v>
      </c>
      <c r="F24" s="259">
        <v>1</v>
      </c>
      <c r="G24" s="259">
        <v>1</v>
      </c>
      <c r="H24" s="259">
        <v>2.77</v>
      </c>
      <c r="I24" s="259">
        <v>0.7</v>
      </c>
      <c r="J24" s="259">
        <v>12.5</v>
      </c>
      <c r="K24" s="259">
        <f t="shared" si="0"/>
        <v>12.5</v>
      </c>
      <c r="L24" s="257">
        <f t="shared" si="1"/>
        <v>9.75</v>
      </c>
      <c r="M24" s="257">
        <f t="shared" si="2"/>
        <v>4.4400000000000004</v>
      </c>
      <c r="N24" s="257">
        <f>+$E$13+$I$13</f>
        <v>0.9</v>
      </c>
      <c r="O24" s="257">
        <f>+$F$13+$J$13</f>
        <v>3.85</v>
      </c>
      <c r="P24" s="257">
        <f>+$G$13+$K$13</f>
        <v>295</v>
      </c>
      <c r="Q24" s="260">
        <f>+$H$13+$L$13</f>
        <v>9</v>
      </c>
      <c r="R24" s="261"/>
      <c r="S24" s="261"/>
      <c r="T24" s="261"/>
      <c r="U24" s="262"/>
      <c r="V24" s="263"/>
      <c r="W24" s="263"/>
      <c r="X24" s="263"/>
    </row>
    <row r="25" spans="1:24" s="274" customFormat="1" ht="28.5" customHeight="1">
      <c r="A25" s="265" t="s">
        <v>149</v>
      </c>
      <c r="B25" s="266">
        <v>7</v>
      </c>
      <c r="C25" s="267" t="s">
        <v>315</v>
      </c>
      <c r="D25" s="268" t="s">
        <v>168</v>
      </c>
      <c r="E25" s="269">
        <v>1.2</v>
      </c>
      <c r="F25" s="269">
        <v>1</v>
      </c>
      <c r="G25" s="269">
        <v>2</v>
      </c>
      <c r="H25" s="269">
        <v>4.96</v>
      </c>
      <c r="I25" s="269">
        <v>0.7</v>
      </c>
      <c r="J25" s="269">
        <v>15.5</v>
      </c>
      <c r="K25" s="269">
        <f t="shared" si="0"/>
        <v>31</v>
      </c>
      <c r="L25" s="267">
        <f t="shared" si="1"/>
        <v>18.600000000000001</v>
      </c>
      <c r="M25" s="267">
        <f t="shared" si="2"/>
        <v>5.3999999999999995</v>
      </c>
      <c r="N25" s="267">
        <f>+N29</f>
        <v>1.5</v>
      </c>
      <c r="O25" s="267">
        <f>+O29</f>
        <v>6.05</v>
      </c>
      <c r="P25" s="267">
        <f>+P29</f>
        <v>385</v>
      </c>
      <c r="Q25" s="270">
        <f>+Q29</f>
        <v>11</v>
      </c>
      <c r="R25" s="271"/>
      <c r="S25" s="271"/>
      <c r="T25" s="271"/>
      <c r="U25" s="272"/>
      <c r="V25" s="273"/>
      <c r="W25" s="273"/>
      <c r="X25" s="273"/>
    </row>
    <row r="26" spans="1:24" s="264" customFormat="1" ht="28.5" customHeight="1">
      <c r="A26" s="255" t="s">
        <v>185</v>
      </c>
      <c r="B26" s="256">
        <v>9</v>
      </c>
      <c r="C26" s="257" t="s">
        <v>299</v>
      </c>
      <c r="D26" s="258" t="s">
        <v>168</v>
      </c>
      <c r="E26" s="259">
        <v>1.2</v>
      </c>
      <c r="F26" s="259">
        <v>1</v>
      </c>
      <c r="G26" s="259">
        <v>1</v>
      </c>
      <c r="H26" s="259">
        <v>2.23</v>
      </c>
      <c r="I26" s="259">
        <v>0.7</v>
      </c>
      <c r="J26" s="259">
        <v>12</v>
      </c>
      <c r="K26" s="259">
        <f t="shared" si="0"/>
        <v>12</v>
      </c>
      <c r="L26" s="257">
        <f t="shared" si="1"/>
        <v>9.36</v>
      </c>
      <c r="M26" s="257">
        <f t="shared" si="2"/>
        <v>4.4400000000000004</v>
      </c>
      <c r="N26" s="257">
        <f>+$E$13+$I$13</f>
        <v>0.9</v>
      </c>
      <c r="O26" s="257">
        <f>+$F$13+$J$13</f>
        <v>3.85</v>
      </c>
      <c r="P26" s="257">
        <f>+$G$13+$K$13</f>
        <v>295</v>
      </c>
      <c r="Q26" s="260">
        <f>+$H$13+$L$13</f>
        <v>9</v>
      </c>
      <c r="R26" s="261"/>
      <c r="S26" s="261"/>
      <c r="T26" s="261"/>
      <c r="U26" s="262"/>
      <c r="V26" s="263"/>
      <c r="W26" s="263"/>
      <c r="X26" s="263"/>
    </row>
    <row r="27" spans="1:24" s="264" customFormat="1" ht="28.5" customHeight="1">
      <c r="A27" s="255" t="s">
        <v>325</v>
      </c>
      <c r="B27" s="256">
        <v>11</v>
      </c>
      <c r="C27" s="257" t="s">
        <v>300</v>
      </c>
      <c r="D27" s="258" t="s">
        <v>168</v>
      </c>
      <c r="E27" s="259">
        <v>1.2</v>
      </c>
      <c r="F27" s="259">
        <v>1</v>
      </c>
      <c r="G27" s="259">
        <v>1</v>
      </c>
      <c r="H27" s="259">
        <v>0.43</v>
      </c>
      <c r="I27" s="259">
        <v>0.7</v>
      </c>
      <c r="J27" s="259">
        <v>7.5</v>
      </c>
      <c r="K27" s="259">
        <f t="shared" si="0"/>
        <v>7.5</v>
      </c>
      <c r="L27" s="257">
        <f t="shared" si="1"/>
        <v>5.85</v>
      </c>
      <c r="M27" s="257">
        <f t="shared" si="2"/>
        <v>4.4400000000000004</v>
      </c>
      <c r="N27" s="257">
        <f>+$E$13+$I$13</f>
        <v>0.9</v>
      </c>
      <c r="O27" s="257">
        <f>+$F$13+$J$13</f>
        <v>3.85</v>
      </c>
      <c r="P27" s="257">
        <f>+$G$13+$K$13</f>
        <v>295</v>
      </c>
      <c r="Q27" s="260">
        <f>+$H$13+$L$13</f>
        <v>9</v>
      </c>
      <c r="R27" s="261"/>
      <c r="S27" s="261"/>
      <c r="T27" s="261"/>
      <c r="U27" s="262"/>
      <c r="V27" s="263"/>
      <c r="W27" s="263"/>
      <c r="X27" s="263"/>
    </row>
    <row r="28" spans="1:24" s="264" customFormat="1" ht="28.5" customHeight="1">
      <c r="A28" s="255" t="s">
        <v>187</v>
      </c>
      <c r="B28" s="256">
        <v>12</v>
      </c>
      <c r="C28" s="257" t="s">
        <v>301</v>
      </c>
      <c r="D28" s="258" t="s">
        <v>168</v>
      </c>
      <c r="E28" s="259">
        <v>1.2</v>
      </c>
      <c r="F28" s="259">
        <v>1</v>
      </c>
      <c r="G28" s="259">
        <v>1</v>
      </c>
      <c r="H28" s="259">
        <v>5.63</v>
      </c>
      <c r="I28" s="259">
        <v>0.7</v>
      </c>
      <c r="J28" s="259">
        <v>19.5</v>
      </c>
      <c r="K28" s="259">
        <f t="shared" si="0"/>
        <v>19.5</v>
      </c>
      <c r="L28" s="257">
        <f t="shared" si="1"/>
        <v>15.21</v>
      </c>
      <c r="M28" s="257">
        <f t="shared" si="2"/>
        <v>4.4400000000000004</v>
      </c>
      <c r="N28" s="257">
        <f>+$E$13+$I$13</f>
        <v>0.9</v>
      </c>
      <c r="O28" s="257">
        <f>+$F$13+$J$13</f>
        <v>3.85</v>
      </c>
      <c r="P28" s="257">
        <f>+$G$13+$K$13</f>
        <v>295</v>
      </c>
      <c r="Q28" s="260">
        <f>+$H$13+$L$13</f>
        <v>9</v>
      </c>
      <c r="R28" s="261"/>
      <c r="S28" s="261"/>
      <c r="T28" s="261"/>
      <c r="U28" s="262"/>
      <c r="V28" s="263"/>
      <c r="W28" s="263"/>
      <c r="X28" s="263"/>
    </row>
    <row r="29" spans="1:24" s="274" customFormat="1" ht="28.5" customHeight="1">
      <c r="A29" s="265" t="s">
        <v>188</v>
      </c>
      <c r="B29" s="266">
        <v>13</v>
      </c>
      <c r="C29" s="267" t="s">
        <v>302</v>
      </c>
      <c r="D29" s="268" t="s">
        <v>168</v>
      </c>
      <c r="E29" s="269">
        <v>1.2</v>
      </c>
      <c r="F29" s="269">
        <v>1</v>
      </c>
      <c r="G29" s="269">
        <v>2</v>
      </c>
      <c r="H29" s="269">
        <v>0.38</v>
      </c>
      <c r="I29" s="269">
        <v>0.7</v>
      </c>
      <c r="J29" s="269">
        <v>7.5</v>
      </c>
      <c r="K29" s="269">
        <f t="shared" si="0"/>
        <v>15</v>
      </c>
      <c r="L29" s="267">
        <f t="shared" si="1"/>
        <v>9.0000000000000018</v>
      </c>
      <c r="M29" s="267">
        <f t="shared" si="2"/>
        <v>5.3999999999999995</v>
      </c>
      <c r="N29" s="267">
        <f>+N31</f>
        <v>1.5</v>
      </c>
      <c r="O29" s="267">
        <f>+O31</f>
        <v>6.05</v>
      </c>
      <c r="P29" s="267">
        <f>+P31</f>
        <v>385</v>
      </c>
      <c r="Q29" s="270">
        <f>+Q31</f>
        <v>11</v>
      </c>
      <c r="R29" s="271"/>
      <c r="S29" s="271"/>
      <c r="T29" s="271"/>
      <c r="U29" s="272"/>
      <c r="V29" s="273"/>
      <c r="W29" s="273"/>
      <c r="X29" s="273"/>
    </row>
    <row r="30" spans="1:24" s="274" customFormat="1" ht="28.5" customHeight="1">
      <c r="A30" s="265" t="s">
        <v>189</v>
      </c>
      <c r="B30" s="266">
        <v>14</v>
      </c>
      <c r="C30" s="267" t="s">
        <v>303</v>
      </c>
      <c r="D30" s="268" t="s">
        <v>168</v>
      </c>
      <c r="E30" s="269">
        <v>1.2</v>
      </c>
      <c r="F30" s="269">
        <v>1</v>
      </c>
      <c r="G30" s="269">
        <v>2</v>
      </c>
      <c r="H30" s="269">
        <v>2.14</v>
      </c>
      <c r="I30" s="269">
        <v>0.7</v>
      </c>
      <c r="J30" s="269">
        <v>11.5</v>
      </c>
      <c r="K30" s="269">
        <f t="shared" si="0"/>
        <v>23</v>
      </c>
      <c r="L30" s="267">
        <f t="shared" si="1"/>
        <v>13.800000000000002</v>
      </c>
      <c r="M30" s="267">
        <f t="shared" si="2"/>
        <v>5.3999999999999995</v>
      </c>
      <c r="N30" s="267">
        <f>N29</f>
        <v>1.5</v>
      </c>
      <c r="O30" s="267">
        <f>O29</f>
        <v>6.05</v>
      </c>
      <c r="P30" s="267">
        <f>P29</f>
        <v>385</v>
      </c>
      <c r="Q30" s="270">
        <f>Q29</f>
        <v>11</v>
      </c>
      <c r="R30" s="271"/>
      <c r="S30" s="271"/>
      <c r="T30" s="271"/>
      <c r="U30" s="272"/>
      <c r="V30" s="273"/>
      <c r="W30" s="273"/>
      <c r="X30" s="273"/>
    </row>
    <row r="31" spans="1:24" s="274" customFormat="1" ht="28.5" customHeight="1">
      <c r="A31" s="265" t="s">
        <v>190</v>
      </c>
      <c r="B31" s="266">
        <v>16</v>
      </c>
      <c r="C31" s="267" t="s">
        <v>304</v>
      </c>
      <c r="D31" s="268" t="s">
        <v>168</v>
      </c>
      <c r="E31" s="269">
        <v>1.2</v>
      </c>
      <c r="F31" s="269">
        <v>1</v>
      </c>
      <c r="G31" s="269">
        <v>2</v>
      </c>
      <c r="H31" s="269">
        <v>0.88</v>
      </c>
      <c r="I31" s="269">
        <v>0.7</v>
      </c>
      <c r="J31" s="269">
        <v>9</v>
      </c>
      <c r="K31" s="269">
        <f t="shared" si="0"/>
        <v>18</v>
      </c>
      <c r="L31" s="267">
        <f t="shared" si="1"/>
        <v>10.8</v>
      </c>
      <c r="M31" s="267">
        <f t="shared" si="2"/>
        <v>5.3999999999999995</v>
      </c>
      <c r="N31" s="267">
        <f>+N32</f>
        <v>1.5</v>
      </c>
      <c r="O31" s="267">
        <f>+O32</f>
        <v>6.05</v>
      </c>
      <c r="P31" s="267">
        <f>+P32</f>
        <v>385</v>
      </c>
      <c r="Q31" s="270">
        <f>+Q32</f>
        <v>11</v>
      </c>
      <c r="R31" s="271"/>
      <c r="S31" s="271"/>
      <c r="T31" s="271"/>
      <c r="U31" s="272"/>
      <c r="V31" s="273"/>
      <c r="W31" s="273"/>
      <c r="X31" s="273"/>
    </row>
    <row r="32" spans="1:24" s="274" customFormat="1" ht="28.5" customHeight="1">
      <c r="A32" s="265" t="s">
        <v>191</v>
      </c>
      <c r="B32" s="266">
        <v>17</v>
      </c>
      <c r="C32" s="267" t="s">
        <v>305</v>
      </c>
      <c r="D32" s="268" t="s">
        <v>168</v>
      </c>
      <c r="E32" s="269">
        <v>1.2</v>
      </c>
      <c r="F32" s="269">
        <v>1</v>
      </c>
      <c r="G32" s="269">
        <v>2</v>
      </c>
      <c r="H32" s="269">
        <v>2.11</v>
      </c>
      <c r="I32" s="269">
        <v>0.7</v>
      </c>
      <c r="J32" s="269">
        <v>11</v>
      </c>
      <c r="K32" s="269">
        <f t="shared" si="0"/>
        <v>22</v>
      </c>
      <c r="L32" s="267">
        <f t="shared" si="1"/>
        <v>13.200000000000003</v>
      </c>
      <c r="M32" s="267">
        <f t="shared" si="2"/>
        <v>5.3999999999999995</v>
      </c>
      <c r="N32" s="267">
        <f>E15+I15</f>
        <v>1.5</v>
      </c>
      <c r="O32" s="267">
        <f>F15+J15</f>
        <v>6.05</v>
      </c>
      <c r="P32" s="267">
        <f>G15+K15</f>
        <v>385</v>
      </c>
      <c r="Q32" s="270">
        <f>H15+L15</f>
        <v>11</v>
      </c>
      <c r="R32" s="271"/>
      <c r="S32" s="271"/>
      <c r="T32" s="271"/>
      <c r="U32" s="272"/>
      <c r="V32" s="273"/>
      <c r="W32" s="273"/>
      <c r="X32" s="273"/>
    </row>
    <row r="33" spans="1:24" s="274" customFormat="1" ht="28.5" customHeight="1">
      <c r="A33" s="265" t="s">
        <v>192</v>
      </c>
      <c r="B33" s="266">
        <v>18</v>
      </c>
      <c r="C33" s="267" t="s">
        <v>306</v>
      </c>
      <c r="D33" s="268" t="s">
        <v>168</v>
      </c>
      <c r="E33" s="269">
        <v>1.2</v>
      </c>
      <c r="F33" s="269">
        <v>1</v>
      </c>
      <c r="G33" s="269">
        <v>2</v>
      </c>
      <c r="H33" s="269">
        <v>3.01</v>
      </c>
      <c r="I33" s="269">
        <v>0.7</v>
      </c>
      <c r="J33" s="269">
        <v>13.5</v>
      </c>
      <c r="K33" s="269">
        <f t="shared" si="0"/>
        <v>27</v>
      </c>
      <c r="L33" s="267">
        <f t="shared" si="1"/>
        <v>16.200000000000003</v>
      </c>
      <c r="M33" s="267">
        <f t="shared" si="2"/>
        <v>5.3999999999999995</v>
      </c>
      <c r="N33" s="267">
        <f>N32</f>
        <v>1.5</v>
      </c>
      <c r="O33" s="267">
        <f>O32</f>
        <v>6.05</v>
      </c>
      <c r="P33" s="267">
        <f>P32</f>
        <v>385</v>
      </c>
      <c r="Q33" s="270">
        <f>Q32</f>
        <v>11</v>
      </c>
      <c r="R33" s="271"/>
      <c r="S33" s="271"/>
      <c r="T33" s="271"/>
      <c r="U33" s="272"/>
      <c r="V33" s="273"/>
      <c r="W33" s="273"/>
      <c r="X33" s="273"/>
    </row>
    <row r="34" spans="1:24" s="274" customFormat="1" ht="28.5" customHeight="1">
      <c r="A34" s="265" t="s">
        <v>193</v>
      </c>
      <c r="B34" s="266">
        <v>21</v>
      </c>
      <c r="C34" s="267" t="s">
        <v>307</v>
      </c>
      <c r="D34" s="268" t="s">
        <v>168</v>
      </c>
      <c r="E34" s="269">
        <v>1.2</v>
      </c>
      <c r="F34" s="269">
        <v>1</v>
      </c>
      <c r="G34" s="269">
        <v>2</v>
      </c>
      <c r="H34" s="269">
        <v>4.41</v>
      </c>
      <c r="I34" s="269">
        <v>0.7</v>
      </c>
      <c r="J34" s="269">
        <v>15</v>
      </c>
      <c r="K34" s="269">
        <f t="shared" si="0"/>
        <v>30</v>
      </c>
      <c r="L34" s="267">
        <f t="shared" si="1"/>
        <v>18.000000000000004</v>
      </c>
      <c r="M34" s="267">
        <f t="shared" si="2"/>
        <v>5.3999999999999995</v>
      </c>
      <c r="N34" s="267">
        <f t="shared" ref="N34:Q36" si="3">+N35</f>
        <v>1.5</v>
      </c>
      <c r="O34" s="267">
        <f t="shared" si="3"/>
        <v>6.05</v>
      </c>
      <c r="P34" s="267">
        <f t="shared" si="3"/>
        <v>385</v>
      </c>
      <c r="Q34" s="270">
        <f t="shared" si="3"/>
        <v>11</v>
      </c>
      <c r="R34" s="271"/>
      <c r="S34" s="271"/>
      <c r="T34" s="271"/>
      <c r="U34" s="272"/>
      <c r="V34" s="273"/>
      <c r="W34" s="273"/>
      <c r="X34" s="273"/>
    </row>
    <row r="35" spans="1:24" s="274" customFormat="1" ht="28.5" customHeight="1">
      <c r="A35" s="265" t="s">
        <v>194</v>
      </c>
      <c r="B35" s="266">
        <v>22</v>
      </c>
      <c r="C35" s="267" t="s">
        <v>308</v>
      </c>
      <c r="D35" s="268" t="s">
        <v>168</v>
      </c>
      <c r="E35" s="269">
        <v>1.2</v>
      </c>
      <c r="F35" s="269">
        <v>1</v>
      </c>
      <c r="G35" s="269">
        <v>2</v>
      </c>
      <c r="H35" s="269">
        <v>4.22</v>
      </c>
      <c r="I35" s="269">
        <v>0.7</v>
      </c>
      <c r="J35" s="269">
        <v>15</v>
      </c>
      <c r="K35" s="269">
        <f t="shared" si="0"/>
        <v>30</v>
      </c>
      <c r="L35" s="267">
        <f t="shared" si="1"/>
        <v>18.000000000000004</v>
      </c>
      <c r="M35" s="267">
        <f t="shared" si="2"/>
        <v>5.3999999999999995</v>
      </c>
      <c r="N35" s="267">
        <f t="shared" si="3"/>
        <v>1.5</v>
      </c>
      <c r="O35" s="267">
        <f t="shared" si="3"/>
        <v>6.05</v>
      </c>
      <c r="P35" s="267">
        <f t="shared" si="3"/>
        <v>385</v>
      </c>
      <c r="Q35" s="270">
        <f t="shared" si="3"/>
        <v>11</v>
      </c>
      <c r="R35" s="271"/>
      <c r="S35" s="271"/>
      <c r="T35" s="271"/>
      <c r="U35" s="272"/>
      <c r="V35" s="273"/>
      <c r="W35" s="273"/>
      <c r="X35" s="273"/>
    </row>
    <row r="36" spans="1:24" s="274" customFormat="1" ht="28.5" customHeight="1">
      <c r="A36" s="265" t="s">
        <v>150</v>
      </c>
      <c r="B36" s="266">
        <v>24</v>
      </c>
      <c r="C36" s="267" t="s">
        <v>309</v>
      </c>
      <c r="D36" s="268" t="s">
        <v>168</v>
      </c>
      <c r="E36" s="269">
        <v>1.2</v>
      </c>
      <c r="F36" s="269">
        <v>1</v>
      </c>
      <c r="G36" s="269">
        <v>2</v>
      </c>
      <c r="H36" s="269">
        <v>2.5499999999999998</v>
      </c>
      <c r="I36" s="269">
        <v>0.7</v>
      </c>
      <c r="J36" s="269">
        <v>13</v>
      </c>
      <c r="K36" s="269">
        <f t="shared" si="0"/>
        <v>26</v>
      </c>
      <c r="L36" s="267">
        <f t="shared" si="1"/>
        <v>15.600000000000001</v>
      </c>
      <c r="M36" s="267">
        <f t="shared" si="2"/>
        <v>5.3999999999999995</v>
      </c>
      <c r="N36" s="267">
        <f t="shared" si="3"/>
        <v>1.5</v>
      </c>
      <c r="O36" s="267">
        <f t="shared" si="3"/>
        <v>6.05</v>
      </c>
      <c r="P36" s="267">
        <f t="shared" si="3"/>
        <v>385</v>
      </c>
      <c r="Q36" s="270">
        <f t="shared" si="3"/>
        <v>11</v>
      </c>
      <c r="R36" s="271"/>
      <c r="S36" s="271"/>
      <c r="T36" s="271"/>
      <c r="U36" s="272"/>
      <c r="V36" s="273"/>
      <c r="W36" s="273"/>
      <c r="X36" s="273"/>
    </row>
    <row r="37" spans="1:24" s="274" customFormat="1" ht="28.5" customHeight="1">
      <c r="A37" s="265" t="s">
        <v>195</v>
      </c>
      <c r="B37" s="266">
        <v>25</v>
      </c>
      <c r="C37" s="267" t="s">
        <v>310</v>
      </c>
      <c r="D37" s="268" t="s">
        <v>168</v>
      </c>
      <c r="E37" s="269">
        <v>1.2</v>
      </c>
      <c r="F37" s="269">
        <v>1</v>
      </c>
      <c r="G37" s="269">
        <v>2</v>
      </c>
      <c r="H37" s="269">
        <v>0.98</v>
      </c>
      <c r="I37" s="269">
        <v>0.7</v>
      </c>
      <c r="J37" s="269">
        <v>9</v>
      </c>
      <c r="K37" s="269">
        <f t="shared" si="0"/>
        <v>18</v>
      </c>
      <c r="L37" s="267">
        <f t="shared" si="1"/>
        <v>10.8</v>
      </c>
      <c r="M37" s="267">
        <f t="shared" si="2"/>
        <v>5.3999999999999995</v>
      </c>
      <c r="N37" s="267">
        <f>N32</f>
        <v>1.5</v>
      </c>
      <c r="O37" s="267">
        <f>O32</f>
        <v>6.05</v>
      </c>
      <c r="P37" s="267">
        <f>P32</f>
        <v>385</v>
      </c>
      <c r="Q37" s="270">
        <f>Q32</f>
        <v>11</v>
      </c>
      <c r="R37" s="271"/>
      <c r="S37" s="271"/>
      <c r="T37" s="271"/>
      <c r="U37" s="272"/>
      <c r="V37" s="273"/>
      <c r="W37" s="273"/>
      <c r="X37" s="273"/>
    </row>
    <row r="38" spans="1:24" s="274" customFormat="1" ht="28.5" customHeight="1">
      <c r="A38" s="265" t="s">
        <v>196</v>
      </c>
      <c r="B38" s="266">
        <v>27</v>
      </c>
      <c r="C38" s="267" t="s">
        <v>316</v>
      </c>
      <c r="D38" s="268" t="s">
        <v>168</v>
      </c>
      <c r="E38" s="269">
        <v>1.2</v>
      </c>
      <c r="F38" s="269">
        <v>1</v>
      </c>
      <c r="G38" s="269">
        <v>2</v>
      </c>
      <c r="H38" s="269">
        <v>6.79</v>
      </c>
      <c r="I38" s="269">
        <v>0.7</v>
      </c>
      <c r="J38" s="269">
        <v>21</v>
      </c>
      <c r="K38" s="269">
        <f t="shared" si="0"/>
        <v>42</v>
      </c>
      <c r="L38" s="267">
        <f t="shared" si="1"/>
        <v>25.200000000000003</v>
      </c>
      <c r="M38" s="267">
        <f t="shared" si="2"/>
        <v>5.3999999999999995</v>
      </c>
      <c r="N38" s="267">
        <f>N37</f>
        <v>1.5</v>
      </c>
      <c r="O38" s="267">
        <f>O37</f>
        <v>6.05</v>
      </c>
      <c r="P38" s="267">
        <f>P37</f>
        <v>385</v>
      </c>
      <c r="Q38" s="270">
        <f>Q37</f>
        <v>11</v>
      </c>
      <c r="R38" s="271"/>
      <c r="S38" s="271"/>
      <c r="T38" s="271"/>
      <c r="U38" s="272"/>
      <c r="V38" s="273"/>
      <c r="W38" s="273"/>
      <c r="X38" s="273"/>
    </row>
    <row r="39" spans="1:24" s="274" customFormat="1" ht="28.5" customHeight="1">
      <c r="A39" s="265" t="s">
        <v>197</v>
      </c>
      <c r="B39" s="266">
        <v>29</v>
      </c>
      <c r="C39" s="267" t="s">
        <v>317</v>
      </c>
      <c r="D39" s="268" t="s">
        <v>168</v>
      </c>
      <c r="E39" s="269">
        <v>1.2</v>
      </c>
      <c r="F39" s="269">
        <v>1</v>
      </c>
      <c r="G39" s="269">
        <v>2</v>
      </c>
      <c r="H39" s="269">
        <v>1.0900000000000001</v>
      </c>
      <c r="I39" s="269">
        <v>0.7</v>
      </c>
      <c r="J39" s="269">
        <v>10.5</v>
      </c>
      <c r="K39" s="269">
        <f t="shared" si="0"/>
        <v>21</v>
      </c>
      <c r="L39" s="267">
        <f t="shared" si="1"/>
        <v>12.600000000000001</v>
      </c>
      <c r="M39" s="267">
        <f t="shared" si="2"/>
        <v>5.3999999999999995</v>
      </c>
      <c r="N39" s="267">
        <f>+N38</f>
        <v>1.5</v>
      </c>
      <c r="O39" s="267">
        <f>+O38</f>
        <v>6.05</v>
      </c>
      <c r="P39" s="267">
        <f>+P38</f>
        <v>385</v>
      </c>
      <c r="Q39" s="270">
        <f>+Q38</f>
        <v>11</v>
      </c>
      <c r="R39" s="271"/>
      <c r="S39" s="271"/>
      <c r="T39" s="271"/>
      <c r="U39" s="272"/>
      <c r="V39" s="273"/>
      <c r="W39" s="273"/>
      <c r="X39" s="273"/>
    </row>
    <row r="40" spans="1:24" s="264" customFormat="1" ht="28.5" customHeight="1">
      <c r="A40" s="255" t="s">
        <v>151</v>
      </c>
      <c r="B40" s="256">
        <v>32</v>
      </c>
      <c r="C40" s="257" t="s">
        <v>318</v>
      </c>
      <c r="D40" s="258" t="s">
        <v>168</v>
      </c>
      <c r="E40" s="259">
        <v>1.2</v>
      </c>
      <c r="F40" s="259">
        <v>1</v>
      </c>
      <c r="G40" s="259">
        <v>1</v>
      </c>
      <c r="H40" s="259">
        <v>1.8</v>
      </c>
      <c r="I40" s="259">
        <v>0.7</v>
      </c>
      <c r="J40" s="259">
        <v>11</v>
      </c>
      <c r="K40" s="259">
        <f t="shared" si="0"/>
        <v>11</v>
      </c>
      <c r="L40" s="257">
        <f t="shared" si="1"/>
        <v>8.58</v>
      </c>
      <c r="M40" s="257">
        <f t="shared" si="2"/>
        <v>4.4400000000000004</v>
      </c>
      <c r="N40" s="257">
        <f>N42</f>
        <v>0.9</v>
      </c>
      <c r="O40" s="257">
        <f>O42</f>
        <v>3.85</v>
      </c>
      <c r="P40" s="257">
        <f>P42</f>
        <v>295</v>
      </c>
      <c r="Q40" s="260">
        <f>Q42</f>
        <v>9</v>
      </c>
      <c r="R40" s="261"/>
      <c r="S40" s="261"/>
      <c r="T40" s="261"/>
      <c r="U40" s="262"/>
      <c r="V40" s="263"/>
      <c r="W40" s="263"/>
      <c r="X40" s="263"/>
    </row>
    <row r="41" spans="1:24" s="274" customFormat="1" ht="28.5" customHeight="1">
      <c r="A41" s="265" t="s">
        <v>152</v>
      </c>
      <c r="B41" s="266">
        <v>36</v>
      </c>
      <c r="C41" s="267" t="s">
        <v>319</v>
      </c>
      <c r="D41" s="268" t="s">
        <v>168</v>
      </c>
      <c r="E41" s="269">
        <v>1.2</v>
      </c>
      <c r="F41" s="269">
        <v>1</v>
      </c>
      <c r="G41" s="269">
        <v>2</v>
      </c>
      <c r="H41" s="269">
        <v>0.51</v>
      </c>
      <c r="I41" s="269">
        <v>0.7</v>
      </c>
      <c r="J41" s="269">
        <v>8</v>
      </c>
      <c r="K41" s="269">
        <f t="shared" si="0"/>
        <v>16</v>
      </c>
      <c r="L41" s="267">
        <f t="shared" si="1"/>
        <v>9.6000000000000014</v>
      </c>
      <c r="M41" s="267">
        <f t="shared" si="2"/>
        <v>5.3999999999999995</v>
      </c>
      <c r="N41" s="267">
        <f>+N37</f>
        <v>1.5</v>
      </c>
      <c r="O41" s="267">
        <f>+O37</f>
        <v>6.05</v>
      </c>
      <c r="P41" s="267">
        <f>+P37</f>
        <v>385</v>
      </c>
      <c r="Q41" s="270">
        <f>+Q37</f>
        <v>11</v>
      </c>
      <c r="R41" s="271"/>
      <c r="S41" s="271"/>
      <c r="T41" s="271"/>
      <c r="U41" s="272"/>
      <c r="V41" s="273"/>
      <c r="W41" s="273"/>
      <c r="X41" s="273"/>
    </row>
    <row r="42" spans="1:24" s="264" customFormat="1" ht="28.5" customHeight="1">
      <c r="A42" s="255" t="s">
        <v>198</v>
      </c>
      <c r="B42" s="256" t="s">
        <v>199</v>
      </c>
      <c r="C42" s="257" t="s">
        <v>320</v>
      </c>
      <c r="D42" s="258" t="s">
        <v>168</v>
      </c>
      <c r="E42" s="259">
        <v>1.2</v>
      </c>
      <c r="F42" s="259">
        <v>1</v>
      </c>
      <c r="G42" s="259">
        <v>1</v>
      </c>
      <c r="H42" s="259">
        <v>0.8</v>
      </c>
      <c r="I42" s="259">
        <v>0.7</v>
      </c>
      <c r="J42" s="259">
        <v>19.5</v>
      </c>
      <c r="K42" s="259">
        <f>G42*J42</f>
        <v>19.5</v>
      </c>
      <c r="L42" s="257">
        <f>J42*(E42*G42+0.2*G42+0.2+1)*(0.1+0.2)</f>
        <v>15.21</v>
      </c>
      <c r="M42" s="257">
        <f>(E42*2+G42*0.2+0.2+E42*G42+G42*0.2+0.2+F42*3)/2*(F42+0.2)</f>
        <v>4.4400000000000004</v>
      </c>
      <c r="N42" s="257">
        <f>+$E$13+$I$13</f>
        <v>0.9</v>
      </c>
      <c r="O42" s="257">
        <f>+$F$13+$J$13</f>
        <v>3.85</v>
      </c>
      <c r="P42" s="257">
        <f>+$G$13+$K$13</f>
        <v>295</v>
      </c>
      <c r="Q42" s="260">
        <f>+$H$13+$L$13</f>
        <v>9</v>
      </c>
    </row>
    <row r="43" spans="1:24" s="264" customFormat="1" ht="28.5" customHeight="1">
      <c r="A43" s="255" t="s">
        <v>200</v>
      </c>
      <c r="B43" s="256" t="s">
        <v>199</v>
      </c>
      <c r="C43" s="257" t="s">
        <v>321</v>
      </c>
      <c r="D43" s="258" t="s">
        <v>168</v>
      </c>
      <c r="E43" s="259">
        <v>1.2</v>
      </c>
      <c r="F43" s="259">
        <v>1</v>
      </c>
      <c r="G43" s="259">
        <v>1</v>
      </c>
      <c r="H43" s="259">
        <v>0.6</v>
      </c>
      <c r="I43" s="259">
        <v>0.7</v>
      </c>
      <c r="J43" s="259">
        <v>19</v>
      </c>
      <c r="K43" s="259">
        <f>G43*J43</f>
        <v>19</v>
      </c>
      <c r="L43" s="257">
        <f>J43*(E43*G43+0.2*G43+0.2+1)*(0.1+0.2)</f>
        <v>14.82</v>
      </c>
      <c r="M43" s="257">
        <f>(E43*2+G43*0.2+0.2+E43*G43+G43*0.2+0.2+F43*3)/2*(F43+0.2)</f>
        <v>4.4400000000000004</v>
      </c>
      <c r="N43" s="257">
        <f>+$E$13+$I$13</f>
        <v>0.9</v>
      </c>
      <c r="O43" s="257">
        <f>+$F$13+$J$13</f>
        <v>3.85</v>
      </c>
      <c r="P43" s="257">
        <f>+$G$13+$K$13</f>
        <v>295</v>
      </c>
      <c r="Q43" s="260">
        <f>+$H$13+$L$13</f>
        <v>9</v>
      </c>
      <c r="R43" s="275"/>
      <c r="S43" s="275"/>
      <c r="T43" s="275"/>
      <c r="U43" s="275"/>
      <c r="V43" s="275"/>
      <c r="W43" s="275"/>
      <c r="X43" s="275"/>
    </row>
    <row r="44" spans="1:24" s="264" customFormat="1" ht="28.5" customHeight="1">
      <c r="A44" s="255" t="s">
        <v>201</v>
      </c>
      <c r="B44" s="256" t="s">
        <v>199</v>
      </c>
      <c r="C44" s="257" t="s">
        <v>322</v>
      </c>
      <c r="D44" s="258" t="s">
        <v>168</v>
      </c>
      <c r="E44" s="259">
        <v>1.2</v>
      </c>
      <c r="F44" s="259">
        <v>1</v>
      </c>
      <c r="G44" s="259">
        <v>1</v>
      </c>
      <c r="H44" s="259">
        <v>0.54</v>
      </c>
      <c r="I44" s="259">
        <v>0.7</v>
      </c>
      <c r="J44" s="259">
        <v>15</v>
      </c>
      <c r="K44" s="259">
        <f>G44*J44</f>
        <v>15</v>
      </c>
      <c r="L44" s="257">
        <f>J44*(E44*G44+0.2*G44+0.2+1)*(0.1+0.2)</f>
        <v>11.7</v>
      </c>
      <c r="M44" s="257">
        <f>(E44*2+G44*0.2+0.2+E44*G44+G44*0.2+0.2+F44*3)/2*(F44+0.2)</f>
        <v>4.4400000000000004</v>
      </c>
      <c r="N44" s="257">
        <f>+$E$13+$I$13</f>
        <v>0.9</v>
      </c>
      <c r="O44" s="257">
        <f>+$F$13+$J$13</f>
        <v>3.85</v>
      </c>
      <c r="P44" s="257">
        <f>+$G$13+$K$13</f>
        <v>295</v>
      </c>
      <c r="Q44" s="260">
        <f>+$H$13+$L$13</f>
        <v>9</v>
      </c>
      <c r="R44" s="275"/>
      <c r="S44" s="275"/>
      <c r="T44" s="275"/>
      <c r="U44" s="275"/>
      <c r="V44" s="275"/>
      <c r="W44" s="275"/>
      <c r="X44" s="275"/>
    </row>
    <row r="45" spans="1:24" s="264" customFormat="1" ht="28.5" customHeight="1" thickBot="1">
      <c r="A45" s="276" t="s">
        <v>202</v>
      </c>
      <c r="B45" s="277" t="s">
        <v>199</v>
      </c>
      <c r="C45" s="278" t="s">
        <v>323</v>
      </c>
      <c r="D45" s="279" t="s">
        <v>168</v>
      </c>
      <c r="E45" s="280">
        <v>1.2</v>
      </c>
      <c r="F45" s="280">
        <v>1</v>
      </c>
      <c r="G45" s="280">
        <v>1</v>
      </c>
      <c r="H45" s="280">
        <v>0.37</v>
      </c>
      <c r="I45" s="280">
        <v>0.7</v>
      </c>
      <c r="J45" s="280">
        <v>14.5</v>
      </c>
      <c r="K45" s="280">
        <f>G45*J45</f>
        <v>14.5</v>
      </c>
      <c r="L45" s="278">
        <f>J45*(E45*G45+0.2*G45+0.2+1)*(0.1+0.2)</f>
        <v>11.31</v>
      </c>
      <c r="M45" s="278">
        <f>(E45*2+G45*0.2+0.2+E45*G45+G45*0.2+0.2+F45*3)/2*(F45+0.2)</f>
        <v>4.4400000000000004</v>
      </c>
      <c r="N45" s="278">
        <f>+$E$13+$I$13</f>
        <v>0.9</v>
      </c>
      <c r="O45" s="278">
        <f>+$F$13+$J$13</f>
        <v>3.85</v>
      </c>
      <c r="P45" s="278">
        <f>+$G$13+$K$13</f>
        <v>295</v>
      </c>
      <c r="Q45" s="281">
        <f>+$H$13+$L$13</f>
        <v>9</v>
      </c>
      <c r="R45" s="275"/>
      <c r="S45" s="275"/>
      <c r="T45" s="275"/>
      <c r="U45" s="275"/>
      <c r="V45" s="275"/>
      <c r="W45" s="275"/>
      <c r="X45" s="275"/>
    </row>
    <row r="46" spans="1:24" s="4" customFormat="1" ht="44.25" customHeight="1" thickTop="1" thickBot="1">
      <c r="A46" s="1256" t="s">
        <v>203</v>
      </c>
      <c r="B46" s="1256"/>
      <c r="C46" s="64"/>
      <c r="D46" s="65"/>
      <c r="E46" s="65"/>
      <c r="F46" s="65"/>
      <c r="G46" s="66"/>
      <c r="H46" s="67"/>
      <c r="I46" s="68"/>
      <c r="J46" s="66"/>
      <c r="K46" s="192">
        <f t="shared" ref="K46:Q46" si="4">SUM(K21:K45)</f>
        <v>495.5</v>
      </c>
      <c r="L46" s="192">
        <f t="shared" si="4"/>
        <v>329.07</v>
      </c>
      <c r="M46" s="192">
        <f t="shared" si="4"/>
        <v>123.48000000000002</v>
      </c>
      <c r="N46" s="192">
        <f t="shared" si="4"/>
        <v>30.299999999999994</v>
      </c>
      <c r="O46" s="192">
        <f t="shared" si="4"/>
        <v>124.84999999999994</v>
      </c>
      <c r="P46" s="192">
        <f t="shared" si="4"/>
        <v>8545</v>
      </c>
      <c r="Q46" s="193">
        <f t="shared" si="4"/>
        <v>251</v>
      </c>
      <c r="R46"/>
      <c r="S46"/>
      <c r="T46"/>
      <c r="U46"/>
      <c r="V46"/>
      <c r="W46"/>
      <c r="X46"/>
    </row>
    <row r="47" spans="1:24" ht="13.5" thickTop="1">
      <c r="D47" s="4"/>
      <c r="H47" s="4"/>
      <c r="I47" s="4"/>
      <c r="J47" s="4"/>
      <c r="K47" s="4"/>
      <c r="L47" s="4"/>
      <c r="M47" s="4"/>
      <c r="N47" s="4"/>
      <c r="O47" s="4"/>
      <c r="P47" s="4"/>
      <c r="Q47" s="4"/>
    </row>
  </sheetData>
  <sheetProtection selectLockedCells="1" selectUnlockedCells="1"/>
  <mergeCells count="15">
    <mergeCell ref="E9:H9"/>
    <mergeCell ref="I9:L9"/>
    <mergeCell ref="A1:I1"/>
    <mergeCell ref="A3:I3"/>
    <mergeCell ref="A4:I4"/>
    <mergeCell ref="A7:Q7"/>
    <mergeCell ref="A5:Q5"/>
    <mergeCell ref="C10:D11"/>
    <mergeCell ref="C12:D12"/>
    <mergeCell ref="O18:Q18"/>
    <mergeCell ref="A46:B46"/>
    <mergeCell ref="C13:D13"/>
    <mergeCell ref="C14:D14"/>
    <mergeCell ref="C15:D15"/>
    <mergeCell ref="A17:Q17"/>
  </mergeCells>
  <phoneticPr fontId="58" type="noConversion"/>
  <printOptions horizontalCentered="1"/>
  <pageMargins left="0.15748031496062992" right="0.15748031496062992" top="0.35433070866141736" bottom="0.35433070866141736" header="0.51181102362204722" footer="0.15748031496062992"/>
  <pageSetup paperSize="9" scale="63" firstPageNumber="0" orientation="landscape" verticalDpi="300" r:id="rId1"/>
  <headerFooter alignWithMargins="0">
    <oddFooter>&amp;C&amp;P/&amp;N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/>
  <dimension ref="A1:M49"/>
  <sheetViews>
    <sheetView view="pageBreakPreview" topLeftCell="A4" workbookViewId="0">
      <selection activeCell="K13" sqref="K13"/>
    </sheetView>
  </sheetViews>
  <sheetFormatPr baseColWidth="10" defaultRowHeight="12.75"/>
  <cols>
    <col min="1" max="1" width="19.140625" style="282" bestFit="1" customWidth="1"/>
    <col min="2" max="2" width="7.28515625" style="284" customWidth="1"/>
    <col min="3" max="3" width="10.42578125" style="282" customWidth="1"/>
    <col min="4" max="4" width="17.140625" style="282" customWidth="1"/>
    <col min="5" max="5" width="10.42578125" style="284" customWidth="1"/>
    <col min="6" max="6" width="10.28515625" style="284" customWidth="1"/>
    <col min="7" max="7" width="9.5703125" style="282" bestFit="1" customWidth="1"/>
    <col min="8" max="8" width="10.5703125" style="283" hidden="1" customWidth="1"/>
    <col min="9" max="9" width="14.5703125" style="283" hidden="1" customWidth="1"/>
    <col min="10" max="16384" width="11.42578125" style="282"/>
  </cols>
  <sheetData>
    <row r="1" spans="1:13" s="301" customFormat="1" ht="19.5" hidden="1" customHeight="1">
      <c r="A1" s="1266" t="str">
        <f>'[18]hydro&lt;25km2'!A1:J1</f>
        <v xml:space="preserve">ETUDE DE CONSTRUCTION D'UNE PISTE </v>
      </c>
      <c r="B1" s="1266"/>
      <c r="C1" s="1266"/>
      <c r="D1" s="1266"/>
      <c r="E1" s="1266"/>
      <c r="F1" s="1266"/>
      <c r="G1" s="1266"/>
    </row>
    <row r="2" spans="1:13" s="301" customFormat="1" ht="19.5" hidden="1" customHeight="1">
      <c r="A2" s="1266" t="str">
        <f>'[18]hydro&lt;25km2'!A2:J2</f>
        <v>RELIANT  RAS LAKSER - BERKINE</v>
      </c>
      <c r="B2" s="1266"/>
      <c r="C2" s="1266"/>
      <c r="D2" s="1266"/>
      <c r="E2" s="1266"/>
      <c r="F2" s="1266"/>
      <c r="G2" s="1266"/>
    </row>
    <row r="3" spans="1:13" s="301" customFormat="1" ht="19.5" hidden="1" customHeight="1">
      <c r="A3" s="1266" t="str">
        <f>'[18]hydro&lt;25km2'!A3:J3</f>
        <v>ETUDE DE DEFINITION</v>
      </c>
      <c r="B3" s="1266"/>
      <c r="C3" s="1266"/>
      <c r="D3" s="1266"/>
      <c r="E3" s="1266"/>
      <c r="F3" s="1266"/>
      <c r="G3" s="1266"/>
    </row>
    <row r="4" spans="1:13" s="301" customFormat="1" ht="19.5" customHeight="1">
      <c r="A4" s="175" t="s">
        <v>376</v>
      </c>
      <c r="B4" s="5"/>
      <c r="C4" s="5"/>
      <c r="D4" s="175"/>
      <c r="E4" s="175"/>
      <c r="F4" s="175"/>
      <c r="G4" s="175"/>
    </row>
    <row r="5" spans="1:13" s="301" customFormat="1" ht="19.5" customHeight="1">
      <c r="A5" s="175" t="s">
        <v>377</v>
      </c>
      <c r="B5" s="175"/>
      <c r="C5" s="175"/>
      <c r="D5" s="175"/>
      <c r="E5" s="175"/>
      <c r="F5" s="175"/>
      <c r="G5" s="175"/>
    </row>
    <row r="6" spans="1:13" s="301" customFormat="1" ht="19.5" customHeight="1">
      <c r="A6" s="1267" t="s">
        <v>378</v>
      </c>
      <c r="B6" s="1267"/>
      <c r="C6" s="1267"/>
      <c r="D6" s="1267"/>
      <c r="E6" s="1267"/>
      <c r="F6" s="1267"/>
      <c r="G6" s="1267"/>
    </row>
    <row r="7" spans="1:13" s="301" customFormat="1" ht="19.5" customHeight="1">
      <c r="A7" s="359"/>
      <c r="B7" s="359"/>
      <c r="C7" s="359"/>
      <c r="D7" s="359"/>
      <c r="E7" s="359"/>
      <c r="F7" s="359"/>
      <c r="G7" s="359"/>
    </row>
    <row r="8" spans="1:13" s="301" customFormat="1" ht="19.5" customHeight="1">
      <c r="A8" s="353"/>
      <c r="B8" s="360" t="s">
        <v>311</v>
      </c>
      <c r="C8" s="353"/>
      <c r="D8" s="352"/>
      <c r="E8" s="352"/>
      <c r="F8" s="352"/>
      <c r="G8" s="352"/>
    </row>
    <row r="9" spans="1:13" s="301" customFormat="1" ht="19.5" customHeight="1">
      <c r="A9" s="353"/>
      <c r="B9" s="360"/>
      <c r="C9" s="353"/>
      <c r="D9" s="352"/>
      <c r="E9" s="352"/>
      <c r="F9" s="352"/>
      <c r="G9" s="352"/>
    </row>
    <row r="10" spans="1:13" s="301" customFormat="1" ht="10.5" customHeight="1">
      <c r="A10" s="353"/>
      <c r="B10" s="360"/>
      <c r="C10" s="353"/>
      <c r="D10" s="352"/>
      <c r="E10" s="352"/>
      <c r="F10" s="352"/>
      <c r="G10" s="352"/>
    </row>
    <row r="11" spans="1:13" s="301" customFormat="1" ht="19.5" customHeight="1">
      <c r="A11" s="1266" t="s">
        <v>359</v>
      </c>
      <c r="B11" s="1266"/>
      <c r="C11" s="1266"/>
      <c r="D11" s="1266"/>
      <c r="E11" s="1266"/>
      <c r="F11" s="1266"/>
      <c r="G11" s="1266"/>
    </row>
    <row r="12" spans="1:13" s="301" customFormat="1" ht="19.5" customHeight="1">
      <c r="B12" s="302"/>
      <c r="C12" s="302"/>
      <c r="D12" s="302"/>
    </row>
    <row r="13" spans="1:13" ht="19.5" customHeight="1" thickBot="1">
      <c r="L13" s="282" t="s">
        <v>358</v>
      </c>
    </row>
    <row r="14" spans="1:13" ht="39.950000000000003" customHeight="1" thickTop="1" thickBot="1">
      <c r="A14" s="300" t="s">
        <v>220</v>
      </c>
      <c r="B14" s="300" t="s">
        <v>224</v>
      </c>
      <c r="C14" s="300" t="s">
        <v>225</v>
      </c>
      <c r="D14" s="300"/>
      <c r="E14" s="300" t="s">
        <v>357</v>
      </c>
      <c r="F14" s="300" t="s">
        <v>226</v>
      </c>
      <c r="G14" s="300" t="s">
        <v>227</v>
      </c>
      <c r="H14" s="299" t="s">
        <v>356</v>
      </c>
      <c r="I14" s="299" t="s">
        <v>355</v>
      </c>
      <c r="J14" s="298" t="s">
        <v>354</v>
      </c>
      <c r="L14" s="282">
        <v>11400</v>
      </c>
    </row>
    <row r="15" spans="1:13" ht="13.5" thickTop="1">
      <c r="A15" s="296"/>
      <c r="B15" s="297"/>
      <c r="C15" s="296"/>
      <c r="D15" s="296"/>
      <c r="E15" s="297"/>
      <c r="F15" s="297"/>
      <c r="G15" s="296"/>
      <c r="H15" s="295"/>
      <c r="I15" s="295"/>
      <c r="L15" s="282" t="s">
        <v>353</v>
      </c>
      <c r="M15" s="282" t="s">
        <v>352</v>
      </c>
    </row>
    <row r="16" spans="1:13" ht="24.95" customHeight="1">
      <c r="A16" s="292" t="s">
        <v>351</v>
      </c>
      <c r="B16" s="290" t="s">
        <v>229</v>
      </c>
      <c r="C16" s="293">
        <f>+'avant métre coprs chaussee'!B9</f>
        <v>20556</v>
      </c>
      <c r="D16" s="292" t="s">
        <v>350</v>
      </c>
      <c r="E16" s="291">
        <v>0.6</v>
      </c>
      <c r="F16" s="290">
        <v>8</v>
      </c>
      <c r="G16" s="289">
        <f>F16*E16*C16</f>
        <v>98668.800000000003</v>
      </c>
      <c r="H16" s="285">
        <v>30</v>
      </c>
      <c r="I16" s="285">
        <f>G16*H16</f>
        <v>2960064</v>
      </c>
      <c r="L16" s="294">
        <v>4000</v>
      </c>
      <c r="M16" s="294">
        <f>L14-L16</f>
        <v>7400</v>
      </c>
    </row>
    <row r="17" spans="1:12" ht="24.95" customHeight="1">
      <c r="A17" s="292"/>
      <c r="B17" s="290" t="s">
        <v>229</v>
      </c>
      <c r="C17" s="293">
        <f>+C16</f>
        <v>20556</v>
      </c>
      <c r="D17" s="292" t="s">
        <v>349</v>
      </c>
      <c r="E17" s="291">
        <v>0.35</v>
      </c>
      <c r="F17" s="290">
        <v>12.5</v>
      </c>
      <c r="G17" s="289">
        <f>F17*E17*C17</f>
        <v>89932.5</v>
      </c>
      <c r="H17" s="285">
        <v>30</v>
      </c>
      <c r="I17" s="285">
        <f>G17*H17</f>
        <v>2697975</v>
      </c>
      <c r="L17" s="294">
        <f>M16</f>
        <v>7400</v>
      </c>
    </row>
    <row r="18" spans="1:12" ht="24.95" customHeight="1">
      <c r="A18" s="292"/>
      <c r="B18" s="290" t="s">
        <v>229</v>
      </c>
      <c r="C18" s="293">
        <f>+C17</f>
        <v>20556</v>
      </c>
      <c r="D18" s="292" t="s">
        <v>348</v>
      </c>
      <c r="E18" s="291">
        <v>0.05</v>
      </c>
      <c r="F18" s="290">
        <v>26</v>
      </c>
      <c r="G18" s="289">
        <f>F18*E18*C18</f>
        <v>26722.799999999999</v>
      </c>
      <c r="H18" s="285">
        <v>30</v>
      </c>
      <c r="I18" s="285">
        <f>G18*H18</f>
        <v>801684</v>
      </c>
    </row>
    <row r="19" spans="1:12" ht="24.95" customHeight="1" thickBot="1">
      <c r="A19" s="288" t="s">
        <v>347</v>
      </c>
      <c r="B19" s="287" t="s">
        <v>229</v>
      </c>
      <c r="C19" s="288"/>
      <c r="D19" s="288"/>
      <c r="E19" s="287"/>
      <c r="F19" s="287"/>
      <c r="G19" s="286">
        <f>SUM(G16:G18)</f>
        <v>215324.09999999998</v>
      </c>
      <c r="H19" s="285"/>
      <c r="I19" s="285"/>
    </row>
    <row r="20" spans="1:12" ht="24.95" customHeight="1" thickTop="1">
      <c r="H20" s="283" t="s">
        <v>346</v>
      </c>
      <c r="I20" s="283">
        <f>SUM(I16:I19)</f>
        <v>6459723</v>
      </c>
    </row>
    <row r="21" spans="1:12" ht="24.95" customHeight="1">
      <c r="H21" s="283" t="s">
        <v>345</v>
      </c>
      <c r="I21" s="283">
        <f>I20*0.2</f>
        <v>1291944.6000000001</v>
      </c>
    </row>
    <row r="22" spans="1:12" ht="24.95" customHeight="1">
      <c r="H22" s="283" t="s">
        <v>344</v>
      </c>
      <c r="I22" s="283">
        <f>SUM(I20:I21)</f>
        <v>7751667.5999999996</v>
      </c>
    </row>
    <row r="23" spans="1:12" ht="24.95" customHeight="1"/>
    <row r="49" spans="2:8">
      <c r="B49" s="282"/>
      <c r="E49" s="282"/>
      <c r="F49" s="282"/>
      <c r="H49" s="282"/>
    </row>
  </sheetData>
  <mergeCells count="5">
    <mergeCell ref="A11:G11"/>
    <mergeCell ref="A1:G1"/>
    <mergeCell ref="A2:G2"/>
    <mergeCell ref="A3:G3"/>
    <mergeCell ref="A6:G6"/>
  </mergeCells>
  <printOptions horizontalCentered="1"/>
  <pageMargins left="0.47244094488188981" right="0.78740157480314965" top="0.70866141732283472" bottom="0.39370078740157483" header="0.51181102362204722" footer="0.51181102362204722"/>
  <pageSetup paperSize="9" fitToWidth="0" fitToHeight="0" orientation="portrait" r:id="rId1"/>
  <headerFooter alignWithMargins="0"/>
  <colBreaks count="1" manualBreakCount="1">
    <brk id="9" min="1" max="17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/>
  <dimension ref="A1:Q49"/>
  <sheetViews>
    <sheetView view="pageBreakPreview" topLeftCell="A4" workbookViewId="0">
      <selection activeCell="J21" sqref="J21"/>
    </sheetView>
  </sheetViews>
  <sheetFormatPr baseColWidth="10" defaultRowHeight="12.75"/>
  <cols>
    <col min="1" max="1" width="19.140625" style="282" bestFit="1" customWidth="1"/>
    <col min="2" max="2" width="7.28515625" style="284" customWidth="1"/>
    <col min="3" max="3" width="10.42578125" style="282" customWidth="1"/>
    <col min="4" max="4" width="17.140625" style="282" customWidth="1"/>
    <col min="5" max="5" width="10.42578125" style="284" customWidth="1"/>
    <col min="6" max="6" width="10.28515625" style="284" customWidth="1"/>
    <col min="7" max="7" width="9.5703125" style="282" bestFit="1" customWidth="1"/>
    <col min="8" max="8" width="10.5703125" style="283" hidden="1" customWidth="1"/>
    <col min="9" max="9" width="14.5703125" style="283" hidden="1" customWidth="1"/>
    <col min="10" max="16384" width="11.42578125" style="282"/>
  </cols>
  <sheetData>
    <row r="1" spans="1:17" s="301" customFormat="1" ht="19.5" hidden="1" customHeight="1">
      <c r="A1" s="1266" t="str">
        <f>'[18]hydro&lt;25km2'!A1:J1</f>
        <v xml:space="preserve">ETUDE DE CONSTRUCTION D'UNE PISTE </v>
      </c>
      <c r="B1" s="1266"/>
      <c r="C1" s="1266"/>
      <c r="D1" s="1266"/>
      <c r="E1" s="1266"/>
      <c r="F1" s="1266"/>
      <c r="G1" s="1266"/>
    </row>
    <row r="2" spans="1:17" s="301" customFormat="1" ht="19.5" hidden="1" customHeight="1">
      <c r="A2" s="1266" t="str">
        <f>'[18]hydro&lt;25km2'!A2:J2</f>
        <v>RELIANT  RAS LAKSER - BERKINE</v>
      </c>
      <c r="B2" s="1266"/>
      <c r="C2" s="1266"/>
      <c r="D2" s="1266"/>
      <c r="E2" s="1266"/>
      <c r="F2" s="1266"/>
      <c r="G2" s="1266"/>
    </row>
    <row r="3" spans="1:17" s="301" customFormat="1" ht="19.5" hidden="1" customHeight="1">
      <c r="A3" s="1266" t="str">
        <f>'[18]hydro&lt;25km2'!A3:J3</f>
        <v>ETUDE DE DEFINITION</v>
      </c>
      <c r="B3" s="1266"/>
      <c r="C3" s="1266"/>
      <c r="D3" s="1266"/>
      <c r="E3" s="1266"/>
      <c r="F3" s="1266"/>
      <c r="G3" s="1266"/>
    </row>
    <row r="4" spans="1:17" s="301" customFormat="1" ht="19.5" customHeight="1">
      <c r="A4" s="1268" t="s">
        <v>376</v>
      </c>
      <c r="B4" s="1268"/>
      <c r="C4" s="1268"/>
      <c r="D4" s="1268"/>
      <c r="E4" s="1268"/>
      <c r="F4" s="1268"/>
      <c r="G4" s="1268"/>
    </row>
    <row r="5" spans="1:17" s="301" customFormat="1" ht="19.5" customHeight="1">
      <c r="A5" s="1268" t="e">
        <f>#REF!</f>
        <v>#REF!</v>
      </c>
      <c r="B5" s="1268"/>
      <c r="C5" s="1268"/>
      <c r="D5" s="1268"/>
      <c r="E5" s="1268"/>
      <c r="F5" s="1268"/>
      <c r="G5" s="1268"/>
    </row>
    <row r="6" spans="1:17" s="301" customFormat="1" ht="19.5" customHeight="1">
      <c r="A6" s="1268" t="e">
        <f>+#REF!</f>
        <v>#REF!</v>
      </c>
      <c r="B6" s="1268"/>
      <c r="C6" s="1268"/>
      <c r="D6" s="1268"/>
      <c r="E6" s="1268"/>
      <c r="F6" s="1268"/>
      <c r="G6" s="1268"/>
    </row>
    <row r="7" spans="1:17" s="301" customFormat="1" ht="19.5" customHeight="1">
      <c r="A7" s="359"/>
      <c r="B7" s="359"/>
      <c r="C7" s="359"/>
      <c r="D7" s="359"/>
      <c r="E7" s="359"/>
      <c r="F7" s="359"/>
      <c r="G7" s="359"/>
    </row>
    <row r="8" spans="1:17" s="301" customFormat="1" ht="19.5" customHeight="1">
      <c r="A8" s="353"/>
      <c r="B8" s="360" t="s">
        <v>561</v>
      </c>
      <c r="C8" s="353"/>
      <c r="D8" s="352"/>
      <c r="E8" s="352"/>
      <c r="F8" s="352"/>
      <c r="G8" s="352"/>
    </row>
    <row r="9" spans="1:17" s="301" customFormat="1" ht="19.5" customHeight="1">
      <c r="A9" s="353"/>
      <c r="B9" s="360"/>
      <c r="C9" s="353"/>
      <c r="D9" s="352"/>
      <c r="E9" s="352"/>
      <c r="F9" s="352"/>
      <c r="G9" s="352"/>
    </row>
    <row r="10" spans="1:17" s="301" customFormat="1" ht="10.5" customHeight="1">
      <c r="A10" s="353"/>
      <c r="B10" s="360"/>
      <c r="C10" s="353"/>
      <c r="D10" s="352"/>
      <c r="E10" s="352"/>
      <c r="F10" s="352"/>
      <c r="G10" s="352"/>
    </row>
    <row r="11" spans="1:17" s="301" customFormat="1" ht="19.5" customHeight="1">
      <c r="A11" s="1266" t="s">
        <v>359</v>
      </c>
      <c r="B11" s="1266"/>
      <c r="C11" s="1266"/>
      <c r="D11" s="1266"/>
      <c r="E11" s="1266"/>
      <c r="F11" s="1266"/>
      <c r="G11" s="1266"/>
      <c r="O11" s="301">
        <f>11-9.1</f>
        <v>1.9000000000000004</v>
      </c>
    </row>
    <row r="12" spans="1:17" s="301" customFormat="1" ht="19.5" customHeight="1">
      <c r="B12" s="302"/>
      <c r="C12" s="302"/>
      <c r="D12" s="302"/>
    </row>
    <row r="13" spans="1:17" ht="19.5" customHeight="1" thickBot="1">
      <c r="L13" s="282" t="s">
        <v>358</v>
      </c>
      <c r="O13" s="282">
        <f>9.1/11</f>
        <v>0.82727272727272727</v>
      </c>
      <c r="Q13" s="282">
        <f>O13-1</f>
        <v>-0.17272727272727273</v>
      </c>
    </row>
    <row r="14" spans="1:17" ht="39.950000000000003" customHeight="1" thickTop="1" thickBot="1">
      <c r="A14" s="300" t="s">
        <v>220</v>
      </c>
      <c r="B14" s="300" t="s">
        <v>224</v>
      </c>
      <c r="C14" s="300" t="s">
        <v>225</v>
      </c>
      <c r="D14" s="300"/>
      <c r="E14" s="300" t="s">
        <v>357</v>
      </c>
      <c r="F14" s="300" t="s">
        <v>226</v>
      </c>
      <c r="G14" s="300" t="s">
        <v>227</v>
      </c>
      <c r="H14" s="299" t="s">
        <v>356</v>
      </c>
      <c r="I14" s="299" t="s">
        <v>355</v>
      </c>
      <c r="J14" s="298" t="s">
        <v>354</v>
      </c>
      <c r="L14" s="282">
        <v>11400</v>
      </c>
    </row>
    <row r="15" spans="1:17" ht="13.5" thickTop="1">
      <c r="A15" s="296"/>
      <c r="B15" s="297"/>
      <c r="C15" s="296"/>
      <c r="D15" s="296"/>
      <c r="E15" s="297"/>
      <c r="F15" s="297"/>
      <c r="G15" s="296"/>
      <c r="H15" s="295"/>
      <c r="I15" s="295"/>
      <c r="L15" s="282" t="s">
        <v>353</v>
      </c>
      <c r="M15" s="282" t="s">
        <v>352</v>
      </c>
    </row>
    <row r="16" spans="1:17" ht="24.95" customHeight="1">
      <c r="A16" s="292" t="s">
        <v>351</v>
      </c>
      <c r="B16" s="290" t="s">
        <v>229</v>
      </c>
      <c r="C16" s="495">
        <v>19642</v>
      </c>
      <c r="D16" s="292" t="s">
        <v>350</v>
      </c>
      <c r="E16" s="496">
        <v>0.05</v>
      </c>
      <c r="F16" s="290">
        <v>8</v>
      </c>
      <c r="G16" s="289">
        <f>+K16-J16</f>
        <v>1571.3599999999997</v>
      </c>
      <c r="H16" s="285">
        <v>30</v>
      </c>
      <c r="I16" s="285">
        <f>G16*H16</f>
        <v>47140.799999999988</v>
      </c>
      <c r="J16" s="282">
        <f>+C16*8*0.8*0.05</f>
        <v>6285.4400000000005</v>
      </c>
      <c r="K16" s="282">
        <f>+C16*F16*E16</f>
        <v>7856.8</v>
      </c>
      <c r="L16" s="294">
        <v>4000</v>
      </c>
      <c r="M16" s="294">
        <f>L14-L16</f>
        <v>7400</v>
      </c>
    </row>
    <row r="17" spans="1:15" ht="24.95" customHeight="1">
      <c r="A17" s="292"/>
      <c r="B17" s="290" t="s">
        <v>229</v>
      </c>
      <c r="C17" s="495">
        <f>+C16</f>
        <v>19642</v>
      </c>
      <c r="D17" s="292" t="s">
        <v>349</v>
      </c>
      <c r="E17" s="496">
        <v>0.3</v>
      </c>
      <c r="F17" s="290">
        <v>12.5</v>
      </c>
      <c r="G17" s="289">
        <f>+K17-J17</f>
        <v>14731.5</v>
      </c>
      <c r="H17" s="285">
        <v>30</v>
      </c>
      <c r="I17" s="285">
        <f>G17*H17</f>
        <v>441945</v>
      </c>
      <c r="J17" s="282">
        <f>+C17*12.5*0.8*0.3</f>
        <v>58926</v>
      </c>
      <c r="K17" s="282">
        <f>+C17*F17*E17</f>
        <v>73657.5</v>
      </c>
      <c r="L17" s="294">
        <f>M16</f>
        <v>7400</v>
      </c>
    </row>
    <row r="18" spans="1:15" ht="24.95" customHeight="1">
      <c r="A18" s="292"/>
      <c r="B18" s="290" t="s">
        <v>229</v>
      </c>
      <c r="C18" s="495">
        <f>+C17</f>
        <v>19642</v>
      </c>
      <c r="D18" s="292" t="s">
        <v>348</v>
      </c>
      <c r="E18" s="496">
        <v>0.65</v>
      </c>
      <c r="F18" s="290">
        <v>26</v>
      </c>
      <c r="G18" s="289">
        <f>+K18-J18</f>
        <v>66389.959999999963</v>
      </c>
      <c r="H18" s="285">
        <v>30</v>
      </c>
      <c r="I18" s="285">
        <f>G18*H18</f>
        <v>1991698.7999999989</v>
      </c>
      <c r="J18" s="282">
        <f>+C18*26*0.8*0.65</f>
        <v>265559.84000000003</v>
      </c>
      <c r="K18" s="282">
        <f>+C18*F18*E18</f>
        <v>331949.8</v>
      </c>
    </row>
    <row r="19" spans="1:15" ht="24.95" customHeight="1" thickBot="1">
      <c r="A19" s="288" t="s">
        <v>347</v>
      </c>
      <c r="B19" s="287" t="s">
        <v>229</v>
      </c>
      <c r="C19" s="288"/>
      <c r="D19" s="288"/>
      <c r="E19" s="287"/>
      <c r="F19" s="287"/>
      <c r="G19" s="286">
        <f>SUM(G16:G18)</f>
        <v>82692.819999999963</v>
      </c>
      <c r="H19" s="285"/>
      <c r="I19" s="285"/>
    </row>
    <row r="20" spans="1:15" ht="24.95" customHeight="1" thickTop="1">
      <c r="H20" s="283" t="s">
        <v>346</v>
      </c>
      <c r="I20" s="283">
        <f>SUM(I16:I19)</f>
        <v>2480784.5999999987</v>
      </c>
    </row>
    <row r="21" spans="1:15" ht="24.95" customHeight="1">
      <c r="H21" s="283" t="s">
        <v>345</v>
      </c>
      <c r="I21" s="283">
        <f>I20*0.2</f>
        <v>496156.91999999975</v>
      </c>
      <c r="O21" s="282">
        <f>14562*1*2.5</f>
        <v>36405</v>
      </c>
    </row>
    <row r="22" spans="1:15" ht="24.95" customHeight="1">
      <c r="H22" s="283" t="s">
        <v>344</v>
      </c>
      <c r="I22" s="283">
        <f>SUM(I20:I21)</f>
        <v>2976941.5199999986</v>
      </c>
    </row>
    <row r="23" spans="1:15" ht="24.95" customHeight="1"/>
    <row r="49" spans="2:8">
      <c r="B49" s="282"/>
      <c r="E49" s="282"/>
      <c r="F49" s="282"/>
      <c r="H49" s="282"/>
    </row>
  </sheetData>
  <mergeCells count="7">
    <mergeCell ref="A1:G1"/>
    <mergeCell ref="A2:G2"/>
    <mergeCell ref="A3:G3"/>
    <mergeCell ref="A6:G6"/>
    <mergeCell ref="A11:G11"/>
    <mergeCell ref="A4:G4"/>
    <mergeCell ref="A5:G5"/>
  </mergeCells>
  <printOptions horizontalCentered="1"/>
  <pageMargins left="0.47244094488188981" right="0.78740157480314965" top="0.70866141732283472" bottom="0.39370078740157483" header="0.51181102362204722" footer="0.51181102362204722"/>
  <pageSetup paperSize="9" fitToWidth="0" fitToHeight="0" orientation="landscape" r:id="rId1"/>
  <headerFooter alignWithMargins="0"/>
  <colBreaks count="1" manualBreakCount="1">
    <brk id="9" min="1" max="17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>
    <tabColor rgb="FF92D050"/>
  </sheetPr>
  <dimension ref="A1:L38"/>
  <sheetViews>
    <sheetView view="pageBreakPreview" topLeftCell="A7" zoomScaleSheetLayoutView="100" workbookViewId="0">
      <selection activeCell="G31" sqref="G31"/>
    </sheetView>
  </sheetViews>
  <sheetFormatPr baseColWidth="10" defaultRowHeight="12.75"/>
  <cols>
    <col min="1" max="1" width="18.7109375" style="69" customWidth="1"/>
    <col min="2" max="2" width="13.28515625" style="69" customWidth="1"/>
    <col min="3" max="3" width="10.5703125" style="69" customWidth="1"/>
    <col min="4" max="4" width="10.140625" style="69" customWidth="1"/>
    <col min="5" max="5" width="11.28515625" style="70" customWidth="1"/>
    <col min="6" max="6" width="12.7109375" style="69" customWidth="1"/>
    <col min="7" max="7" width="12.85546875" style="69" customWidth="1"/>
    <col min="8" max="9" width="12.7109375" style="70" customWidth="1"/>
    <col min="10" max="16384" width="11.42578125" style="69"/>
  </cols>
  <sheetData>
    <row r="1" spans="1:12" s="497" customFormat="1" ht="15.75">
      <c r="A1" s="361"/>
      <c r="B1" s="1273" t="s">
        <v>376</v>
      </c>
      <c r="C1" s="1273"/>
      <c r="D1" s="1273"/>
      <c r="E1" s="1273"/>
      <c r="F1" s="1273"/>
      <c r="G1" s="1273"/>
      <c r="H1" s="1273"/>
      <c r="I1" s="361"/>
    </row>
    <row r="2" spans="1:12" s="497" customFormat="1" ht="15.75">
      <c r="A2" s="361"/>
      <c r="B2" s="1273" t="e">
        <f>'hydro&lt;1km2'!#REF!</f>
        <v>#REF!</v>
      </c>
      <c r="C2" s="1273"/>
      <c r="D2" s="1273"/>
      <c r="E2" s="1273"/>
      <c r="F2" s="1273"/>
      <c r="G2" s="1273"/>
      <c r="H2" s="1273"/>
      <c r="I2" s="361"/>
    </row>
    <row r="3" spans="1:12" s="497" customFormat="1" ht="15.75">
      <c r="A3" s="362"/>
      <c r="B3" s="1273" t="e">
        <f>+'estimations AM4'!A3</f>
        <v>#REF!</v>
      </c>
      <c r="C3" s="1273"/>
      <c r="D3" s="1273"/>
      <c r="E3" s="1273"/>
      <c r="F3" s="1273"/>
      <c r="G3" s="1273"/>
      <c r="H3" s="1273"/>
      <c r="I3" s="362"/>
    </row>
    <row r="4" spans="1:12" s="497" customFormat="1" ht="15.75">
      <c r="A4" s="171"/>
      <c r="I4" s="171"/>
    </row>
    <row r="5" spans="1:12" s="497" customFormat="1" ht="15.75">
      <c r="A5" s="361"/>
      <c r="B5" s="361"/>
      <c r="C5" s="361"/>
      <c r="D5" s="363" t="s">
        <v>561</v>
      </c>
      <c r="E5" s="361"/>
      <c r="F5" s="361"/>
      <c r="G5" s="361"/>
      <c r="H5" s="361"/>
      <c r="I5" s="361"/>
    </row>
    <row r="6" spans="1:12" s="497" customFormat="1" ht="15.75" customHeight="1">
      <c r="E6" s="172"/>
      <c r="F6" s="172"/>
      <c r="G6" s="172"/>
    </row>
    <row r="7" spans="1:12" ht="16.5" customHeight="1">
      <c r="A7" s="1275" t="s">
        <v>381</v>
      </c>
      <c r="B7" s="1275"/>
      <c r="C7" s="1275"/>
      <c r="D7" s="1275"/>
      <c r="E7" s="1275"/>
      <c r="F7" s="1275"/>
      <c r="G7" s="1275"/>
      <c r="H7" s="1275"/>
      <c r="I7" s="1275"/>
    </row>
    <row r="8" spans="1:12" ht="7.5" customHeight="1">
      <c r="A8" s="71"/>
      <c r="B8" s="71"/>
      <c r="C8" s="71"/>
      <c r="D8" s="71"/>
      <c r="E8" s="71"/>
      <c r="H8" s="71"/>
      <c r="I8" s="71"/>
    </row>
    <row r="9" spans="1:12" customFormat="1" ht="15" customHeight="1">
      <c r="A9" s="72" t="s">
        <v>209</v>
      </c>
      <c r="B9" s="73">
        <f>+'AVANT-METRE (terrasse) (2)'!C16</f>
        <v>19642</v>
      </c>
      <c r="C9" s="74" t="s">
        <v>208</v>
      </c>
      <c r="D9" s="75" t="s">
        <v>210</v>
      </c>
      <c r="F9" s="6" t="s">
        <v>211</v>
      </c>
    </row>
    <row r="10" spans="1:12" customFormat="1" ht="15" customHeight="1">
      <c r="A10" t="s">
        <v>212</v>
      </c>
      <c r="B10" s="73">
        <v>7</v>
      </c>
      <c r="C10" s="74" t="s">
        <v>208</v>
      </c>
      <c r="D10" s="74"/>
      <c r="F10" s="76"/>
    </row>
    <row r="11" spans="1:12" customFormat="1" ht="15" customHeight="1">
      <c r="A11" t="s">
        <v>214</v>
      </c>
      <c r="B11" s="73">
        <v>1.5</v>
      </c>
      <c r="C11" s="74" t="s">
        <v>208</v>
      </c>
      <c r="D11" s="74">
        <v>20</v>
      </c>
      <c r="E11" t="s">
        <v>540</v>
      </c>
      <c r="F11" s="76">
        <f>(B10)-4</f>
        <v>3</v>
      </c>
    </row>
    <row r="12" spans="1:12" customFormat="1" ht="15" customHeight="1">
      <c r="A12" t="s">
        <v>216</v>
      </c>
      <c r="B12" s="77" t="s">
        <v>217</v>
      </c>
      <c r="C12" s="78">
        <f>2/3%/100</f>
        <v>0.66666666666666674</v>
      </c>
      <c r="D12" s="74">
        <v>20</v>
      </c>
      <c r="E12" t="s">
        <v>541</v>
      </c>
      <c r="F12" s="76">
        <f>B10-4</f>
        <v>3</v>
      </c>
      <c r="J12">
        <f>+B9*7</f>
        <v>137494</v>
      </c>
      <c r="K12">
        <f>+B9*4</f>
        <v>78568</v>
      </c>
      <c r="L12">
        <f>+J12-K12</f>
        <v>58926</v>
      </c>
    </row>
    <row r="13" spans="1:12" customFormat="1" ht="15" customHeight="1">
      <c r="B13" s="77"/>
      <c r="C13" s="78"/>
      <c r="D13" s="74"/>
      <c r="F13" s="76"/>
    </row>
    <row r="14" spans="1:12" customFormat="1" ht="24" customHeight="1">
      <c r="B14" s="77"/>
      <c r="C14" s="74"/>
      <c r="E14" s="75" t="s">
        <v>218</v>
      </c>
      <c r="F14" s="76"/>
    </row>
    <row r="15" spans="1:12" customFormat="1" ht="15" customHeight="1">
      <c r="B15" s="77"/>
      <c r="C15" s="74"/>
      <c r="D15" s="74">
        <v>20</v>
      </c>
      <c r="E15" t="s">
        <v>540</v>
      </c>
      <c r="F15" s="76">
        <f>1/C12*(+D11+D12+D12)/2/100*2+2*B11</f>
        <v>3.9</v>
      </c>
      <c r="I15" s="74"/>
    </row>
    <row r="16" spans="1:12" ht="15" customHeight="1">
      <c r="A16"/>
      <c r="B16" s="79"/>
      <c r="C16" s="79"/>
      <c r="D16" s="74">
        <v>25</v>
      </c>
      <c r="E16" t="s">
        <v>219</v>
      </c>
      <c r="F16" s="76">
        <f>B11*2+1/C12*D16/100</f>
        <v>3.375</v>
      </c>
      <c r="I16"/>
    </row>
    <row r="17" spans="1:11" ht="15" customHeight="1">
      <c r="A17"/>
      <c r="B17" s="79"/>
      <c r="C17" s="79"/>
      <c r="D17" s="74"/>
      <c r="E17"/>
      <c r="F17" s="76"/>
      <c r="I17"/>
    </row>
    <row r="18" spans="1:11" ht="12" customHeight="1" thickBot="1">
      <c r="A18"/>
      <c r="B18" s="79"/>
      <c r="C18" s="79"/>
      <c r="D18" s="74"/>
      <c r="E18"/>
      <c r="F18"/>
      <c r="G18"/>
      <c r="H18"/>
      <c r="I18"/>
    </row>
    <row r="19" spans="1:11" ht="27" thickTop="1" thickBot="1">
      <c r="A19" s="80" t="s">
        <v>220</v>
      </c>
      <c r="B19" s="81" t="s">
        <v>221</v>
      </c>
      <c r="C19" s="81" t="s">
        <v>222</v>
      </c>
      <c r="D19" s="81" t="s">
        <v>223</v>
      </c>
      <c r="E19" s="81" t="s">
        <v>224</v>
      </c>
      <c r="F19" s="81" t="s">
        <v>225</v>
      </c>
      <c r="G19" s="81" t="s">
        <v>121</v>
      </c>
      <c r="H19" s="81" t="s">
        <v>226</v>
      </c>
      <c r="I19" s="82" t="s">
        <v>227</v>
      </c>
    </row>
    <row r="20" spans="1:11" ht="14.1" customHeight="1" thickTop="1">
      <c r="A20" s="86"/>
      <c r="B20" s="88"/>
      <c r="C20" s="88"/>
      <c r="D20" s="88"/>
      <c r="E20" s="88"/>
      <c r="F20" s="92"/>
      <c r="G20" s="90"/>
      <c r="H20" s="93"/>
      <c r="I20" s="94"/>
    </row>
    <row r="21" spans="1:11" ht="18" customHeight="1">
      <c r="A21" s="86" t="s">
        <v>540</v>
      </c>
      <c r="B21" s="87" t="str">
        <f>$D$9</f>
        <v>PT1</v>
      </c>
      <c r="C21" s="88" t="s">
        <v>228</v>
      </c>
      <c r="D21" s="498">
        <f>B9</f>
        <v>19642</v>
      </c>
      <c r="E21" s="88" t="s">
        <v>229</v>
      </c>
      <c r="F21" s="89">
        <f>B9</f>
        <v>19642</v>
      </c>
      <c r="G21" s="90">
        <f>F11+F15</f>
        <v>6.9</v>
      </c>
      <c r="H21" s="95">
        <f>D11/100</f>
        <v>0.2</v>
      </c>
      <c r="I21" s="91">
        <f>F21*G21*H21</f>
        <v>27105.960000000006</v>
      </c>
    </row>
    <row r="22" spans="1:11" ht="14.1" customHeight="1">
      <c r="A22" s="86"/>
      <c r="B22" s="88"/>
      <c r="C22" s="88"/>
      <c r="D22" s="88"/>
      <c r="E22" s="88"/>
      <c r="F22" s="92"/>
      <c r="G22" s="96"/>
      <c r="H22" s="93"/>
      <c r="I22" s="94"/>
    </row>
    <row r="23" spans="1:11" ht="18.75" customHeight="1">
      <c r="A23" s="520" t="str">
        <f>+E12</f>
        <v>GNA</v>
      </c>
      <c r="B23" s="87" t="str">
        <f>$D$9</f>
        <v>PT1</v>
      </c>
      <c r="C23" s="88" t="s">
        <v>228</v>
      </c>
      <c r="D23" s="498">
        <f>B9</f>
        <v>19642</v>
      </c>
      <c r="E23" s="88" t="s">
        <v>229</v>
      </c>
      <c r="F23" s="89">
        <f>B9</f>
        <v>19642</v>
      </c>
      <c r="G23" s="90">
        <f>F12</f>
        <v>3</v>
      </c>
      <c r="H23" s="95">
        <f>D12/100</f>
        <v>0.2</v>
      </c>
      <c r="I23" s="91">
        <f>F23*G23*H23</f>
        <v>11785.2</v>
      </c>
    </row>
    <row r="24" spans="1:11" ht="14.1" customHeight="1">
      <c r="A24" s="97"/>
      <c r="B24" s="98"/>
      <c r="C24" s="98"/>
      <c r="D24" s="98"/>
      <c r="E24" s="88"/>
      <c r="F24" s="99"/>
      <c r="G24" s="96"/>
      <c r="H24" s="93"/>
      <c r="I24" s="94"/>
    </row>
    <row r="25" spans="1:11" ht="20.25" customHeight="1">
      <c r="A25" s="86" t="s">
        <v>219</v>
      </c>
      <c r="B25" s="87" t="str">
        <f>$D$9</f>
        <v>PT1</v>
      </c>
      <c r="C25" s="88" t="s">
        <v>228</v>
      </c>
      <c r="D25" s="498">
        <f>B9</f>
        <v>19642</v>
      </c>
      <c r="E25" s="88" t="s">
        <v>229</v>
      </c>
      <c r="F25" s="89">
        <f>F23</f>
        <v>19642</v>
      </c>
      <c r="G25" s="90">
        <v>2.23</v>
      </c>
      <c r="H25" s="95">
        <f>D16/100</f>
        <v>0.25</v>
      </c>
      <c r="I25" s="91">
        <f>F25*G25*H25</f>
        <v>10950.414999999999</v>
      </c>
    </row>
    <row r="26" spans="1:11" ht="13.5" thickBot="1">
      <c r="A26" s="100"/>
      <c r="B26" s="101"/>
      <c r="C26" s="101"/>
      <c r="D26" s="101"/>
      <c r="E26" s="102"/>
      <c r="F26" s="103"/>
      <c r="G26" s="104"/>
      <c r="H26" s="105"/>
      <c r="I26" s="105"/>
    </row>
    <row r="27" spans="1:11" ht="25.5" customHeight="1" thickTop="1">
      <c r="A27" s="1274" t="s">
        <v>557</v>
      </c>
      <c r="B27" s="1274"/>
      <c r="C27" s="1271">
        <f>SUM(I21:I21)</f>
        <v>27105.960000000006</v>
      </c>
      <c r="D27" s="1271"/>
      <c r="E27" s="111" t="s">
        <v>145</v>
      </c>
      <c r="F27" s="112"/>
      <c r="G27" s="113"/>
      <c r="H27" s="114"/>
      <c r="I27" s="115"/>
      <c r="J27" s="69">
        <v>14159.351999999999</v>
      </c>
    </row>
    <row r="28" spans="1:11" ht="25.5" customHeight="1">
      <c r="A28" s="1274" t="s">
        <v>555</v>
      </c>
      <c r="B28" s="1274"/>
      <c r="C28" s="1271">
        <f>SUM(I23:I23)</f>
        <v>11785.2</v>
      </c>
      <c r="D28" s="1271"/>
      <c r="E28" s="111" t="s">
        <v>145</v>
      </c>
      <c r="F28" s="112"/>
      <c r="G28" s="113"/>
      <c r="H28" s="114"/>
      <c r="I28" s="115"/>
      <c r="J28" s="69">
        <v>6682.88</v>
      </c>
    </row>
    <row r="29" spans="1:11" ht="25.5" customHeight="1">
      <c r="A29" s="1274" t="s">
        <v>233</v>
      </c>
      <c r="B29" s="1274"/>
      <c r="C29" s="1271">
        <f>SUM(I25:I25)</f>
        <v>10950.414999999999</v>
      </c>
      <c r="D29" s="1271"/>
      <c r="E29" s="111" t="s">
        <v>145</v>
      </c>
      <c r="F29" s="112"/>
      <c r="G29" s="113"/>
      <c r="H29" s="114"/>
      <c r="I29" s="114"/>
      <c r="J29" s="69">
        <v>3725.7056000000002</v>
      </c>
    </row>
    <row r="30" spans="1:11" ht="25.5" customHeight="1">
      <c r="A30" s="1269" t="s">
        <v>234</v>
      </c>
      <c r="B30" s="1270"/>
      <c r="C30" s="1271">
        <f>B9*B10</f>
        <v>137494</v>
      </c>
      <c r="D30" s="1272"/>
      <c r="E30" s="111" t="s">
        <v>235</v>
      </c>
      <c r="F30" s="112" t="s">
        <v>95</v>
      </c>
      <c r="G30" s="116">
        <f>C30*2.5/1000</f>
        <v>343.73500000000001</v>
      </c>
      <c r="H30" s="117" t="s">
        <v>237</v>
      </c>
      <c r="I30" s="115" t="s">
        <v>327</v>
      </c>
      <c r="J30" s="69">
        <v>41768</v>
      </c>
      <c r="K30" s="69">
        <f>+B4*B5</f>
        <v>0</v>
      </c>
    </row>
    <row r="31" spans="1:11" ht="25.5" customHeight="1">
      <c r="A31" s="1269" t="s">
        <v>236</v>
      </c>
      <c r="B31" s="1270"/>
      <c r="C31" s="1271">
        <f>+C30</f>
        <v>137494</v>
      </c>
      <c r="D31" s="1272"/>
      <c r="E31" s="111" t="s">
        <v>235</v>
      </c>
      <c r="F31" s="112" t="s">
        <v>95</v>
      </c>
      <c r="G31" s="116">
        <f>C31*1.5/1000</f>
        <v>206.24100000000001</v>
      </c>
      <c r="H31" s="117" t="s">
        <v>237</v>
      </c>
      <c r="I31" s="115" t="s">
        <v>327</v>
      </c>
      <c r="J31" s="69">
        <v>41768</v>
      </c>
      <c r="K31" s="69">
        <v>143892</v>
      </c>
    </row>
    <row r="32" spans="1:11">
      <c r="H32" s="113"/>
      <c r="I32" s="113"/>
      <c r="J32" s="113"/>
    </row>
    <row r="33" spans="8:10">
      <c r="H33" s="113"/>
      <c r="I33" s="113"/>
      <c r="J33" s="113"/>
    </row>
    <row r="34" spans="8:10">
      <c r="H34" s="113"/>
      <c r="I34" s="113"/>
      <c r="J34" s="113"/>
    </row>
    <row r="35" spans="8:10">
      <c r="H35" s="113"/>
      <c r="I35" s="113"/>
      <c r="J35" s="113"/>
    </row>
    <row r="38" spans="8:10">
      <c r="I38" s="70">
        <f>10030*2.5/1000</f>
        <v>25.074999999999999</v>
      </c>
    </row>
  </sheetData>
  <sheetProtection selectLockedCells="1" selectUnlockedCells="1"/>
  <mergeCells count="14">
    <mergeCell ref="B1:H1"/>
    <mergeCell ref="A28:B28"/>
    <mergeCell ref="C28:D28"/>
    <mergeCell ref="A29:B29"/>
    <mergeCell ref="C29:D29"/>
    <mergeCell ref="B3:H3"/>
    <mergeCell ref="A7:I7"/>
    <mergeCell ref="A27:B27"/>
    <mergeCell ref="C27:D27"/>
    <mergeCell ref="A31:B31"/>
    <mergeCell ref="C31:D31"/>
    <mergeCell ref="A30:B30"/>
    <mergeCell ref="C30:D30"/>
    <mergeCell ref="B2:H2"/>
  </mergeCells>
  <printOptions horizontalCentered="1"/>
  <pageMargins left="0.35433070866141736" right="0.39370078740157483" top="0.23622047244094491" bottom="0.23622047244094491" header="0.51181102362204722" footer="0.51181102362204722"/>
  <pageSetup paperSize="9" scale="85" firstPageNumber="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20">
    <tabColor rgb="FFFF0000"/>
  </sheetPr>
  <dimension ref="A1:Q35"/>
  <sheetViews>
    <sheetView view="pageBreakPreview" topLeftCell="A5" workbookViewId="0">
      <selection activeCell="F23" sqref="F23"/>
    </sheetView>
  </sheetViews>
  <sheetFormatPr baseColWidth="10" defaultRowHeight="12.75"/>
  <cols>
    <col min="1" max="1" width="19.140625" style="282" bestFit="1" customWidth="1"/>
    <col min="2" max="2" width="7.28515625" style="284" customWidth="1"/>
    <col min="3" max="3" width="10.42578125" style="282" customWidth="1"/>
    <col min="4" max="4" width="17.140625" style="282" customWidth="1"/>
    <col min="5" max="5" width="10.42578125" style="284" customWidth="1"/>
    <col min="6" max="6" width="10.28515625" style="284" customWidth="1"/>
    <col min="7" max="7" width="9.5703125" style="282" bestFit="1" customWidth="1"/>
    <col min="8" max="8" width="10.5703125" style="283" hidden="1" customWidth="1"/>
    <col min="9" max="9" width="14.5703125" style="283" hidden="1" customWidth="1"/>
    <col min="10" max="16384" width="11.42578125" style="282"/>
  </cols>
  <sheetData>
    <row r="1" spans="1:17" s="301" customFormat="1" ht="19.5" hidden="1" customHeight="1">
      <c r="A1" s="1266" t="str">
        <f>'[18]hydro&lt;25km2'!A1:J1</f>
        <v xml:space="preserve">ETUDE DE CONSTRUCTION D'UNE PISTE </v>
      </c>
      <c r="B1" s="1266"/>
      <c r="C1" s="1266"/>
      <c r="D1" s="1266"/>
      <c r="E1" s="1266"/>
      <c r="F1" s="1266"/>
      <c r="G1" s="1266"/>
    </row>
    <row r="2" spans="1:17" s="301" customFormat="1" ht="19.5" hidden="1" customHeight="1">
      <c r="A2" s="1266" t="str">
        <f>'[18]hydro&lt;25km2'!A2:J2</f>
        <v>RELIANT  RAS LAKSER - BERKINE</v>
      </c>
      <c r="B2" s="1266"/>
      <c r="C2" s="1266"/>
      <c r="D2" s="1266"/>
      <c r="E2" s="1266"/>
      <c r="F2" s="1266"/>
      <c r="G2" s="1266"/>
    </row>
    <row r="3" spans="1:17" s="301" customFormat="1" ht="19.5" hidden="1" customHeight="1">
      <c r="A3" s="1266" t="str">
        <f>'[18]hydro&lt;25km2'!A3:J3</f>
        <v>ETUDE DE DEFINITION</v>
      </c>
      <c r="B3" s="1266"/>
      <c r="C3" s="1266"/>
      <c r="D3" s="1266"/>
      <c r="E3" s="1266"/>
      <c r="F3" s="1266"/>
      <c r="G3" s="1266"/>
    </row>
    <row r="4" spans="1:17" s="301" customFormat="1" ht="19.5" hidden="1" customHeight="1">
      <c r="A4" s="1266"/>
      <c r="B4" s="1266"/>
      <c r="C4" s="1266"/>
      <c r="D4" s="1266"/>
      <c r="E4" s="1266"/>
      <c r="F4" s="1266"/>
      <c r="G4" s="1266"/>
    </row>
    <row r="5" spans="1:17" s="301" customFormat="1" ht="19.5" customHeight="1">
      <c r="A5" s="1268" t="s">
        <v>376</v>
      </c>
      <c r="B5" s="1268"/>
      <c r="C5" s="1268"/>
      <c r="D5" s="1268"/>
      <c r="E5" s="1268"/>
      <c r="F5" s="1268"/>
      <c r="G5" s="1268"/>
    </row>
    <row r="6" spans="1:17" s="301" customFormat="1" ht="19.5" customHeight="1">
      <c r="A6" s="1268" t="e">
        <f>#REF!</f>
        <v>#REF!</v>
      </c>
      <c r="B6" s="1268"/>
      <c r="C6" s="1268"/>
      <c r="D6" s="1268"/>
      <c r="E6" s="1268"/>
      <c r="F6" s="1268"/>
      <c r="G6" s="1268"/>
    </row>
    <row r="7" spans="1:17" s="301" customFormat="1" ht="19.5" customHeight="1">
      <c r="A7" s="1268" t="e">
        <f>+'AVANT-METRE (terrasse) (2)'!A6:G6</f>
        <v>#REF!</v>
      </c>
      <c r="B7" s="1268"/>
      <c r="C7" s="1268"/>
      <c r="D7" s="1268"/>
      <c r="E7" s="1268"/>
      <c r="F7" s="1268"/>
      <c r="G7" s="1268"/>
    </row>
    <row r="8" spans="1:17" s="301" customFormat="1" ht="19.5" customHeight="1">
      <c r="A8" s="1268" t="s">
        <v>583</v>
      </c>
      <c r="B8" s="1268"/>
      <c r="C8" s="1268"/>
      <c r="D8" s="1268"/>
      <c r="E8" s="1268"/>
      <c r="F8" s="1268"/>
      <c r="G8" s="1268"/>
    </row>
    <row r="9" spans="1:17" s="301" customFormat="1" ht="19.5" customHeight="1">
      <c r="A9" s="359"/>
      <c r="B9" s="359"/>
      <c r="C9" s="359"/>
      <c r="D9" s="359"/>
      <c r="E9" s="359"/>
      <c r="F9" s="359"/>
      <c r="G9" s="359"/>
    </row>
    <row r="10" spans="1:17" s="301" customFormat="1" ht="19.5" customHeight="1">
      <c r="A10" s="353"/>
      <c r="B10" s="360"/>
      <c r="C10" s="353"/>
      <c r="D10" s="352"/>
      <c r="E10" s="352"/>
      <c r="F10" s="352"/>
      <c r="G10" s="352"/>
    </row>
    <row r="11" spans="1:17" ht="19.5" customHeight="1" thickBot="1">
      <c r="L11" s="282" t="s">
        <v>358</v>
      </c>
      <c r="O11" s="282">
        <f>9.1/11</f>
        <v>0.82727272727272727</v>
      </c>
      <c r="Q11" s="282">
        <f>O11-1</f>
        <v>-0.17272727272727273</v>
      </c>
    </row>
    <row r="12" spans="1:17" ht="39.950000000000003" customHeight="1" thickTop="1" thickBot="1">
      <c r="A12" s="300" t="s">
        <v>220</v>
      </c>
      <c r="B12" s="300" t="s">
        <v>224</v>
      </c>
      <c r="C12" s="300" t="s">
        <v>225</v>
      </c>
      <c r="D12" s="300"/>
      <c r="E12" s="300" t="s">
        <v>357</v>
      </c>
      <c r="F12" s="300" t="s">
        <v>226</v>
      </c>
      <c r="G12" s="300" t="s">
        <v>227</v>
      </c>
      <c r="H12" s="299" t="s">
        <v>356</v>
      </c>
      <c r="I12" s="299" t="s">
        <v>355</v>
      </c>
      <c r="J12" s="298" t="s">
        <v>354</v>
      </c>
      <c r="L12" s="282">
        <v>11400</v>
      </c>
    </row>
    <row r="13" spans="1:17" ht="24.95" customHeight="1" thickTop="1">
      <c r="A13" s="292" t="s">
        <v>351</v>
      </c>
      <c r="B13" s="290" t="s">
        <v>229</v>
      </c>
      <c r="C13" s="495">
        <v>925</v>
      </c>
      <c r="D13" s="292" t="s">
        <v>350</v>
      </c>
      <c r="E13" s="496">
        <v>0.05</v>
      </c>
      <c r="F13" s="290">
        <v>8</v>
      </c>
      <c r="G13" s="289">
        <f>+F13*E13*C13</f>
        <v>370</v>
      </c>
      <c r="H13" s="285">
        <v>30</v>
      </c>
      <c r="I13" s="285">
        <f>G13*H13</f>
        <v>11100</v>
      </c>
      <c r="J13" s="282">
        <f>+C13*8*0.8*0.05</f>
        <v>296</v>
      </c>
      <c r="K13" s="282">
        <f>+C13*F13*E13</f>
        <v>370</v>
      </c>
      <c r="L13" s="294">
        <v>4000</v>
      </c>
      <c r="M13" s="294" t="e">
        <f>L11-L13</f>
        <v>#VALUE!</v>
      </c>
    </row>
    <row r="14" spans="1:17" ht="24.95" customHeight="1">
      <c r="A14" s="292"/>
      <c r="B14" s="290" t="s">
        <v>229</v>
      </c>
      <c r="C14" s="495">
        <f>+C13</f>
        <v>925</v>
      </c>
      <c r="D14" s="292" t="s">
        <v>349</v>
      </c>
      <c r="E14" s="496">
        <v>0.65</v>
      </c>
      <c r="F14" s="290">
        <v>12.5</v>
      </c>
      <c r="G14" s="289">
        <f>+F14*E14*C14</f>
        <v>7515.625</v>
      </c>
      <c r="H14" s="285">
        <v>30</v>
      </c>
      <c r="I14" s="285">
        <f>G14*H14</f>
        <v>225468.75</v>
      </c>
      <c r="J14" s="282">
        <f>+C14*12.5*0.8*0.65</f>
        <v>6012.5</v>
      </c>
      <c r="K14" s="282">
        <f>+C14*F14*E14</f>
        <v>7515.625</v>
      </c>
      <c r="L14" s="294" t="e">
        <f>M13</f>
        <v>#VALUE!</v>
      </c>
    </row>
    <row r="15" spans="1:17" ht="24.95" customHeight="1">
      <c r="A15" s="292"/>
      <c r="B15" s="290" t="s">
        <v>229</v>
      </c>
      <c r="C15" s="495">
        <f>+C14</f>
        <v>925</v>
      </c>
      <c r="D15" s="292" t="s">
        <v>348</v>
      </c>
      <c r="E15" s="496">
        <v>0.25</v>
      </c>
      <c r="F15" s="290">
        <v>26</v>
      </c>
      <c r="G15" s="289">
        <f>+F15*E15*C15</f>
        <v>6012.5</v>
      </c>
      <c r="H15" s="285">
        <v>30</v>
      </c>
      <c r="I15" s="285">
        <f>G15*H15</f>
        <v>180375</v>
      </c>
      <c r="J15" s="282">
        <f>+C15*26*0.8*0.25</f>
        <v>4810</v>
      </c>
      <c r="K15" s="282">
        <f>+C15*F15*E15</f>
        <v>6012.5</v>
      </c>
    </row>
    <row r="16" spans="1:17" ht="24.95" customHeight="1" thickBot="1">
      <c r="A16" s="288" t="s">
        <v>347</v>
      </c>
      <c r="B16" s="287" t="s">
        <v>229</v>
      </c>
      <c r="C16" s="288"/>
      <c r="D16" s="288"/>
      <c r="E16" s="287"/>
      <c r="F16" s="287"/>
      <c r="G16" s="286">
        <f>SUM(G13:G15)</f>
        <v>13898.125</v>
      </c>
      <c r="H16" s="285"/>
      <c r="I16" s="285"/>
    </row>
    <row r="17" spans="1:13" ht="13.5" thickTop="1">
      <c r="A17" s="296"/>
      <c r="B17" s="297"/>
      <c r="C17" s="296"/>
      <c r="D17" s="296"/>
      <c r="E17" s="297"/>
      <c r="F17" s="297"/>
      <c r="G17" s="296"/>
      <c r="H17" s="295"/>
      <c r="I17" s="295"/>
      <c r="L17" s="282" t="s">
        <v>353</v>
      </c>
      <c r="M17" s="282" t="s">
        <v>352</v>
      </c>
    </row>
    <row r="21" spans="1:13">
      <c r="K21" s="282" t="s">
        <v>559</v>
      </c>
      <c r="L21" s="282" t="s">
        <v>560</v>
      </c>
      <c r="M21" s="282" t="e">
        <f>+L21/1000</f>
        <v>#VALUE!</v>
      </c>
    </row>
    <row r="27" spans="1:13">
      <c r="D27" s="282">
        <v>7.7</v>
      </c>
    </row>
    <row r="35" spans="2:8">
      <c r="B35" s="282"/>
      <c r="E35" s="282"/>
      <c r="F35" s="282"/>
      <c r="H35" s="282"/>
    </row>
  </sheetData>
  <mergeCells count="8">
    <mergeCell ref="A8:G8"/>
    <mergeCell ref="A4:G4"/>
    <mergeCell ref="A1:G1"/>
    <mergeCell ref="A2:G2"/>
    <mergeCell ref="A3:G3"/>
    <mergeCell ref="A5:G5"/>
    <mergeCell ref="A6:G6"/>
    <mergeCell ref="A7:G7"/>
  </mergeCells>
  <printOptions horizontalCentered="1"/>
  <pageMargins left="0.47244094488188981" right="0.78740157480314965" top="0.70866141732283472" bottom="0.39370078740157483" header="0.51181102362204722" footer="0.51181102362204722"/>
  <pageSetup paperSize="9" fitToWidth="0" fitToHeight="0" orientation="landscape" r:id="rId1"/>
  <headerFooter alignWithMargins="0"/>
  <colBreaks count="1" manualBreakCount="1">
    <brk id="9" min="1" max="1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C24"/>
  <sheetViews>
    <sheetView workbookViewId="0">
      <selection activeCell="B20" sqref="B20"/>
    </sheetView>
  </sheetViews>
  <sheetFormatPr baseColWidth="10" defaultRowHeight="12.75"/>
  <sheetData>
    <row r="1" spans="1:3">
      <c r="A1" s="1" t="s">
        <v>9</v>
      </c>
    </row>
    <row r="2" spans="1:3">
      <c r="A2" s="2" t="e">
        <f>NA()</f>
        <v>#N/A</v>
      </c>
      <c r="B2" s="3" t="s">
        <v>1</v>
      </c>
    </row>
    <row r="3" spans="1:3">
      <c r="A3" s="2" t="e">
        <f>NA()</f>
        <v>#N/A</v>
      </c>
    </row>
    <row r="4" spans="1:3">
      <c r="A4" s="2" t="e">
        <f>NA()</f>
        <v>#N/A</v>
      </c>
    </row>
    <row r="5" spans="1:3">
      <c r="A5" s="2" t="e">
        <f>NA()</f>
        <v>#N/A</v>
      </c>
    </row>
    <row r="6" spans="1:3">
      <c r="A6" s="2" t="e">
        <f>NA()</f>
        <v>#N/A</v>
      </c>
    </row>
    <row r="7" spans="1:3">
      <c r="A7" s="2" t="e">
        <f>NA()</f>
        <v>#N/A</v>
      </c>
    </row>
    <row r="8" spans="1:3">
      <c r="A8" s="2">
        <f>2*((m^2+1)^0.5)</f>
        <v>2</v>
      </c>
      <c r="B8" s="3" t="s">
        <v>10</v>
      </c>
    </row>
    <row r="9" spans="1:3">
      <c r="A9" s="2" t="e">
        <f>NA()</f>
        <v>#N/A</v>
      </c>
      <c r="B9" s="3" t="s">
        <v>2</v>
      </c>
    </row>
    <row r="10" spans="1:3">
      <c r="A10" s="2">
        <f>(b+m*B20)*B20</f>
        <v>5.1658788903041435</v>
      </c>
      <c r="B10" s="3" t="s">
        <v>3</v>
      </c>
    </row>
    <row r="11" spans="1:3">
      <c r="A11" s="2">
        <f>b+2*m*B20</f>
        <v>12</v>
      </c>
      <c r="B11" s="3" t="s">
        <v>11</v>
      </c>
    </row>
    <row r="12" spans="1:3">
      <c r="A12" s="2">
        <f>b+A8*B20</f>
        <v>12.86097981505069</v>
      </c>
      <c r="B12" s="3" t="s">
        <v>12</v>
      </c>
      <c r="C12" s="3" t="s">
        <v>13</v>
      </c>
    </row>
    <row r="13" spans="1:3">
      <c r="A13" s="2">
        <f>A10/A12</f>
        <v>0.40167070974318164</v>
      </c>
      <c r="B13" s="3" t="s">
        <v>14</v>
      </c>
      <c r="C13" s="3" t="s">
        <v>15</v>
      </c>
    </row>
    <row r="14" spans="1:3">
      <c r="A14" s="2">
        <f>(A11*A12-A8*A10)/(A12^2)</f>
        <v>0.87059141228187265</v>
      </c>
      <c r="B14" s="3" t="s">
        <v>16</v>
      </c>
    </row>
    <row r="15" spans="1:3">
      <c r="A15" s="2">
        <f>i^0.5</f>
        <v>8.7749643873921215E-2</v>
      </c>
    </row>
    <row r="16" spans="1:3">
      <c r="A16" s="2">
        <f>A13^(2/3)</f>
        <v>0.5443941409380515</v>
      </c>
      <c r="B16" s="3" t="s">
        <v>17</v>
      </c>
    </row>
    <row r="17" spans="1:3">
      <c r="A17" s="2">
        <f>A13^(-1/3)</f>
        <v>1.3553244678610588</v>
      </c>
      <c r="B17" s="3" t="s">
        <v>18</v>
      </c>
    </row>
    <row r="18" spans="1:3">
      <c r="A18" s="2">
        <f>(-A15*K*(A11*A16+(2/3)*A10*A17*A14))</f>
        <v>-62.298200197480469</v>
      </c>
      <c r="B18" s="3" t="s">
        <v>6</v>
      </c>
    </row>
    <row r="19" spans="1:3">
      <c r="A19" s="2">
        <f>Qprojet-(K*A10*A16*A15)</f>
        <v>12.642848219870931</v>
      </c>
      <c r="B19" s="3" t="s">
        <v>7</v>
      </c>
    </row>
    <row r="20" spans="1:3">
      <c r="A20" s="2" t="e">
        <f>NA()</f>
        <v>#N/A</v>
      </c>
      <c r="B20">
        <v>0.43048990752534527</v>
      </c>
      <c r="C20" s="3" t="s">
        <v>19</v>
      </c>
    </row>
    <row r="21" spans="1:3">
      <c r="A21" s="2">
        <f>B20-(A19/A18)</f>
        <v>0.63343073374173808</v>
      </c>
    </row>
    <row r="22" spans="1:3">
      <c r="A22" s="2" t="e">
        <f>NA()</f>
        <v>#N/A</v>
      </c>
    </row>
    <row r="23" spans="1:3">
      <c r="A23" s="2" t="e">
        <f>NA()</f>
        <v>#N/A</v>
      </c>
    </row>
    <row r="24" spans="1:3">
      <c r="A24" s="2" t="e">
        <f>NA()</f>
        <v>#N/A</v>
      </c>
    </row>
  </sheetData>
  <sheetProtection sheet="1"/>
  <phoneticPr fontId="58" type="noConversion"/>
  <pageMargins left="0.74791666666666667" right="0.74791666666666667" top="0.98402777777777772" bottom="0.98402777777777772" header="0.49236111111111114" footer="0.49236111111111114"/>
  <pageSetup paperSize="9" firstPageNumber="0" orientation="portrait" horizontalDpi="300" verticalDpi="300" r:id="rId1"/>
  <headerFooter alignWithMargins="0"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1">
    <tabColor rgb="FFFF0000"/>
  </sheetPr>
  <dimension ref="A1:M37"/>
  <sheetViews>
    <sheetView view="pageBreakPreview" zoomScaleSheetLayoutView="100" workbookViewId="0">
      <selection activeCell="K19" sqref="K19"/>
    </sheetView>
  </sheetViews>
  <sheetFormatPr baseColWidth="10" defaultRowHeight="12.75"/>
  <cols>
    <col min="1" max="1" width="18.7109375" style="69" customWidth="1"/>
    <col min="2" max="2" width="13.28515625" style="69" customWidth="1"/>
    <col min="3" max="3" width="10.5703125" style="69" customWidth="1"/>
    <col min="4" max="4" width="10.140625" style="69" customWidth="1"/>
    <col min="5" max="5" width="11.28515625" style="70" customWidth="1"/>
    <col min="6" max="6" width="12.7109375" style="69" customWidth="1"/>
    <col min="7" max="7" width="12.85546875" style="69" customWidth="1"/>
    <col min="8" max="9" width="12.7109375" style="70" customWidth="1"/>
    <col min="10" max="16384" width="11.42578125" style="69"/>
  </cols>
  <sheetData>
    <row r="1" spans="1:12" s="497" customFormat="1" ht="15.75">
      <c r="A1" s="361"/>
      <c r="B1" s="1273" t="s">
        <v>376</v>
      </c>
      <c r="C1" s="1273"/>
      <c r="D1" s="1273"/>
      <c r="E1" s="1273"/>
      <c r="F1" s="1273"/>
      <c r="G1" s="1273"/>
      <c r="H1" s="1273"/>
      <c r="I1" s="361"/>
    </row>
    <row r="2" spans="1:12" s="497" customFormat="1" ht="15.75">
      <c r="A2" s="361"/>
      <c r="B2" s="1273" t="e">
        <f>'hydro&lt;1km2'!#REF!</f>
        <v>#REF!</v>
      </c>
      <c r="C2" s="1273"/>
      <c r="D2" s="1273"/>
      <c r="E2" s="1273"/>
      <c r="F2" s="1273"/>
      <c r="G2" s="1273"/>
      <c r="H2" s="1273"/>
      <c r="I2" s="361"/>
    </row>
    <row r="3" spans="1:12" s="497" customFormat="1" ht="15.75">
      <c r="A3" s="362"/>
      <c r="B3" s="1273" t="e">
        <f>+'AVANT-METRE amelioration trac1 '!A7</f>
        <v>#REF!</v>
      </c>
      <c r="C3" s="1273"/>
      <c r="D3" s="1273"/>
      <c r="E3" s="1273"/>
      <c r="F3" s="1273"/>
      <c r="G3" s="1273"/>
      <c r="H3" s="1273"/>
      <c r="I3" s="362"/>
    </row>
    <row r="4" spans="1:12" s="497" customFormat="1" ht="15.75">
      <c r="A4" s="362"/>
      <c r="B4" s="1273" t="s">
        <v>584</v>
      </c>
      <c r="C4" s="1273"/>
      <c r="D4" s="1273"/>
      <c r="E4" s="1273"/>
      <c r="F4" s="1273"/>
      <c r="G4" s="1273"/>
      <c r="H4" s="1273"/>
      <c r="I4" s="362"/>
    </row>
    <row r="5" spans="1:12" s="497" customFormat="1" ht="15.75" customHeight="1">
      <c r="E5" s="172"/>
      <c r="F5" s="172"/>
      <c r="G5" s="172"/>
    </row>
    <row r="6" spans="1:12" ht="16.5" customHeight="1">
      <c r="A6" s="1275" t="s">
        <v>381</v>
      </c>
      <c r="B6" s="1275"/>
      <c r="C6" s="1275"/>
      <c r="D6" s="1275"/>
      <c r="E6" s="1275"/>
      <c r="F6" s="1275"/>
      <c r="G6" s="1275"/>
      <c r="H6" s="1275"/>
      <c r="I6" s="1275"/>
    </row>
    <row r="7" spans="1:12" ht="7.5" customHeight="1">
      <c r="A7" s="71"/>
      <c r="B7" s="71"/>
      <c r="C7" s="71"/>
      <c r="D7" s="71"/>
      <c r="E7" s="71"/>
      <c r="H7" s="71"/>
      <c r="I7" s="71"/>
    </row>
    <row r="8" spans="1:12" customFormat="1" ht="15" customHeight="1">
      <c r="A8" s="72" t="s">
        <v>209</v>
      </c>
      <c r="B8" s="73">
        <v>280</v>
      </c>
      <c r="C8" s="74" t="s">
        <v>208</v>
      </c>
      <c r="D8" s="75" t="s">
        <v>210</v>
      </c>
      <c r="F8" s="6" t="s">
        <v>211</v>
      </c>
    </row>
    <row r="9" spans="1:12" customFormat="1" ht="15" customHeight="1">
      <c r="A9" t="s">
        <v>212</v>
      </c>
      <c r="B9" s="73">
        <v>7</v>
      </c>
      <c r="C9" s="74" t="s">
        <v>208</v>
      </c>
      <c r="D9" s="74"/>
      <c r="F9" s="76"/>
    </row>
    <row r="10" spans="1:12" customFormat="1" ht="15" customHeight="1">
      <c r="A10" t="s">
        <v>214</v>
      </c>
      <c r="B10" s="73">
        <v>1.5</v>
      </c>
      <c r="C10" s="74" t="s">
        <v>208</v>
      </c>
      <c r="D10" s="74">
        <v>20</v>
      </c>
      <c r="E10" t="s">
        <v>540</v>
      </c>
      <c r="F10" s="76">
        <f>(B9)</f>
        <v>7</v>
      </c>
    </row>
    <row r="11" spans="1:12" customFormat="1" ht="15" customHeight="1">
      <c r="A11" t="s">
        <v>216</v>
      </c>
      <c r="B11" s="77" t="s">
        <v>217</v>
      </c>
      <c r="C11" s="78">
        <f>2/3%/100</f>
        <v>0.66666666666666674</v>
      </c>
      <c r="D11" s="74">
        <v>20</v>
      </c>
      <c r="E11" t="s">
        <v>541</v>
      </c>
      <c r="F11" s="76">
        <f>B9</f>
        <v>7</v>
      </c>
      <c r="J11">
        <f>+B8*7</f>
        <v>1960</v>
      </c>
      <c r="K11">
        <f>+B8*5</f>
        <v>1400</v>
      </c>
      <c r="L11">
        <f>+J11-K11</f>
        <v>560</v>
      </c>
    </row>
    <row r="12" spans="1:12" customFormat="1" ht="15" customHeight="1">
      <c r="B12" s="77"/>
      <c r="C12" s="78"/>
      <c r="D12" s="74"/>
      <c r="F12" s="76"/>
    </row>
    <row r="13" spans="1:12" customFormat="1" ht="24" customHeight="1">
      <c r="B13" s="77"/>
      <c r="C13" s="74"/>
      <c r="E13" s="75" t="s">
        <v>218</v>
      </c>
      <c r="F13" s="76"/>
    </row>
    <row r="14" spans="1:12" customFormat="1" ht="15.75">
      <c r="B14" s="77"/>
      <c r="C14" s="74"/>
      <c r="D14" s="74"/>
      <c r="F14" s="76"/>
    </row>
    <row r="15" spans="1:12" customFormat="1" ht="15" customHeight="1">
      <c r="B15" s="77"/>
      <c r="C15" s="74"/>
      <c r="D15" s="74">
        <v>20</v>
      </c>
      <c r="E15" t="s">
        <v>540</v>
      </c>
      <c r="F15" s="76">
        <f>1/C11*(+D10+D11+D11)/2/100*2+2*B10</f>
        <v>3.9</v>
      </c>
      <c r="I15" s="74"/>
    </row>
    <row r="16" spans="1:12" ht="15" customHeight="1">
      <c r="A16"/>
      <c r="B16" s="79"/>
      <c r="C16" s="79"/>
      <c r="D16" s="74">
        <v>25</v>
      </c>
      <c r="E16" t="s">
        <v>219</v>
      </c>
      <c r="F16" s="76">
        <f>B10*2+1/C11*D16/100</f>
        <v>3.375</v>
      </c>
      <c r="I16"/>
    </row>
    <row r="17" spans="1:13" ht="15" customHeight="1">
      <c r="A17"/>
      <c r="B17" s="79"/>
      <c r="C17" s="79"/>
      <c r="D17" s="74"/>
      <c r="E17"/>
      <c r="F17" s="76"/>
      <c r="I17"/>
    </row>
    <row r="18" spans="1:13" ht="12" customHeight="1" thickBot="1">
      <c r="A18"/>
      <c r="B18" s="79"/>
      <c r="C18" s="79"/>
      <c r="D18" s="74"/>
      <c r="E18"/>
      <c r="F18"/>
      <c r="G18"/>
      <c r="H18"/>
      <c r="I18"/>
    </row>
    <row r="19" spans="1:13" ht="27" thickTop="1" thickBot="1">
      <c r="A19" s="80" t="s">
        <v>220</v>
      </c>
      <c r="B19" s="81" t="s">
        <v>221</v>
      </c>
      <c r="C19" s="81" t="s">
        <v>222</v>
      </c>
      <c r="D19" s="81" t="s">
        <v>223</v>
      </c>
      <c r="E19" s="81" t="s">
        <v>224</v>
      </c>
      <c r="F19" s="81" t="s">
        <v>225</v>
      </c>
      <c r="G19" s="81" t="s">
        <v>121</v>
      </c>
      <c r="H19" s="81" t="s">
        <v>226</v>
      </c>
      <c r="I19" s="82" t="s">
        <v>227</v>
      </c>
    </row>
    <row r="20" spans="1:13" ht="15" customHeight="1" thickTop="1">
      <c r="A20" s="83"/>
      <c r="B20" s="84"/>
      <c r="C20" s="84"/>
      <c r="D20" s="84"/>
      <c r="E20" s="84"/>
      <c r="F20" s="84"/>
      <c r="G20" s="84"/>
      <c r="H20" s="84"/>
      <c r="I20" s="85"/>
    </row>
    <row r="21" spans="1:13" ht="18" customHeight="1">
      <c r="A21" s="86" t="s">
        <v>540</v>
      </c>
      <c r="B21" s="87" t="str">
        <f>$D$8</f>
        <v>PT1</v>
      </c>
      <c r="C21" s="88" t="s">
        <v>228</v>
      </c>
      <c r="D21" s="498">
        <f>+B8</f>
        <v>280</v>
      </c>
      <c r="E21" s="88" t="s">
        <v>229</v>
      </c>
      <c r="F21" s="89">
        <f>B8</f>
        <v>280</v>
      </c>
      <c r="G21" s="90">
        <f>F10+F15</f>
        <v>10.9</v>
      </c>
      <c r="H21" s="95">
        <f>D10/100</f>
        <v>0.2</v>
      </c>
      <c r="I21" s="91">
        <f>F21*G21*H21</f>
        <v>610.4</v>
      </c>
    </row>
    <row r="22" spans="1:13" ht="14.1" customHeight="1">
      <c r="A22" s="86"/>
      <c r="B22" s="88"/>
      <c r="C22" s="88"/>
      <c r="D22" s="88"/>
      <c r="E22" s="88"/>
      <c r="F22" s="92"/>
      <c r="G22" s="96"/>
      <c r="H22" s="93"/>
      <c r="I22" s="94"/>
    </row>
    <row r="23" spans="1:13" ht="18.75" customHeight="1">
      <c r="A23" s="520" t="str">
        <f>+E11</f>
        <v>GNA</v>
      </c>
      <c r="B23" s="87" t="str">
        <f>$D$8</f>
        <v>PT1</v>
      </c>
      <c r="C23" s="88" t="s">
        <v>228</v>
      </c>
      <c r="D23" s="498">
        <f>+D21</f>
        <v>280</v>
      </c>
      <c r="E23" s="88" t="s">
        <v>229</v>
      </c>
      <c r="F23" s="89">
        <f>B8</f>
        <v>280</v>
      </c>
      <c r="G23" s="90">
        <f>F11</f>
        <v>7</v>
      </c>
      <c r="H23" s="95">
        <f>D11/100</f>
        <v>0.2</v>
      </c>
      <c r="I23" s="91">
        <f>F23*G23*H23</f>
        <v>392</v>
      </c>
    </row>
    <row r="24" spans="1:13" ht="14.1" customHeight="1">
      <c r="A24" s="97"/>
      <c r="B24" s="98"/>
      <c r="C24" s="98"/>
      <c r="D24" s="98"/>
      <c r="E24" s="88"/>
      <c r="F24" s="99"/>
      <c r="G24" s="96"/>
      <c r="H24" s="93"/>
      <c r="I24" s="94"/>
    </row>
    <row r="25" spans="1:13" ht="20.25" customHeight="1">
      <c r="A25" s="86" t="s">
        <v>219</v>
      </c>
      <c r="B25" s="87" t="str">
        <f>$D$8</f>
        <v>PT1</v>
      </c>
      <c r="C25" s="88" t="s">
        <v>228</v>
      </c>
      <c r="D25" s="498">
        <f>+D23</f>
        <v>280</v>
      </c>
      <c r="E25" s="88" t="s">
        <v>229</v>
      </c>
      <c r="F25" s="89">
        <f>+F23</f>
        <v>280</v>
      </c>
      <c r="G25" s="90">
        <v>2.23</v>
      </c>
      <c r="H25" s="95">
        <f>D16/100</f>
        <v>0.25</v>
      </c>
      <c r="I25" s="91">
        <f>F25*G25*H25</f>
        <v>156.1</v>
      </c>
    </row>
    <row r="26" spans="1:13" ht="13.5" thickBot="1">
      <c r="A26" s="100"/>
      <c r="B26" s="101"/>
      <c r="C26" s="101"/>
      <c r="D26" s="101"/>
      <c r="E26" s="102"/>
      <c r="F26" s="103"/>
      <c r="G26" s="104"/>
      <c r="H26" s="105"/>
      <c r="I26" s="94"/>
    </row>
    <row r="27" spans="1:13" ht="25.5" customHeight="1" thickTop="1">
      <c r="A27" s="1274" t="s">
        <v>557</v>
      </c>
      <c r="B27" s="1274"/>
      <c r="C27" s="1271">
        <f>SUM(I21:I21)</f>
        <v>610.4</v>
      </c>
      <c r="D27" s="1271"/>
      <c r="E27" s="111" t="s">
        <v>145</v>
      </c>
      <c r="F27" s="112"/>
      <c r="G27" s="113"/>
      <c r="H27" s="114"/>
      <c r="I27" s="115"/>
      <c r="J27" s="69">
        <v>14159.351999999999</v>
      </c>
    </row>
    <row r="28" spans="1:13" ht="25.5" customHeight="1">
      <c r="A28" s="1274" t="s">
        <v>555</v>
      </c>
      <c r="B28" s="1274"/>
      <c r="C28" s="1271">
        <f>SUM(I23:I23)</f>
        <v>392</v>
      </c>
      <c r="D28" s="1271"/>
      <c r="E28" s="111" t="s">
        <v>145</v>
      </c>
      <c r="F28" s="112"/>
      <c r="G28" s="113"/>
      <c r="H28" s="114"/>
      <c r="I28" s="115"/>
      <c r="J28" s="69">
        <v>6682.88</v>
      </c>
    </row>
    <row r="29" spans="1:13" ht="25.5" customHeight="1">
      <c r="A29" s="1274" t="s">
        <v>233</v>
      </c>
      <c r="B29" s="1274"/>
      <c r="C29" s="1271">
        <f>SUM(I25:I25)</f>
        <v>156.1</v>
      </c>
      <c r="D29" s="1271"/>
      <c r="E29" s="111" t="s">
        <v>145</v>
      </c>
      <c r="F29" s="112"/>
      <c r="G29" s="113"/>
      <c r="H29" s="114"/>
      <c r="I29" s="114"/>
      <c r="J29" s="69">
        <v>3725.7056000000002</v>
      </c>
    </row>
    <row r="30" spans="1:13" ht="25.5" customHeight="1">
      <c r="A30" s="532" t="s">
        <v>542</v>
      </c>
      <c r="B30" s="532"/>
      <c r="C30" s="533"/>
      <c r="D30" s="534">
        <f>+J30</f>
        <v>2.94</v>
      </c>
      <c r="E30" s="111" t="s">
        <v>237</v>
      </c>
      <c r="F30" s="112"/>
      <c r="G30" s="114"/>
      <c r="H30" s="114"/>
      <c r="I30" s="114"/>
      <c r="J30" s="488">
        <f>B8*B9*1.5/1000</f>
        <v>2.94</v>
      </c>
      <c r="M30" s="69" t="s">
        <v>543</v>
      </c>
    </row>
    <row r="31" spans="1:13" ht="25.5" customHeight="1">
      <c r="A31" s="1269" t="s">
        <v>544</v>
      </c>
      <c r="B31" s="1270"/>
      <c r="C31" s="1271">
        <f>+J31</f>
        <v>282.23999999999995</v>
      </c>
      <c r="D31" s="1272"/>
      <c r="E31" s="111" t="s">
        <v>237</v>
      </c>
      <c r="F31" s="112"/>
      <c r="G31" s="114"/>
      <c r="H31" s="114"/>
      <c r="I31" s="114"/>
      <c r="J31" s="69">
        <f>B8*B9*L31*2.4</f>
        <v>282.23999999999995</v>
      </c>
      <c r="K31" s="521" t="s">
        <v>545</v>
      </c>
      <c r="L31" s="522">
        <v>0.06</v>
      </c>
      <c r="M31" s="69">
        <f>2*J31</f>
        <v>564.4799999999999</v>
      </c>
    </row>
    <row r="32" spans="1:13" ht="25.5" customHeight="1">
      <c r="A32" s="1269" t="s">
        <v>546</v>
      </c>
      <c r="B32" s="1270"/>
      <c r="C32" s="1271">
        <f>C31*0.06</f>
        <v>16.934399999999997</v>
      </c>
      <c r="D32" s="1272"/>
      <c r="E32" s="111" t="s">
        <v>237</v>
      </c>
      <c r="F32" s="112"/>
      <c r="G32" s="114"/>
      <c r="H32" s="113"/>
      <c r="I32" s="113"/>
      <c r="J32" s="113" t="e">
        <f>B10*B11*L32*2.4</f>
        <v>#VALUE!</v>
      </c>
      <c r="K32" s="521" t="s">
        <v>545</v>
      </c>
      <c r="L32" s="522">
        <v>0.06</v>
      </c>
      <c r="M32" s="69" t="e">
        <f>2*J32</f>
        <v>#VALUE!</v>
      </c>
    </row>
    <row r="33" spans="1:12" ht="25.5" customHeight="1">
      <c r="A33" s="1269" t="s">
        <v>547</v>
      </c>
      <c r="B33" s="1270"/>
      <c r="C33" s="1271">
        <f>C31-C32</f>
        <v>265.30559999999997</v>
      </c>
      <c r="D33" s="1272"/>
      <c r="E33" s="111" t="s">
        <v>237</v>
      </c>
      <c r="F33" s="112"/>
      <c r="G33" s="114"/>
      <c r="H33" s="113"/>
      <c r="I33" s="113"/>
      <c r="J33" s="113" t="s">
        <v>545</v>
      </c>
      <c r="K33" s="522">
        <v>0.06</v>
      </c>
      <c r="L33" s="69">
        <f>2*I33</f>
        <v>0</v>
      </c>
    </row>
    <row r="34" spans="1:12">
      <c r="H34" s="113"/>
      <c r="I34" s="113"/>
      <c r="J34" s="113"/>
    </row>
    <row r="35" spans="1:12">
      <c r="H35" s="113"/>
      <c r="I35" s="113"/>
      <c r="J35" s="113"/>
    </row>
    <row r="36" spans="1:12">
      <c r="H36" s="113"/>
      <c r="I36" s="113"/>
      <c r="J36" s="113"/>
    </row>
    <row r="37" spans="1:12">
      <c r="H37" s="113"/>
      <c r="I37" s="113"/>
      <c r="J37" s="113"/>
    </row>
  </sheetData>
  <sheetProtection selectLockedCells="1" selectUnlockedCells="1"/>
  <mergeCells count="17">
    <mergeCell ref="A32:B32"/>
    <mergeCell ref="C32:D32"/>
    <mergeCell ref="A33:B33"/>
    <mergeCell ref="C33:D33"/>
    <mergeCell ref="A27:B27"/>
    <mergeCell ref="C27:D27"/>
    <mergeCell ref="A28:B28"/>
    <mergeCell ref="C28:D28"/>
    <mergeCell ref="A29:B29"/>
    <mergeCell ref="C29:D29"/>
    <mergeCell ref="A31:B31"/>
    <mergeCell ref="C31:D31"/>
    <mergeCell ref="B1:H1"/>
    <mergeCell ref="B2:H2"/>
    <mergeCell ref="B3:H3"/>
    <mergeCell ref="B4:H4"/>
    <mergeCell ref="A6:I6"/>
  </mergeCells>
  <printOptions horizontalCentered="1"/>
  <pageMargins left="0.35433070866141736" right="0.39370078740157483" top="0.23622047244094491" bottom="0.23622047244094491" header="0.51181102362204722" footer="0.51181102362204722"/>
  <pageSetup paperSize="9" scale="85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2">
    <tabColor rgb="FFFF0000"/>
  </sheetPr>
  <dimension ref="A1:XFD27"/>
  <sheetViews>
    <sheetView view="pageBreakPreview" zoomScale="80" zoomScaleNormal="75" zoomScaleSheetLayoutView="80" workbookViewId="0">
      <selection activeCell="E13" sqref="E13"/>
    </sheetView>
  </sheetViews>
  <sheetFormatPr baseColWidth="10" defaultRowHeight="12.75"/>
  <cols>
    <col min="1" max="1" width="22.85546875" style="124" customWidth="1"/>
    <col min="2" max="2" width="50" style="4" customWidth="1"/>
    <col min="3" max="3" width="8.5703125" style="4" customWidth="1"/>
    <col min="4" max="4" width="11.42578125" style="518"/>
    <col min="5" max="5" width="14" style="4" customWidth="1"/>
    <col min="6" max="7" width="19.7109375" style="4" customWidth="1"/>
    <col min="8" max="8" width="15.5703125" style="6" bestFit="1" customWidth="1"/>
    <col min="9" max="9" width="15.5703125" style="4" bestFit="1" customWidth="1"/>
    <col min="10" max="10" width="11.42578125" style="4"/>
    <col min="11" max="11" width="23.85546875" style="4" customWidth="1"/>
    <col min="12" max="12" width="17.85546875" style="4" customWidth="1"/>
    <col min="13" max="13" width="12.85546875" style="4" customWidth="1"/>
    <col min="14" max="14" width="14.42578125" style="4" customWidth="1"/>
    <col min="15" max="16384" width="11.42578125" style="4"/>
  </cols>
  <sheetData>
    <row r="1" spans="1:15" ht="18" customHeight="1">
      <c r="A1" s="175" t="str">
        <f>'avant-metree-assai-Buse (2)'!B1</f>
        <v>ETUDES DE CONSTRUCTION DE LA PISTE RELIANT DOUAR TIMITAR AU DOUAR LAMSAREH 
A LA COMMUNE OULED ALI YOUSSEF 
PROVINCE DE BOULEMANE</v>
      </c>
      <c r="B1" s="5"/>
      <c r="C1" s="5"/>
      <c r="D1" s="4"/>
    </row>
    <row r="2" spans="1:15" ht="18" customHeight="1">
      <c r="A2" s="175" t="e">
        <f>'avant-metree-assai-Dalot'!A2:Q2</f>
        <v>#REF!</v>
      </c>
      <c r="D2" s="4"/>
    </row>
    <row r="3" spans="1:15" ht="18" customHeight="1">
      <c r="A3" s="1267" t="e">
        <f>'avant-metree-assai-Dalot'!A3:Q3</f>
        <v>#REF!</v>
      </c>
      <c r="B3" s="1267"/>
      <c r="C3" s="1267"/>
      <c r="D3" s="1267"/>
      <c r="E3" s="1267"/>
      <c r="F3" s="1267"/>
      <c r="G3" s="1267"/>
    </row>
    <row r="4" spans="1:15" ht="18" customHeight="1">
      <c r="A4" s="1267"/>
      <c r="B4" s="1267"/>
      <c r="C4" s="1267"/>
      <c r="D4" s="1267"/>
      <c r="E4" s="1267"/>
      <c r="F4" s="1267"/>
      <c r="G4" s="1267"/>
    </row>
    <row r="5" spans="1:15" ht="22.5" customHeight="1">
      <c r="A5" s="169"/>
      <c r="B5" s="169"/>
      <c r="C5" s="169"/>
      <c r="D5" s="169"/>
      <c r="E5" s="169"/>
      <c r="F5" s="169"/>
      <c r="G5" s="169"/>
      <c r="K5" s="4">
        <v>115</v>
      </c>
      <c r="L5" s="4">
        <v>795</v>
      </c>
    </row>
    <row r="6" spans="1:15" ht="18.75">
      <c r="A6" s="1277" t="str">
        <f>+'AM-1'!B4</f>
        <v>RECTIFICATION  TRACE 1</v>
      </c>
      <c r="B6" s="1277"/>
      <c r="C6" s="1277"/>
      <c r="D6" s="1277"/>
      <c r="E6" s="1277"/>
      <c r="F6" s="1277"/>
      <c r="G6" s="1277"/>
    </row>
    <row r="7" spans="1:15" ht="20.25">
      <c r="A7" s="125"/>
      <c r="B7" s="125"/>
      <c r="C7" s="125"/>
      <c r="D7" s="125"/>
      <c r="E7" s="125"/>
      <c r="F7" s="125"/>
      <c r="G7" s="125"/>
    </row>
    <row r="8" spans="1:15" ht="23.25" customHeight="1">
      <c r="A8" s="126"/>
      <c r="B8" s="1278" t="s">
        <v>238</v>
      </c>
      <c r="C8" s="1278"/>
      <c r="D8" s="1278"/>
      <c r="E8" s="1278"/>
      <c r="F8" s="1278"/>
      <c r="G8" s="499"/>
    </row>
    <row r="9" spans="1:15" ht="23.25" customHeight="1" thickBot="1">
      <c r="A9" s="126"/>
      <c r="B9" s="197"/>
      <c r="C9" s="197"/>
      <c r="D9" s="197"/>
      <c r="E9" s="197"/>
      <c r="F9" s="197"/>
      <c r="G9" s="499"/>
    </row>
    <row r="10" spans="1:15" s="130" customFormat="1" ht="24.95" customHeight="1" thickTop="1" thickBot="1">
      <c r="A10" s="127" t="s">
        <v>360</v>
      </c>
      <c r="B10" s="128"/>
      <c r="C10" s="128" t="s">
        <v>240</v>
      </c>
      <c r="D10" s="500" t="s">
        <v>241</v>
      </c>
      <c r="E10" s="128" t="s">
        <v>242</v>
      </c>
      <c r="F10" s="128" t="s">
        <v>243</v>
      </c>
      <c r="G10" s="129" t="s">
        <v>153</v>
      </c>
    </row>
    <row r="11" spans="1:15" s="242" customFormat="1" ht="19.5" thickTop="1">
      <c r="A11" s="247" t="s">
        <v>250</v>
      </c>
      <c r="B11" s="248"/>
      <c r="C11" s="248"/>
      <c r="D11" s="505"/>
      <c r="E11" s="248"/>
      <c r="F11" s="506"/>
      <c r="G11" s="507"/>
      <c r="H11" s="241"/>
    </row>
    <row r="12" spans="1:15" s="242" customFormat="1" ht="20.100000000000001" customHeight="1">
      <c r="A12" s="243">
        <v>1</v>
      </c>
      <c r="B12" s="244" t="s">
        <v>490</v>
      </c>
      <c r="C12" s="245" t="s">
        <v>252</v>
      </c>
      <c r="D12" s="501">
        <v>910</v>
      </c>
      <c r="E12" s="501">
        <v>35</v>
      </c>
      <c r="F12" s="501">
        <f>+D12*E12</f>
        <v>31850</v>
      </c>
      <c r="G12" s="502"/>
      <c r="H12" s="246">
        <f>+'AVANT-METRE (terrasse) (2)'!G19</f>
        <v>82692.819999999963</v>
      </c>
      <c r="I12" s="176"/>
    </row>
    <row r="13" spans="1:15" s="242" customFormat="1" ht="18.75">
      <c r="A13" s="243"/>
      <c r="B13" s="244"/>
      <c r="C13" s="245"/>
      <c r="D13" s="501"/>
      <c r="E13" s="501"/>
      <c r="F13" s="503"/>
      <c r="G13" s="504">
        <f>SUM(F12:F12)</f>
        <v>31850</v>
      </c>
      <c r="H13" s="246"/>
      <c r="I13" s="176"/>
    </row>
    <row r="14" spans="1:15" ht="18.75">
      <c r="A14" s="134" t="s">
        <v>265</v>
      </c>
      <c r="B14" s="135"/>
      <c r="C14" s="135"/>
      <c r="D14" s="512"/>
      <c r="E14" s="512"/>
      <c r="F14" s="512"/>
      <c r="G14" s="513"/>
      <c r="K14" s="142"/>
      <c r="L14" s="145"/>
      <c r="M14" s="145"/>
      <c r="N14" s="145"/>
      <c r="O14" s="145"/>
    </row>
    <row r="15" spans="1:15" ht="20.100000000000001" customHeight="1">
      <c r="A15" s="535">
        <v>3</v>
      </c>
      <c r="B15" s="143" t="s">
        <v>558</v>
      </c>
      <c r="C15" s="133" t="s">
        <v>252</v>
      </c>
      <c r="D15" s="151">
        <f>ROUND(H15,0)</f>
        <v>610</v>
      </c>
      <c r="E15" s="508">
        <v>170</v>
      </c>
      <c r="F15" s="508">
        <f t="shared" ref="F15:F21" si="0">+D15*E15</f>
        <v>103700</v>
      </c>
      <c r="G15" s="509"/>
      <c r="H15" s="139">
        <f>+'AM-1'!I21</f>
        <v>610.4</v>
      </c>
      <c r="I15" s="147"/>
    </row>
    <row r="16" spans="1:15" ht="20.100000000000001" customHeight="1">
      <c r="A16" s="535">
        <v>4</v>
      </c>
      <c r="B16" s="143" t="s">
        <v>556</v>
      </c>
      <c r="C16" s="133" t="s">
        <v>252</v>
      </c>
      <c r="D16" s="151">
        <f>ROUND(H16,0)</f>
        <v>392</v>
      </c>
      <c r="E16" s="508">
        <v>200</v>
      </c>
      <c r="F16" s="508">
        <f t="shared" si="0"/>
        <v>78400</v>
      </c>
      <c r="G16" s="509"/>
      <c r="H16" s="139">
        <f>+'AM-1'!I23</f>
        <v>392</v>
      </c>
      <c r="I16" s="147"/>
      <c r="K16" s="4" t="s">
        <v>559</v>
      </c>
      <c r="L16" s="4" t="s">
        <v>560</v>
      </c>
      <c r="M16" s="4" t="e">
        <f>+L16/1000</f>
        <v>#VALUE!</v>
      </c>
    </row>
    <row r="17" spans="1:16384" ht="20.100000000000001" customHeight="1">
      <c r="A17" s="535">
        <v>5</v>
      </c>
      <c r="B17" s="143" t="s">
        <v>491</v>
      </c>
      <c r="C17" s="133" t="s">
        <v>252</v>
      </c>
      <c r="D17" s="151">
        <f>ROUND(H17,0)</f>
        <v>156</v>
      </c>
      <c r="E17" s="508">
        <v>140</v>
      </c>
      <c r="F17" s="508">
        <f t="shared" si="0"/>
        <v>21840</v>
      </c>
      <c r="G17" s="509"/>
      <c r="H17" s="139">
        <f>+'AM-1'!I25</f>
        <v>156.1</v>
      </c>
      <c r="I17" s="147"/>
    </row>
    <row r="18" spans="1:16384" ht="20.100000000000001" customHeight="1">
      <c r="A18" s="535">
        <v>6</v>
      </c>
      <c r="B18" s="523" t="s">
        <v>551</v>
      </c>
      <c r="C18" s="524" t="s">
        <v>235</v>
      </c>
      <c r="D18" s="525">
        <f>+I18</f>
        <v>1960</v>
      </c>
      <c r="E18" s="508">
        <v>5</v>
      </c>
      <c r="F18" s="508">
        <f t="shared" si="0"/>
        <v>9800</v>
      </c>
      <c r="G18" s="526"/>
      <c r="H18" s="7">
        <f>+'AM-1'!D30</f>
        <v>2.94</v>
      </c>
      <c r="I18" s="527">
        <f>7*280</f>
        <v>1960</v>
      </c>
      <c r="J18" s="528"/>
      <c r="K18" s="4">
        <f>100/15</f>
        <v>6.666666666666667</v>
      </c>
    </row>
    <row r="19" spans="1:16384" ht="20.100000000000001" customHeight="1">
      <c r="A19" s="535">
        <v>19</v>
      </c>
      <c r="B19" s="523" t="s">
        <v>552</v>
      </c>
      <c r="C19" s="524" t="s">
        <v>272</v>
      </c>
      <c r="D19" s="525">
        <f>+H18</f>
        <v>2.94</v>
      </c>
      <c r="E19" s="508">
        <v>6500</v>
      </c>
      <c r="F19" s="508">
        <f t="shared" si="0"/>
        <v>19110</v>
      </c>
      <c r="G19" s="526"/>
      <c r="H19" s="7">
        <v>45</v>
      </c>
      <c r="I19" s="527"/>
      <c r="J19" s="528"/>
      <c r="K19" s="4">
        <f>100/15</f>
        <v>6.666666666666667</v>
      </c>
    </row>
    <row r="20" spans="1:16384" ht="36" customHeight="1">
      <c r="A20" s="535">
        <v>22</v>
      </c>
      <c r="B20" s="531" t="s">
        <v>548</v>
      </c>
      <c r="C20" s="524" t="s">
        <v>272</v>
      </c>
      <c r="D20" s="525">
        <f>+H20</f>
        <v>265.30559999999997</v>
      </c>
      <c r="E20" s="508">
        <v>350</v>
      </c>
      <c r="F20" s="508">
        <f t="shared" si="0"/>
        <v>92856.959999999992</v>
      </c>
      <c r="G20" s="526"/>
      <c r="H20" s="7">
        <f>+'AM-1'!C33</f>
        <v>265.30559999999997</v>
      </c>
      <c r="I20" s="527"/>
      <c r="J20" s="528"/>
      <c r="K20" s="4">
        <f>3.25*3*9.51</f>
        <v>92.722499999999997</v>
      </c>
    </row>
    <row r="21" spans="1:16384" s="530" customFormat="1" ht="20.100000000000001" customHeight="1">
      <c r="A21" s="535">
        <v>23</v>
      </c>
      <c r="B21" s="143" t="s">
        <v>549</v>
      </c>
      <c r="C21" s="524" t="s">
        <v>272</v>
      </c>
      <c r="D21" s="525">
        <f>+H21</f>
        <v>16.934399999999997</v>
      </c>
      <c r="E21" s="508">
        <v>6500</v>
      </c>
      <c r="F21" s="508">
        <f t="shared" si="0"/>
        <v>110073.59999999998</v>
      </c>
      <c r="G21" s="529"/>
      <c r="H21" s="530">
        <f>+'AM-1'!C32</f>
        <v>16.934399999999997</v>
      </c>
      <c r="Q21" s="530" t="s">
        <v>550</v>
      </c>
      <c r="R21" s="530" t="s">
        <v>550</v>
      </c>
      <c r="S21" s="530" t="s">
        <v>550</v>
      </c>
      <c r="T21" s="530" t="s">
        <v>550</v>
      </c>
      <c r="U21" s="530" t="s">
        <v>550</v>
      </c>
      <c r="V21" s="530" t="s">
        <v>550</v>
      </c>
      <c r="W21" s="530" t="s">
        <v>550</v>
      </c>
      <c r="X21" s="530" t="s">
        <v>550</v>
      </c>
      <c r="Y21" s="530" t="s">
        <v>550</v>
      </c>
      <c r="Z21" s="530" t="s">
        <v>550</v>
      </c>
      <c r="AA21" s="530" t="s">
        <v>550</v>
      </c>
      <c r="AB21" s="530" t="s">
        <v>550</v>
      </c>
      <c r="AC21" s="530" t="s">
        <v>550</v>
      </c>
      <c r="AD21" s="530" t="s">
        <v>550</v>
      </c>
      <c r="AE21" s="530" t="s">
        <v>550</v>
      </c>
      <c r="AF21" s="530" t="s">
        <v>550</v>
      </c>
      <c r="AG21" s="530" t="s">
        <v>550</v>
      </c>
      <c r="AH21" s="530" t="s">
        <v>550</v>
      </c>
      <c r="AI21" s="530" t="s">
        <v>550</v>
      </c>
      <c r="AJ21" s="530" t="s">
        <v>550</v>
      </c>
      <c r="AK21" s="530" t="s">
        <v>550</v>
      </c>
      <c r="AL21" s="530" t="s">
        <v>550</v>
      </c>
      <c r="AM21" s="530" t="s">
        <v>550</v>
      </c>
      <c r="AN21" s="530" t="s">
        <v>550</v>
      </c>
      <c r="AO21" s="530" t="s">
        <v>550</v>
      </c>
      <c r="AP21" s="530" t="s">
        <v>550</v>
      </c>
      <c r="AQ21" s="530" t="s">
        <v>550</v>
      </c>
      <c r="AR21" s="530" t="s">
        <v>550</v>
      </c>
      <c r="AS21" s="530" t="s">
        <v>550</v>
      </c>
      <c r="AT21" s="530" t="s">
        <v>550</v>
      </c>
      <c r="AU21" s="530" t="s">
        <v>550</v>
      </c>
      <c r="AV21" s="530" t="s">
        <v>550</v>
      </c>
      <c r="AW21" s="530" t="s">
        <v>550</v>
      </c>
      <c r="AX21" s="530" t="s">
        <v>550</v>
      </c>
      <c r="AY21" s="530" t="s">
        <v>550</v>
      </c>
      <c r="AZ21" s="530" t="s">
        <v>550</v>
      </c>
      <c r="BA21" s="530" t="s">
        <v>550</v>
      </c>
      <c r="BB21" s="530" t="s">
        <v>550</v>
      </c>
      <c r="BC21" s="530" t="s">
        <v>550</v>
      </c>
      <c r="BD21" s="530" t="s">
        <v>550</v>
      </c>
      <c r="BE21" s="530" t="s">
        <v>550</v>
      </c>
      <c r="BF21" s="530" t="s">
        <v>550</v>
      </c>
      <c r="BG21" s="530" t="s">
        <v>550</v>
      </c>
      <c r="BH21" s="530" t="s">
        <v>550</v>
      </c>
      <c r="BI21" s="530" t="s">
        <v>550</v>
      </c>
      <c r="BJ21" s="530" t="s">
        <v>550</v>
      </c>
      <c r="BK21" s="530" t="s">
        <v>550</v>
      </c>
      <c r="BL21" s="530" t="s">
        <v>550</v>
      </c>
      <c r="BM21" s="530" t="s">
        <v>550</v>
      </c>
      <c r="BN21" s="530" t="s">
        <v>550</v>
      </c>
      <c r="BO21" s="530" t="s">
        <v>550</v>
      </c>
      <c r="BP21" s="530" t="s">
        <v>550</v>
      </c>
      <c r="BQ21" s="530" t="s">
        <v>550</v>
      </c>
      <c r="BR21" s="530" t="s">
        <v>550</v>
      </c>
      <c r="BS21" s="530" t="s">
        <v>550</v>
      </c>
      <c r="BT21" s="530" t="s">
        <v>550</v>
      </c>
      <c r="BU21" s="530" t="s">
        <v>550</v>
      </c>
      <c r="BV21" s="530" t="s">
        <v>550</v>
      </c>
      <c r="BW21" s="530" t="s">
        <v>550</v>
      </c>
      <c r="BX21" s="530" t="s">
        <v>550</v>
      </c>
      <c r="BY21" s="530" t="s">
        <v>550</v>
      </c>
      <c r="BZ21" s="530" t="s">
        <v>550</v>
      </c>
      <c r="CA21" s="530" t="s">
        <v>550</v>
      </c>
      <c r="CB21" s="530" t="s">
        <v>550</v>
      </c>
      <c r="CC21" s="530" t="s">
        <v>550</v>
      </c>
      <c r="CD21" s="530" t="s">
        <v>550</v>
      </c>
      <c r="CE21" s="530" t="s">
        <v>550</v>
      </c>
      <c r="CF21" s="530" t="s">
        <v>550</v>
      </c>
      <c r="CG21" s="530" t="s">
        <v>550</v>
      </c>
      <c r="CH21" s="530" t="s">
        <v>550</v>
      </c>
      <c r="CI21" s="530" t="s">
        <v>550</v>
      </c>
      <c r="CJ21" s="530" t="s">
        <v>550</v>
      </c>
      <c r="CK21" s="530" t="s">
        <v>550</v>
      </c>
      <c r="CL21" s="530" t="s">
        <v>550</v>
      </c>
      <c r="CM21" s="530" t="s">
        <v>550</v>
      </c>
      <c r="CN21" s="530" t="s">
        <v>550</v>
      </c>
      <c r="CO21" s="530" t="s">
        <v>550</v>
      </c>
      <c r="CP21" s="530" t="s">
        <v>550</v>
      </c>
      <c r="CQ21" s="530" t="s">
        <v>550</v>
      </c>
      <c r="CR21" s="530" t="s">
        <v>550</v>
      </c>
      <c r="CS21" s="530" t="s">
        <v>550</v>
      </c>
      <c r="CT21" s="530" t="s">
        <v>550</v>
      </c>
      <c r="CU21" s="530" t="s">
        <v>550</v>
      </c>
      <c r="CV21" s="530" t="s">
        <v>550</v>
      </c>
      <c r="CW21" s="530" t="s">
        <v>550</v>
      </c>
      <c r="CX21" s="530" t="s">
        <v>550</v>
      </c>
      <c r="CY21" s="530" t="s">
        <v>550</v>
      </c>
      <c r="CZ21" s="530" t="s">
        <v>550</v>
      </c>
      <c r="DA21" s="530" t="s">
        <v>550</v>
      </c>
      <c r="DB21" s="530" t="s">
        <v>550</v>
      </c>
      <c r="DC21" s="530" t="s">
        <v>550</v>
      </c>
      <c r="DD21" s="530" t="s">
        <v>550</v>
      </c>
      <c r="DE21" s="530" t="s">
        <v>550</v>
      </c>
      <c r="DF21" s="530" t="s">
        <v>550</v>
      </c>
      <c r="DG21" s="530" t="s">
        <v>550</v>
      </c>
      <c r="DH21" s="530" t="s">
        <v>550</v>
      </c>
      <c r="DI21" s="530" t="s">
        <v>550</v>
      </c>
      <c r="DJ21" s="530" t="s">
        <v>550</v>
      </c>
      <c r="DK21" s="530" t="s">
        <v>550</v>
      </c>
      <c r="DL21" s="530" t="s">
        <v>550</v>
      </c>
      <c r="DM21" s="530" t="s">
        <v>550</v>
      </c>
      <c r="DN21" s="530" t="s">
        <v>550</v>
      </c>
      <c r="DO21" s="530" t="s">
        <v>550</v>
      </c>
      <c r="DP21" s="530" t="s">
        <v>550</v>
      </c>
      <c r="DQ21" s="530" t="s">
        <v>550</v>
      </c>
      <c r="DR21" s="530" t="s">
        <v>550</v>
      </c>
      <c r="DS21" s="530" t="s">
        <v>550</v>
      </c>
      <c r="DT21" s="530" t="s">
        <v>550</v>
      </c>
      <c r="DU21" s="530" t="s">
        <v>550</v>
      </c>
      <c r="DV21" s="530" t="s">
        <v>550</v>
      </c>
      <c r="DW21" s="530" t="s">
        <v>550</v>
      </c>
      <c r="DX21" s="530" t="s">
        <v>550</v>
      </c>
      <c r="DY21" s="530" t="s">
        <v>550</v>
      </c>
      <c r="DZ21" s="530" t="s">
        <v>550</v>
      </c>
      <c r="EA21" s="530" t="s">
        <v>550</v>
      </c>
      <c r="EB21" s="530" t="s">
        <v>550</v>
      </c>
      <c r="EC21" s="530" t="s">
        <v>550</v>
      </c>
      <c r="ED21" s="530" t="s">
        <v>550</v>
      </c>
      <c r="EE21" s="530" t="s">
        <v>550</v>
      </c>
      <c r="EF21" s="530" t="s">
        <v>550</v>
      </c>
      <c r="EG21" s="530" t="s">
        <v>550</v>
      </c>
      <c r="EH21" s="530" t="s">
        <v>550</v>
      </c>
      <c r="EI21" s="530" t="s">
        <v>550</v>
      </c>
      <c r="EJ21" s="530" t="s">
        <v>550</v>
      </c>
      <c r="EK21" s="530" t="s">
        <v>550</v>
      </c>
      <c r="EL21" s="530" t="s">
        <v>550</v>
      </c>
      <c r="EM21" s="530" t="s">
        <v>550</v>
      </c>
      <c r="EN21" s="530" t="s">
        <v>550</v>
      </c>
      <c r="EO21" s="530" t="s">
        <v>550</v>
      </c>
      <c r="EP21" s="530" t="s">
        <v>550</v>
      </c>
      <c r="EQ21" s="530" t="s">
        <v>550</v>
      </c>
      <c r="ER21" s="530" t="s">
        <v>550</v>
      </c>
      <c r="ES21" s="530" t="s">
        <v>550</v>
      </c>
      <c r="ET21" s="530" t="s">
        <v>550</v>
      </c>
      <c r="EU21" s="530" t="s">
        <v>550</v>
      </c>
      <c r="EV21" s="530" t="s">
        <v>550</v>
      </c>
      <c r="EW21" s="530" t="s">
        <v>550</v>
      </c>
      <c r="EX21" s="530" t="s">
        <v>550</v>
      </c>
      <c r="EY21" s="530" t="s">
        <v>550</v>
      </c>
      <c r="EZ21" s="530" t="s">
        <v>550</v>
      </c>
      <c r="FA21" s="530" t="s">
        <v>550</v>
      </c>
      <c r="FB21" s="530" t="s">
        <v>550</v>
      </c>
      <c r="FC21" s="530" t="s">
        <v>550</v>
      </c>
      <c r="FD21" s="530" t="s">
        <v>550</v>
      </c>
      <c r="FE21" s="530" t="s">
        <v>550</v>
      </c>
      <c r="FF21" s="530" t="s">
        <v>550</v>
      </c>
      <c r="FG21" s="530" t="s">
        <v>550</v>
      </c>
      <c r="FH21" s="530" t="s">
        <v>550</v>
      </c>
      <c r="FI21" s="530" t="s">
        <v>550</v>
      </c>
      <c r="FJ21" s="530" t="s">
        <v>550</v>
      </c>
      <c r="FK21" s="530" t="s">
        <v>550</v>
      </c>
      <c r="FL21" s="530" t="s">
        <v>550</v>
      </c>
      <c r="FM21" s="530" t="s">
        <v>550</v>
      </c>
      <c r="FN21" s="530" t="s">
        <v>550</v>
      </c>
      <c r="FO21" s="530" t="s">
        <v>550</v>
      </c>
      <c r="FP21" s="530" t="s">
        <v>550</v>
      </c>
      <c r="FQ21" s="530" t="s">
        <v>550</v>
      </c>
      <c r="FR21" s="530" t="s">
        <v>550</v>
      </c>
      <c r="FS21" s="530" t="s">
        <v>550</v>
      </c>
      <c r="FT21" s="530" t="s">
        <v>550</v>
      </c>
      <c r="FU21" s="530" t="s">
        <v>550</v>
      </c>
      <c r="FV21" s="530" t="s">
        <v>550</v>
      </c>
      <c r="FW21" s="530" t="s">
        <v>550</v>
      </c>
      <c r="FX21" s="530" t="s">
        <v>550</v>
      </c>
      <c r="FY21" s="530" t="s">
        <v>550</v>
      </c>
      <c r="FZ21" s="530" t="s">
        <v>550</v>
      </c>
      <c r="GA21" s="530" t="s">
        <v>550</v>
      </c>
      <c r="GB21" s="530" t="s">
        <v>550</v>
      </c>
      <c r="GC21" s="530" t="s">
        <v>550</v>
      </c>
      <c r="GD21" s="530" t="s">
        <v>550</v>
      </c>
      <c r="GE21" s="530" t="s">
        <v>550</v>
      </c>
      <c r="GF21" s="530" t="s">
        <v>550</v>
      </c>
      <c r="GG21" s="530" t="s">
        <v>550</v>
      </c>
      <c r="GH21" s="530" t="s">
        <v>550</v>
      </c>
      <c r="GI21" s="530" t="s">
        <v>550</v>
      </c>
      <c r="GJ21" s="530" t="s">
        <v>550</v>
      </c>
      <c r="GK21" s="530" t="s">
        <v>550</v>
      </c>
      <c r="GL21" s="530" t="s">
        <v>550</v>
      </c>
      <c r="GM21" s="530" t="s">
        <v>550</v>
      </c>
      <c r="GN21" s="530" t="s">
        <v>550</v>
      </c>
      <c r="GO21" s="530" t="s">
        <v>550</v>
      </c>
      <c r="GP21" s="530" t="s">
        <v>550</v>
      </c>
      <c r="GQ21" s="530" t="s">
        <v>550</v>
      </c>
      <c r="GR21" s="530" t="s">
        <v>550</v>
      </c>
      <c r="GS21" s="530" t="s">
        <v>550</v>
      </c>
      <c r="GT21" s="530" t="s">
        <v>550</v>
      </c>
      <c r="GU21" s="530" t="s">
        <v>550</v>
      </c>
      <c r="GV21" s="530" t="s">
        <v>550</v>
      </c>
      <c r="GW21" s="530" t="s">
        <v>550</v>
      </c>
      <c r="GX21" s="530" t="s">
        <v>550</v>
      </c>
      <c r="GY21" s="530" t="s">
        <v>550</v>
      </c>
      <c r="GZ21" s="530" t="s">
        <v>550</v>
      </c>
      <c r="HA21" s="530" t="s">
        <v>550</v>
      </c>
      <c r="HB21" s="530" t="s">
        <v>550</v>
      </c>
      <c r="HC21" s="530" t="s">
        <v>550</v>
      </c>
      <c r="HD21" s="530" t="s">
        <v>550</v>
      </c>
      <c r="HE21" s="530" t="s">
        <v>550</v>
      </c>
      <c r="HF21" s="530" t="s">
        <v>550</v>
      </c>
      <c r="HG21" s="530" t="s">
        <v>550</v>
      </c>
      <c r="HH21" s="530" t="s">
        <v>550</v>
      </c>
      <c r="HI21" s="530" t="s">
        <v>550</v>
      </c>
      <c r="HJ21" s="530" t="s">
        <v>550</v>
      </c>
      <c r="HK21" s="530" t="s">
        <v>550</v>
      </c>
      <c r="HL21" s="530" t="s">
        <v>550</v>
      </c>
      <c r="HM21" s="530" t="s">
        <v>550</v>
      </c>
      <c r="HN21" s="530" t="s">
        <v>550</v>
      </c>
      <c r="HO21" s="530" t="s">
        <v>550</v>
      </c>
      <c r="HP21" s="530" t="s">
        <v>550</v>
      </c>
      <c r="HQ21" s="530" t="s">
        <v>550</v>
      </c>
      <c r="HR21" s="530" t="s">
        <v>550</v>
      </c>
      <c r="HS21" s="530" t="s">
        <v>550</v>
      </c>
      <c r="HT21" s="530" t="s">
        <v>550</v>
      </c>
      <c r="HU21" s="530" t="s">
        <v>550</v>
      </c>
      <c r="HV21" s="530" t="s">
        <v>550</v>
      </c>
      <c r="HW21" s="530" t="s">
        <v>550</v>
      </c>
      <c r="HX21" s="530" t="s">
        <v>550</v>
      </c>
      <c r="HY21" s="530" t="s">
        <v>550</v>
      </c>
      <c r="HZ21" s="530" t="s">
        <v>550</v>
      </c>
      <c r="IA21" s="530" t="s">
        <v>550</v>
      </c>
      <c r="IB21" s="530" t="s">
        <v>550</v>
      </c>
      <c r="IC21" s="530" t="s">
        <v>550</v>
      </c>
      <c r="ID21" s="530" t="s">
        <v>550</v>
      </c>
      <c r="IE21" s="530" t="s">
        <v>550</v>
      </c>
      <c r="IF21" s="530" t="s">
        <v>550</v>
      </c>
      <c r="IG21" s="530" t="s">
        <v>550</v>
      </c>
      <c r="IH21" s="530" t="s">
        <v>550</v>
      </c>
      <c r="II21" s="530" t="s">
        <v>550</v>
      </c>
      <c r="IJ21" s="530" t="s">
        <v>550</v>
      </c>
      <c r="IK21" s="530" t="s">
        <v>550</v>
      </c>
      <c r="IL21" s="530" t="s">
        <v>550</v>
      </c>
      <c r="IM21" s="530" t="s">
        <v>550</v>
      </c>
      <c r="IN21" s="530" t="s">
        <v>550</v>
      </c>
      <c r="IO21" s="530" t="s">
        <v>550</v>
      </c>
      <c r="IP21" s="530" t="s">
        <v>550</v>
      </c>
      <c r="IQ21" s="530" t="s">
        <v>550</v>
      </c>
      <c r="IR21" s="530" t="s">
        <v>550</v>
      </c>
      <c r="IS21" s="530" t="s">
        <v>550</v>
      </c>
      <c r="IT21" s="530" t="s">
        <v>550</v>
      </c>
      <c r="IU21" s="530" t="s">
        <v>550</v>
      </c>
      <c r="IV21" s="530" t="s">
        <v>550</v>
      </c>
      <c r="IW21" s="530" t="s">
        <v>550</v>
      </c>
      <c r="IX21" s="530" t="s">
        <v>550</v>
      </c>
      <c r="IY21" s="530" t="s">
        <v>550</v>
      </c>
      <c r="IZ21" s="530" t="s">
        <v>550</v>
      </c>
      <c r="JA21" s="530" t="s">
        <v>550</v>
      </c>
      <c r="JB21" s="530" t="s">
        <v>550</v>
      </c>
      <c r="JC21" s="530" t="s">
        <v>550</v>
      </c>
      <c r="JD21" s="530" t="s">
        <v>550</v>
      </c>
      <c r="JE21" s="530" t="s">
        <v>550</v>
      </c>
      <c r="JF21" s="530" t="s">
        <v>550</v>
      </c>
      <c r="JG21" s="530" t="s">
        <v>550</v>
      </c>
      <c r="JH21" s="530" t="s">
        <v>550</v>
      </c>
      <c r="JI21" s="530" t="s">
        <v>550</v>
      </c>
      <c r="JJ21" s="530" t="s">
        <v>550</v>
      </c>
      <c r="JK21" s="530" t="s">
        <v>550</v>
      </c>
      <c r="JL21" s="530" t="s">
        <v>550</v>
      </c>
      <c r="JM21" s="530" t="s">
        <v>550</v>
      </c>
      <c r="JN21" s="530" t="s">
        <v>550</v>
      </c>
      <c r="JO21" s="530" t="s">
        <v>550</v>
      </c>
      <c r="JP21" s="530" t="s">
        <v>550</v>
      </c>
      <c r="JQ21" s="530" t="s">
        <v>550</v>
      </c>
      <c r="JR21" s="530" t="s">
        <v>550</v>
      </c>
      <c r="JS21" s="530" t="s">
        <v>550</v>
      </c>
      <c r="JT21" s="530" t="s">
        <v>550</v>
      </c>
      <c r="JU21" s="530" t="s">
        <v>550</v>
      </c>
      <c r="JV21" s="530" t="s">
        <v>550</v>
      </c>
      <c r="JW21" s="530" t="s">
        <v>550</v>
      </c>
      <c r="JX21" s="530" t="s">
        <v>550</v>
      </c>
      <c r="JY21" s="530" t="s">
        <v>550</v>
      </c>
      <c r="JZ21" s="530" t="s">
        <v>550</v>
      </c>
      <c r="KA21" s="530" t="s">
        <v>550</v>
      </c>
      <c r="KB21" s="530" t="s">
        <v>550</v>
      </c>
      <c r="KC21" s="530" t="s">
        <v>550</v>
      </c>
      <c r="KD21" s="530" t="s">
        <v>550</v>
      </c>
      <c r="KE21" s="530" t="s">
        <v>550</v>
      </c>
      <c r="KF21" s="530" t="s">
        <v>550</v>
      </c>
      <c r="KG21" s="530" t="s">
        <v>550</v>
      </c>
      <c r="KH21" s="530" t="s">
        <v>550</v>
      </c>
      <c r="KI21" s="530" t="s">
        <v>550</v>
      </c>
      <c r="KJ21" s="530" t="s">
        <v>550</v>
      </c>
      <c r="KK21" s="530" t="s">
        <v>550</v>
      </c>
      <c r="KL21" s="530" t="s">
        <v>550</v>
      </c>
      <c r="KM21" s="530" t="s">
        <v>550</v>
      </c>
      <c r="KN21" s="530" t="s">
        <v>550</v>
      </c>
      <c r="KO21" s="530" t="s">
        <v>550</v>
      </c>
      <c r="KP21" s="530" t="s">
        <v>550</v>
      </c>
      <c r="KQ21" s="530" t="s">
        <v>550</v>
      </c>
      <c r="KR21" s="530" t="s">
        <v>550</v>
      </c>
      <c r="KS21" s="530" t="s">
        <v>550</v>
      </c>
      <c r="KT21" s="530" t="s">
        <v>550</v>
      </c>
      <c r="KU21" s="530" t="s">
        <v>550</v>
      </c>
      <c r="KV21" s="530" t="s">
        <v>550</v>
      </c>
      <c r="KW21" s="530" t="s">
        <v>550</v>
      </c>
      <c r="KX21" s="530" t="s">
        <v>550</v>
      </c>
      <c r="KY21" s="530" t="s">
        <v>550</v>
      </c>
      <c r="KZ21" s="530" t="s">
        <v>550</v>
      </c>
      <c r="LA21" s="530" t="s">
        <v>550</v>
      </c>
      <c r="LB21" s="530" t="s">
        <v>550</v>
      </c>
      <c r="LC21" s="530" t="s">
        <v>550</v>
      </c>
      <c r="LD21" s="530" t="s">
        <v>550</v>
      </c>
      <c r="LE21" s="530" t="s">
        <v>550</v>
      </c>
      <c r="LF21" s="530" t="s">
        <v>550</v>
      </c>
      <c r="LG21" s="530" t="s">
        <v>550</v>
      </c>
      <c r="LH21" s="530" t="s">
        <v>550</v>
      </c>
      <c r="LI21" s="530" t="s">
        <v>550</v>
      </c>
      <c r="LJ21" s="530" t="s">
        <v>550</v>
      </c>
      <c r="LK21" s="530" t="s">
        <v>550</v>
      </c>
      <c r="LL21" s="530" t="s">
        <v>550</v>
      </c>
      <c r="LM21" s="530" t="s">
        <v>550</v>
      </c>
      <c r="LN21" s="530" t="s">
        <v>550</v>
      </c>
      <c r="LO21" s="530" t="s">
        <v>550</v>
      </c>
      <c r="LP21" s="530" t="s">
        <v>550</v>
      </c>
      <c r="LQ21" s="530" t="s">
        <v>550</v>
      </c>
      <c r="LR21" s="530" t="s">
        <v>550</v>
      </c>
      <c r="LS21" s="530" t="s">
        <v>550</v>
      </c>
      <c r="LT21" s="530" t="s">
        <v>550</v>
      </c>
      <c r="LU21" s="530" t="s">
        <v>550</v>
      </c>
      <c r="LV21" s="530" t="s">
        <v>550</v>
      </c>
      <c r="LW21" s="530" t="s">
        <v>550</v>
      </c>
      <c r="LX21" s="530" t="s">
        <v>550</v>
      </c>
      <c r="LY21" s="530" t="s">
        <v>550</v>
      </c>
      <c r="LZ21" s="530" t="s">
        <v>550</v>
      </c>
      <c r="MA21" s="530" t="s">
        <v>550</v>
      </c>
      <c r="MB21" s="530" t="s">
        <v>550</v>
      </c>
      <c r="MC21" s="530" t="s">
        <v>550</v>
      </c>
      <c r="MD21" s="530" t="s">
        <v>550</v>
      </c>
      <c r="ME21" s="530" t="s">
        <v>550</v>
      </c>
      <c r="MF21" s="530" t="s">
        <v>550</v>
      </c>
      <c r="MG21" s="530" t="s">
        <v>550</v>
      </c>
      <c r="MH21" s="530" t="s">
        <v>550</v>
      </c>
      <c r="MI21" s="530" t="s">
        <v>550</v>
      </c>
      <c r="MJ21" s="530" t="s">
        <v>550</v>
      </c>
      <c r="MK21" s="530" t="s">
        <v>550</v>
      </c>
      <c r="ML21" s="530" t="s">
        <v>550</v>
      </c>
      <c r="MM21" s="530" t="s">
        <v>550</v>
      </c>
      <c r="MN21" s="530" t="s">
        <v>550</v>
      </c>
      <c r="MO21" s="530" t="s">
        <v>550</v>
      </c>
      <c r="MP21" s="530" t="s">
        <v>550</v>
      </c>
      <c r="MQ21" s="530" t="s">
        <v>550</v>
      </c>
      <c r="MR21" s="530" t="s">
        <v>550</v>
      </c>
      <c r="MS21" s="530" t="s">
        <v>550</v>
      </c>
      <c r="MT21" s="530" t="s">
        <v>550</v>
      </c>
      <c r="MU21" s="530" t="s">
        <v>550</v>
      </c>
      <c r="MV21" s="530" t="s">
        <v>550</v>
      </c>
      <c r="MW21" s="530" t="s">
        <v>550</v>
      </c>
      <c r="MX21" s="530" t="s">
        <v>550</v>
      </c>
      <c r="MY21" s="530" t="s">
        <v>550</v>
      </c>
      <c r="MZ21" s="530" t="s">
        <v>550</v>
      </c>
      <c r="NA21" s="530" t="s">
        <v>550</v>
      </c>
      <c r="NB21" s="530" t="s">
        <v>550</v>
      </c>
      <c r="NC21" s="530" t="s">
        <v>550</v>
      </c>
      <c r="ND21" s="530" t="s">
        <v>550</v>
      </c>
      <c r="NE21" s="530" t="s">
        <v>550</v>
      </c>
      <c r="NF21" s="530" t="s">
        <v>550</v>
      </c>
      <c r="NG21" s="530" t="s">
        <v>550</v>
      </c>
      <c r="NH21" s="530" t="s">
        <v>550</v>
      </c>
      <c r="NI21" s="530" t="s">
        <v>550</v>
      </c>
      <c r="NJ21" s="530" t="s">
        <v>550</v>
      </c>
      <c r="NK21" s="530" t="s">
        <v>550</v>
      </c>
      <c r="NL21" s="530" t="s">
        <v>550</v>
      </c>
      <c r="NM21" s="530" t="s">
        <v>550</v>
      </c>
      <c r="NN21" s="530" t="s">
        <v>550</v>
      </c>
      <c r="NO21" s="530" t="s">
        <v>550</v>
      </c>
      <c r="NP21" s="530" t="s">
        <v>550</v>
      </c>
      <c r="NQ21" s="530" t="s">
        <v>550</v>
      </c>
      <c r="NR21" s="530" t="s">
        <v>550</v>
      </c>
      <c r="NS21" s="530" t="s">
        <v>550</v>
      </c>
      <c r="NT21" s="530" t="s">
        <v>550</v>
      </c>
      <c r="NU21" s="530" t="s">
        <v>550</v>
      </c>
      <c r="NV21" s="530" t="s">
        <v>550</v>
      </c>
      <c r="NW21" s="530" t="s">
        <v>550</v>
      </c>
      <c r="NX21" s="530" t="s">
        <v>550</v>
      </c>
      <c r="NY21" s="530" t="s">
        <v>550</v>
      </c>
      <c r="NZ21" s="530" t="s">
        <v>550</v>
      </c>
      <c r="OA21" s="530" t="s">
        <v>550</v>
      </c>
      <c r="OB21" s="530" t="s">
        <v>550</v>
      </c>
      <c r="OC21" s="530" t="s">
        <v>550</v>
      </c>
      <c r="OD21" s="530" t="s">
        <v>550</v>
      </c>
      <c r="OE21" s="530" t="s">
        <v>550</v>
      </c>
      <c r="OF21" s="530" t="s">
        <v>550</v>
      </c>
      <c r="OG21" s="530" t="s">
        <v>550</v>
      </c>
      <c r="OH21" s="530" t="s">
        <v>550</v>
      </c>
      <c r="OI21" s="530" t="s">
        <v>550</v>
      </c>
      <c r="OJ21" s="530" t="s">
        <v>550</v>
      </c>
      <c r="OK21" s="530" t="s">
        <v>550</v>
      </c>
      <c r="OL21" s="530" t="s">
        <v>550</v>
      </c>
      <c r="OM21" s="530" t="s">
        <v>550</v>
      </c>
      <c r="ON21" s="530" t="s">
        <v>550</v>
      </c>
      <c r="OO21" s="530" t="s">
        <v>550</v>
      </c>
      <c r="OP21" s="530" t="s">
        <v>550</v>
      </c>
      <c r="OQ21" s="530" t="s">
        <v>550</v>
      </c>
      <c r="OR21" s="530" t="s">
        <v>550</v>
      </c>
      <c r="OS21" s="530" t="s">
        <v>550</v>
      </c>
      <c r="OT21" s="530" t="s">
        <v>550</v>
      </c>
      <c r="OU21" s="530" t="s">
        <v>550</v>
      </c>
      <c r="OV21" s="530" t="s">
        <v>550</v>
      </c>
      <c r="OW21" s="530" t="s">
        <v>550</v>
      </c>
      <c r="OX21" s="530" t="s">
        <v>550</v>
      </c>
      <c r="OY21" s="530" t="s">
        <v>550</v>
      </c>
      <c r="OZ21" s="530" t="s">
        <v>550</v>
      </c>
      <c r="PA21" s="530" t="s">
        <v>550</v>
      </c>
      <c r="PB21" s="530" t="s">
        <v>550</v>
      </c>
      <c r="PC21" s="530" t="s">
        <v>550</v>
      </c>
      <c r="PD21" s="530" t="s">
        <v>550</v>
      </c>
      <c r="PE21" s="530" t="s">
        <v>550</v>
      </c>
      <c r="PF21" s="530" t="s">
        <v>550</v>
      </c>
      <c r="PG21" s="530" t="s">
        <v>550</v>
      </c>
      <c r="PH21" s="530" t="s">
        <v>550</v>
      </c>
      <c r="PI21" s="530" t="s">
        <v>550</v>
      </c>
      <c r="PJ21" s="530" t="s">
        <v>550</v>
      </c>
      <c r="PK21" s="530" t="s">
        <v>550</v>
      </c>
      <c r="PL21" s="530" t="s">
        <v>550</v>
      </c>
      <c r="PM21" s="530" t="s">
        <v>550</v>
      </c>
      <c r="PN21" s="530" t="s">
        <v>550</v>
      </c>
      <c r="PO21" s="530" t="s">
        <v>550</v>
      </c>
      <c r="PP21" s="530" t="s">
        <v>550</v>
      </c>
      <c r="PQ21" s="530" t="s">
        <v>550</v>
      </c>
      <c r="PR21" s="530" t="s">
        <v>550</v>
      </c>
      <c r="PS21" s="530" t="s">
        <v>550</v>
      </c>
      <c r="PT21" s="530" t="s">
        <v>550</v>
      </c>
      <c r="PU21" s="530" t="s">
        <v>550</v>
      </c>
      <c r="PV21" s="530" t="s">
        <v>550</v>
      </c>
      <c r="PW21" s="530" t="s">
        <v>550</v>
      </c>
      <c r="PX21" s="530" t="s">
        <v>550</v>
      </c>
      <c r="PY21" s="530" t="s">
        <v>550</v>
      </c>
      <c r="PZ21" s="530" t="s">
        <v>550</v>
      </c>
      <c r="QA21" s="530" t="s">
        <v>550</v>
      </c>
      <c r="QB21" s="530" t="s">
        <v>550</v>
      </c>
      <c r="QC21" s="530" t="s">
        <v>550</v>
      </c>
      <c r="QD21" s="530" t="s">
        <v>550</v>
      </c>
      <c r="QE21" s="530" t="s">
        <v>550</v>
      </c>
      <c r="QF21" s="530" t="s">
        <v>550</v>
      </c>
      <c r="QG21" s="530" t="s">
        <v>550</v>
      </c>
      <c r="QH21" s="530" t="s">
        <v>550</v>
      </c>
      <c r="QI21" s="530" t="s">
        <v>550</v>
      </c>
      <c r="QJ21" s="530" t="s">
        <v>550</v>
      </c>
      <c r="QK21" s="530" t="s">
        <v>550</v>
      </c>
      <c r="QL21" s="530" t="s">
        <v>550</v>
      </c>
      <c r="QM21" s="530" t="s">
        <v>550</v>
      </c>
      <c r="QN21" s="530" t="s">
        <v>550</v>
      </c>
      <c r="QO21" s="530" t="s">
        <v>550</v>
      </c>
      <c r="QP21" s="530" t="s">
        <v>550</v>
      </c>
      <c r="QQ21" s="530" t="s">
        <v>550</v>
      </c>
      <c r="QR21" s="530" t="s">
        <v>550</v>
      </c>
      <c r="QS21" s="530" t="s">
        <v>550</v>
      </c>
      <c r="QT21" s="530" t="s">
        <v>550</v>
      </c>
      <c r="QU21" s="530" t="s">
        <v>550</v>
      </c>
      <c r="QV21" s="530" t="s">
        <v>550</v>
      </c>
      <c r="QW21" s="530" t="s">
        <v>550</v>
      </c>
      <c r="QX21" s="530" t="s">
        <v>550</v>
      </c>
      <c r="QY21" s="530" t="s">
        <v>550</v>
      </c>
      <c r="QZ21" s="530" t="s">
        <v>550</v>
      </c>
      <c r="RA21" s="530" t="s">
        <v>550</v>
      </c>
      <c r="RB21" s="530" t="s">
        <v>550</v>
      </c>
      <c r="RC21" s="530" t="s">
        <v>550</v>
      </c>
      <c r="RD21" s="530" t="s">
        <v>550</v>
      </c>
      <c r="RE21" s="530" t="s">
        <v>550</v>
      </c>
      <c r="RF21" s="530" t="s">
        <v>550</v>
      </c>
      <c r="RG21" s="530" t="s">
        <v>550</v>
      </c>
      <c r="RH21" s="530" t="s">
        <v>550</v>
      </c>
      <c r="RI21" s="530" t="s">
        <v>550</v>
      </c>
      <c r="RJ21" s="530" t="s">
        <v>550</v>
      </c>
      <c r="RK21" s="530" t="s">
        <v>550</v>
      </c>
      <c r="RL21" s="530" t="s">
        <v>550</v>
      </c>
      <c r="RM21" s="530" t="s">
        <v>550</v>
      </c>
      <c r="RN21" s="530" t="s">
        <v>550</v>
      </c>
      <c r="RO21" s="530" t="s">
        <v>550</v>
      </c>
      <c r="RP21" s="530" t="s">
        <v>550</v>
      </c>
      <c r="RQ21" s="530" t="s">
        <v>550</v>
      </c>
      <c r="RR21" s="530" t="s">
        <v>550</v>
      </c>
      <c r="RS21" s="530" t="s">
        <v>550</v>
      </c>
      <c r="RT21" s="530" t="s">
        <v>550</v>
      </c>
      <c r="RU21" s="530" t="s">
        <v>550</v>
      </c>
      <c r="RV21" s="530" t="s">
        <v>550</v>
      </c>
      <c r="RW21" s="530" t="s">
        <v>550</v>
      </c>
      <c r="RX21" s="530" t="s">
        <v>550</v>
      </c>
      <c r="RY21" s="530" t="s">
        <v>550</v>
      </c>
      <c r="RZ21" s="530" t="s">
        <v>550</v>
      </c>
      <c r="SA21" s="530" t="s">
        <v>550</v>
      </c>
      <c r="SB21" s="530" t="s">
        <v>550</v>
      </c>
      <c r="SC21" s="530" t="s">
        <v>550</v>
      </c>
      <c r="SD21" s="530" t="s">
        <v>550</v>
      </c>
      <c r="SE21" s="530" t="s">
        <v>550</v>
      </c>
      <c r="SF21" s="530" t="s">
        <v>550</v>
      </c>
      <c r="SG21" s="530" t="s">
        <v>550</v>
      </c>
      <c r="SH21" s="530" t="s">
        <v>550</v>
      </c>
      <c r="SI21" s="530" t="s">
        <v>550</v>
      </c>
      <c r="SJ21" s="530" t="s">
        <v>550</v>
      </c>
      <c r="SK21" s="530" t="s">
        <v>550</v>
      </c>
      <c r="SL21" s="530" t="s">
        <v>550</v>
      </c>
      <c r="SM21" s="530" t="s">
        <v>550</v>
      </c>
      <c r="SN21" s="530" t="s">
        <v>550</v>
      </c>
      <c r="SO21" s="530" t="s">
        <v>550</v>
      </c>
      <c r="SP21" s="530" t="s">
        <v>550</v>
      </c>
      <c r="SQ21" s="530" t="s">
        <v>550</v>
      </c>
      <c r="SR21" s="530" t="s">
        <v>550</v>
      </c>
      <c r="SS21" s="530" t="s">
        <v>550</v>
      </c>
      <c r="ST21" s="530" t="s">
        <v>550</v>
      </c>
      <c r="SU21" s="530" t="s">
        <v>550</v>
      </c>
      <c r="SV21" s="530" t="s">
        <v>550</v>
      </c>
      <c r="SW21" s="530" t="s">
        <v>550</v>
      </c>
      <c r="SX21" s="530" t="s">
        <v>550</v>
      </c>
      <c r="SY21" s="530" t="s">
        <v>550</v>
      </c>
      <c r="SZ21" s="530" t="s">
        <v>550</v>
      </c>
      <c r="TA21" s="530" t="s">
        <v>550</v>
      </c>
      <c r="TB21" s="530" t="s">
        <v>550</v>
      </c>
      <c r="TC21" s="530" t="s">
        <v>550</v>
      </c>
      <c r="TD21" s="530" t="s">
        <v>550</v>
      </c>
      <c r="TE21" s="530" t="s">
        <v>550</v>
      </c>
      <c r="TF21" s="530" t="s">
        <v>550</v>
      </c>
      <c r="TG21" s="530" t="s">
        <v>550</v>
      </c>
      <c r="TH21" s="530" t="s">
        <v>550</v>
      </c>
      <c r="TI21" s="530" t="s">
        <v>550</v>
      </c>
      <c r="TJ21" s="530" t="s">
        <v>550</v>
      </c>
      <c r="TK21" s="530" t="s">
        <v>550</v>
      </c>
      <c r="TL21" s="530" t="s">
        <v>550</v>
      </c>
      <c r="TM21" s="530" t="s">
        <v>550</v>
      </c>
      <c r="TN21" s="530" t="s">
        <v>550</v>
      </c>
      <c r="TO21" s="530" t="s">
        <v>550</v>
      </c>
      <c r="TP21" s="530" t="s">
        <v>550</v>
      </c>
      <c r="TQ21" s="530" t="s">
        <v>550</v>
      </c>
      <c r="TR21" s="530" t="s">
        <v>550</v>
      </c>
      <c r="TS21" s="530" t="s">
        <v>550</v>
      </c>
      <c r="TT21" s="530" t="s">
        <v>550</v>
      </c>
      <c r="TU21" s="530" t="s">
        <v>550</v>
      </c>
      <c r="TV21" s="530" t="s">
        <v>550</v>
      </c>
      <c r="TW21" s="530" t="s">
        <v>550</v>
      </c>
      <c r="TX21" s="530" t="s">
        <v>550</v>
      </c>
      <c r="TY21" s="530" t="s">
        <v>550</v>
      </c>
      <c r="TZ21" s="530" t="s">
        <v>550</v>
      </c>
      <c r="UA21" s="530" t="s">
        <v>550</v>
      </c>
      <c r="UB21" s="530" t="s">
        <v>550</v>
      </c>
      <c r="UC21" s="530" t="s">
        <v>550</v>
      </c>
      <c r="UD21" s="530" t="s">
        <v>550</v>
      </c>
      <c r="UE21" s="530" t="s">
        <v>550</v>
      </c>
      <c r="UF21" s="530" t="s">
        <v>550</v>
      </c>
      <c r="UG21" s="530" t="s">
        <v>550</v>
      </c>
      <c r="UH21" s="530" t="s">
        <v>550</v>
      </c>
      <c r="UI21" s="530" t="s">
        <v>550</v>
      </c>
      <c r="UJ21" s="530" t="s">
        <v>550</v>
      </c>
      <c r="UK21" s="530" t="s">
        <v>550</v>
      </c>
      <c r="UL21" s="530" t="s">
        <v>550</v>
      </c>
      <c r="UM21" s="530" t="s">
        <v>550</v>
      </c>
      <c r="UN21" s="530" t="s">
        <v>550</v>
      </c>
      <c r="UO21" s="530" t="s">
        <v>550</v>
      </c>
      <c r="UP21" s="530" t="s">
        <v>550</v>
      </c>
      <c r="UQ21" s="530" t="s">
        <v>550</v>
      </c>
      <c r="UR21" s="530" t="s">
        <v>550</v>
      </c>
      <c r="US21" s="530" t="s">
        <v>550</v>
      </c>
      <c r="UT21" s="530" t="s">
        <v>550</v>
      </c>
      <c r="UU21" s="530" t="s">
        <v>550</v>
      </c>
      <c r="UV21" s="530" t="s">
        <v>550</v>
      </c>
      <c r="UW21" s="530" t="s">
        <v>550</v>
      </c>
      <c r="UX21" s="530" t="s">
        <v>550</v>
      </c>
      <c r="UY21" s="530" t="s">
        <v>550</v>
      </c>
      <c r="UZ21" s="530" t="s">
        <v>550</v>
      </c>
      <c r="VA21" s="530" t="s">
        <v>550</v>
      </c>
      <c r="VB21" s="530" t="s">
        <v>550</v>
      </c>
      <c r="VC21" s="530" t="s">
        <v>550</v>
      </c>
      <c r="VD21" s="530" t="s">
        <v>550</v>
      </c>
      <c r="VE21" s="530" t="s">
        <v>550</v>
      </c>
      <c r="VF21" s="530" t="s">
        <v>550</v>
      </c>
      <c r="VG21" s="530" t="s">
        <v>550</v>
      </c>
      <c r="VH21" s="530" t="s">
        <v>550</v>
      </c>
      <c r="VI21" s="530" t="s">
        <v>550</v>
      </c>
      <c r="VJ21" s="530" t="s">
        <v>550</v>
      </c>
      <c r="VK21" s="530" t="s">
        <v>550</v>
      </c>
      <c r="VL21" s="530" t="s">
        <v>550</v>
      </c>
      <c r="VM21" s="530" t="s">
        <v>550</v>
      </c>
      <c r="VN21" s="530" t="s">
        <v>550</v>
      </c>
      <c r="VO21" s="530" t="s">
        <v>550</v>
      </c>
      <c r="VP21" s="530" t="s">
        <v>550</v>
      </c>
      <c r="VQ21" s="530" t="s">
        <v>550</v>
      </c>
      <c r="VR21" s="530" t="s">
        <v>550</v>
      </c>
      <c r="VS21" s="530" t="s">
        <v>550</v>
      </c>
      <c r="VT21" s="530" t="s">
        <v>550</v>
      </c>
      <c r="VU21" s="530" t="s">
        <v>550</v>
      </c>
      <c r="VV21" s="530" t="s">
        <v>550</v>
      </c>
      <c r="VW21" s="530" t="s">
        <v>550</v>
      </c>
      <c r="VX21" s="530" t="s">
        <v>550</v>
      </c>
      <c r="VY21" s="530" t="s">
        <v>550</v>
      </c>
      <c r="VZ21" s="530" t="s">
        <v>550</v>
      </c>
      <c r="WA21" s="530" t="s">
        <v>550</v>
      </c>
      <c r="WB21" s="530" t="s">
        <v>550</v>
      </c>
      <c r="WC21" s="530" t="s">
        <v>550</v>
      </c>
      <c r="WD21" s="530" t="s">
        <v>550</v>
      </c>
      <c r="WE21" s="530" t="s">
        <v>550</v>
      </c>
      <c r="WF21" s="530" t="s">
        <v>550</v>
      </c>
      <c r="WG21" s="530" t="s">
        <v>550</v>
      </c>
      <c r="WH21" s="530" t="s">
        <v>550</v>
      </c>
      <c r="WI21" s="530" t="s">
        <v>550</v>
      </c>
      <c r="WJ21" s="530" t="s">
        <v>550</v>
      </c>
      <c r="WK21" s="530" t="s">
        <v>550</v>
      </c>
      <c r="WL21" s="530" t="s">
        <v>550</v>
      </c>
      <c r="WM21" s="530" t="s">
        <v>550</v>
      </c>
      <c r="WN21" s="530" t="s">
        <v>550</v>
      </c>
      <c r="WO21" s="530" t="s">
        <v>550</v>
      </c>
      <c r="WP21" s="530" t="s">
        <v>550</v>
      </c>
      <c r="WQ21" s="530" t="s">
        <v>550</v>
      </c>
      <c r="WR21" s="530" t="s">
        <v>550</v>
      </c>
      <c r="WS21" s="530" t="s">
        <v>550</v>
      </c>
      <c r="WT21" s="530" t="s">
        <v>550</v>
      </c>
      <c r="WU21" s="530" t="s">
        <v>550</v>
      </c>
      <c r="WV21" s="530" t="s">
        <v>550</v>
      </c>
      <c r="WW21" s="530" t="s">
        <v>550</v>
      </c>
      <c r="WX21" s="530" t="s">
        <v>550</v>
      </c>
      <c r="WY21" s="530" t="s">
        <v>550</v>
      </c>
      <c r="WZ21" s="530" t="s">
        <v>550</v>
      </c>
      <c r="XA21" s="530" t="s">
        <v>550</v>
      </c>
      <c r="XB21" s="530" t="s">
        <v>550</v>
      </c>
      <c r="XC21" s="530" t="s">
        <v>550</v>
      </c>
      <c r="XD21" s="530" t="s">
        <v>550</v>
      </c>
      <c r="XE21" s="530" t="s">
        <v>550</v>
      </c>
      <c r="XF21" s="530" t="s">
        <v>550</v>
      </c>
      <c r="XG21" s="530" t="s">
        <v>550</v>
      </c>
      <c r="XH21" s="530" t="s">
        <v>550</v>
      </c>
      <c r="XI21" s="530" t="s">
        <v>550</v>
      </c>
      <c r="XJ21" s="530" t="s">
        <v>550</v>
      </c>
      <c r="XK21" s="530" t="s">
        <v>550</v>
      </c>
      <c r="XL21" s="530" t="s">
        <v>550</v>
      </c>
      <c r="XM21" s="530" t="s">
        <v>550</v>
      </c>
      <c r="XN21" s="530" t="s">
        <v>550</v>
      </c>
      <c r="XO21" s="530" t="s">
        <v>550</v>
      </c>
      <c r="XP21" s="530" t="s">
        <v>550</v>
      </c>
      <c r="XQ21" s="530" t="s">
        <v>550</v>
      </c>
      <c r="XR21" s="530" t="s">
        <v>550</v>
      </c>
      <c r="XS21" s="530" t="s">
        <v>550</v>
      </c>
      <c r="XT21" s="530" t="s">
        <v>550</v>
      </c>
      <c r="XU21" s="530" t="s">
        <v>550</v>
      </c>
      <c r="XV21" s="530" t="s">
        <v>550</v>
      </c>
      <c r="XW21" s="530" t="s">
        <v>550</v>
      </c>
      <c r="XX21" s="530" t="s">
        <v>550</v>
      </c>
      <c r="XY21" s="530" t="s">
        <v>550</v>
      </c>
      <c r="XZ21" s="530" t="s">
        <v>550</v>
      </c>
      <c r="YA21" s="530" t="s">
        <v>550</v>
      </c>
      <c r="YB21" s="530" t="s">
        <v>550</v>
      </c>
      <c r="YC21" s="530" t="s">
        <v>550</v>
      </c>
      <c r="YD21" s="530" t="s">
        <v>550</v>
      </c>
      <c r="YE21" s="530" t="s">
        <v>550</v>
      </c>
      <c r="YF21" s="530" t="s">
        <v>550</v>
      </c>
      <c r="YG21" s="530" t="s">
        <v>550</v>
      </c>
      <c r="YH21" s="530" t="s">
        <v>550</v>
      </c>
      <c r="YI21" s="530" t="s">
        <v>550</v>
      </c>
      <c r="YJ21" s="530" t="s">
        <v>550</v>
      </c>
      <c r="YK21" s="530" t="s">
        <v>550</v>
      </c>
      <c r="YL21" s="530" t="s">
        <v>550</v>
      </c>
      <c r="YM21" s="530" t="s">
        <v>550</v>
      </c>
      <c r="YN21" s="530" t="s">
        <v>550</v>
      </c>
      <c r="YO21" s="530" t="s">
        <v>550</v>
      </c>
      <c r="YP21" s="530" t="s">
        <v>550</v>
      </c>
      <c r="YQ21" s="530" t="s">
        <v>550</v>
      </c>
      <c r="YR21" s="530" t="s">
        <v>550</v>
      </c>
      <c r="YS21" s="530" t="s">
        <v>550</v>
      </c>
      <c r="YT21" s="530" t="s">
        <v>550</v>
      </c>
      <c r="YU21" s="530" t="s">
        <v>550</v>
      </c>
      <c r="YV21" s="530" t="s">
        <v>550</v>
      </c>
      <c r="YW21" s="530" t="s">
        <v>550</v>
      </c>
      <c r="YX21" s="530" t="s">
        <v>550</v>
      </c>
      <c r="YY21" s="530" t="s">
        <v>550</v>
      </c>
      <c r="YZ21" s="530" t="s">
        <v>550</v>
      </c>
      <c r="ZA21" s="530" t="s">
        <v>550</v>
      </c>
      <c r="ZB21" s="530" t="s">
        <v>550</v>
      </c>
      <c r="ZC21" s="530" t="s">
        <v>550</v>
      </c>
      <c r="ZD21" s="530" t="s">
        <v>550</v>
      </c>
      <c r="ZE21" s="530" t="s">
        <v>550</v>
      </c>
      <c r="ZF21" s="530" t="s">
        <v>550</v>
      </c>
      <c r="ZG21" s="530" t="s">
        <v>550</v>
      </c>
      <c r="ZH21" s="530" t="s">
        <v>550</v>
      </c>
      <c r="ZI21" s="530" t="s">
        <v>550</v>
      </c>
      <c r="ZJ21" s="530" t="s">
        <v>550</v>
      </c>
      <c r="ZK21" s="530" t="s">
        <v>550</v>
      </c>
      <c r="ZL21" s="530" t="s">
        <v>550</v>
      </c>
      <c r="ZM21" s="530" t="s">
        <v>550</v>
      </c>
      <c r="ZN21" s="530" t="s">
        <v>550</v>
      </c>
      <c r="ZO21" s="530" t="s">
        <v>550</v>
      </c>
      <c r="ZP21" s="530" t="s">
        <v>550</v>
      </c>
      <c r="ZQ21" s="530" t="s">
        <v>550</v>
      </c>
      <c r="ZR21" s="530" t="s">
        <v>550</v>
      </c>
      <c r="ZS21" s="530" t="s">
        <v>550</v>
      </c>
      <c r="ZT21" s="530" t="s">
        <v>550</v>
      </c>
      <c r="ZU21" s="530" t="s">
        <v>550</v>
      </c>
      <c r="ZV21" s="530" t="s">
        <v>550</v>
      </c>
      <c r="ZW21" s="530" t="s">
        <v>550</v>
      </c>
      <c r="ZX21" s="530" t="s">
        <v>550</v>
      </c>
      <c r="ZY21" s="530" t="s">
        <v>550</v>
      </c>
      <c r="ZZ21" s="530" t="s">
        <v>550</v>
      </c>
      <c r="AAA21" s="530" t="s">
        <v>550</v>
      </c>
      <c r="AAB21" s="530" t="s">
        <v>550</v>
      </c>
      <c r="AAC21" s="530" t="s">
        <v>550</v>
      </c>
      <c r="AAD21" s="530" t="s">
        <v>550</v>
      </c>
      <c r="AAE21" s="530" t="s">
        <v>550</v>
      </c>
      <c r="AAF21" s="530" t="s">
        <v>550</v>
      </c>
      <c r="AAG21" s="530" t="s">
        <v>550</v>
      </c>
      <c r="AAH21" s="530" t="s">
        <v>550</v>
      </c>
      <c r="AAI21" s="530" t="s">
        <v>550</v>
      </c>
      <c r="AAJ21" s="530" t="s">
        <v>550</v>
      </c>
      <c r="AAK21" s="530" t="s">
        <v>550</v>
      </c>
      <c r="AAL21" s="530" t="s">
        <v>550</v>
      </c>
      <c r="AAM21" s="530" t="s">
        <v>550</v>
      </c>
      <c r="AAN21" s="530" t="s">
        <v>550</v>
      </c>
      <c r="AAO21" s="530" t="s">
        <v>550</v>
      </c>
      <c r="AAP21" s="530" t="s">
        <v>550</v>
      </c>
      <c r="AAQ21" s="530" t="s">
        <v>550</v>
      </c>
      <c r="AAR21" s="530" t="s">
        <v>550</v>
      </c>
      <c r="AAS21" s="530" t="s">
        <v>550</v>
      </c>
      <c r="AAT21" s="530" t="s">
        <v>550</v>
      </c>
      <c r="AAU21" s="530" t="s">
        <v>550</v>
      </c>
      <c r="AAV21" s="530" t="s">
        <v>550</v>
      </c>
      <c r="AAW21" s="530" t="s">
        <v>550</v>
      </c>
      <c r="AAX21" s="530" t="s">
        <v>550</v>
      </c>
      <c r="AAY21" s="530" t="s">
        <v>550</v>
      </c>
      <c r="AAZ21" s="530" t="s">
        <v>550</v>
      </c>
      <c r="ABA21" s="530" t="s">
        <v>550</v>
      </c>
      <c r="ABB21" s="530" t="s">
        <v>550</v>
      </c>
      <c r="ABC21" s="530" t="s">
        <v>550</v>
      </c>
      <c r="ABD21" s="530" t="s">
        <v>550</v>
      </c>
      <c r="ABE21" s="530" t="s">
        <v>550</v>
      </c>
      <c r="ABF21" s="530" t="s">
        <v>550</v>
      </c>
      <c r="ABG21" s="530" t="s">
        <v>550</v>
      </c>
      <c r="ABH21" s="530" t="s">
        <v>550</v>
      </c>
      <c r="ABI21" s="530" t="s">
        <v>550</v>
      </c>
      <c r="ABJ21" s="530" t="s">
        <v>550</v>
      </c>
      <c r="ABK21" s="530" t="s">
        <v>550</v>
      </c>
      <c r="ABL21" s="530" t="s">
        <v>550</v>
      </c>
      <c r="ABM21" s="530" t="s">
        <v>550</v>
      </c>
      <c r="ABN21" s="530" t="s">
        <v>550</v>
      </c>
      <c r="ABO21" s="530" t="s">
        <v>550</v>
      </c>
      <c r="ABP21" s="530" t="s">
        <v>550</v>
      </c>
      <c r="ABQ21" s="530" t="s">
        <v>550</v>
      </c>
      <c r="ABR21" s="530" t="s">
        <v>550</v>
      </c>
      <c r="ABS21" s="530" t="s">
        <v>550</v>
      </c>
      <c r="ABT21" s="530" t="s">
        <v>550</v>
      </c>
      <c r="ABU21" s="530" t="s">
        <v>550</v>
      </c>
      <c r="ABV21" s="530" t="s">
        <v>550</v>
      </c>
      <c r="ABW21" s="530" t="s">
        <v>550</v>
      </c>
      <c r="ABX21" s="530" t="s">
        <v>550</v>
      </c>
      <c r="ABY21" s="530" t="s">
        <v>550</v>
      </c>
      <c r="ABZ21" s="530" t="s">
        <v>550</v>
      </c>
      <c r="ACA21" s="530" t="s">
        <v>550</v>
      </c>
      <c r="ACB21" s="530" t="s">
        <v>550</v>
      </c>
      <c r="ACC21" s="530" t="s">
        <v>550</v>
      </c>
      <c r="ACD21" s="530" t="s">
        <v>550</v>
      </c>
      <c r="ACE21" s="530" t="s">
        <v>550</v>
      </c>
      <c r="ACF21" s="530" t="s">
        <v>550</v>
      </c>
      <c r="ACG21" s="530" t="s">
        <v>550</v>
      </c>
      <c r="ACH21" s="530" t="s">
        <v>550</v>
      </c>
      <c r="ACI21" s="530" t="s">
        <v>550</v>
      </c>
      <c r="ACJ21" s="530" t="s">
        <v>550</v>
      </c>
      <c r="ACK21" s="530" t="s">
        <v>550</v>
      </c>
      <c r="ACL21" s="530" t="s">
        <v>550</v>
      </c>
      <c r="ACM21" s="530" t="s">
        <v>550</v>
      </c>
      <c r="ACN21" s="530" t="s">
        <v>550</v>
      </c>
      <c r="ACO21" s="530" t="s">
        <v>550</v>
      </c>
      <c r="ACP21" s="530" t="s">
        <v>550</v>
      </c>
      <c r="ACQ21" s="530" t="s">
        <v>550</v>
      </c>
      <c r="ACR21" s="530" t="s">
        <v>550</v>
      </c>
      <c r="ACS21" s="530" t="s">
        <v>550</v>
      </c>
      <c r="ACT21" s="530" t="s">
        <v>550</v>
      </c>
      <c r="ACU21" s="530" t="s">
        <v>550</v>
      </c>
      <c r="ACV21" s="530" t="s">
        <v>550</v>
      </c>
      <c r="ACW21" s="530" t="s">
        <v>550</v>
      </c>
      <c r="ACX21" s="530" t="s">
        <v>550</v>
      </c>
      <c r="ACY21" s="530" t="s">
        <v>550</v>
      </c>
      <c r="ACZ21" s="530" t="s">
        <v>550</v>
      </c>
      <c r="ADA21" s="530" t="s">
        <v>550</v>
      </c>
      <c r="ADB21" s="530" t="s">
        <v>550</v>
      </c>
      <c r="ADC21" s="530" t="s">
        <v>550</v>
      </c>
      <c r="ADD21" s="530" t="s">
        <v>550</v>
      </c>
      <c r="ADE21" s="530" t="s">
        <v>550</v>
      </c>
      <c r="ADF21" s="530" t="s">
        <v>550</v>
      </c>
      <c r="ADG21" s="530" t="s">
        <v>550</v>
      </c>
      <c r="ADH21" s="530" t="s">
        <v>550</v>
      </c>
      <c r="ADI21" s="530" t="s">
        <v>550</v>
      </c>
      <c r="ADJ21" s="530" t="s">
        <v>550</v>
      </c>
      <c r="ADK21" s="530" t="s">
        <v>550</v>
      </c>
      <c r="ADL21" s="530" t="s">
        <v>550</v>
      </c>
      <c r="ADM21" s="530" t="s">
        <v>550</v>
      </c>
      <c r="ADN21" s="530" t="s">
        <v>550</v>
      </c>
      <c r="ADO21" s="530" t="s">
        <v>550</v>
      </c>
      <c r="ADP21" s="530" t="s">
        <v>550</v>
      </c>
      <c r="ADQ21" s="530" t="s">
        <v>550</v>
      </c>
      <c r="ADR21" s="530" t="s">
        <v>550</v>
      </c>
      <c r="ADS21" s="530" t="s">
        <v>550</v>
      </c>
      <c r="ADT21" s="530" t="s">
        <v>550</v>
      </c>
      <c r="ADU21" s="530" t="s">
        <v>550</v>
      </c>
      <c r="ADV21" s="530" t="s">
        <v>550</v>
      </c>
      <c r="ADW21" s="530" t="s">
        <v>550</v>
      </c>
      <c r="ADX21" s="530" t="s">
        <v>550</v>
      </c>
      <c r="ADY21" s="530" t="s">
        <v>550</v>
      </c>
      <c r="ADZ21" s="530" t="s">
        <v>550</v>
      </c>
      <c r="AEA21" s="530" t="s">
        <v>550</v>
      </c>
      <c r="AEB21" s="530" t="s">
        <v>550</v>
      </c>
      <c r="AEC21" s="530" t="s">
        <v>550</v>
      </c>
      <c r="AED21" s="530" t="s">
        <v>550</v>
      </c>
      <c r="AEE21" s="530" t="s">
        <v>550</v>
      </c>
      <c r="AEF21" s="530" t="s">
        <v>550</v>
      </c>
      <c r="AEG21" s="530" t="s">
        <v>550</v>
      </c>
      <c r="AEH21" s="530" t="s">
        <v>550</v>
      </c>
      <c r="AEI21" s="530" t="s">
        <v>550</v>
      </c>
      <c r="AEJ21" s="530" t="s">
        <v>550</v>
      </c>
      <c r="AEK21" s="530" t="s">
        <v>550</v>
      </c>
      <c r="AEL21" s="530" t="s">
        <v>550</v>
      </c>
      <c r="AEM21" s="530" t="s">
        <v>550</v>
      </c>
      <c r="AEN21" s="530" t="s">
        <v>550</v>
      </c>
      <c r="AEO21" s="530" t="s">
        <v>550</v>
      </c>
      <c r="AEP21" s="530" t="s">
        <v>550</v>
      </c>
      <c r="AEQ21" s="530" t="s">
        <v>550</v>
      </c>
      <c r="AER21" s="530" t="s">
        <v>550</v>
      </c>
      <c r="AES21" s="530" t="s">
        <v>550</v>
      </c>
      <c r="AET21" s="530" t="s">
        <v>550</v>
      </c>
      <c r="AEU21" s="530" t="s">
        <v>550</v>
      </c>
      <c r="AEV21" s="530" t="s">
        <v>550</v>
      </c>
      <c r="AEW21" s="530" t="s">
        <v>550</v>
      </c>
      <c r="AEX21" s="530" t="s">
        <v>550</v>
      </c>
      <c r="AEY21" s="530" t="s">
        <v>550</v>
      </c>
      <c r="AEZ21" s="530" t="s">
        <v>550</v>
      </c>
      <c r="AFA21" s="530" t="s">
        <v>550</v>
      </c>
      <c r="AFB21" s="530" t="s">
        <v>550</v>
      </c>
      <c r="AFC21" s="530" t="s">
        <v>550</v>
      </c>
      <c r="AFD21" s="530" t="s">
        <v>550</v>
      </c>
      <c r="AFE21" s="530" t="s">
        <v>550</v>
      </c>
      <c r="AFF21" s="530" t="s">
        <v>550</v>
      </c>
      <c r="AFG21" s="530" t="s">
        <v>550</v>
      </c>
      <c r="AFH21" s="530" t="s">
        <v>550</v>
      </c>
      <c r="AFI21" s="530" t="s">
        <v>550</v>
      </c>
      <c r="AFJ21" s="530" t="s">
        <v>550</v>
      </c>
      <c r="AFK21" s="530" t="s">
        <v>550</v>
      </c>
      <c r="AFL21" s="530" t="s">
        <v>550</v>
      </c>
      <c r="AFM21" s="530" t="s">
        <v>550</v>
      </c>
      <c r="AFN21" s="530" t="s">
        <v>550</v>
      </c>
      <c r="AFO21" s="530" t="s">
        <v>550</v>
      </c>
      <c r="AFP21" s="530" t="s">
        <v>550</v>
      </c>
      <c r="AFQ21" s="530" t="s">
        <v>550</v>
      </c>
      <c r="AFR21" s="530" t="s">
        <v>550</v>
      </c>
      <c r="AFS21" s="530" t="s">
        <v>550</v>
      </c>
      <c r="AFT21" s="530" t="s">
        <v>550</v>
      </c>
      <c r="AFU21" s="530" t="s">
        <v>550</v>
      </c>
      <c r="AFV21" s="530" t="s">
        <v>550</v>
      </c>
      <c r="AFW21" s="530" t="s">
        <v>550</v>
      </c>
      <c r="AFX21" s="530" t="s">
        <v>550</v>
      </c>
      <c r="AFY21" s="530" t="s">
        <v>550</v>
      </c>
      <c r="AFZ21" s="530" t="s">
        <v>550</v>
      </c>
      <c r="AGA21" s="530" t="s">
        <v>550</v>
      </c>
      <c r="AGB21" s="530" t="s">
        <v>550</v>
      </c>
      <c r="AGC21" s="530" t="s">
        <v>550</v>
      </c>
      <c r="AGD21" s="530" t="s">
        <v>550</v>
      </c>
      <c r="AGE21" s="530" t="s">
        <v>550</v>
      </c>
      <c r="AGF21" s="530" t="s">
        <v>550</v>
      </c>
      <c r="AGG21" s="530" t="s">
        <v>550</v>
      </c>
      <c r="AGH21" s="530" t="s">
        <v>550</v>
      </c>
      <c r="AGI21" s="530" t="s">
        <v>550</v>
      </c>
      <c r="AGJ21" s="530" t="s">
        <v>550</v>
      </c>
      <c r="AGK21" s="530" t="s">
        <v>550</v>
      </c>
      <c r="AGL21" s="530" t="s">
        <v>550</v>
      </c>
      <c r="AGM21" s="530" t="s">
        <v>550</v>
      </c>
      <c r="AGN21" s="530" t="s">
        <v>550</v>
      </c>
      <c r="AGO21" s="530" t="s">
        <v>550</v>
      </c>
      <c r="AGP21" s="530" t="s">
        <v>550</v>
      </c>
      <c r="AGQ21" s="530" t="s">
        <v>550</v>
      </c>
      <c r="AGR21" s="530" t="s">
        <v>550</v>
      </c>
      <c r="AGS21" s="530" t="s">
        <v>550</v>
      </c>
      <c r="AGT21" s="530" t="s">
        <v>550</v>
      </c>
      <c r="AGU21" s="530" t="s">
        <v>550</v>
      </c>
      <c r="AGV21" s="530" t="s">
        <v>550</v>
      </c>
      <c r="AGW21" s="530" t="s">
        <v>550</v>
      </c>
      <c r="AGX21" s="530" t="s">
        <v>550</v>
      </c>
      <c r="AGY21" s="530" t="s">
        <v>550</v>
      </c>
      <c r="AGZ21" s="530" t="s">
        <v>550</v>
      </c>
      <c r="AHA21" s="530" t="s">
        <v>550</v>
      </c>
      <c r="AHB21" s="530" t="s">
        <v>550</v>
      </c>
      <c r="AHC21" s="530" t="s">
        <v>550</v>
      </c>
      <c r="AHD21" s="530" t="s">
        <v>550</v>
      </c>
      <c r="AHE21" s="530" t="s">
        <v>550</v>
      </c>
      <c r="AHF21" s="530" t="s">
        <v>550</v>
      </c>
      <c r="AHG21" s="530" t="s">
        <v>550</v>
      </c>
      <c r="AHH21" s="530" t="s">
        <v>550</v>
      </c>
      <c r="AHI21" s="530" t="s">
        <v>550</v>
      </c>
      <c r="AHJ21" s="530" t="s">
        <v>550</v>
      </c>
      <c r="AHK21" s="530" t="s">
        <v>550</v>
      </c>
      <c r="AHL21" s="530" t="s">
        <v>550</v>
      </c>
      <c r="AHM21" s="530" t="s">
        <v>550</v>
      </c>
      <c r="AHN21" s="530" t="s">
        <v>550</v>
      </c>
      <c r="AHO21" s="530" t="s">
        <v>550</v>
      </c>
      <c r="AHP21" s="530" t="s">
        <v>550</v>
      </c>
      <c r="AHQ21" s="530" t="s">
        <v>550</v>
      </c>
      <c r="AHR21" s="530" t="s">
        <v>550</v>
      </c>
      <c r="AHS21" s="530" t="s">
        <v>550</v>
      </c>
      <c r="AHT21" s="530" t="s">
        <v>550</v>
      </c>
      <c r="AHU21" s="530" t="s">
        <v>550</v>
      </c>
      <c r="AHV21" s="530" t="s">
        <v>550</v>
      </c>
      <c r="AHW21" s="530" t="s">
        <v>550</v>
      </c>
      <c r="AHX21" s="530" t="s">
        <v>550</v>
      </c>
      <c r="AHY21" s="530" t="s">
        <v>550</v>
      </c>
      <c r="AHZ21" s="530" t="s">
        <v>550</v>
      </c>
      <c r="AIA21" s="530" t="s">
        <v>550</v>
      </c>
      <c r="AIB21" s="530" t="s">
        <v>550</v>
      </c>
      <c r="AIC21" s="530" t="s">
        <v>550</v>
      </c>
      <c r="AID21" s="530" t="s">
        <v>550</v>
      </c>
      <c r="AIE21" s="530" t="s">
        <v>550</v>
      </c>
      <c r="AIF21" s="530" t="s">
        <v>550</v>
      </c>
      <c r="AIG21" s="530" t="s">
        <v>550</v>
      </c>
      <c r="AIH21" s="530" t="s">
        <v>550</v>
      </c>
      <c r="AII21" s="530" t="s">
        <v>550</v>
      </c>
      <c r="AIJ21" s="530" t="s">
        <v>550</v>
      </c>
      <c r="AIK21" s="530" t="s">
        <v>550</v>
      </c>
      <c r="AIL21" s="530" t="s">
        <v>550</v>
      </c>
      <c r="AIM21" s="530" t="s">
        <v>550</v>
      </c>
      <c r="AIN21" s="530" t="s">
        <v>550</v>
      </c>
      <c r="AIO21" s="530" t="s">
        <v>550</v>
      </c>
      <c r="AIP21" s="530" t="s">
        <v>550</v>
      </c>
      <c r="AIQ21" s="530" t="s">
        <v>550</v>
      </c>
      <c r="AIR21" s="530" t="s">
        <v>550</v>
      </c>
      <c r="AIS21" s="530" t="s">
        <v>550</v>
      </c>
      <c r="AIT21" s="530" t="s">
        <v>550</v>
      </c>
      <c r="AIU21" s="530" t="s">
        <v>550</v>
      </c>
      <c r="AIV21" s="530" t="s">
        <v>550</v>
      </c>
      <c r="AIW21" s="530" t="s">
        <v>550</v>
      </c>
      <c r="AIX21" s="530" t="s">
        <v>550</v>
      </c>
      <c r="AIY21" s="530" t="s">
        <v>550</v>
      </c>
      <c r="AIZ21" s="530" t="s">
        <v>550</v>
      </c>
      <c r="AJA21" s="530" t="s">
        <v>550</v>
      </c>
      <c r="AJB21" s="530" t="s">
        <v>550</v>
      </c>
      <c r="AJC21" s="530" t="s">
        <v>550</v>
      </c>
      <c r="AJD21" s="530" t="s">
        <v>550</v>
      </c>
      <c r="AJE21" s="530" t="s">
        <v>550</v>
      </c>
      <c r="AJF21" s="530" t="s">
        <v>550</v>
      </c>
      <c r="AJG21" s="530" t="s">
        <v>550</v>
      </c>
      <c r="AJH21" s="530" t="s">
        <v>550</v>
      </c>
      <c r="AJI21" s="530" t="s">
        <v>550</v>
      </c>
      <c r="AJJ21" s="530" t="s">
        <v>550</v>
      </c>
      <c r="AJK21" s="530" t="s">
        <v>550</v>
      </c>
      <c r="AJL21" s="530" t="s">
        <v>550</v>
      </c>
      <c r="AJM21" s="530" t="s">
        <v>550</v>
      </c>
      <c r="AJN21" s="530" t="s">
        <v>550</v>
      </c>
      <c r="AJO21" s="530" t="s">
        <v>550</v>
      </c>
      <c r="AJP21" s="530" t="s">
        <v>550</v>
      </c>
      <c r="AJQ21" s="530" t="s">
        <v>550</v>
      </c>
      <c r="AJR21" s="530" t="s">
        <v>550</v>
      </c>
      <c r="AJS21" s="530" t="s">
        <v>550</v>
      </c>
      <c r="AJT21" s="530" t="s">
        <v>550</v>
      </c>
      <c r="AJU21" s="530" t="s">
        <v>550</v>
      </c>
      <c r="AJV21" s="530" t="s">
        <v>550</v>
      </c>
      <c r="AJW21" s="530" t="s">
        <v>550</v>
      </c>
      <c r="AJX21" s="530" t="s">
        <v>550</v>
      </c>
      <c r="AJY21" s="530" t="s">
        <v>550</v>
      </c>
      <c r="AJZ21" s="530" t="s">
        <v>550</v>
      </c>
      <c r="AKA21" s="530" t="s">
        <v>550</v>
      </c>
      <c r="AKB21" s="530" t="s">
        <v>550</v>
      </c>
      <c r="AKC21" s="530" t="s">
        <v>550</v>
      </c>
      <c r="AKD21" s="530" t="s">
        <v>550</v>
      </c>
      <c r="AKE21" s="530" t="s">
        <v>550</v>
      </c>
      <c r="AKF21" s="530" t="s">
        <v>550</v>
      </c>
      <c r="AKG21" s="530" t="s">
        <v>550</v>
      </c>
      <c r="AKH21" s="530" t="s">
        <v>550</v>
      </c>
      <c r="AKI21" s="530" t="s">
        <v>550</v>
      </c>
      <c r="AKJ21" s="530" t="s">
        <v>550</v>
      </c>
      <c r="AKK21" s="530" t="s">
        <v>550</v>
      </c>
      <c r="AKL21" s="530" t="s">
        <v>550</v>
      </c>
      <c r="AKM21" s="530" t="s">
        <v>550</v>
      </c>
      <c r="AKN21" s="530" t="s">
        <v>550</v>
      </c>
      <c r="AKO21" s="530" t="s">
        <v>550</v>
      </c>
      <c r="AKP21" s="530" t="s">
        <v>550</v>
      </c>
      <c r="AKQ21" s="530" t="s">
        <v>550</v>
      </c>
      <c r="AKR21" s="530" t="s">
        <v>550</v>
      </c>
      <c r="AKS21" s="530" t="s">
        <v>550</v>
      </c>
      <c r="AKT21" s="530" t="s">
        <v>550</v>
      </c>
      <c r="AKU21" s="530" t="s">
        <v>550</v>
      </c>
      <c r="AKV21" s="530" t="s">
        <v>550</v>
      </c>
      <c r="AKW21" s="530" t="s">
        <v>550</v>
      </c>
      <c r="AKX21" s="530" t="s">
        <v>550</v>
      </c>
      <c r="AKY21" s="530" t="s">
        <v>550</v>
      </c>
      <c r="AKZ21" s="530" t="s">
        <v>550</v>
      </c>
      <c r="ALA21" s="530" t="s">
        <v>550</v>
      </c>
      <c r="ALB21" s="530" t="s">
        <v>550</v>
      </c>
      <c r="ALC21" s="530" t="s">
        <v>550</v>
      </c>
      <c r="ALD21" s="530" t="s">
        <v>550</v>
      </c>
      <c r="ALE21" s="530" t="s">
        <v>550</v>
      </c>
      <c r="ALF21" s="530" t="s">
        <v>550</v>
      </c>
      <c r="ALG21" s="530" t="s">
        <v>550</v>
      </c>
      <c r="ALH21" s="530" t="s">
        <v>550</v>
      </c>
      <c r="ALI21" s="530" t="s">
        <v>550</v>
      </c>
      <c r="ALJ21" s="530" t="s">
        <v>550</v>
      </c>
      <c r="ALK21" s="530" t="s">
        <v>550</v>
      </c>
      <c r="ALL21" s="530" t="s">
        <v>550</v>
      </c>
      <c r="ALM21" s="530" t="s">
        <v>550</v>
      </c>
      <c r="ALN21" s="530" t="s">
        <v>550</v>
      </c>
      <c r="ALO21" s="530" t="s">
        <v>550</v>
      </c>
      <c r="ALP21" s="530" t="s">
        <v>550</v>
      </c>
      <c r="ALQ21" s="530" t="s">
        <v>550</v>
      </c>
      <c r="ALR21" s="530" t="s">
        <v>550</v>
      </c>
      <c r="ALS21" s="530" t="s">
        <v>550</v>
      </c>
      <c r="ALT21" s="530" t="s">
        <v>550</v>
      </c>
      <c r="ALU21" s="530" t="s">
        <v>550</v>
      </c>
      <c r="ALV21" s="530" t="s">
        <v>550</v>
      </c>
      <c r="ALW21" s="530" t="s">
        <v>550</v>
      </c>
      <c r="ALX21" s="530" t="s">
        <v>550</v>
      </c>
      <c r="ALY21" s="530" t="s">
        <v>550</v>
      </c>
      <c r="ALZ21" s="530" t="s">
        <v>550</v>
      </c>
      <c r="AMA21" s="530" t="s">
        <v>550</v>
      </c>
      <c r="AMB21" s="530" t="s">
        <v>550</v>
      </c>
      <c r="AMC21" s="530" t="s">
        <v>550</v>
      </c>
      <c r="AMD21" s="530" t="s">
        <v>550</v>
      </c>
      <c r="AME21" s="530" t="s">
        <v>550</v>
      </c>
      <c r="AMF21" s="530" t="s">
        <v>550</v>
      </c>
      <c r="AMG21" s="530" t="s">
        <v>550</v>
      </c>
      <c r="AMH21" s="530" t="s">
        <v>550</v>
      </c>
      <c r="AMI21" s="530" t="s">
        <v>550</v>
      </c>
      <c r="AMJ21" s="530" t="s">
        <v>550</v>
      </c>
      <c r="AMK21" s="530" t="s">
        <v>550</v>
      </c>
      <c r="AML21" s="530" t="s">
        <v>550</v>
      </c>
      <c r="AMM21" s="530" t="s">
        <v>550</v>
      </c>
      <c r="AMN21" s="530" t="s">
        <v>550</v>
      </c>
      <c r="AMO21" s="530" t="s">
        <v>550</v>
      </c>
      <c r="AMP21" s="530" t="s">
        <v>550</v>
      </c>
      <c r="AMQ21" s="530" t="s">
        <v>550</v>
      </c>
      <c r="AMR21" s="530" t="s">
        <v>550</v>
      </c>
      <c r="AMS21" s="530" t="s">
        <v>550</v>
      </c>
      <c r="AMT21" s="530" t="s">
        <v>550</v>
      </c>
      <c r="AMU21" s="530" t="s">
        <v>550</v>
      </c>
      <c r="AMV21" s="530" t="s">
        <v>550</v>
      </c>
      <c r="AMW21" s="530" t="s">
        <v>550</v>
      </c>
      <c r="AMX21" s="530" t="s">
        <v>550</v>
      </c>
      <c r="AMY21" s="530" t="s">
        <v>550</v>
      </c>
      <c r="AMZ21" s="530" t="s">
        <v>550</v>
      </c>
      <c r="ANA21" s="530" t="s">
        <v>550</v>
      </c>
      <c r="ANB21" s="530" t="s">
        <v>550</v>
      </c>
      <c r="ANC21" s="530" t="s">
        <v>550</v>
      </c>
      <c r="AND21" s="530" t="s">
        <v>550</v>
      </c>
      <c r="ANE21" s="530" t="s">
        <v>550</v>
      </c>
      <c r="ANF21" s="530" t="s">
        <v>550</v>
      </c>
      <c r="ANG21" s="530" t="s">
        <v>550</v>
      </c>
      <c r="ANH21" s="530" t="s">
        <v>550</v>
      </c>
      <c r="ANI21" s="530" t="s">
        <v>550</v>
      </c>
      <c r="ANJ21" s="530" t="s">
        <v>550</v>
      </c>
      <c r="ANK21" s="530" t="s">
        <v>550</v>
      </c>
      <c r="ANL21" s="530" t="s">
        <v>550</v>
      </c>
      <c r="ANM21" s="530" t="s">
        <v>550</v>
      </c>
      <c r="ANN21" s="530" t="s">
        <v>550</v>
      </c>
      <c r="ANO21" s="530" t="s">
        <v>550</v>
      </c>
      <c r="ANP21" s="530" t="s">
        <v>550</v>
      </c>
      <c r="ANQ21" s="530" t="s">
        <v>550</v>
      </c>
      <c r="ANR21" s="530" t="s">
        <v>550</v>
      </c>
      <c r="ANS21" s="530" t="s">
        <v>550</v>
      </c>
      <c r="ANT21" s="530" t="s">
        <v>550</v>
      </c>
      <c r="ANU21" s="530" t="s">
        <v>550</v>
      </c>
      <c r="ANV21" s="530" t="s">
        <v>550</v>
      </c>
      <c r="ANW21" s="530" t="s">
        <v>550</v>
      </c>
      <c r="ANX21" s="530" t="s">
        <v>550</v>
      </c>
      <c r="ANY21" s="530" t="s">
        <v>550</v>
      </c>
      <c r="ANZ21" s="530" t="s">
        <v>550</v>
      </c>
      <c r="AOA21" s="530" t="s">
        <v>550</v>
      </c>
      <c r="AOB21" s="530" t="s">
        <v>550</v>
      </c>
      <c r="AOC21" s="530" t="s">
        <v>550</v>
      </c>
      <c r="AOD21" s="530" t="s">
        <v>550</v>
      </c>
      <c r="AOE21" s="530" t="s">
        <v>550</v>
      </c>
      <c r="AOF21" s="530" t="s">
        <v>550</v>
      </c>
      <c r="AOG21" s="530" t="s">
        <v>550</v>
      </c>
      <c r="AOH21" s="530" t="s">
        <v>550</v>
      </c>
      <c r="AOI21" s="530" t="s">
        <v>550</v>
      </c>
      <c r="AOJ21" s="530" t="s">
        <v>550</v>
      </c>
      <c r="AOK21" s="530" t="s">
        <v>550</v>
      </c>
      <c r="AOL21" s="530" t="s">
        <v>550</v>
      </c>
      <c r="AOM21" s="530" t="s">
        <v>550</v>
      </c>
      <c r="AON21" s="530" t="s">
        <v>550</v>
      </c>
      <c r="AOO21" s="530" t="s">
        <v>550</v>
      </c>
      <c r="AOP21" s="530" t="s">
        <v>550</v>
      </c>
      <c r="AOQ21" s="530" t="s">
        <v>550</v>
      </c>
      <c r="AOR21" s="530" t="s">
        <v>550</v>
      </c>
      <c r="AOS21" s="530" t="s">
        <v>550</v>
      </c>
      <c r="AOT21" s="530" t="s">
        <v>550</v>
      </c>
      <c r="AOU21" s="530" t="s">
        <v>550</v>
      </c>
      <c r="AOV21" s="530" t="s">
        <v>550</v>
      </c>
      <c r="AOW21" s="530" t="s">
        <v>550</v>
      </c>
      <c r="AOX21" s="530" t="s">
        <v>550</v>
      </c>
      <c r="AOY21" s="530" t="s">
        <v>550</v>
      </c>
      <c r="AOZ21" s="530" t="s">
        <v>550</v>
      </c>
      <c r="APA21" s="530" t="s">
        <v>550</v>
      </c>
      <c r="APB21" s="530" t="s">
        <v>550</v>
      </c>
      <c r="APC21" s="530" t="s">
        <v>550</v>
      </c>
      <c r="APD21" s="530" t="s">
        <v>550</v>
      </c>
      <c r="APE21" s="530" t="s">
        <v>550</v>
      </c>
      <c r="APF21" s="530" t="s">
        <v>550</v>
      </c>
      <c r="APG21" s="530" t="s">
        <v>550</v>
      </c>
      <c r="APH21" s="530" t="s">
        <v>550</v>
      </c>
      <c r="API21" s="530" t="s">
        <v>550</v>
      </c>
      <c r="APJ21" s="530" t="s">
        <v>550</v>
      </c>
      <c r="APK21" s="530" t="s">
        <v>550</v>
      </c>
      <c r="APL21" s="530" t="s">
        <v>550</v>
      </c>
      <c r="APM21" s="530" t="s">
        <v>550</v>
      </c>
      <c r="APN21" s="530" t="s">
        <v>550</v>
      </c>
      <c r="APO21" s="530" t="s">
        <v>550</v>
      </c>
      <c r="APP21" s="530" t="s">
        <v>550</v>
      </c>
      <c r="APQ21" s="530" t="s">
        <v>550</v>
      </c>
      <c r="APR21" s="530" t="s">
        <v>550</v>
      </c>
      <c r="APS21" s="530" t="s">
        <v>550</v>
      </c>
      <c r="APT21" s="530" t="s">
        <v>550</v>
      </c>
      <c r="APU21" s="530" t="s">
        <v>550</v>
      </c>
      <c r="APV21" s="530" t="s">
        <v>550</v>
      </c>
      <c r="APW21" s="530" t="s">
        <v>550</v>
      </c>
      <c r="APX21" s="530" t="s">
        <v>550</v>
      </c>
      <c r="APY21" s="530" t="s">
        <v>550</v>
      </c>
      <c r="APZ21" s="530" t="s">
        <v>550</v>
      </c>
      <c r="AQA21" s="530" t="s">
        <v>550</v>
      </c>
      <c r="AQB21" s="530" t="s">
        <v>550</v>
      </c>
      <c r="AQC21" s="530" t="s">
        <v>550</v>
      </c>
      <c r="AQD21" s="530" t="s">
        <v>550</v>
      </c>
      <c r="AQE21" s="530" t="s">
        <v>550</v>
      </c>
      <c r="AQF21" s="530" t="s">
        <v>550</v>
      </c>
      <c r="AQG21" s="530" t="s">
        <v>550</v>
      </c>
      <c r="AQH21" s="530" t="s">
        <v>550</v>
      </c>
      <c r="AQI21" s="530" t="s">
        <v>550</v>
      </c>
      <c r="AQJ21" s="530" t="s">
        <v>550</v>
      </c>
      <c r="AQK21" s="530" t="s">
        <v>550</v>
      </c>
      <c r="AQL21" s="530" t="s">
        <v>550</v>
      </c>
      <c r="AQM21" s="530" t="s">
        <v>550</v>
      </c>
      <c r="AQN21" s="530" t="s">
        <v>550</v>
      </c>
      <c r="AQO21" s="530" t="s">
        <v>550</v>
      </c>
      <c r="AQP21" s="530" t="s">
        <v>550</v>
      </c>
      <c r="AQQ21" s="530" t="s">
        <v>550</v>
      </c>
      <c r="AQR21" s="530" t="s">
        <v>550</v>
      </c>
      <c r="AQS21" s="530" t="s">
        <v>550</v>
      </c>
      <c r="AQT21" s="530" t="s">
        <v>550</v>
      </c>
      <c r="AQU21" s="530" t="s">
        <v>550</v>
      </c>
      <c r="AQV21" s="530" t="s">
        <v>550</v>
      </c>
      <c r="AQW21" s="530" t="s">
        <v>550</v>
      </c>
      <c r="AQX21" s="530" t="s">
        <v>550</v>
      </c>
      <c r="AQY21" s="530" t="s">
        <v>550</v>
      </c>
      <c r="AQZ21" s="530" t="s">
        <v>550</v>
      </c>
      <c r="ARA21" s="530" t="s">
        <v>550</v>
      </c>
      <c r="ARB21" s="530" t="s">
        <v>550</v>
      </c>
      <c r="ARC21" s="530" t="s">
        <v>550</v>
      </c>
      <c r="ARD21" s="530" t="s">
        <v>550</v>
      </c>
      <c r="ARE21" s="530" t="s">
        <v>550</v>
      </c>
      <c r="ARF21" s="530" t="s">
        <v>550</v>
      </c>
      <c r="ARG21" s="530" t="s">
        <v>550</v>
      </c>
      <c r="ARH21" s="530" t="s">
        <v>550</v>
      </c>
      <c r="ARI21" s="530" t="s">
        <v>550</v>
      </c>
      <c r="ARJ21" s="530" t="s">
        <v>550</v>
      </c>
      <c r="ARK21" s="530" t="s">
        <v>550</v>
      </c>
      <c r="ARL21" s="530" t="s">
        <v>550</v>
      </c>
      <c r="ARM21" s="530" t="s">
        <v>550</v>
      </c>
      <c r="ARN21" s="530" t="s">
        <v>550</v>
      </c>
      <c r="ARO21" s="530" t="s">
        <v>550</v>
      </c>
      <c r="ARP21" s="530" t="s">
        <v>550</v>
      </c>
      <c r="ARQ21" s="530" t="s">
        <v>550</v>
      </c>
      <c r="ARR21" s="530" t="s">
        <v>550</v>
      </c>
      <c r="ARS21" s="530" t="s">
        <v>550</v>
      </c>
      <c r="ART21" s="530" t="s">
        <v>550</v>
      </c>
      <c r="ARU21" s="530" t="s">
        <v>550</v>
      </c>
      <c r="ARV21" s="530" t="s">
        <v>550</v>
      </c>
      <c r="ARW21" s="530" t="s">
        <v>550</v>
      </c>
      <c r="ARX21" s="530" t="s">
        <v>550</v>
      </c>
      <c r="ARY21" s="530" t="s">
        <v>550</v>
      </c>
      <c r="ARZ21" s="530" t="s">
        <v>550</v>
      </c>
      <c r="ASA21" s="530" t="s">
        <v>550</v>
      </c>
      <c r="ASB21" s="530" t="s">
        <v>550</v>
      </c>
      <c r="ASC21" s="530" t="s">
        <v>550</v>
      </c>
      <c r="ASD21" s="530" t="s">
        <v>550</v>
      </c>
      <c r="ASE21" s="530" t="s">
        <v>550</v>
      </c>
      <c r="ASF21" s="530" t="s">
        <v>550</v>
      </c>
      <c r="ASG21" s="530" t="s">
        <v>550</v>
      </c>
      <c r="ASH21" s="530" t="s">
        <v>550</v>
      </c>
      <c r="ASI21" s="530" t="s">
        <v>550</v>
      </c>
      <c r="ASJ21" s="530" t="s">
        <v>550</v>
      </c>
      <c r="ASK21" s="530" t="s">
        <v>550</v>
      </c>
      <c r="ASL21" s="530" t="s">
        <v>550</v>
      </c>
      <c r="ASM21" s="530" t="s">
        <v>550</v>
      </c>
      <c r="ASN21" s="530" t="s">
        <v>550</v>
      </c>
      <c r="ASO21" s="530" t="s">
        <v>550</v>
      </c>
      <c r="ASP21" s="530" t="s">
        <v>550</v>
      </c>
      <c r="ASQ21" s="530" t="s">
        <v>550</v>
      </c>
      <c r="ASR21" s="530" t="s">
        <v>550</v>
      </c>
      <c r="ASS21" s="530" t="s">
        <v>550</v>
      </c>
      <c r="AST21" s="530" t="s">
        <v>550</v>
      </c>
      <c r="ASU21" s="530" t="s">
        <v>550</v>
      </c>
      <c r="ASV21" s="530" t="s">
        <v>550</v>
      </c>
      <c r="ASW21" s="530" t="s">
        <v>550</v>
      </c>
      <c r="ASX21" s="530" t="s">
        <v>550</v>
      </c>
      <c r="ASY21" s="530" t="s">
        <v>550</v>
      </c>
      <c r="ASZ21" s="530" t="s">
        <v>550</v>
      </c>
      <c r="ATA21" s="530" t="s">
        <v>550</v>
      </c>
      <c r="ATB21" s="530" t="s">
        <v>550</v>
      </c>
      <c r="ATC21" s="530" t="s">
        <v>550</v>
      </c>
      <c r="ATD21" s="530" t="s">
        <v>550</v>
      </c>
      <c r="ATE21" s="530" t="s">
        <v>550</v>
      </c>
      <c r="ATF21" s="530" t="s">
        <v>550</v>
      </c>
      <c r="ATG21" s="530" t="s">
        <v>550</v>
      </c>
      <c r="ATH21" s="530" t="s">
        <v>550</v>
      </c>
      <c r="ATI21" s="530" t="s">
        <v>550</v>
      </c>
      <c r="ATJ21" s="530" t="s">
        <v>550</v>
      </c>
      <c r="ATK21" s="530" t="s">
        <v>550</v>
      </c>
      <c r="ATL21" s="530" t="s">
        <v>550</v>
      </c>
      <c r="ATM21" s="530" t="s">
        <v>550</v>
      </c>
      <c r="ATN21" s="530" t="s">
        <v>550</v>
      </c>
      <c r="ATO21" s="530" t="s">
        <v>550</v>
      </c>
      <c r="ATP21" s="530" t="s">
        <v>550</v>
      </c>
      <c r="ATQ21" s="530" t="s">
        <v>550</v>
      </c>
      <c r="ATR21" s="530" t="s">
        <v>550</v>
      </c>
      <c r="ATS21" s="530" t="s">
        <v>550</v>
      </c>
      <c r="ATT21" s="530" t="s">
        <v>550</v>
      </c>
      <c r="ATU21" s="530" t="s">
        <v>550</v>
      </c>
      <c r="ATV21" s="530" t="s">
        <v>550</v>
      </c>
      <c r="ATW21" s="530" t="s">
        <v>550</v>
      </c>
      <c r="ATX21" s="530" t="s">
        <v>550</v>
      </c>
      <c r="ATY21" s="530" t="s">
        <v>550</v>
      </c>
      <c r="ATZ21" s="530" t="s">
        <v>550</v>
      </c>
      <c r="AUA21" s="530" t="s">
        <v>550</v>
      </c>
      <c r="AUB21" s="530" t="s">
        <v>550</v>
      </c>
      <c r="AUC21" s="530" t="s">
        <v>550</v>
      </c>
      <c r="AUD21" s="530" t="s">
        <v>550</v>
      </c>
      <c r="AUE21" s="530" t="s">
        <v>550</v>
      </c>
      <c r="AUF21" s="530" t="s">
        <v>550</v>
      </c>
      <c r="AUG21" s="530" t="s">
        <v>550</v>
      </c>
      <c r="AUH21" s="530" t="s">
        <v>550</v>
      </c>
      <c r="AUI21" s="530" t="s">
        <v>550</v>
      </c>
      <c r="AUJ21" s="530" t="s">
        <v>550</v>
      </c>
      <c r="AUK21" s="530" t="s">
        <v>550</v>
      </c>
      <c r="AUL21" s="530" t="s">
        <v>550</v>
      </c>
      <c r="AUM21" s="530" t="s">
        <v>550</v>
      </c>
      <c r="AUN21" s="530" t="s">
        <v>550</v>
      </c>
      <c r="AUO21" s="530" t="s">
        <v>550</v>
      </c>
      <c r="AUP21" s="530" t="s">
        <v>550</v>
      </c>
      <c r="AUQ21" s="530" t="s">
        <v>550</v>
      </c>
      <c r="AUR21" s="530" t="s">
        <v>550</v>
      </c>
      <c r="AUS21" s="530" t="s">
        <v>550</v>
      </c>
      <c r="AUT21" s="530" t="s">
        <v>550</v>
      </c>
      <c r="AUU21" s="530" t="s">
        <v>550</v>
      </c>
      <c r="AUV21" s="530" t="s">
        <v>550</v>
      </c>
      <c r="AUW21" s="530" t="s">
        <v>550</v>
      </c>
      <c r="AUX21" s="530" t="s">
        <v>550</v>
      </c>
      <c r="AUY21" s="530" t="s">
        <v>550</v>
      </c>
      <c r="AUZ21" s="530" t="s">
        <v>550</v>
      </c>
      <c r="AVA21" s="530" t="s">
        <v>550</v>
      </c>
      <c r="AVB21" s="530" t="s">
        <v>550</v>
      </c>
      <c r="AVC21" s="530" t="s">
        <v>550</v>
      </c>
      <c r="AVD21" s="530" t="s">
        <v>550</v>
      </c>
      <c r="AVE21" s="530" t="s">
        <v>550</v>
      </c>
      <c r="AVF21" s="530" t="s">
        <v>550</v>
      </c>
      <c r="AVG21" s="530" t="s">
        <v>550</v>
      </c>
      <c r="AVH21" s="530" t="s">
        <v>550</v>
      </c>
      <c r="AVI21" s="530" t="s">
        <v>550</v>
      </c>
      <c r="AVJ21" s="530" t="s">
        <v>550</v>
      </c>
      <c r="AVK21" s="530" t="s">
        <v>550</v>
      </c>
      <c r="AVL21" s="530" t="s">
        <v>550</v>
      </c>
      <c r="AVM21" s="530" t="s">
        <v>550</v>
      </c>
      <c r="AVN21" s="530" t="s">
        <v>550</v>
      </c>
      <c r="AVO21" s="530" t="s">
        <v>550</v>
      </c>
      <c r="AVP21" s="530" t="s">
        <v>550</v>
      </c>
      <c r="AVQ21" s="530" t="s">
        <v>550</v>
      </c>
      <c r="AVR21" s="530" t="s">
        <v>550</v>
      </c>
      <c r="AVS21" s="530" t="s">
        <v>550</v>
      </c>
      <c r="AVT21" s="530" t="s">
        <v>550</v>
      </c>
      <c r="AVU21" s="530" t="s">
        <v>550</v>
      </c>
      <c r="AVV21" s="530" t="s">
        <v>550</v>
      </c>
      <c r="AVW21" s="530" t="s">
        <v>550</v>
      </c>
      <c r="AVX21" s="530" t="s">
        <v>550</v>
      </c>
      <c r="AVY21" s="530" t="s">
        <v>550</v>
      </c>
      <c r="AVZ21" s="530" t="s">
        <v>550</v>
      </c>
      <c r="AWA21" s="530" t="s">
        <v>550</v>
      </c>
      <c r="AWB21" s="530" t="s">
        <v>550</v>
      </c>
      <c r="AWC21" s="530" t="s">
        <v>550</v>
      </c>
      <c r="AWD21" s="530" t="s">
        <v>550</v>
      </c>
      <c r="AWE21" s="530" t="s">
        <v>550</v>
      </c>
      <c r="AWF21" s="530" t="s">
        <v>550</v>
      </c>
      <c r="AWG21" s="530" t="s">
        <v>550</v>
      </c>
      <c r="AWH21" s="530" t="s">
        <v>550</v>
      </c>
      <c r="AWI21" s="530" t="s">
        <v>550</v>
      </c>
      <c r="AWJ21" s="530" t="s">
        <v>550</v>
      </c>
      <c r="AWK21" s="530" t="s">
        <v>550</v>
      </c>
      <c r="AWL21" s="530" t="s">
        <v>550</v>
      </c>
      <c r="AWM21" s="530" t="s">
        <v>550</v>
      </c>
      <c r="AWN21" s="530" t="s">
        <v>550</v>
      </c>
      <c r="AWO21" s="530" t="s">
        <v>550</v>
      </c>
      <c r="AWP21" s="530" t="s">
        <v>550</v>
      </c>
      <c r="AWQ21" s="530" t="s">
        <v>550</v>
      </c>
      <c r="AWR21" s="530" t="s">
        <v>550</v>
      </c>
      <c r="AWS21" s="530" t="s">
        <v>550</v>
      </c>
      <c r="AWT21" s="530" t="s">
        <v>550</v>
      </c>
      <c r="AWU21" s="530" t="s">
        <v>550</v>
      </c>
      <c r="AWV21" s="530" t="s">
        <v>550</v>
      </c>
      <c r="AWW21" s="530" t="s">
        <v>550</v>
      </c>
      <c r="AWX21" s="530" t="s">
        <v>550</v>
      </c>
      <c r="AWY21" s="530" t="s">
        <v>550</v>
      </c>
      <c r="AWZ21" s="530" t="s">
        <v>550</v>
      </c>
      <c r="AXA21" s="530" t="s">
        <v>550</v>
      </c>
      <c r="AXB21" s="530" t="s">
        <v>550</v>
      </c>
      <c r="AXC21" s="530" t="s">
        <v>550</v>
      </c>
      <c r="AXD21" s="530" t="s">
        <v>550</v>
      </c>
      <c r="AXE21" s="530" t="s">
        <v>550</v>
      </c>
      <c r="AXF21" s="530" t="s">
        <v>550</v>
      </c>
      <c r="AXG21" s="530" t="s">
        <v>550</v>
      </c>
      <c r="AXH21" s="530" t="s">
        <v>550</v>
      </c>
      <c r="AXI21" s="530" t="s">
        <v>550</v>
      </c>
      <c r="AXJ21" s="530" t="s">
        <v>550</v>
      </c>
      <c r="AXK21" s="530" t="s">
        <v>550</v>
      </c>
      <c r="AXL21" s="530" t="s">
        <v>550</v>
      </c>
      <c r="AXM21" s="530" t="s">
        <v>550</v>
      </c>
      <c r="AXN21" s="530" t="s">
        <v>550</v>
      </c>
      <c r="AXO21" s="530" t="s">
        <v>550</v>
      </c>
      <c r="AXP21" s="530" t="s">
        <v>550</v>
      </c>
      <c r="AXQ21" s="530" t="s">
        <v>550</v>
      </c>
      <c r="AXR21" s="530" t="s">
        <v>550</v>
      </c>
      <c r="AXS21" s="530" t="s">
        <v>550</v>
      </c>
      <c r="AXT21" s="530" t="s">
        <v>550</v>
      </c>
      <c r="AXU21" s="530" t="s">
        <v>550</v>
      </c>
      <c r="AXV21" s="530" t="s">
        <v>550</v>
      </c>
      <c r="AXW21" s="530" t="s">
        <v>550</v>
      </c>
      <c r="AXX21" s="530" t="s">
        <v>550</v>
      </c>
      <c r="AXY21" s="530" t="s">
        <v>550</v>
      </c>
      <c r="AXZ21" s="530" t="s">
        <v>550</v>
      </c>
      <c r="AYA21" s="530" t="s">
        <v>550</v>
      </c>
      <c r="AYB21" s="530" t="s">
        <v>550</v>
      </c>
      <c r="AYC21" s="530" t="s">
        <v>550</v>
      </c>
      <c r="AYD21" s="530" t="s">
        <v>550</v>
      </c>
      <c r="AYE21" s="530" t="s">
        <v>550</v>
      </c>
      <c r="AYF21" s="530" t="s">
        <v>550</v>
      </c>
      <c r="AYG21" s="530" t="s">
        <v>550</v>
      </c>
      <c r="AYH21" s="530" t="s">
        <v>550</v>
      </c>
      <c r="AYI21" s="530" t="s">
        <v>550</v>
      </c>
      <c r="AYJ21" s="530" t="s">
        <v>550</v>
      </c>
      <c r="AYK21" s="530" t="s">
        <v>550</v>
      </c>
      <c r="AYL21" s="530" t="s">
        <v>550</v>
      </c>
      <c r="AYM21" s="530" t="s">
        <v>550</v>
      </c>
      <c r="AYN21" s="530" t="s">
        <v>550</v>
      </c>
      <c r="AYO21" s="530" t="s">
        <v>550</v>
      </c>
      <c r="AYP21" s="530" t="s">
        <v>550</v>
      </c>
      <c r="AYQ21" s="530" t="s">
        <v>550</v>
      </c>
      <c r="AYR21" s="530" t="s">
        <v>550</v>
      </c>
      <c r="AYS21" s="530" t="s">
        <v>550</v>
      </c>
      <c r="AYT21" s="530" t="s">
        <v>550</v>
      </c>
      <c r="AYU21" s="530" t="s">
        <v>550</v>
      </c>
      <c r="AYV21" s="530" t="s">
        <v>550</v>
      </c>
      <c r="AYW21" s="530" t="s">
        <v>550</v>
      </c>
      <c r="AYX21" s="530" t="s">
        <v>550</v>
      </c>
      <c r="AYY21" s="530" t="s">
        <v>550</v>
      </c>
      <c r="AYZ21" s="530" t="s">
        <v>550</v>
      </c>
      <c r="AZA21" s="530" t="s">
        <v>550</v>
      </c>
      <c r="AZB21" s="530" t="s">
        <v>550</v>
      </c>
      <c r="AZC21" s="530" t="s">
        <v>550</v>
      </c>
      <c r="AZD21" s="530" t="s">
        <v>550</v>
      </c>
      <c r="AZE21" s="530" t="s">
        <v>550</v>
      </c>
      <c r="AZF21" s="530" t="s">
        <v>550</v>
      </c>
      <c r="AZG21" s="530" t="s">
        <v>550</v>
      </c>
      <c r="AZH21" s="530" t="s">
        <v>550</v>
      </c>
      <c r="AZI21" s="530" t="s">
        <v>550</v>
      </c>
      <c r="AZJ21" s="530" t="s">
        <v>550</v>
      </c>
      <c r="AZK21" s="530" t="s">
        <v>550</v>
      </c>
      <c r="AZL21" s="530" t="s">
        <v>550</v>
      </c>
      <c r="AZM21" s="530" t="s">
        <v>550</v>
      </c>
      <c r="AZN21" s="530" t="s">
        <v>550</v>
      </c>
      <c r="AZO21" s="530" t="s">
        <v>550</v>
      </c>
      <c r="AZP21" s="530" t="s">
        <v>550</v>
      </c>
      <c r="AZQ21" s="530" t="s">
        <v>550</v>
      </c>
      <c r="AZR21" s="530" t="s">
        <v>550</v>
      </c>
      <c r="AZS21" s="530" t="s">
        <v>550</v>
      </c>
      <c r="AZT21" s="530" t="s">
        <v>550</v>
      </c>
      <c r="AZU21" s="530" t="s">
        <v>550</v>
      </c>
      <c r="AZV21" s="530" t="s">
        <v>550</v>
      </c>
      <c r="AZW21" s="530" t="s">
        <v>550</v>
      </c>
      <c r="AZX21" s="530" t="s">
        <v>550</v>
      </c>
      <c r="AZY21" s="530" t="s">
        <v>550</v>
      </c>
      <c r="AZZ21" s="530" t="s">
        <v>550</v>
      </c>
      <c r="BAA21" s="530" t="s">
        <v>550</v>
      </c>
      <c r="BAB21" s="530" t="s">
        <v>550</v>
      </c>
      <c r="BAC21" s="530" t="s">
        <v>550</v>
      </c>
      <c r="BAD21" s="530" t="s">
        <v>550</v>
      </c>
      <c r="BAE21" s="530" t="s">
        <v>550</v>
      </c>
      <c r="BAF21" s="530" t="s">
        <v>550</v>
      </c>
      <c r="BAG21" s="530" t="s">
        <v>550</v>
      </c>
      <c r="BAH21" s="530" t="s">
        <v>550</v>
      </c>
      <c r="BAI21" s="530" t="s">
        <v>550</v>
      </c>
      <c r="BAJ21" s="530" t="s">
        <v>550</v>
      </c>
      <c r="BAK21" s="530" t="s">
        <v>550</v>
      </c>
      <c r="BAL21" s="530" t="s">
        <v>550</v>
      </c>
      <c r="BAM21" s="530" t="s">
        <v>550</v>
      </c>
      <c r="BAN21" s="530" t="s">
        <v>550</v>
      </c>
      <c r="BAO21" s="530" t="s">
        <v>550</v>
      </c>
      <c r="BAP21" s="530" t="s">
        <v>550</v>
      </c>
      <c r="BAQ21" s="530" t="s">
        <v>550</v>
      </c>
      <c r="BAR21" s="530" t="s">
        <v>550</v>
      </c>
      <c r="BAS21" s="530" t="s">
        <v>550</v>
      </c>
      <c r="BAT21" s="530" t="s">
        <v>550</v>
      </c>
      <c r="BAU21" s="530" t="s">
        <v>550</v>
      </c>
      <c r="BAV21" s="530" t="s">
        <v>550</v>
      </c>
      <c r="BAW21" s="530" t="s">
        <v>550</v>
      </c>
      <c r="BAX21" s="530" t="s">
        <v>550</v>
      </c>
      <c r="BAY21" s="530" t="s">
        <v>550</v>
      </c>
      <c r="BAZ21" s="530" t="s">
        <v>550</v>
      </c>
      <c r="BBA21" s="530" t="s">
        <v>550</v>
      </c>
      <c r="BBB21" s="530" t="s">
        <v>550</v>
      </c>
      <c r="BBC21" s="530" t="s">
        <v>550</v>
      </c>
      <c r="BBD21" s="530" t="s">
        <v>550</v>
      </c>
      <c r="BBE21" s="530" t="s">
        <v>550</v>
      </c>
      <c r="BBF21" s="530" t="s">
        <v>550</v>
      </c>
      <c r="BBG21" s="530" t="s">
        <v>550</v>
      </c>
      <c r="BBH21" s="530" t="s">
        <v>550</v>
      </c>
      <c r="BBI21" s="530" t="s">
        <v>550</v>
      </c>
      <c r="BBJ21" s="530" t="s">
        <v>550</v>
      </c>
      <c r="BBK21" s="530" t="s">
        <v>550</v>
      </c>
      <c r="BBL21" s="530" t="s">
        <v>550</v>
      </c>
      <c r="BBM21" s="530" t="s">
        <v>550</v>
      </c>
      <c r="BBN21" s="530" t="s">
        <v>550</v>
      </c>
      <c r="BBO21" s="530" t="s">
        <v>550</v>
      </c>
      <c r="BBP21" s="530" t="s">
        <v>550</v>
      </c>
      <c r="BBQ21" s="530" t="s">
        <v>550</v>
      </c>
      <c r="BBR21" s="530" t="s">
        <v>550</v>
      </c>
      <c r="BBS21" s="530" t="s">
        <v>550</v>
      </c>
      <c r="BBT21" s="530" t="s">
        <v>550</v>
      </c>
      <c r="BBU21" s="530" t="s">
        <v>550</v>
      </c>
      <c r="BBV21" s="530" t="s">
        <v>550</v>
      </c>
      <c r="BBW21" s="530" t="s">
        <v>550</v>
      </c>
      <c r="BBX21" s="530" t="s">
        <v>550</v>
      </c>
      <c r="BBY21" s="530" t="s">
        <v>550</v>
      </c>
      <c r="BBZ21" s="530" t="s">
        <v>550</v>
      </c>
      <c r="BCA21" s="530" t="s">
        <v>550</v>
      </c>
      <c r="BCB21" s="530" t="s">
        <v>550</v>
      </c>
      <c r="BCC21" s="530" t="s">
        <v>550</v>
      </c>
      <c r="BCD21" s="530" t="s">
        <v>550</v>
      </c>
      <c r="BCE21" s="530" t="s">
        <v>550</v>
      </c>
      <c r="BCF21" s="530" t="s">
        <v>550</v>
      </c>
      <c r="BCG21" s="530" t="s">
        <v>550</v>
      </c>
      <c r="BCH21" s="530" t="s">
        <v>550</v>
      </c>
      <c r="BCI21" s="530" t="s">
        <v>550</v>
      </c>
      <c r="BCJ21" s="530" t="s">
        <v>550</v>
      </c>
      <c r="BCK21" s="530" t="s">
        <v>550</v>
      </c>
      <c r="BCL21" s="530" t="s">
        <v>550</v>
      </c>
      <c r="BCM21" s="530" t="s">
        <v>550</v>
      </c>
      <c r="BCN21" s="530" t="s">
        <v>550</v>
      </c>
      <c r="BCO21" s="530" t="s">
        <v>550</v>
      </c>
      <c r="BCP21" s="530" t="s">
        <v>550</v>
      </c>
      <c r="BCQ21" s="530" t="s">
        <v>550</v>
      </c>
      <c r="BCR21" s="530" t="s">
        <v>550</v>
      </c>
      <c r="BCS21" s="530" t="s">
        <v>550</v>
      </c>
      <c r="BCT21" s="530" t="s">
        <v>550</v>
      </c>
      <c r="BCU21" s="530" t="s">
        <v>550</v>
      </c>
      <c r="BCV21" s="530" t="s">
        <v>550</v>
      </c>
      <c r="BCW21" s="530" t="s">
        <v>550</v>
      </c>
      <c r="BCX21" s="530" t="s">
        <v>550</v>
      </c>
      <c r="BCY21" s="530" t="s">
        <v>550</v>
      </c>
      <c r="BCZ21" s="530" t="s">
        <v>550</v>
      </c>
      <c r="BDA21" s="530" t="s">
        <v>550</v>
      </c>
      <c r="BDB21" s="530" t="s">
        <v>550</v>
      </c>
      <c r="BDC21" s="530" t="s">
        <v>550</v>
      </c>
      <c r="BDD21" s="530" t="s">
        <v>550</v>
      </c>
      <c r="BDE21" s="530" t="s">
        <v>550</v>
      </c>
      <c r="BDF21" s="530" t="s">
        <v>550</v>
      </c>
      <c r="BDG21" s="530" t="s">
        <v>550</v>
      </c>
      <c r="BDH21" s="530" t="s">
        <v>550</v>
      </c>
      <c r="BDI21" s="530" t="s">
        <v>550</v>
      </c>
      <c r="BDJ21" s="530" t="s">
        <v>550</v>
      </c>
      <c r="BDK21" s="530" t="s">
        <v>550</v>
      </c>
      <c r="BDL21" s="530" t="s">
        <v>550</v>
      </c>
      <c r="BDM21" s="530" t="s">
        <v>550</v>
      </c>
      <c r="BDN21" s="530" t="s">
        <v>550</v>
      </c>
      <c r="BDO21" s="530" t="s">
        <v>550</v>
      </c>
      <c r="BDP21" s="530" t="s">
        <v>550</v>
      </c>
      <c r="BDQ21" s="530" t="s">
        <v>550</v>
      </c>
      <c r="BDR21" s="530" t="s">
        <v>550</v>
      </c>
      <c r="BDS21" s="530" t="s">
        <v>550</v>
      </c>
      <c r="BDT21" s="530" t="s">
        <v>550</v>
      </c>
      <c r="BDU21" s="530" t="s">
        <v>550</v>
      </c>
      <c r="BDV21" s="530" t="s">
        <v>550</v>
      </c>
      <c r="BDW21" s="530" t="s">
        <v>550</v>
      </c>
      <c r="BDX21" s="530" t="s">
        <v>550</v>
      </c>
      <c r="BDY21" s="530" t="s">
        <v>550</v>
      </c>
      <c r="BDZ21" s="530" t="s">
        <v>550</v>
      </c>
      <c r="BEA21" s="530" t="s">
        <v>550</v>
      </c>
      <c r="BEB21" s="530" t="s">
        <v>550</v>
      </c>
      <c r="BEC21" s="530" t="s">
        <v>550</v>
      </c>
      <c r="BED21" s="530" t="s">
        <v>550</v>
      </c>
      <c r="BEE21" s="530" t="s">
        <v>550</v>
      </c>
      <c r="BEF21" s="530" t="s">
        <v>550</v>
      </c>
      <c r="BEG21" s="530" t="s">
        <v>550</v>
      </c>
      <c r="BEH21" s="530" t="s">
        <v>550</v>
      </c>
      <c r="BEI21" s="530" t="s">
        <v>550</v>
      </c>
      <c r="BEJ21" s="530" t="s">
        <v>550</v>
      </c>
      <c r="BEK21" s="530" t="s">
        <v>550</v>
      </c>
      <c r="BEL21" s="530" t="s">
        <v>550</v>
      </c>
      <c r="BEM21" s="530" t="s">
        <v>550</v>
      </c>
      <c r="BEN21" s="530" t="s">
        <v>550</v>
      </c>
      <c r="BEO21" s="530" t="s">
        <v>550</v>
      </c>
      <c r="BEP21" s="530" t="s">
        <v>550</v>
      </c>
      <c r="BEQ21" s="530" t="s">
        <v>550</v>
      </c>
      <c r="BER21" s="530" t="s">
        <v>550</v>
      </c>
      <c r="BES21" s="530" t="s">
        <v>550</v>
      </c>
      <c r="BET21" s="530" t="s">
        <v>550</v>
      </c>
      <c r="BEU21" s="530" t="s">
        <v>550</v>
      </c>
      <c r="BEV21" s="530" t="s">
        <v>550</v>
      </c>
      <c r="BEW21" s="530" t="s">
        <v>550</v>
      </c>
      <c r="BEX21" s="530" t="s">
        <v>550</v>
      </c>
      <c r="BEY21" s="530" t="s">
        <v>550</v>
      </c>
      <c r="BEZ21" s="530" t="s">
        <v>550</v>
      </c>
      <c r="BFA21" s="530" t="s">
        <v>550</v>
      </c>
      <c r="BFB21" s="530" t="s">
        <v>550</v>
      </c>
      <c r="BFC21" s="530" t="s">
        <v>550</v>
      </c>
      <c r="BFD21" s="530" t="s">
        <v>550</v>
      </c>
      <c r="BFE21" s="530" t="s">
        <v>550</v>
      </c>
      <c r="BFF21" s="530" t="s">
        <v>550</v>
      </c>
      <c r="BFG21" s="530" t="s">
        <v>550</v>
      </c>
      <c r="BFH21" s="530" t="s">
        <v>550</v>
      </c>
      <c r="BFI21" s="530" t="s">
        <v>550</v>
      </c>
      <c r="BFJ21" s="530" t="s">
        <v>550</v>
      </c>
      <c r="BFK21" s="530" t="s">
        <v>550</v>
      </c>
      <c r="BFL21" s="530" t="s">
        <v>550</v>
      </c>
      <c r="BFM21" s="530" t="s">
        <v>550</v>
      </c>
      <c r="BFN21" s="530" t="s">
        <v>550</v>
      </c>
      <c r="BFO21" s="530" t="s">
        <v>550</v>
      </c>
      <c r="BFP21" s="530" t="s">
        <v>550</v>
      </c>
      <c r="BFQ21" s="530" t="s">
        <v>550</v>
      </c>
      <c r="BFR21" s="530" t="s">
        <v>550</v>
      </c>
      <c r="BFS21" s="530" t="s">
        <v>550</v>
      </c>
      <c r="BFT21" s="530" t="s">
        <v>550</v>
      </c>
      <c r="BFU21" s="530" t="s">
        <v>550</v>
      </c>
      <c r="BFV21" s="530" t="s">
        <v>550</v>
      </c>
      <c r="BFW21" s="530" t="s">
        <v>550</v>
      </c>
      <c r="BFX21" s="530" t="s">
        <v>550</v>
      </c>
      <c r="BFY21" s="530" t="s">
        <v>550</v>
      </c>
      <c r="BFZ21" s="530" t="s">
        <v>550</v>
      </c>
      <c r="BGA21" s="530" t="s">
        <v>550</v>
      </c>
      <c r="BGB21" s="530" t="s">
        <v>550</v>
      </c>
      <c r="BGC21" s="530" t="s">
        <v>550</v>
      </c>
      <c r="BGD21" s="530" t="s">
        <v>550</v>
      </c>
      <c r="BGE21" s="530" t="s">
        <v>550</v>
      </c>
      <c r="BGF21" s="530" t="s">
        <v>550</v>
      </c>
      <c r="BGG21" s="530" t="s">
        <v>550</v>
      </c>
      <c r="BGH21" s="530" t="s">
        <v>550</v>
      </c>
      <c r="BGI21" s="530" t="s">
        <v>550</v>
      </c>
      <c r="BGJ21" s="530" t="s">
        <v>550</v>
      </c>
      <c r="BGK21" s="530" t="s">
        <v>550</v>
      </c>
      <c r="BGL21" s="530" t="s">
        <v>550</v>
      </c>
      <c r="BGM21" s="530" t="s">
        <v>550</v>
      </c>
      <c r="BGN21" s="530" t="s">
        <v>550</v>
      </c>
      <c r="BGO21" s="530" t="s">
        <v>550</v>
      </c>
      <c r="BGP21" s="530" t="s">
        <v>550</v>
      </c>
      <c r="BGQ21" s="530" t="s">
        <v>550</v>
      </c>
      <c r="BGR21" s="530" t="s">
        <v>550</v>
      </c>
      <c r="BGS21" s="530" t="s">
        <v>550</v>
      </c>
      <c r="BGT21" s="530" t="s">
        <v>550</v>
      </c>
      <c r="BGU21" s="530" t="s">
        <v>550</v>
      </c>
      <c r="BGV21" s="530" t="s">
        <v>550</v>
      </c>
      <c r="BGW21" s="530" t="s">
        <v>550</v>
      </c>
      <c r="BGX21" s="530" t="s">
        <v>550</v>
      </c>
      <c r="BGY21" s="530" t="s">
        <v>550</v>
      </c>
      <c r="BGZ21" s="530" t="s">
        <v>550</v>
      </c>
      <c r="BHA21" s="530" t="s">
        <v>550</v>
      </c>
      <c r="BHB21" s="530" t="s">
        <v>550</v>
      </c>
      <c r="BHC21" s="530" t="s">
        <v>550</v>
      </c>
      <c r="BHD21" s="530" t="s">
        <v>550</v>
      </c>
      <c r="BHE21" s="530" t="s">
        <v>550</v>
      </c>
      <c r="BHF21" s="530" t="s">
        <v>550</v>
      </c>
      <c r="BHG21" s="530" t="s">
        <v>550</v>
      </c>
      <c r="BHH21" s="530" t="s">
        <v>550</v>
      </c>
      <c r="BHI21" s="530" t="s">
        <v>550</v>
      </c>
      <c r="BHJ21" s="530" t="s">
        <v>550</v>
      </c>
      <c r="BHK21" s="530" t="s">
        <v>550</v>
      </c>
      <c r="BHL21" s="530" t="s">
        <v>550</v>
      </c>
      <c r="BHM21" s="530" t="s">
        <v>550</v>
      </c>
      <c r="BHN21" s="530" t="s">
        <v>550</v>
      </c>
      <c r="BHO21" s="530" t="s">
        <v>550</v>
      </c>
      <c r="BHP21" s="530" t="s">
        <v>550</v>
      </c>
      <c r="BHQ21" s="530" t="s">
        <v>550</v>
      </c>
      <c r="BHR21" s="530" t="s">
        <v>550</v>
      </c>
      <c r="BHS21" s="530" t="s">
        <v>550</v>
      </c>
      <c r="BHT21" s="530" t="s">
        <v>550</v>
      </c>
      <c r="BHU21" s="530" t="s">
        <v>550</v>
      </c>
      <c r="BHV21" s="530" t="s">
        <v>550</v>
      </c>
      <c r="BHW21" s="530" t="s">
        <v>550</v>
      </c>
      <c r="BHX21" s="530" t="s">
        <v>550</v>
      </c>
      <c r="BHY21" s="530" t="s">
        <v>550</v>
      </c>
      <c r="BHZ21" s="530" t="s">
        <v>550</v>
      </c>
      <c r="BIA21" s="530" t="s">
        <v>550</v>
      </c>
      <c r="BIB21" s="530" t="s">
        <v>550</v>
      </c>
      <c r="BIC21" s="530" t="s">
        <v>550</v>
      </c>
      <c r="BID21" s="530" t="s">
        <v>550</v>
      </c>
      <c r="BIE21" s="530" t="s">
        <v>550</v>
      </c>
      <c r="BIF21" s="530" t="s">
        <v>550</v>
      </c>
      <c r="BIG21" s="530" t="s">
        <v>550</v>
      </c>
      <c r="BIH21" s="530" t="s">
        <v>550</v>
      </c>
      <c r="BII21" s="530" t="s">
        <v>550</v>
      </c>
      <c r="BIJ21" s="530" t="s">
        <v>550</v>
      </c>
      <c r="BIK21" s="530" t="s">
        <v>550</v>
      </c>
      <c r="BIL21" s="530" t="s">
        <v>550</v>
      </c>
      <c r="BIM21" s="530" t="s">
        <v>550</v>
      </c>
      <c r="BIN21" s="530" t="s">
        <v>550</v>
      </c>
      <c r="BIO21" s="530" t="s">
        <v>550</v>
      </c>
      <c r="BIP21" s="530" t="s">
        <v>550</v>
      </c>
      <c r="BIQ21" s="530" t="s">
        <v>550</v>
      </c>
      <c r="BIR21" s="530" t="s">
        <v>550</v>
      </c>
      <c r="BIS21" s="530" t="s">
        <v>550</v>
      </c>
      <c r="BIT21" s="530" t="s">
        <v>550</v>
      </c>
      <c r="BIU21" s="530" t="s">
        <v>550</v>
      </c>
      <c r="BIV21" s="530" t="s">
        <v>550</v>
      </c>
      <c r="BIW21" s="530" t="s">
        <v>550</v>
      </c>
      <c r="BIX21" s="530" t="s">
        <v>550</v>
      </c>
      <c r="BIY21" s="530" t="s">
        <v>550</v>
      </c>
      <c r="BIZ21" s="530" t="s">
        <v>550</v>
      </c>
      <c r="BJA21" s="530" t="s">
        <v>550</v>
      </c>
      <c r="BJB21" s="530" t="s">
        <v>550</v>
      </c>
      <c r="BJC21" s="530" t="s">
        <v>550</v>
      </c>
      <c r="BJD21" s="530" t="s">
        <v>550</v>
      </c>
      <c r="BJE21" s="530" t="s">
        <v>550</v>
      </c>
      <c r="BJF21" s="530" t="s">
        <v>550</v>
      </c>
      <c r="BJG21" s="530" t="s">
        <v>550</v>
      </c>
      <c r="BJH21" s="530" t="s">
        <v>550</v>
      </c>
      <c r="BJI21" s="530" t="s">
        <v>550</v>
      </c>
      <c r="BJJ21" s="530" t="s">
        <v>550</v>
      </c>
      <c r="BJK21" s="530" t="s">
        <v>550</v>
      </c>
      <c r="BJL21" s="530" t="s">
        <v>550</v>
      </c>
      <c r="BJM21" s="530" t="s">
        <v>550</v>
      </c>
      <c r="BJN21" s="530" t="s">
        <v>550</v>
      </c>
      <c r="BJO21" s="530" t="s">
        <v>550</v>
      </c>
      <c r="BJP21" s="530" t="s">
        <v>550</v>
      </c>
      <c r="BJQ21" s="530" t="s">
        <v>550</v>
      </c>
      <c r="BJR21" s="530" t="s">
        <v>550</v>
      </c>
      <c r="BJS21" s="530" t="s">
        <v>550</v>
      </c>
      <c r="BJT21" s="530" t="s">
        <v>550</v>
      </c>
      <c r="BJU21" s="530" t="s">
        <v>550</v>
      </c>
      <c r="BJV21" s="530" t="s">
        <v>550</v>
      </c>
      <c r="BJW21" s="530" t="s">
        <v>550</v>
      </c>
      <c r="BJX21" s="530" t="s">
        <v>550</v>
      </c>
      <c r="BJY21" s="530" t="s">
        <v>550</v>
      </c>
      <c r="BJZ21" s="530" t="s">
        <v>550</v>
      </c>
      <c r="BKA21" s="530" t="s">
        <v>550</v>
      </c>
      <c r="BKB21" s="530" t="s">
        <v>550</v>
      </c>
      <c r="BKC21" s="530" t="s">
        <v>550</v>
      </c>
      <c r="BKD21" s="530" t="s">
        <v>550</v>
      </c>
      <c r="BKE21" s="530" t="s">
        <v>550</v>
      </c>
      <c r="BKF21" s="530" t="s">
        <v>550</v>
      </c>
      <c r="BKG21" s="530" t="s">
        <v>550</v>
      </c>
      <c r="BKH21" s="530" t="s">
        <v>550</v>
      </c>
      <c r="BKI21" s="530" t="s">
        <v>550</v>
      </c>
      <c r="BKJ21" s="530" t="s">
        <v>550</v>
      </c>
      <c r="BKK21" s="530" t="s">
        <v>550</v>
      </c>
      <c r="BKL21" s="530" t="s">
        <v>550</v>
      </c>
      <c r="BKM21" s="530" t="s">
        <v>550</v>
      </c>
      <c r="BKN21" s="530" t="s">
        <v>550</v>
      </c>
      <c r="BKO21" s="530" t="s">
        <v>550</v>
      </c>
      <c r="BKP21" s="530" t="s">
        <v>550</v>
      </c>
      <c r="BKQ21" s="530" t="s">
        <v>550</v>
      </c>
      <c r="BKR21" s="530" t="s">
        <v>550</v>
      </c>
      <c r="BKS21" s="530" t="s">
        <v>550</v>
      </c>
      <c r="BKT21" s="530" t="s">
        <v>550</v>
      </c>
      <c r="BKU21" s="530" t="s">
        <v>550</v>
      </c>
      <c r="BKV21" s="530" t="s">
        <v>550</v>
      </c>
      <c r="BKW21" s="530" t="s">
        <v>550</v>
      </c>
      <c r="BKX21" s="530" t="s">
        <v>550</v>
      </c>
      <c r="BKY21" s="530" t="s">
        <v>550</v>
      </c>
      <c r="BKZ21" s="530" t="s">
        <v>550</v>
      </c>
      <c r="BLA21" s="530" t="s">
        <v>550</v>
      </c>
      <c r="BLB21" s="530" t="s">
        <v>550</v>
      </c>
      <c r="BLC21" s="530" t="s">
        <v>550</v>
      </c>
      <c r="BLD21" s="530" t="s">
        <v>550</v>
      </c>
      <c r="BLE21" s="530" t="s">
        <v>550</v>
      </c>
      <c r="BLF21" s="530" t="s">
        <v>550</v>
      </c>
      <c r="BLG21" s="530" t="s">
        <v>550</v>
      </c>
      <c r="BLH21" s="530" t="s">
        <v>550</v>
      </c>
      <c r="BLI21" s="530" t="s">
        <v>550</v>
      </c>
      <c r="BLJ21" s="530" t="s">
        <v>550</v>
      </c>
      <c r="BLK21" s="530" t="s">
        <v>550</v>
      </c>
      <c r="BLL21" s="530" t="s">
        <v>550</v>
      </c>
      <c r="BLM21" s="530" t="s">
        <v>550</v>
      </c>
      <c r="BLN21" s="530" t="s">
        <v>550</v>
      </c>
      <c r="BLO21" s="530" t="s">
        <v>550</v>
      </c>
      <c r="BLP21" s="530" t="s">
        <v>550</v>
      </c>
      <c r="BLQ21" s="530" t="s">
        <v>550</v>
      </c>
      <c r="BLR21" s="530" t="s">
        <v>550</v>
      </c>
      <c r="BLS21" s="530" t="s">
        <v>550</v>
      </c>
      <c r="BLT21" s="530" t="s">
        <v>550</v>
      </c>
      <c r="BLU21" s="530" t="s">
        <v>550</v>
      </c>
      <c r="BLV21" s="530" t="s">
        <v>550</v>
      </c>
      <c r="BLW21" s="530" t="s">
        <v>550</v>
      </c>
      <c r="BLX21" s="530" t="s">
        <v>550</v>
      </c>
      <c r="BLY21" s="530" t="s">
        <v>550</v>
      </c>
      <c r="BLZ21" s="530" t="s">
        <v>550</v>
      </c>
      <c r="BMA21" s="530" t="s">
        <v>550</v>
      </c>
      <c r="BMB21" s="530" t="s">
        <v>550</v>
      </c>
      <c r="BMC21" s="530" t="s">
        <v>550</v>
      </c>
      <c r="BMD21" s="530" t="s">
        <v>550</v>
      </c>
      <c r="BME21" s="530" t="s">
        <v>550</v>
      </c>
      <c r="BMF21" s="530" t="s">
        <v>550</v>
      </c>
      <c r="BMG21" s="530" t="s">
        <v>550</v>
      </c>
      <c r="BMH21" s="530" t="s">
        <v>550</v>
      </c>
      <c r="BMI21" s="530" t="s">
        <v>550</v>
      </c>
      <c r="BMJ21" s="530" t="s">
        <v>550</v>
      </c>
      <c r="BMK21" s="530" t="s">
        <v>550</v>
      </c>
      <c r="BML21" s="530" t="s">
        <v>550</v>
      </c>
      <c r="BMM21" s="530" t="s">
        <v>550</v>
      </c>
      <c r="BMN21" s="530" t="s">
        <v>550</v>
      </c>
      <c r="BMO21" s="530" t="s">
        <v>550</v>
      </c>
      <c r="BMP21" s="530" t="s">
        <v>550</v>
      </c>
      <c r="BMQ21" s="530" t="s">
        <v>550</v>
      </c>
      <c r="BMR21" s="530" t="s">
        <v>550</v>
      </c>
      <c r="BMS21" s="530" t="s">
        <v>550</v>
      </c>
      <c r="BMT21" s="530" t="s">
        <v>550</v>
      </c>
      <c r="BMU21" s="530" t="s">
        <v>550</v>
      </c>
      <c r="BMV21" s="530" t="s">
        <v>550</v>
      </c>
      <c r="BMW21" s="530" t="s">
        <v>550</v>
      </c>
      <c r="BMX21" s="530" t="s">
        <v>550</v>
      </c>
      <c r="BMY21" s="530" t="s">
        <v>550</v>
      </c>
      <c r="BMZ21" s="530" t="s">
        <v>550</v>
      </c>
      <c r="BNA21" s="530" t="s">
        <v>550</v>
      </c>
      <c r="BNB21" s="530" t="s">
        <v>550</v>
      </c>
      <c r="BNC21" s="530" t="s">
        <v>550</v>
      </c>
      <c r="BND21" s="530" t="s">
        <v>550</v>
      </c>
      <c r="BNE21" s="530" t="s">
        <v>550</v>
      </c>
      <c r="BNF21" s="530" t="s">
        <v>550</v>
      </c>
      <c r="BNG21" s="530" t="s">
        <v>550</v>
      </c>
      <c r="BNH21" s="530" t="s">
        <v>550</v>
      </c>
      <c r="BNI21" s="530" t="s">
        <v>550</v>
      </c>
      <c r="BNJ21" s="530" t="s">
        <v>550</v>
      </c>
      <c r="BNK21" s="530" t="s">
        <v>550</v>
      </c>
      <c r="BNL21" s="530" t="s">
        <v>550</v>
      </c>
      <c r="BNM21" s="530" t="s">
        <v>550</v>
      </c>
      <c r="BNN21" s="530" t="s">
        <v>550</v>
      </c>
      <c r="BNO21" s="530" t="s">
        <v>550</v>
      </c>
      <c r="BNP21" s="530" t="s">
        <v>550</v>
      </c>
      <c r="BNQ21" s="530" t="s">
        <v>550</v>
      </c>
      <c r="BNR21" s="530" t="s">
        <v>550</v>
      </c>
      <c r="BNS21" s="530" t="s">
        <v>550</v>
      </c>
      <c r="BNT21" s="530" t="s">
        <v>550</v>
      </c>
      <c r="BNU21" s="530" t="s">
        <v>550</v>
      </c>
      <c r="BNV21" s="530" t="s">
        <v>550</v>
      </c>
      <c r="BNW21" s="530" t="s">
        <v>550</v>
      </c>
      <c r="BNX21" s="530" t="s">
        <v>550</v>
      </c>
      <c r="BNY21" s="530" t="s">
        <v>550</v>
      </c>
      <c r="BNZ21" s="530" t="s">
        <v>550</v>
      </c>
      <c r="BOA21" s="530" t="s">
        <v>550</v>
      </c>
      <c r="BOB21" s="530" t="s">
        <v>550</v>
      </c>
      <c r="BOC21" s="530" t="s">
        <v>550</v>
      </c>
      <c r="BOD21" s="530" t="s">
        <v>550</v>
      </c>
      <c r="BOE21" s="530" t="s">
        <v>550</v>
      </c>
      <c r="BOF21" s="530" t="s">
        <v>550</v>
      </c>
      <c r="BOG21" s="530" t="s">
        <v>550</v>
      </c>
      <c r="BOH21" s="530" t="s">
        <v>550</v>
      </c>
      <c r="BOI21" s="530" t="s">
        <v>550</v>
      </c>
      <c r="BOJ21" s="530" t="s">
        <v>550</v>
      </c>
      <c r="BOK21" s="530" t="s">
        <v>550</v>
      </c>
      <c r="BOL21" s="530" t="s">
        <v>550</v>
      </c>
      <c r="BOM21" s="530" t="s">
        <v>550</v>
      </c>
      <c r="BON21" s="530" t="s">
        <v>550</v>
      </c>
      <c r="BOO21" s="530" t="s">
        <v>550</v>
      </c>
      <c r="BOP21" s="530" t="s">
        <v>550</v>
      </c>
      <c r="BOQ21" s="530" t="s">
        <v>550</v>
      </c>
      <c r="BOR21" s="530" t="s">
        <v>550</v>
      </c>
      <c r="BOS21" s="530" t="s">
        <v>550</v>
      </c>
      <c r="BOT21" s="530" t="s">
        <v>550</v>
      </c>
      <c r="BOU21" s="530" t="s">
        <v>550</v>
      </c>
      <c r="BOV21" s="530" t="s">
        <v>550</v>
      </c>
      <c r="BOW21" s="530" t="s">
        <v>550</v>
      </c>
      <c r="BOX21" s="530" t="s">
        <v>550</v>
      </c>
      <c r="BOY21" s="530" t="s">
        <v>550</v>
      </c>
      <c r="BOZ21" s="530" t="s">
        <v>550</v>
      </c>
      <c r="BPA21" s="530" t="s">
        <v>550</v>
      </c>
      <c r="BPB21" s="530" t="s">
        <v>550</v>
      </c>
      <c r="BPC21" s="530" t="s">
        <v>550</v>
      </c>
      <c r="BPD21" s="530" t="s">
        <v>550</v>
      </c>
      <c r="BPE21" s="530" t="s">
        <v>550</v>
      </c>
      <c r="BPF21" s="530" t="s">
        <v>550</v>
      </c>
      <c r="BPG21" s="530" t="s">
        <v>550</v>
      </c>
      <c r="BPH21" s="530" t="s">
        <v>550</v>
      </c>
      <c r="BPI21" s="530" t="s">
        <v>550</v>
      </c>
      <c r="BPJ21" s="530" t="s">
        <v>550</v>
      </c>
      <c r="BPK21" s="530" t="s">
        <v>550</v>
      </c>
      <c r="BPL21" s="530" t="s">
        <v>550</v>
      </c>
      <c r="BPM21" s="530" t="s">
        <v>550</v>
      </c>
      <c r="BPN21" s="530" t="s">
        <v>550</v>
      </c>
      <c r="BPO21" s="530" t="s">
        <v>550</v>
      </c>
      <c r="BPP21" s="530" t="s">
        <v>550</v>
      </c>
      <c r="BPQ21" s="530" t="s">
        <v>550</v>
      </c>
      <c r="BPR21" s="530" t="s">
        <v>550</v>
      </c>
      <c r="BPS21" s="530" t="s">
        <v>550</v>
      </c>
      <c r="BPT21" s="530" t="s">
        <v>550</v>
      </c>
      <c r="BPU21" s="530" t="s">
        <v>550</v>
      </c>
      <c r="BPV21" s="530" t="s">
        <v>550</v>
      </c>
      <c r="BPW21" s="530" t="s">
        <v>550</v>
      </c>
      <c r="BPX21" s="530" t="s">
        <v>550</v>
      </c>
      <c r="BPY21" s="530" t="s">
        <v>550</v>
      </c>
      <c r="BPZ21" s="530" t="s">
        <v>550</v>
      </c>
      <c r="BQA21" s="530" t="s">
        <v>550</v>
      </c>
      <c r="BQB21" s="530" t="s">
        <v>550</v>
      </c>
      <c r="BQC21" s="530" t="s">
        <v>550</v>
      </c>
      <c r="BQD21" s="530" t="s">
        <v>550</v>
      </c>
      <c r="BQE21" s="530" t="s">
        <v>550</v>
      </c>
      <c r="BQF21" s="530" t="s">
        <v>550</v>
      </c>
      <c r="BQG21" s="530" t="s">
        <v>550</v>
      </c>
      <c r="BQH21" s="530" t="s">
        <v>550</v>
      </c>
      <c r="BQI21" s="530" t="s">
        <v>550</v>
      </c>
      <c r="BQJ21" s="530" t="s">
        <v>550</v>
      </c>
      <c r="BQK21" s="530" t="s">
        <v>550</v>
      </c>
      <c r="BQL21" s="530" t="s">
        <v>550</v>
      </c>
      <c r="BQM21" s="530" t="s">
        <v>550</v>
      </c>
      <c r="BQN21" s="530" t="s">
        <v>550</v>
      </c>
      <c r="BQO21" s="530" t="s">
        <v>550</v>
      </c>
      <c r="BQP21" s="530" t="s">
        <v>550</v>
      </c>
      <c r="BQQ21" s="530" t="s">
        <v>550</v>
      </c>
      <c r="BQR21" s="530" t="s">
        <v>550</v>
      </c>
      <c r="BQS21" s="530" t="s">
        <v>550</v>
      </c>
      <c r="BQT21" s="530" t="s">
        <v>550</v>
      </c>
      <c r="BQU21" s="530" t="s">
        <v>550</v>
      </c>
      <c r="BQV21" s="530" t="s">
        <v>550</v>
      </c>
      <c r="BQW21" s="530" t="s">
        <v>550</v>
      </c>
      <c r="BQX21" s="530" t="s">
        <v>550</v>
      </c>
      <c r="BQY21" s="530" t="s">
        <v>550</v>
      </c>
      <c r="BQZ21" s="530" t="s">
        <v>550</v>
      </c>
      <c r="BRA21" s="530" t="s">
        <v>550</v>
      </c>
      <c r="BRB21" s="530" t="s">
        <v>550</v>
      </c>
      <c r="BRC21" s="530" t="s">
        <v>550</v>
      </c>
      <c r="BRD21" s="530" t="s">
        <v>550</v>
      </c>
      <c r="BRE21" s="530" t="s">
        <v>550</v>
      </c>
      <c r="BRF21" s="530" t="s">
        <v>550</v>
      </c>
      <c r="BRG21" s="530" t="s">
        <v>550</v>
      </c>
      <c r="BRH21" s="530" t="s">
        <v>550</v>
      </c>
      <c r="BRI21" s="530" t="s">
        <v>550</v>
      </c>
      <c r="BRJ21" s="530" t="s">
        <v>550</v>
      </c>
      <c r="BRK21" s="530" t="s">
        <v>550</v>
      </c>
      <c r="BRL21" s="530" t="s">
        <v>550</v>
      </c>
      <c r="BRM21" s="530" t="s">
        <v>550</v>
      </c>
      <c r="BRN21" s="530" t="s">
        <v>550</v>
      </c>
      <c r="BRO21" s="530" t="s">
        <v>550</v>
      </c>
      <c r="BRP21" s="530" t="s">
        <v>550</v>
      </c>
      <c r="BRQ21" s="530" t="s">
        <v>550</v>
      </c>
      <c r="BRR21" s="530" t="s">
        <v>550</v>
      </c>
      <c r="BRS21" s="530" t="s">
        <v>550</v>
      </c>
      <c r="BRT21" s="530" t="s">
        <v>550</v>
      </c>
      <c r="BRU21" s="530" t="s">
        <v>550</v>
      </c>
      <c r="BRV21" s="530" t="s">
        <v>550</v>
      </c>
      <c r="BRW21" s="530" t="s">
        <v>550</v>
      </c>
      <c r="BRX21" s="530" t="s">
        <v>550</v>
      </c>
      <c r="BRY21" s="530" t="s">
        <v>550</v>
      </c>
      <c r="BRZ21" s="530" t="s">
        <v>550</v>
      </c>
      <c r="BSA21" s="530" t="s">
        <v>550</v>
      </c>
      <c r="BSB21" s="530" t="s">
        <v>550</v>
      </c>
      <c r="BSC21" s="530" t="s">
        <v>550</v>
      </c>
      <c r="BSD21" s="530" t="s">
        <v>550</v>
      </c>
      <c r="BSE21" s="530" t="s">
        <v>550</v>
      </c>
      <c r="BSF21" s="530" t="s">
        <v>550</v>
      </c>
      <c r="BSG21" s="530" t="s">
        <v>550</v>
      </c>
      <c r="BSH21" s="530" t="s">
        <v>550</v>
      </c>
      <c r="BSI21" s="530" t="s">
        <v>550</v>
      </c>
      <c r="BSJ21" s="530" t="s">
        <v>550</v>
      </c>
      <c r="BSK21" s="530" t="s">
        <v>550</v>
      </c>
      <c r="BSL21" s="530" t="s">
        <v>550</v>
      </c>
      <c r="BSM21" s="530" t="s">
        <v>550</v>
      </c>
      <c r="BSN21" s="530" t="s">
        <v>550</v>
      </c>
      <c r="BSO21" s="530" t="s">
        <v>550</v>
      </c>
      <c r="BSP21" s="530" t="s">
        <v>550</v>
      </c>
      <c r="BSQ21" s="530" t="s">
        <v>550</v>
      </c>
      <c r="BSR21" s="530" t="s">
        <v>550</v>
      </c>
      <c r="BSS21" s="530" t="s">
        <v>550</v>
      </c>
      <c r="BST21" s="530" t="s">
        <v>550</v>
      </c>
      <c r="BSU21" s="530" t="s">
        <v>550</v>
      </c>
      <c r="BSV21" s="530" t="s">
        <v>550</v>
      </c>
      <c r="BSW21" s="530" t="s">
        <v>550</v>
      </c>
      <c r="BSX21" s="530" t="s">
        <v>550</v>
      </c>
      <c r="BSY21" s="530" t="s">
        <v>550</v>
      </c>
      <c r="BSZ21" s="530" t="s">
        <v>550</v>
      </c>
      <c r="BTA21" s="530" t="s">
        <v>550</v>
      </c>
      <c r="BTB21" s="530" t="s">
        <v>550</v>
      </c>
      <c r="BTC21" s="530" t="s">
        <v>550</v>
      </c>
      <c r="BTD21" s="530" t="s">
        <v>550</v>
      </c>
      <c r="BTE21" s="530" t="s">
        <v>550</v>
      </c>
      <c r="BTF21" s="530" t="s">
        <v>550</v>
      </c>
      <c r="BTG21" s="530" t="s">
        <v>550</v>
      </c>
      <c r="BTH21" s="530" t="s">
        <v>550</v>
      </c>
      <c r="BTI21" s="530" t="s">
        <v>550</v>
      </c>
      <c r="BTJ21" s="530" t="s">
        <v>550</v>
      </c>
      <c r="BTK21" s="530" t="s">
        <v>550</v>
      </c>
      <c r="BTL21" s="530" t="s">
        <v>550</v>
      </c>
      <c r="BTM21" s="530" t="s">
        <v>550</v>
      </c>
      <c r="BTN21" s="530" t="s">
        <v>550</v>
      </c>
      <c r="BTO21" s="530" t="s">
        <v>550</v>
      </c>
      <c r="BTP21" s="530" t="s">
        <v>550</v>
      </c>
      <c r="BTQ21" s="530" t="s">
        <v>550</v>
      </c>
      <c r="BTR21" s="530" t="s">
        <v>550</v>
      </c>
      <c r="BTS21" s="530" t="s">
        <v>550</v>
      </c>
      <c r="BTT21" s="530" t="s">
        <v>550</v>
      </c>
      <c r="BTU21" s="530" t="s">
        <v>550</v>
      </c>
      <c r="BTV21" s="530" t="s">
        <v>550</v>
      </c>
      <c r="BTW21" s="530" t="s">
        <v>550</v>
      </c>
      <c r="BTX21" s="530" t="s">
        <v>550</v>
      </c>
      <c r="BTY21" s="530" t="s">
        <v>550</v>
      </c>
      <c r="BTZ21" s="530" t="s">
        <v>550</v>
      </c>
      <c r="BUA21" s="530" t="s">
        <v>550</v>
      </c>
      <c r="BUB21" s="530" t="s">
        <v>550</v>
      </c>
      <c r="BUC21" s="530" t="s">
        <v>550</v>
      </c>
      <c r="BUD21" s="530" t="s">
        <v>550</v>
      </c>
      <c r="BUE21" s="530" t="s">
        <v>550</v>
      </c>
      <c r="BUF21" s="530" t="s">
        <v>550</v>
      </c>
      <c r="BUG21" s="530" t="s">
        <v>550</v>
      </c>
      <c r="BUH21" s="530" t="s">
        <v>550</v>
      </c>
      <c r="BUI21" s="530" t="s">
        <v>550</v>
      </c>
      <c r="BUJ21" s="530" t="s">
        <v>550</v>
      </c>
      <c r="BUK21" s="530" t="s">
        <v>550</v>
      </c>
      <c r="BUL21" s="530" t="s">
        <v>550</v>
      </c>
      <c r="BUM21" s="530" t="s">
        <v>550</v>
      </c>
      <c r="BUN21" s="530" t="s">
        <v>550</v>
      </c>
      <c r="BUO21" s="530" t="s">
        <v>550</v>
      </c>
      <c r="BUP21" s="530" t="s">
        <v>550</v>
      </c>
      <c r="BUQ21" s="530" t="s">
        <v>550</v>
      </c>
      <c r="BUR21" s="530" t="s">
        <v>550</v>
      </c>
      <c r="BUS21" s="530" t="s">
        <v>550</v>
      </c>
      <c r="BUT21" s="530" t="s">
        <v>550</v>
      </c>
      <c r="BUU21" s="530" t="s">
        <v>550</v>
      </c>
      <c r="BUV21" s="530" t="s">
        <v>550</v>
      </c>
      <c r="BUW21" s="530" t="s">
        <v>550</v>
      </c>
      <c r="BUX21" s="530" t="s">
        <v>550</v>
      </c>
      <c r="BUY21" s="530" t="s">
        <v>550</v>
      </c>
      <c r="BUZ21" s="530" t="s">
        <v>550</v>
      </c>
      <c r="BVA21" s="530" t="s">
        <v>550</v>
      </c>
      <c r="BVB21" s="530" t="s">
        <v>550</v>
      </c>
      <c r="BVC21" s="530" t="s">
        <v>550</v>
      </c>
      <c r="BVD21" s="530" t="s">
        <v>550</v>
      </c>
      <c r="BVE21" s="530" t="s">
        <v>550</v>
      </c>
      <c r="BVF21" s="530" t="s">
        <v>550</v>
      </c>
      <c r="BVG21" s="530" t="s">
        <v>550</v>
      </c>
      <c r="BVH21" s="530" t="s">
        <v>550</v>
      </c>
      <c r="BVI21" s="530" t="s">
        <v>550</v>
      </c>
      <c r="BVJ21" s="530" t="s">
        <v>550</v>
      </c>
      <c r="BVK21" s="530" t="s">
        <v>550</v>
      </c>
      <c r="BVL21" s="530" t="s">
        <v>550</v>
      </c>
      <c r="BVM21" s="530" t="s">
        <v>550</v>
      </c>
      <c r="BVN21" s="530" t="s">
        <v>550</v>
      </c>
      <c r="BVO21" s="530" t="s">
        <v>550</v>
      </c>
      <c r="BVP21" s="530" t="s">
        <v>550</v>
      </c>
      <c r="BVQ21" s="530" t="s">
        <v>550</v>
      </c>
      <c r="BVR21" s="530" t="s">
        <v>550</v>
      </c>
      <c r="BVS21" s="530" t="s">
        <v>550</v>
      </c>
      <c r="BVT21" s="530" t="s">
        <v>550</v>
      </c>
      <c r="BVU21" s="530" t="s">
        <v>550</v>
      </c>
      <c r="BVV21" s="530" t="s">
        <v>550</v>
      </c>
      <c r="BVW21" s="530" t="s">
        <v>550</v>
      </c>
      <c r="BVX21" s="530" t="s">
        <v>550</v>
      </c>
      <c r="BVY21" s="530" t="s">
        <v>550</v>
      </c>
      <c r="BVZ21" s="530" t="s">
        <v>550</v>
      </c>
      <c r="BWA21" s="530" t="s">
        <v>550</v>
      </c>
      <c r="BWB21" s="530" t="s">
        <v>550</v>
      </c>
      <c r="BWC21" s="530" t="s">
        <v>550</v>
      </c>
      <c r="BWD21" s="530" t="s">
        <v>550</v>
      </c>
      <c r="BWE21" s="530" t="s">
        <v>550</v>
      </c>
      <c r="BWF21" s="530" t="s">
        <v>550</v>
      </c>
      <c r="BWG21" s="530" t="s">
        <v>550</v>
      </c>
      <c r="BWH21" s="530" t="s">
        <v>550</v>
      </c>
      <c r="BWI21" s="530" t="s">
        <v>550</v>
      </c>
      <c r="BWJ21" s="530" t="s">
        <v>550</v>
      </c>
      <c r="BWK21" s="530" t="s">
        <v>550</v>
      </c>
      <c r="BWL21" s="530" t="s">
        <v>550</v>
      </c>
      <c r="BWM21" s="530" t="s">
        <v>550</v>
      </c>
      <c r="BWN21" s="530" t="s">
        <v>550</v>
      </c>
      <c r="BWO21" s="530" t="s">
        <v>550</v>
      </c>
      <c r="BWP21" s="530" t="s">
        <v>550</v>
      </c>
      <c r="BWQ21" s="530" t="s">
        <v>550</v>
      </c>
      <c r="BWR21" s="530" t="s">
        <v>550</v>
      </c>
      <c r="BWS21" s="530" t="s">
        <v>550</v>
      </c>
      <c r="BWT21" s="530" t="s">
        <v>550</v>
      </c>
      <c r="BWU21" s="530" t="s">
        <v>550</v>
      </c>
      <c r="BWV21" s="530" t="s">
        <v>550</v>
      </c>
      <c r="BWW21" s="530" t="s">
        <v>550</v>
      </c>
      <c r="BWX21" s="530" t="s">
        <v>550</v>
      </c>
      <c r="BWY21" s="530" t="s">
        <v>550</v>
      </c>
      <c r="BWZ21" s="530" t="s">
        <v>550</v>
      </c>
      <c r="BXA21" s="530" t="s">
        <v>550</v>
      </c>
      <c r="BXB21" s="530" t="s">
        <v>550</v>
      </c>
      <c r="BXC21" s="530" t="s">
        <v>550</v>
      </c>
      <c r="BXD21" s="530" t="s">
        <v>550</v>
      </c>
      <c r="BXE21" s="530" t="s">
        <v>550</v>
      </c>
      <c r="BXF21" s="530" t="s">
        <v>550</v>
      </c>
      <c r="BXG21" s="530" t="s">
        <v>550</v>
      </c>
      <c r="BXH21" s="530" t="s">
        <v>550</v>
      </c>
      <c r="BXI21" s="530" t="s">
        <v>550</v>
      </c>
      <c r="BXJ21" s="530" t="s">
        <v>550</v>
      </c>
      <c r="BXK21" s="530" t="s">
        <v>550</v>
      </c>
      <c r="BXL21" s="530" t="s">
        <v>550</v>
      </c>
      <c r="BXM21" s="530" t="s">
        <v>550</v>
      </c>
      <c r="BXN21" s="530" t="s">
        <v>550</v>
      </c>
      <c r="BXO21" s="530" t="s">
        <v>550</v>
      </c>
      <c r="BXP21" s="530" t="s">
        <v>550</v>
      </c>
      <c r="BXQ21" s="530" t="s">
        <v>550</v>
      </c>
      <c r="BXR21" s="530" t="s">
        <v>550</v>
      </c>
      <c r="BXS21" s="530" t="s">
        <v>550</v>
      </c>
      <c r="BXT21" s="530" t="s">
        <v>550</v>
      </c>
      <c r="BXU21" s="530" t="s">
        <v>550</v>
      </c>
      <c r="BXV21" s="530" t="s">
        <v>550</v>
      </c>
      <c r="BXW21" s="530" t="s">
        <v>550</v>
      </c>
      <c r="BXX21" s="530" t="s">
        <v>550</v>
      </c>
      <c r="BXY21" s="530" t="s">
        <v>550</v>
      </c>
      <c r="BXZ21" s="530" t="s">
        <v>550</v>
      </c>
      <c r="BYA21" s="530" t="s">
        <v>550</v>
      </c>
      <c r="BYB21" s="530" t="s">
        <v>550</v>
      </c>
      <c r="BYC21" s="530" t="s">
        <v>550</v>
      </c>
      <c r="BYD21" s="530" t="s">
        <v>550</v>
      </c>
      <c r="BYE21" s="530" t="s">
        <v>550</v>
      </c>
      <c r="BYF21" s="530" t="s">
        <v>550</v>
      </c>
      <c r="BYG21" s="530" t="s">
        <v>550</v>
      </c>
      <c r="BYH21" s="530" t="s">
        <v>550</v>
      </c>
      <c r="BYI21" s="530" t="s">
        <v>550</v>
      </c>
      <c r="BYJ21" s="530" t="s">
        <v>550</v>
      </c>
      <c r="BYK21" s="530" t="s">
        <v>550</v>
      </c>
      <c r="BYL21" s="530" t="s">
        <v>550</v>
      </c>
      <c r="BYM21" s="530" t="s">
        <v>550</v>
      </c>
      <c r="BYN21" s="530" t="s">
        <v>550</v>
      </c>
      <c r="BYO21" s="530" t="s">
        <v>550</v>
      </c>
      <c r="BYP21" s="530" t="s">
        <v>550</v>
      </c>
      <c r="BYQ21" s="530" t="s">
        <v>550</v>
      </c>
      <c r="BYR21" s="530" t="s">
        <v>550</v>
      </c>
      <c r="BYS21" s="530" t="s">
        <v>550</v>
      </c>
      <c r="BYT21" s="530" t="s">
        <v>550</v>
      </c>
      <c r="BYU21" s="530" t="s">
        <v>550</v>
      </c>
      <c r="BYV21" s="530" t="s">
        <v>550</v>
      </c>
      <c r="BYW21" s="530" t="s">
        <v>550</v>
      </c>
      <c r="BYX21" s="530" t="s">
        <v>550</v>
      </c>
      <c r="BYY21" s="530" t="s">
        <v>550</v>
      </c>
      <c r="BYZ21" s="530" t="s">
        <v>550</v>
      </c>
      <c r="BZA21" s="530" t="s">
        <v>550</v>
      </c>
      <c r="BZB21" s="530" t="s">
        <v>550</v>
      </c>
      <c r="BZC21" s="530" t="s">
        <v>550</v>
      </c>
      <c r="BZD21" s="530" t="s">
        <v>550</v>
      </c>
      <c r="BZE21" s="530" t="s">
        <v>550</v>
      </c>
      <c r="BZF21" s="530" t="s">
        <v>550</v>
      </c>
      <c r="BZG21" s="530" t="s">
        <v>550</v>
      </c>
      <c r="BZH21" s="530" t="s">
        <v>550</v>
      </c>
      <c r="BZI21" s="530" t="s">
        <v>550</v>
      </c>
      <c r="BZJ21" s="530" t="s">
        <v>550</v>
      </c>
      <c r="BZK21" s="530" t="s">
        <v>550</v>
      </c>
      <c r="BZL21" s="530" t="s">
        <v>550</v>
      </c>
      <c r="BZM21" s="530" t="s">
        <v>550</v>
      </c>
      <c r="BZN21" s="530" t="s">
        <v>550</v>
      </c>
      <c r="BZO21" s="530" t="s">
        <v>550</v>
      </c>
      <c r="BZP21" s="530" t="s">
        <v>550</v>
      </c>
      <c r="BZQ21" s="530" t="s">
        <v>550</v>
      </c>
      <c r="BZR21" s="530" t="s">
        <v>550</v>
      </c>
      <c r="BZS21" s="530" t="s">
        <v>550</v>
      </c>
      <c r="BZT21" s="530" t="s">
        <v>550</v>
      </c>
      <c r="BZU21" s="530" t="s">
        <v>550</v>
      </c>
      <c r="BZV21" s="530" t="s">
        <v>550</v>
      </c>
      <c r="BZW21" s="530" t="s">
        <v>550</v>
      </c>
      <c r="BZX21" s="530" t="s">
        <v>550</v>
      </c>
      <c r="BZY21" s="530" t="s">
        <v>550</v>
      </c>
      <c r="BZZ21" s="530" t="s">
        <v>550</v>
      </c>
      <c r="CAA21" s="530" t="s">
        <v>550</v>
      </c>
      <c r="CAB21" s="530" t="s">
        <v>550</v>
      </c>
      <c r="CAC21" s="530" t="s">
        <v>550</v>
      </c>
      <c r="CAD21" s="530" t="s">
        <v>550</v>
      </c>
      <c r="CAE21" s="530" t="s">
        <v>550</v>
      </c>
      <c r="CAF21" s="530" t="s">
        <v>550</v>
      </c>
      <c r="CAG21" s="530" t="s">
        <v>550</v>
      </c>
      <c r="CAH21" s="530" t="s">
        <v>550</v>
      </c>
      <c r="CAI21" s="530" t="s">
        <v>550</v>
      </c>
      <c r="CAJ21" s="530" t="s">
        <v>550</v>
      </c>
      <c r="CAK21" s="530" t="s">
        <v>550</v>
      </c>
      <c r="CAL21" s="530" t="s">
        <v>550</v>
      </c>
      <c r="CAM21" s="530" t="s">
        <v>550</v>
      </c>
      <c r="CAN21" s="530" t="s">
        <v>550</v>
      </c>
      <c r="CAO21" s="530" t="s">
        <v>550</v>
      </c>
      <c r="CAP21" s="530" t="s">
        <v>550</v>
      </c>
      <c r="CAQ21" s="530" t="s">
        <v>550</v>
      </c>
      <c r="CAR21" s="530" t="s">
        <v>550</v>
      </c>
      <c r="CAS21" s="530" t="s">
        <v>550</v>
      </c>
      <c r="CAT21" s="530" t="s">
        <v>550</v>
      </c>
      <c r="CAU21" s="530" t="s">
        <v>550</v>
      </c>
      <c r="CAV21" s="530" t="s">
        <v>550</v>
      </c>
      <c r="CAW21" s="530" t="s">
        <v>550</v>
      </c>
      <c r="CAX21" s="530" t="s">
        <v>550</v>
      </c>
      <c r="CAY21" s="530" t="s">
        <v>550</v>
      </c>
      <c r="CAZ21" s="530" t="s">
        <v>550</v>
      </c>
      <c r="CBA21" s="530" t="s">
        <v>550</v>
      </c>
      <c r="CBB21" s="530" t="s">
        <v>550</v>
      </c>
      <c r="CBC21" s="530" t="s">
        <v>550</v>
      </c>
      <c r="CBD21" s="530" t="s">
        <v>550</v>
      </c>
      <c r="CBE21" s="530" t="s">
        <v>550</v>
      </c>
      <c r="CBF21" s="530" t="s">
        <v>550</v>
      </c>
      <c r="CBG21" s="530" t="s">
        <v>550</v>
      </c>
      <c r="CBH21" s="530" t="s">
        <v>550</v>
      </c>
      <c r="CBI21" s="530" t="s">
        <v>550</v>
      </c>
      <c r="CBJ21" s="530" t="s">
        <v>550</v>
      </c>
      <c r="CBK21" s="530" t="s">
        <v>550</v>
      </c>
      <c r="CBL21" s="530" t="s">
        <v>550</v>
      </c>
      <c r="CBM21" s="530" t="s">
        <v>550</v>
      </c>
      <c r="CBN21" s="530" t="s">
        <v>550</v>
      </c>
      <c r="CBO21" s="530" t="s">
        <v>550</v>
      </c>
      <c r="CBP21" s="530" t="s">
        <v>550</v>
      </c>
      <c r="CBQ21" s="530" t="s">
        <v>550</v>
      </c>
      <c r="CBR21" s="530" t="s">
        <v>550</v>
      </c>
      <c r="CBS21" s="530" t="s">
        <v>550</v>
      </c>
      <c r="CBT21" s="530" t="s">
        <v>550</v>
      </c>
      <c r="CBU21" s="530" t="s">
        <v>550</v>
      </c>
      <c r="CBV21" s="530" t="s">
        <v>550</v>
      </c>
      <c r="CBW21" s="530" t="s">
        <v>550</v>
      </c>
      <c r="CBX21" s="530" t="s">
        <v>550</v>
      </c>
      <c r="CBY21" s="530" t="s">
        <v>550</v>
      </c>
      <c r="CBZ21" s="530" t="s">
        <v>550</v>
      </c>
      <c r="CCA21" s="530" t="s">
        <v>550</v>
      </c>
      <c r="CCB21" s="530" t="s">
        <v>550</v>
      </c>
      <c r="CCC21" s="530" t="s">
        <v>550</v>
      </c>
      <c r="CCD21" s="530" t="s">
        <v>550</v>
      </c>
      <c r="CCE21" s="530" t="s">
        <v>550</v>
      </c>
      <c r="CCF21" s="530" t="s">
        <v>550</v>
      </c>
      <c r="CCG21" s="530" t="s">
        <v>550</v>
      </c>
      <c r="CCH21" s="530" t="s">
        <v>550</v>
      </c>
      <c r="CCI21" s="530" t="s">
        <v>550</v>
      </c>
      <c r="CCJ21" s="530" t="s">
        <v>550</v>
      </c>
      <c r="CCK21" s="530" t="s">
        <v>550</v>
      </c>
      <c r="CCL21" s="530" t="s">
        <v>550</v>
      </c>
      <c r="CCM21" s="530" t="s">
        <v>550</v>
      </c>
      <c r="CCN21" s="530" t="s">
        <v>550</v>
      </c>
      <c r="CCO21" s="530" t="s">
        <v>550</v>
      </c>
      <c r="CCP21" s="530" t="s">
        <v>550</v>
      </c>
      <c r="CCQ21" s="530" t="s">
        <v>550</v>
      </c>
      <c r="CCR21" s="530" t="s">
        <v>550</v>
      </c>
      <c r="CCS21" s="530" t="s">
        <v>550</v>
      </c>
      <c r="CCT21" s="530" t="s">
        <v>550</v>
      </c>
      <c r="CCU21" s="530" t="s">
        <v>550</v>
      </c>
      <c r="CCV21" s="530" t="s">
        <v>550</v>
      </c>
      <c r="CCW21" s="530" t="s">
        <v>550</v>
      </c>
      <c r="CCX21" s="530" t="s">
        <v>550</v>
      </c>
      <c r="CCY21" s="530" t="s">
        <v>550</v>
      </c>
      <c r="CCZ21" s="530" t="s">
        <v>550</v>
      </c>
      <c r="CDA21" s="530" t="s">
        <v>550</v>
      </c>
      <c r="CDB21" s="530" t="s">
        <v>550</v>
      </c>
      <c r="CDC21" s="530" t="s">
        <v>550</v>
      </c>
      <c r="CDD21" s="530" t="s">
        <v>550</v>
      </c>
      <c r="CDE21" s="530" t="s">
        <v>550</v>
      </c>
      <c r="CDF21" s="530" t="s">
        <v>550</v>
      </c>
      <c r="CDG21" s="530" t="s">
        <v>550</v>
      </c>
      <c r="CDH21" s="530" t="s">
        <v>550</v>
      </c>
      <c r="CDI21" s="530" t="s">
        <v>550</v>
      </c>
      <c r="CDJ21" s="530" t="s">
        <v>550</v>
      </c>
      <c r="CDK21" s="530" t="s">
        <v>550</v>
      </c>
      <c r="CDL21" s="530" t="s">
        <v>550</v>
      </c>
      <c r="CDM21" s="530" t="s">
        <v>550</v>
      </c>
      <c r="CDN21" s="530" t="s">
        <v>550</v>
      </c>
      <c r="CDO21" s="530" t="s">
        <v>550</v>
      </c>
      <c r="CDP21" s="530" t="s">
        <v>550</v>
      </c>
      <c r="CDQ21" s="530" t="s">
        <v>550</v>
      </c>
      <c r="CDR21" s="530" t="s">
        <v>550</v>
      </c>
      <c r="CDS21" s="530" t="s">
        <v>550</v>
      </c>
      <c r="CDT21" s="530" t="s">
        <v>550</v>
      </c>
      <c r="CDU21" s="530" t="s">
        <v>550</v>
      </c>
      <c r="CDV21" s="530" t="s">
        <v>550</v>
      </c>
      <c r="CDW21" s="530" t="s">
        <v>550</v>
      </c>
      <c r="CDX21" s="530" t="s">
        <v>550</v>
      </c>
      <c r="CDY21" s="530" t="s">
        <v>550</v>
      </c>
      <c r="CDZ21" s="530" t="s">
        <v>550</v>
      </c>
      <c r="CEA21" s="530" t="s">
        <v>550</v>
      </c>
      <c r="CEB21" s="530" t="s">
        <v>550</v>
      </c>
      <c r="CEC21" s="530" t="s">
        <v>550</v>
      </c>
      <c r="CED21" s="530" t="s">
        <v>550</v>
      </c>
      <c r="CEE21" s="530" t="s">
        <v>550</v>
      </c>
      <c r="CEF21" s="530" t="s">
        <v>550</v>
      </c>
      <c r="CEG21" s="530" t="s">
        <v>550</v>
      </c>
      <c r="CEH21" s="530" t="s">
        <v>550</v>
      </c>
      <c r="CEI21" s="530" t="s">
        <v>550</v>
      </c>
      <c r="CEJ21" s="530" t="s">
        <v>550</v>
      </c>
      <c r="CEK21" s="530" t="s">
        <v>550</v>
      </c>
      <c r="CEL21" s="530" t="s">
        <v>550</v>
      </c>
      <c r="CEM21" s="530" t="s">
        <v>550</v>
      </c>
      <c r="CEN21" s="530" t="s">
        <v>550</v>
      </c>
      <c r="CEO21" s="530" t="s">
        <v>550</v>
      </c>
      <c r="CEP21" s="530" t="s">
        <v>550</v>
      </c>
      <c r="CEQ21" s="530" t="s">
        <v>550</v>
      </c>
      <c r="CER21" s="530" t="s">
        <v>550</v>
      </c>
      <c r="CES21" s="530" t="s">
        <v>550</v>
      </c>
      <c r="CET21" s="530" t="s">
        <v>550</v>
      </c>
      <c r="CEU21" s="530" t="s">
        <v>550</v>
      </c>
      <c r="CEV21" s="530" t="s">
        <v>550</v>
      </c>
      <c r="CEW21" s="530" t="s">
        <v>550</v>
      </c>
      <c r="CEX21" s="530" t="s">
        <v>550</v>
      </c>
      <c r="CEY21" s="530" t="s">
        <v>550</v>
      </c>
      <c r="CEZ21" s="530" t="s">
        <v>550</v>
      </c>
      <c r="CFA21" s="530" t="s">
        <v>550</v>
      </c>
      <c r="CFB21" s="530" t="s">
        <v>550</v>
      </c>
      <c r="CFC21" s="530" t="s">
        <v>550</v>
      </c>
      <c r="CFD21" s="530" t="s">
        <v>550</v>
      </c>
      <c r="CFE21" s="530" t="s">
        <v>550</v>
      </c>
      <c r="CFF21" s="530" t="s">
        <v>550</v>
      </c>
      <c r="CFG21" s="530" t="s">
        <v>550</v>
      </c>
      <c r="CFH21" s="530" t="s">
        <v>550</v>
      </c>
      <c r="CFI21" s="530" t="s">
        <v>550</v>
      </c>
      <c r="CFJ21" s="530" t="s">
        <v>550</v>
      </c>
      <c r="CFK21" s="530" t="s">
        <v>550</v>
      </c>
      <c r="CFL21" s="530" t="s">
        <v>550</v>
      </c>
      <c r="CFM21" s="530" t="s">
        <v>550</v>
      </c>
      <c r="CFN21" s="530" t="s">
        <v>550</v>
      </c>
      <c r="CFO21" s="530" t="s">
        <v>550</v>
      </c>
      <c r="CFP21" s="530" t="s">
        <v>550</v>
      </c>
      <c r="CFQ21" s="530" t="s">
        <v>550</v>
      </c>
      <c r="CFR21" s="530" t="s">
        <v>550</v>
      </c>
      <c r="CFS21" s="530" t="s">
        <v>550</v>
      </c>
      <c r="CFT21" s="530" t="s">
        <v>550</v>
      </c>
      <c r="CFU21" s="530" t="s">
        <v>550</v>
      </c>
      <c r="CFV21" s="530" t="s">
        <v>550</v>
      </c>
      <c r="CFW21" s="530" t="s">
        <v>550</v>
      </c>
      <c r="CFX21" s="530" t="s">
        <v>550</v>
      </c>
      <c r="CFY21" s="530" t="s">
        <v>550</v>
      </c>
      <c r="CFZ21" s="530" t="s">
        <v>550</v>
      </c>
      <c r="CGA21" s="530" t="s">
        <v>550</v>
      </c>
      <c r="CGB21" s="530" t="s">
        <v>550</v>
      </c>
      <c r="CGC21" s="530" t="s">
        <v>550</v>
      </c>
      <c r="CGD21" s="530" t="s">
        <v>550</v>
      </c>
      <c r="CGE21" s="530" t="s">
        <v>550</v>
      </c>
      <c r="CGF21" s="530" t="s">
        <v>550</v>
      </c>
      <c r="CGG21" s="530" t="s">
        <v>550</v>
      </c>
      <c r="CGH21" s="530" t="s">
        <v>550</v>
      </c>
      <c r="CGI21" s="530" t="s">
        <v>550</v>
      </c>
      <c r="CGJ21" s="530" t="s">
        <v>550</v>
      </c>
      <c r="CGK21" s="530" t="s">
        <v>550</v>
      </c>
      <c r="CGL21" s="530" t="s">
        <v>550</v>
      </c>
      <c r="CGM21" s="530" t="s">
        <v>550</v>
      </c>
      <c r="CGN21" s="530" t="s">
        <v>550</v>
      </c>
      <c r="CGO21" s="530" t="s">
        <v>550</v>
      </c>
      <c r="CGP21" s="530" t="s">
        <v>550</v>
      </c>
      <c r="CGQ21" s="530" t="s">
        <v>550</v>
      </c>
      <c r="CGR21" s="530" t="s">
        <v>550</v>
      </c>
      <c r="CGS21" s="530" t="s">
        <v>550</v>
      </c>
      <c r="CGT21" s="530" t="s">
        <v>550</v>
      </c>
      <c r="CGU21" s="530" t="s">
        <v>550</v>
      </c>
      <c r="CGV21" s="530" t="s">
        <v>550</v>
      </c>
      <c r="CGW21" s="530" t="s">
        <v>550</v>
      </c>
      <c r="CGX21" s="530" t="s">
        <v>550</v>
      </c>
      <c r="CGY21" s="530" t="s">
        <v>550</v>
      </c>
      <c r="CGZ21" s="530" t="s">
        <v>550</v>
      </c>
      <c r="CHA21" s="530" t="s">
        <v>550</v>
      </c>
      <c r="CHB21" s="530" t="s">
        <v>550</v>
      </c>
      <c r="CHC21" s="530" t="s">
        <v>550</v>
      </c>
      <c r="CHD21" s="530" t="s">
        <v>550</v>
      </c>
      <c r="CHE21" s="530" t="s">
        <v>550</v>
      </c>
      <c r="CHF21" s="530" t="s">
        <v>550</v>
      </c>
      <c r="CHG21" s="530" t="s">
        <v>550</v>
      </c>
      <c r="CHH21" s="530" t="s">
        <v>550</v>
      </c>
      <c r="CHI21" s="530" t="s">
        <v>550</v>
      </c>
      <c r="CHJ21" s="530" t="s">
        <v>550</v>
      </c>
      <c r="CHK21" s="530" t="s">
        <v>550</v>
      </c>
      <c r="CHL21" s="530" t="s">
        <v>550</v>
      </c>
      <c r="CHM21" s="530" t="s">
        <v>550</v>
      </c>
      <c r="CHN21" s="530" t="s">
        <v>550</v>
      </c>
      <c r="CHO21" s="530" t="s">
        <v>550</v>
      </c>
      <c r="CHP21" s="530" t="s">
        <v>550</v>
      </c>
      <c r="CHQ21" s="530" t="s">
        <v>550</v>
      </c>
      <c r="CHR21" s="530" t="s">
        <v>550</v>
      </c>
      <c r="CHS21" s="530" t="s">
        <v>550</v>
      </c>
      <c r="CHT21" s="530" t="s">
        <v>550</v>
      </c>
      <c r="CHU21" s="530" t="s">
        <v>550</v>
      </c>
      <c r="CHV21" s="530" t="s">
        <v>550</v>
      </c>
      <c r="CHW21" s="530" t="s">
        <v>550</v>
      </c>
      <c r="CHX21" s="530" t="s">
        <v>550</v>
      </c>
      <c r="CHY21" s="530" t="s">
        <v>550</v>
      </c>
      <c r="CHZ21" s="530" t="s">
        <v>550</v>
      </c>
      <c r="CIA21" s="530" t="s">
        <v>550</v>
      </c>
      <c r="CIB21" s="530" t="s">
        <v>550</v>
      </c>
      <c r="CIC21" s="530" t="s">
        <v>550</v>
      </c>
      <c r="CID21" s="530" t="s">
        <v>550</v>
      </c>
      <c r="CIE21" s="530" t="s">
        <v>550</v>
      </c>
      <c r="CIF21" s="530" t="s">
        <v>550</v>
      </c>
      <c r="CIG21" s="530" t="s">
        <v>550</v>
      </c>
      <c r="CIH21" s="530" t="s">
        <v>550</v>
      </c>
      <c r="CII21" s="530" t="s">
        <v>550</v>
      </c>
      <c r="CIJ21" s="530" t="s">
        <v>550</v>
      </c>
      <c r="CIK21" s="530" t="s">
        <v>550</v>
      </c>
      <c r="CIL21" s="530" t="s">
        <v>550</v>
      </c>
      <c r="CIM21" s="530" t="s">
        <v>550</v>
      </c>
      <c r="CIN21" s="530" t="s">
        <v>550</v>
      </c>
      <c r="CIO21" s="530" t="s">
        <v>550</v>
      </c>
      <c r="CIP21" s="530" t="s">
        <v>550</v>
      </c>
      <c r="CIQ21" s="530" t="s">
        <v>550</v>
      </c>
      <c r="CIR21" s="530" t="s">
        <v>550</v>
      </c>
      <c r="CIS21" s="530" t="s">
        <v>550</v>
      </c>
      <c r="CIT21" s="530" t="s">
        <v>550</v>
      </c>
      <c r="CIU21" s="530" t="s">
        <v>550</v>
      </c>
      <c r="CIV21" s="530" t="s">
        <v>550</v>
      </c>
      <c r="CIW21" s="530" t="s">
        <v>550</v>
      </c>
      <c r="CIX21" s="530" t="s">
        <v>550</v>
      </c>
      <c r="CIY21" s="530" t="s">
        <v>550</v>
      </c>
      <c r="CIZ21" s="530" t="s">
        <v>550</v>
      </c>
      <c r="CJA21" s="530" t="s">
        <v>550</v>
      </c>
      <c r="CJB21" s="530" t="s">
        <v>550</v>
      </c>
      <c r="CJC21" s="530" t="s">
        <v>550</v>
      </c>
      <c r="CJD21" s="530" t="s">
        <v>550</v>
      </c>
      <c r="CJE21" s="530" t="s">
        <v>550</v>
      </c>
      <c r="CJF21" s="530" t="s">
        <v>550</v>
      </c>
      <c r="CJG21" s="530" t="s">
        <v>550</v>
      </c>
      <c r="CJH21" s="530" t="s">
        <v>550</v>
      </c>
      <c r="CJI21" s="530" t="s">
        <v>550</v>
      </c>
      <c r="CJJ21" s="530" t="s">
        <v>550</v>
      </c>
      <c r="CJK21" s="530" t="s">
        <v>550</v>
      </c>
      <c r="CJL21" s="530" t="s">
        <v>550</v>
      </c>
      <c r="CJM21" s="530" t="s">
        <v>550</v>
      </c>
      <c r="CJN21" s="530" t="s">
        <v>550</v>
      </c>
      <c r="CJO21" s="530" t="s">
        <v>550</v>
      </c>
      <c r="CJP21" s="530" t="s">
        <v>550</v>
      </c>
      <c r="CJQ21" s="530" t="s">
        <v>550</v>
      </c>
      <c r="CJR21" s="530" t="s">
        <v>550</v>
      </c>
      <c r="CJS21" s="530" t="s">
        <v>550</v>
      </c>
      <c r="CJT21" s="530" t="s">
        <v>550</v>
      </c>
      <c r="CJU21" s="530" t="s">
        <v>550</v>
      </c>
      <c r="CJV21" s="530" t="s">
        <v>550</v>
      </c>
      <c r="CJW21" s="530" t="s">
        <v>550</v>
      </c>
      <c r="CJX21" s="530" t="s">
        <v>550</v>
      </c>
      <c r="CJY21" s="530" t="s">
        <v>550</v>
      </c>
      <c r="CJZ21" s="530" t="s">
        <v>550</v>
      </c>
      <c r="CKA21" s="530" t="s">
        <v>550</v>
      </c>
      <c r="CKB21" s="530" t="s">
        <v>550</v>
      </c>
      <c r="CKC21" s="530" t="s">
        <v>550</v>
      </c>
      <c r="CKD21" s="530" t="s">
        <v>550</v>
      </c>
      <c r="CKE21" s="530" t="s">
        <v>550</v>
      </c>
      <c r="CKF21" s="530" t="s">
        <v>550</v>
      </c>
      <c r="CKG21" s="530" t="s">
        <v>550</v>
      </c>
      <c r="CKH21" s="530" t="s">
        <v>550</v>
      </c>
      <c r="CKI21" s="530" t="s">
        <v>550</v>
      </c>
      <c r="CKJ21" s="530" t="s">
        <v>550</v>
      </c>
      <c r="CKK21" s="530" t="s">
        <v>550</v>
      </c>
      <c r="CKL21" s="530" t="s">
        <v>550</v>
      </c>
      <c r="CKM21" s="530" t="s">
        <v>550</v>
      </c>
      <c r="CKN21" s="530" t="s">
        <v>550</v>
      </c>
      <c r="CKO21" s="530" t="s">
        <v>550</v>
      </c>
      <c r="CKP21" s="530" t="s">
        <v>550</v>
      </c>
      <c r="CKQ21" s="530" t="s">
        <v>550</v>
      </c>
      <c r="CKR21" s="530" t="s">
        <v>550</v>
      </c>
      <c r="CKS21" s="530" t="s">
        <v>550</v>
      </c>
      <c r="CKT21" s="530" t="s">
        <v>550</v>
      </c>
      <c r="CKU21" s="530" t="s">
        <v>550</v>
      </c>
      <c r="CKV21" s="530" t="s">
        <v>550</v>
      </c>
      <c r="CKW21" s="530" t="s">
        <v>550</v>
      </c>
      <c r="CKX21" s="530" t="s">
        <v>550</v>
      </c>
      <c r="CKY21" s="530" t="s">
        <v>550</v>
      </c>
      <c r="CKZ21" s="530" t="s">
        <v>550</v>
      </c>
      <c r="CLA21" s="530" t="s">
        <v>550</v>
      </c>
      <c r="CLB21" s="530" t="s">
        <v>550</v>
      </c>
      <c r="CLC21" s="530" t="s">
        <v>550</v>
      </c>
      <c r="CLD21" s="530" t="s">
        <v>550</v>
      </c>
      <c r="CLE21" s="530" t="s">
        <v>550</v>
      </c>
      <c r="CLF21" s="530" t="s">
        <v>550</v>
      </c>
      <c r="CLG21" s="530" t="s">
        <v>550</v>
      </c>
      <c r="CLH21" s="530" t="s">
        <v>550</v>
      </c>
      <c r="CLI21" s="530" t="s">
        <v>550</v>
      </c>
      <c r="CLJ21" s="530" t="s">
        <v>550</v>
      </c>
      <c r="CLK21" s="530" t="s">
        <v>550</v>
      </c>
      <c r="CLL21" s="530" t="s">
        <v>550</v>
      </c>
      <c r="CLM21" s="530" t="s">
        <v>550</v>
      </c>
      <c r="CLN21" s="530" t="s">
        <v>550</v>
      </c>
      <c r="CLO21" s="530" t="s">
        <v>550</v>
      </c>
      <c r="CLP21" s="530" t="s">
        <v>550</v>
      </c>
      <c r="CLQ21" s="530" t="s">
        <v>550</v>
      </c>
      <c r="CLR21" s="530" t="s">
        <v>550</v>
      </c>
      <c r="CLS21" s="530" t="s">
        <v>550</v>
      </c>
      <c r="CLT21" s="530" t="s">
        <v>550</v>
      </c>
      <c r="CLU21" s="530" t="s">
        <v>550</v>
      </c>
      <c r="CLV21" s="530" t="s">
        <v>550</v>
      </c>
      <c r="CLW21" s="530" t="s">
        <v>550</v>
      </c>
      <c r="CLX21" s="530" t="s">
        <v>550</v>
      </c>
      <c r="CLY21" s="530" t="s">
        <v>550</v>
      </c>
      <c r="CLZ21" s="530" t="s">
        <v>550</v>
      </c>
      <c r="CMA21" s="530" t="s">
        <v>550</v>
      </c>
      <c r="CMB21" s="530" t="s">
        <v>550</v>
      </c>
      <c r="CMC21" s="530" t="s">
        <v>550</v>
      </c>
      <c r="CMD21" s="530" t="s">
        <v>550</v>
      </c>
      <c r="CME21" s="530" t="s">
        <v>550</v>
      </c>
      <c r="CMF21" s="530" t="s">
        <v>550</v>
      </c>
      <c r="CMG21" s="530" t="s">
        <v>550</v>
      </c>
      <c r="CMH21" s="530" t="s">
        <v>550</v>
      </c>
      <c r="CMI21" s="530" t="s">
        <v>550</v>
      </c>
      <c r="CMJ21" s="530" t="s">
        <v>550</v>
      </c>
      <c r="CMK21" s="530" t="s">
        <v>550</v>
      </c>
      <c r="CML21" s="530" t="s">
        <v>550</v>
      </c>
      <c r="CMM21" s="530" t="s">
        <v>550</v>
      </c>
      <c r="CMN21" s="530" t="s">
        <v>550</v>
      </c>
      <c r="CMO21" s="530" t="s">
        <v>550</v>
      </c>
      <c r="CMP21" s="530" t="s">
        <v>550</v>
      </c>
      <c r="CMQ21" s="530" t="s">
        <v>550</v>
      </c>
      <c r="CMR21" s="530" t="s">
        <v>550</v>
      </c>
      <c r="CMS21" s="530" t="s">
        <v>550</v>
      </c>
      <c r="CMT21" s="530" t="s">
        <v>550</v>
      </c>
      <c r="CMU21" s="530" t="s">
        <v>550</v>
      </c>
      <c r="CMV21" s="530" t="s">
        <v>550</v>
      </c>
      <c r="CMW21" s="530" t="s">
        <v>550</v>
      </c>
      <c r="CMX21" s="530" t="s">
        <v>550</v>
      </c>
      <c r="CMY21" s="530" t="s">
        <v>550</v>
      </c>
      <c r="CMZ21" s="530" t="s">
        <v>550</v>
      </c>
      <c r="CNA21" s="530" t="s">
        <v>550</v>
      </c>
      <c r="CNB21" s="530" t="s">
        <v>550</v>
      </c>
      <c r="CNC21" s="530" t="s">
        <v>550</v>
      </c>
      <c r="CND21" s="530" t="s">
        <v>550</v>
      </c>
      <c r="CNE21" s="530" t="s">
        <v>550</v>
      </c>
      <c r="CNF21" s="530" t="s">
        <v>550</v>
      </c>
      <c r="CNG21" s="530" t="s">
        <v>550</v>
      </c>
      <c r="CNH21" s="530" t="s">
        <v>550</v>
      </c>
      <c r="CNI21" s="530" t="s">
        <v>550</v>
      </c>
      <c r="CNJ21" s="530" t="s">
        <v>550</v>
      </c>
      <c r="CNK21" s="530" t="s">
        <v>550</v>
      </c>
      <c r="CNL21" s="530" t="s">
        <v>550</v>
      </c>
      <c r="CNM21" s="530" t="s">
        <v>550</v>
      </c>
      <c r="CNN21" s="530" t="s">
        <v>550</v>
      </c>
      <c r="CNO21" s="530" t="s">
        <v>550</v>
      </c>
      <c r="CNP21" s="530" t="s">
        <v>550</v>
      </c>
      <c r="CNQ21" s="530" t="s">
        <v>550</v>
      </c>
      <c r="CNR21" s="530" t="s">
        <v>550</v>
      </c>
      <c r="CNS21" s="530" t="s">
        <v>550</v>
      </c>
      <c r="CNT21" s="530" t="s">
        <v>550</v>
      </c>
      <c r="CNU21" s="530" t="s">
        <v>550</v>
      </c>
      <c r="CNV21" s="530" t="s">
        <v>550</v>
      </c>
      <c r="CNW21" s="530" t="s">
        <v>550</v>
      </c>
      <c r="CNX21" s="530" t="s">
        <v>550</v>
      </c>
      <c r="CNY21" s="530" t="s">
        <v>550</v>
      </c>
      <c r="CNZ21" s="530" t="s">
        <v>550</v>
      </c>
      <c r="COA21" s="530" t="s">
        <v>550</v>
      </c>
      <c r="COB21" s="530" t="s">
        <v>550</v>
      </c>
      <c r="COC21" s="530" t="s">
        <v>550</v>
      </c>
      <c r="COD21" s="530" t="s">
        <v>550</v>
      </c>
      <c r="COE21" s="530" t="s">
        <v>550</v>
      </c>
      <c r="COF21" s="530" t="s">
        <v>550</v>
      </c>
      <c r="COG21" s="530" t="s">
        <v>550</v>
      </c>
      <c r="COH21" s="530" t="s">
        <v>550</v>
      </c>
      <c r="COI21" s="530" t="s">
        <v>550</v>
      </c>
      <c r="COJ21" s="530" t="s">
        <v>550</v>
      </c>
      <c r="COK21" s="530" t="s">
        <v>550</v>
      </c>
      <c r="COL21" s="530" t="s">
        <v>550</v>
      </c>
      <c r="COM21" s="530" t="s">
        <v>550</v>
      </c>
      <c r="CON21" s="530" t="s">
        <v>550</v>
      </c>
      <c r="COO21" s="530" t="s">
        <v>550</v>
      </c>
      <c r="COP21" s="530" t="s">
        <v>550</v>
      </c>
      <c r="COQ21" s="530" t="s">
        <v>550</v>
      </c>
      <c r="COR21" s="530" t="s">
        <v>550</v>
      </c>
      <c r="COS21" s="530" t="s">
        <v>550</v>
      </c>
      <c r="COT21" s="530" t="s">
        <v>550</v>
      </c>
      <c r="COU21" s="530" t="s">
        <v>550</v>
      </c>
      <c r="COV21" s="530" t="s">
        <v>550</v>
      </c>
      <c r="COW21" s="530" t="s">
        <v>550</v>
      </c>
      <c r="COX21" s="530" t="s">
        <v>550</v>
      </c>
      <c r="COY21" s="530" t="s">
        <v>550</v>
      </c>
      <c r="COZ21" s="530" t="s">
        <v>550</v>
      </c>
      <c r="CPA21" s="530" t="s">
        <v>550</v>
      </c>
      <c r="CPB21" s="530" t="s">
        <v>550</v>
      </c>
      <c r="CPC21" s="530" t="s">
        <v>550</v>
      </c>
      <c r="CPD21" s="530" t="s">
        <v>550</v>
      </c>
      <c r="CPE21" s="530" t="s">
        <v>550</v>
      </c>
      <c r="CPF21" s="530" t="s">
        <v>550</v>
      </c>
      <c r="CPG21" s="530" t="s">
        <v>550</v>
      </c>
      <c r="CPH21" s="530" t="s">
        <v>550</v>
      </c>
      <c r="CPI21" s="530" t="s">
        <v>550</v>
      </c>
      <c r="CPJ21" s="530" t="s">
        <v>550</v>
      </c>
      <c r="CPK21" s="530" t="s">
        <v>550</v>
      </c>
      <c r="CPL21" s="530" t="s">
        <v>550</v>
      </c>
      <c r="CPM21" s="530" t="s">
        <v>550</v>
      </c>
      <c r="CPN21" s="530" t="s">
        <v>550</v>
      </c>
      <c r="CPO21" s="530" t="s">
        <v>550</v>
      </c>
      <c r="CPP21" s="530" t="s">
        <v>550</v>
      </c>
      <c r="CPQ21" s="530" t="s">
        <v>550</v>
      </c>
      <c r="CPR21" s="530" t="s">
        <v>550</v>
      </c>
      <c r="CPS21" s="530" t="s">
        <v>550</v>
      </c>
      <c r="CPT21" s="530" t="s">
        <v>550</v>
      </c>
      <c r="CPU21" s="530" t="s">
        <v>550</v>
      </c>
      <c r="CPV21" s="530" t="s">
        <v>550</v>
      </c>
      <c r="CPW21" s="530" t="s">
        <v>550</v>
      </c>
      <c r="CPX21" s="530" t="s">
        <v>550</v>
      </c>
      <c r="CPY21" s="530" t="s">
        <v>550</v>
      </c>
      <c r="CPZ21" s="530" t="s">
        <v>550</v>
      </c>
      <c r="CQA21" s="530" t="s">
        <v>550</v>
      </c>
      <c r="CQB21" s="530" t="s">
        <v>550</v>
      </c>
      <c r="CQC21" s="530" t="s">
        <v>550</v>
      </c>
      <c r="CQD21" s="530" t="s">
        <v>550</v>
      </c>
      <c r="CQE21" s="530" t="s">
        <v>550</v>
      </c>
      <c r="CQF21" s="530" t="s">
        <v>550</v>
      </c>
      <c r="CQG21" s="530" t="s">
        <v>550</v>
      </c>
      <c r="CQH21" s="530" t="s">
        <v>550</v>
      </c>
      <c r="CQI21" s="530" t="s">
        <v>550</v>
      </c>
      <c r="CQJ21" s="530" t="s">
        <v>550</v>
      </c>
      <c r="CQK21" s="530" t="s">
        <v>550</v>
      </c>
      <c r="CQL21" s="530" t="s">
        <v>550</v>
      </c>
      <c r="CQM21" s="530" t="s">
        <v>550</v>
      </c>
      <c r="CQN21" s="530" t="s">
        <v>550</v>
      </c>
      <c r="CQO21" s="530" t="s">
        <v>550</v>
      </c>
      <c r="CQP21" s="530" t="s">
        <v>550</v>
      </c>
      <c r="CQQ21" s="530" t="s">
        <v>550</v>
      </c>
      <c r="CQR21" s="530" t="s">
        <v>550</v>
      </c>
      <c r="CQS21" s="530" t="s">
        <v>550</v>
      </c>
      <c r="CQT21" s="530" t="s">
        <v>550</v>
      </c>
      <c r="CQU21" s="530" t="s">
        <v>550</v>
      </c>
      <c r="CQV21" s="530" t="s">
        <v>550</v>
      </c>
      <c r="CQW21" s="530" t="s">
        <v>550</v>
      </c>
      <c r="CQX21" s="530" t="s">
        <v>550</v>
      </c>
      <c r="CQY21" s="530" t="s">
        <v>550</v>
      </c>
      <c r="CQZ21" s="530" t="s">
        <v>550</v>
      </c>
      <c r="CRA21" s="530" t="s">
        <v>550</v>
      </c>
      <c r="CRB21" s="530" t="s">
        <v>550</v>
      </c>
      <c r="CRC21" s="530" t="s">
        <v>550</v>
      </c>
      <c r="CRD21" s="530" t="s">
        <v>550</v>
      </c>
      <c r="CRE21" s="530" t="s">
        <v>550</v>
      </c>
      <c r="CRF21" s="530" t="s">
        <v>550</v>
      </c>
      <c r="CRG21" s="530" t="s">
        <v>550</v>
      </c>
      <c r="CRH21" s="530" t="s">
        <v>550</v>
      </c>
      <c r="CRI21" s="530" t="s">
        <v>550</v>
      </c>
      <c r="CRJ21" s="530" t="s">
        <v>550</v>
      </c>
      <c r="CRK21" s="530" t="s">
        <v>550</v>
      </c>
      <c r="CRL21" s="530" t="s">
        <v>550</v>
      </c>
      <c r="CRM21" s="530" t="s">
        <v>550</v>
      </c>
      <c r="CRN21" s="530" t="s">
        <v>550</v>
      </c>
      <c r="CRO21" s="530" t="s">
        <v>550</v>
      </c>
      <c r="CRP21" s="530" t="s">
        <v>550</v>
      </c>
      <c r="CRQ21" s="530" t="s">
        <v>550</v>
      </c>
      <c r="CRR21" s="530" t="s">
        <v>550</v>
      </c>
      <c r="CRS21" s="530" t="s">
        <v>550</v>
      </c>
      <c r="CRT21" s="530" t="s">
        <v>550</v>
      </c>
      <c r="CRU21" s="530" t="s">
        <v>550</v>
      </c>
      <c r="CRV21" s="530" t="s">
        <v>550</v>
      </c>
      <c r="CRW21" s="530" t="s">
        <v>550</v>
      </c>
      <c r="CRX21" s="530" t="s">
        <v>550</v>
      </c>
      <c r="CRY21" s="530" t="s">
        <v>550</v>
      </c>
      <c r="CRZ21" s="530" t="s">
        <v>550</v>
      </c>
      <c r="CSA21" s="530" t="s">
        <v>550</v>
      </c>
      <c r="CSB21" s="530" t="s">
        <v>550</v>
      </c>
      <c r="CSC21" s="530" t="s">
        <v>550</v>
      </c>
      <c r="CSD21" s="530" t="s">
        <v>550</v>
      </c>
      <c r="CSE21" s="530" t="s">
        <v>550</v>
      </c>
      <c r="CSF21" s="530" t="s">
        <v>550</v>
      </c>
      <c r="CSG21" s="530" t="s">
        <v>550</v>
      </c>
      <c r="CSH21" s="530" t="s">
        <v>550</v>
      </c>
      <c r="CSI21" s="530" t="s">
        <v>550</v>
      </c>
      <c r="CSJ21" s="530" t="s">
        <v>550</v>
      </c>
      <c r="CSK21" s="530" t="s">
        <v>550</v>
      </c>
      <c r="CSL21" s="530" t="s">
        <v>550</v>
      </c>
      <c r="CSM21" s="530" t="s">
        <v>550</v>
      </c>
      <c r="CSN21" s="530" t="s">
        <v>550</v>
      </c>
      <c r="CSO21" s="530" t="s">
        <v>550</v>
      </c>
      <c r="CSP21" s="530" t="s">
        <v>550</v>
      </c>
      <c r="CSQ21" s="530" t="s">
        <v>550</v>
      </c>
      <c r="CSR21" s="530" t="s">
        <v>550</v>
      </c>
      <c r="CSS21" s="530" t="s">
        <v>550</v>
      </c>
      <c r="CST21" s="530" t="s">
        <v>550</v>
      </c>
      <c r="CSU21" s="530" t="s">
        <v>550</v>
      </c>
      <c r="CSV21" s="530" t="s">
        <v>550</v>
      </c>
      <c r="CSW21" s="530" t="s">
        <v>550</v>
      </c>
      <c r="CSX21" s="530" t="s">
        <v>550</v>
      </c>
      <c r="CSY21" s="530" t="s">
        <v>550</v>
      </c>
      <c r="CSZ21" s="530" t="s">
        <v>550</v>
      </c>
      <c r="CTA21" s="530" t="s">
        <v>550</v>
      </c>
      <c r="CTB21" s="530" t="s">
        <v>550</v>
      </c>
      <c r="CTC21" s="530" t="s">
        <v>550</v>
      </c>
      <c r="CTD21" s="530" t="s">
        <v>550</v>
      </c>
      <c r="CTE21" s="530" t="s">
        <v>550</v>
      </c>
      <c r="CTF21" s="530" t="s">
        <v>550</v>
      </c>
      <c r="CTG21" s="530" t="s">
        <v>550</v>
      </c>
      <c r="CTH21" s="530" t="s">
        <v>550</v>
      </c>
      <c r="CTI21" s="530" t="s">
        <v>550</v>
      </c>
      <c r="CTJ21" s="530" t="s">
        <v>550</v>
      </c>
      <c r="CTK21" s="530" t="s">
        <v>550</v>
      </c>
      <c r="CTL21" s="530" t="s">
        <v>550</v>
      </c>
      <c r="CTM21" s="530" t="s">
        <v>550</v>
      </c>
      <c r="CTN21" s="530" t="s">
        <v>550</v>
      </c>
      <c r="CTO21" s="530" t="s">
        <v>550</v>
      </c>
      <c r="CTP21" s="530" t="s">
        <v>550</v>
      </c>
      <c r="CTQ21" s="530" t="s">
        <v>550</v>
      </c>
      <c r="CTR21" s="530" t="s">
        <v>550</v>
      </c>
      <c r="CTS21" s="530" t="s">
        <v>550</v>
      </c>
      <c r="CTT21" s="530" t="s">
        <v>550</v>
      </c>
      <c r="CTU21" s="530" t="s">
        <v>550</v>
      </c>
      <c r="CTV21" s="530" t="s">
        <v>550</v>
      </c>
      <c r="CTW21" s="530" t="s">
        <v>550</v>
      </c>
      <c r="CTX21" s="530" t="s">
        <v>550</v>
      </c>
      <c r="CTY21" s="530" t="s">
        <v>550</v>
      </c>
      <c r="CTZ21" s="530" t="s">
        <v>550</v>
      </c>
      <c r="CUA21" s="530" t="s">
        <v>550</v>
      </c>
      <c r="CUB21" s="530" t="s">
        <v>550</v>
      </c>
      <c r="CUC21" s="530" t="s">
        <v>550</v>
      </c>
      <c r="CUD21" s="530" t="s">
        <v>550</v>
      </c>
      <c r="CUE21" s="530" t="s">
        <v>550</v>
      </c>
      <c r="CUF21" s="530" t="s">
        <v>550</v>
      </c>
      <c r="CUG21" s="530" t="s">
        <v>550</v>
      </c>
      <c r="CUH21" s="530" t="s">
        <v>550</v>
      </c>
      <c r="CUI21" s="530" t="s">
        <v>550</v>
      </c>
      <c r="CUJ21" s="530" t="s">
        <v>550</v>
      </c>
      <c r="CUK21" s="530" t="s">
        <v>550</v>
      </c>
      <c r="CUL21" s="530" t="s">
        <v>550</v>
      </c>
      <c r="CUM21" s="530" t="s">
        <v>550</v>
      </c>
      <c r="CUN21" s="530" t="s">
        <v>550</v>
      </c>
      <c r="CUO21" s="530" t="s">
        <v>550</v>
      </c>
      <c r="CUP21" s="530" t="s">
        <v>550</v>
      </c>
      <c r="CUQ21" s="530" t="s">
        <v>550</v>
      </c>
      <c r="CUR21" s="530" t="s">
        <v>550</v>
      </c>
      <c r="CUS21" s="530" t="s">
        <v>550</v>
      </c>
      <c r="CUT21" s="530" t="s">
        <v>550</v>
      </c>
      <c r="CUU21" s="530" t="s">
        <v>550</v>
      </c>
      <c r="CUV21" s="530" t="s">
        <v>550</v>
      </c>
      <c r="CUW21" s="530" t="s">
        <v>550</v>
      </c>
      <c r="CUX21" s="530" t="s">
        <v>550</v>
      </c>
      <c r="CUY21" s="530" t="s">
        <v>550</v>
      </c>
      <c r="CUZ21" s="530" t="s">
        <v>550</v>
      </c>
      <c r="CVA21" s="530" t="s">
        <v>550</v>
      </c>
      <c r="CVB21" s="530" t="s">
        <v>550</v>
      </c>
      <c r="CVC21" s="530" t="s">
        <v>550</v>
      </c>
      <c r="CVD21" s="530" t="s">
        <v>550</v>
      </c>
      <c r="CVE21" s="530" t="s">
        <v>550</v>
      </c>
      <c r="CVF21" s="530" t="s">
        <v>550</v>
      </c>
      <c r="CVG21" s="530" t="s">
        <v>550</v>
      </c>
      <c r="CVH21" s="530" t="s">
        <v>550</v>
      </c>
      <c r="CVI21" s="530" t="s">
        <v>550</v>
      </c>
      <c r="CVJ21" s="530" t="s">
        <v>550</v>
      </c>
      <c r="CVK21" s="530" t="s">
        <v>550</v>
      </c>
      <c r="CVL21" s="530" t="s">
        <v>550</v>
      </c>
      <c r="CVM21" s="530" t="s">
        <v>550</v>
      </c>
      <c r="CVN21" s="530" t="s">
        <v>550</v>
      </c>
      <c r="CVO21" s="530" t="s">
        <v>550</v>
      </c>
      <c r="CVP21" s="530" t="s">
        <v>550</v>
      </c>
      <c r="CVQ21" s="530" t="s">
        <v>550</v>
      </c>
      <c r="CVR21" s="530" t="s">
        <v>550</v>
      </c>
      <c r="CVS21" s="530" t="s">
        <v>550</v>
      </c>
      <c r="CVT21" s="530" t="s">
        <v>550</v>
      </c>
      <c r="CVU21" s="530" t="s">
        <v>550</v>
      </c>
      <c r="CVV21" s="530" t="s">
        <v>550</v>
      </c>
      <c r="CVW21" s="530" t="s">
        <v>550</v>
      </c>
      <c r="CVX21" s="530" t="s">
        <v>550</v>
      </c>
      <c r="CVY21" s="530" t="s">
        <v>550</v>
      </c>
      <c r="CVZ21" s="530" t="s">
        <v>550</v>
      </c>
      <c r="CWA21" s="530" t="s">
        <v>550</v>
      </c>
      <c r="CWB21" s="530" t="s">
        <v>550</v>
      </c>
      <c r="CWC21" s="530" t="s">
        <v>550</v>
      </c>
      <c r="CWD21" s="530" t="s">
        <v>550</v>
      </c>
      <c r="CWE21" s="530" t="s">
        <v>550</v>
      </c>
      <c r="CWF21" s="530" t="s">
        <v>550</v>
      </c>
      <c r="CWG21" s="530" t="s">
        <v>550</v>
      </c>
      <c r="CWH21" s="530" t="s">
        <v>550</v>
      </c>
      <c r="CWI21" s="530" t="s">
        <v>550</v>
      </c>
      <c r="CWJ21" s="530" t="s">
        <v>550</v>
      </c>
      <c r="CWK21" s="530" t="s">
        <v>550</v>
      </c>
      <c r="CWL21" s="530" t="s">
        <v>550</v>
      </c>
      <c r="CWM21" s="530" t="s">
        <v>550</v>
      </c>
      <c r="CWN21" s="530" t="s">
        <v>550</v>
      </c>
      <c r="CWO21" s="530" t="s">
        <v>550</v>
      </c>
      <c r="CWP21" s="530" t="s">
        <v>550</v>
      </c>
      <c r="CWQ21" s="530" t="s">
        <v>550</v>
      </c>
      <c r="CWR21" s="530" t="s">
        <v>550</v>
      </c>
      <c r="CWS21" s="530" t="s">
        <v>550</v>
      </c>
      <c r="CWT21" s="530" t="s">
        <v>550</v>
      </c>
      <c r="CWU21" s="530" t="s">
        <v>550</v>
      </c>
      <c r="CWV21" s="530" t="s">
        <v>550</v>
      </c>
      <c r="CWW21" s="530" t="s">
        <v>550</v>
      </c>
      <c r="CWX21" s="530" t="s">
        <v>550</v>
      </c>
      <c r="CWY21" s="530" t="s">
        <v>550</v>
      </c>
      <c r="CWZ21" s="530" t="s">
        <v>550</v>
      </c>
      <c r="CXA21" s="530" t="s">
        <v>550</v>
      </c>
      <c r="CXB21" s="530" t="s">
        <v>550</v>
      </c>
      <c r="CXC21" s="530" t="s">
        <v>550</v>
      </c>
      <c r="CXD21" s="530" t="s">
        <v>550</v>
      </c>
      <c r="CXE21" s="530" t="s">
        <v>550</v>
      </c>
      <c r="CXF21" s="530" t="s">
        <v>550</v>
      </c>
      <c r="CXG21" s="530" t="s">
        <v>550</v>
      </c>
      <c r="CXH21" s="530" t="s">
        <v>550</v>
      </c>
      <c r="CXI21" s="530" t="s">
        <v>550</v>
      </c>
      <c r="CXJ21" s="530" t="s">
        <v>550</v>
      </c>
      <c r="CXK21" s="530" t="s">
        <v>550</v>
      </c>
      <c r="CXL21" s="530" t="s">
        <v>550</v>
      </c>
      <c r="CXM21" s="530" t="s">
        <v>550</v>
      </c>
      <c r="CXN21" s="530" t="s">
        <v>550</v>
      </c>
      <c r="CXO21" s="530" t="s">
        <v>550</v>
      </c>
      <c r="CXP21" s="530" t="s">
        <v>550</v>
      </c>
      <c r="CXQ21" s="530" t="s">
        <v>550</v>
      </c>
      <c r="CXR21" s="530" t="s">
        <v>550</v>
      </c>
      <c r="CXS21" s="530" t="s">
        <v>550</v>
      </c>
      <c r="CXT21" s="530" t="s">
        <v>550</v>
      </c>
      <c r="CXU21" s="530" t="s">
        <v>550</v>
      </c>
      <c r="CXV21" s="530" t="s">
        <v>550</v>
      </c>
      <c r="CXW21" s="530" t="s">
        <v>550</v>
      </c>
      <c r="CXX21" s="530" t="s">
        <v>550</v>
      </c>
      <c r="CXY21" s="530" t="s">
        <v>550</v>
      </c>
      <c r="CXZ21" s="530" t="s">
        <v>550</v>
      </c>
      <c r="CYA21" s="530" t="s">
        <v>550</v>
      </c>
      <c r="CYB21" s="530" t="s">
        <v>550</v>
      </c>
      <c r="CYC21" s="530" t="s">
        <v>550</v>
      </c>
      <c r="CYD21" s="530" t="s">
        <v>550</v>
      </c>
      <c r="CYE21" s="530" t="s">
        <v>550</v>
      </c>
      <c r="CYF21" s="530" t="s">
        <v>550</v>
      </c>
      <c r="CYG21" s="530" t="s">
        <v>550</v>
      </c>
      <c r="CYH21" s="530" t="s">
        <v>550</v>
      </c>
      <c r="CYI21" s="530" t="s">
        <v>550</v>
      </c>
      <c r="CYJ21" s="530" t="s">
        <v>550</v>
      </c>
      <c r="CYK21" s="530" t="s">
        <v>550</v>
      </c>
      <c r="CYL21" s="530" t="s">
        <v>550</v>
      </c>
      <c r="CYM21" s="530" t="s">
        <v>550</v>
      </c>
      <c r="CYN21" s="530" t="s">
        <v>550</v>
      </c>
      <c r="CYO21" s="530" t="s">
        <v>550</v>
      </c>
      <c r="CYP21" s="530" t="s">
        <v>550</v>
      </c>
      <c r="CYQ21" s="530" t="s">
        <v>550</v>
      </c>
      <c r="CYR21" s="530" t="s">
        <v>550</v>
      </c>
      <c r="CYS21" s="530" t="s">
        <v>550</v>
      </c>
      <c r="CYT21" s="530" t="s">
        <v>550</v>
      </c>
      <c r="CYU21" s="530" t="s">
        <v>550</v>
      </c>
      <c r="CYV21" s="530" t="s">
        <v>550</v>
      </c>
      <c r="CYW21" s="530" t="s">
        <v>550</v>
      </c>
      <c r="CYX21" s="530" t="s">
        <v>550</v>
      </c>
      <c r="CYY21" s="530" t="s">
        <v>550</v>
      </c>
      <c r="CYZ21" s="530" t="s">
        <v>550</v>
      </c>
      <c r="CZA21" s="530" t="s">
        <v>550</v>
      </c>
      <c r="CZB21" s="530" t="s">
        <v>550</v>
      </c>
      <c r="CZC21" s="530" t="s">
        <v>550</v>
      </c>
      <c r="CZD21" s="530" t="s">
        <v>550</v>
      </c>
      <c r="CZE21" s="530" t="s">
        <v>550</v>
      </c>
      <c r="CZF21" s="530" t="s">
        <v>550</v>
      </c>
      <c r="CZG21" s="530" t="s">
        <v>550</v>
      </c>
      <c r="CZH21" s="530" t="s">
        <v>550</v>
      </c>
      <c r="CZI21" s="530" t="s">
        <v>550</v>
      </c>
      <c r="CZJ21" s="530" t="s">
        <v>550</v>
      </c>
      <c r="CZK21" s="530" t="s">
        <v>550</v>
      </c>
      <c r="CZL21" s="530" t="s">
        <v>550</v>
      </c>
      <c r="CZM21" s="530" t="s">
        <v>550</v>
      </c>
      <c r="CZN21" s="530" t="s">
        <v>550</v>
      </c>
      <c r="CZO21" s="530" t="s">
        <v>550</v>
      </c>
      <c r="CZP21" s="530" t="s">
        <v>550</v>
      </c>
      <c r="CZQ21" s="530" t="s">
        <v>550</v>
      </c>
      <c r="CZR21" s="530" t="s">
        <v>550</v>
      </c>
      <c r="CZS21" s="530" t="s">
        <v>550</v>
      </c>
      <c r="CZT21" s="530" t="s">
        <v>550</v>
      </c>
      <c r="CZU21" s="530" t="s">
        <v>550</v>
      </c>
      <c r="CZV21" s="530" t="s">
        <v>550</v>
      </c>
      <c r="CZW21" s="530" t="s">
        <v>550</v>
      </c>
      <c r="CZX21" s="530" t="s">
        <v>550</v>
      </c>
      <c r="CZY21" s="530" t="s">
        <v>550</v>
      </c>
      <c r="CZZ21" s="530" t="s">
        <v>550</v>
      </c>
      <c r="DAA21" s="530" t="s">
        <v>550</v>
      </c>
      <c r="DAB21" s="530" t="s">
        <v>550</v>
      </c>
      <c r="DAC21" s="530" t="s">
        <v>550</v>
      </c>
      <c r="DAD21" s="530" t="s">
        <v>550</v>
      </c>
      <c r="DAE21" s="530" t="s">
        <v>550</v>
      </c>
      <c r="DAF21" s="530" t="s">
        <v>550</v>
      </c>
      <c r="DAG21" s="530" t="s">
        <v>550</v>
      </c>
      <c r="DAH21" s="530" t="s">
        <v>550</v>
      </c>
      <c r="DAI21" s="530" t="s">
        <v>550</v>
      </c>
      <c r="DAJ21" s="530" t="s">
        <v>550</v>
      </c>
      <c r="DAK21" s="530" t="s">
        <v>550</v>
      </c>
      <c r="DAL21" s="530" t="s">
        <v>550</v>
      </c>
      <c r="DAM21" s="530" t="s">
        <v>550</v>
      </c>
      <c r="DAN21" s="530" t="s">
        <v>550</v>
      </c>
      <c r="DAO21" s="530" t="s">
        <v>550</v>
      </c>
      <c r="DAP21" s="530" t="s">
        <v>550</v>
      </c>
      <c r="DAQ21" s="530" t="s">
        <v>550</v>
      </c>
      <c r="DAR21" s="530" t="s">
        <v>550</v>
      </c>
      <c r="DAS21" s="530" t="s">
        <v>550</v>
      </c>
      <c r="DAT21" s="530" t="s">
        <v>550</v>
      </c>
      <c r="DAU21" s="530" t="s">
        <v>550</v>
      </c>
      <c r="DAV21" s="530" t="s">
        <v>550</v>
      </c>
      <c r="DAW21" s="530" t="s">
        <v>550</v>
      </c>
      <c r="DAX21" s="530" t="s">
        <v>550</v>
      </c>
      <c r="DAY21" s="530" t="s">
        <v>550</v>
      </c>
      <c r="DAZ21" s="530" t="s">
        <v>550</v>
      </c>
      <c r="DBA21" s="530" t="s">
        <v>550</v>
      </c>
      <c r="DBB21" s="530" t="s">
        <v>550</v>
      </c>
      <c r="DBC21" s="530" t="s">
        <v>550</v>
      </c>
      <c r="DBD21" s="530" t="s">
        <v>550</v>
      </c>
      <c r="DBE21" s="530" t="s">
        <v>550</v>
      </c>
      <c r="DBF21" s="530" t="s">
        <v>550</v>
      </c>
      <c r="DBG21" s="530" t="s">
        <v>550</v>
      </c>
      <c r="DBH21" s="530" t="s">
        <v>550</v>
      </c>
      <c r="DBI21" s="530" t="s">
        <v>550</v>
      </c>
      <c r="DBJ21" s="530" t="s">
        <v>550</v>
      </c>
      <c r="DBK21" s="530" t="s">
        <v>550</v>
      </c>
      <c r="DBL21" s="530" t="s">
        <v>550</v>
      </c>
      <c r="DBM21" s="530" t="s">
        <v>550</v>
      </c>
      <c r="DBN21" s="530" t="s">
        <v>550</v>
      </c>
      <c r="DBO21" s="530" t="s">
        <v>550</v>
      </c>
      <c r="DBP21" s="530" t="s">
        <v>550</v>
      </c>
      <c r="DBQ21" s="530" t="s">
        <v>550</v>
      </c>
      <c r="DBR21" s="530" t="s">
        <v>550</v>
      </c>
      <c r="DBS21" s="530" t="s">
        <v>550</v>
      </c>
      <c r="DBT21" s="530" t="s">
        <v>550</v>
      </c>
      <c r="DBU21" s="530" t="s">
        <v>550</v>
      </c>
      <c r="DBV21" s="530" t="s">
        <v>550</v>
      </c>
      <c r="DBW21" s="530" t="s">
        <v>550</v>
      </c>
      <c r="DBX21" s="530" t="s">
        <v>550</v>
      </c>
      <c r="DBY21" s="530" t="s">
        <v>550</v>
      </c>
      <c r="DBZ21" s="530" t="s">
        <v>550</v>
      </c>
      <c r="DCA21" s="530" t="s">
        <v>550</v>
      </c>
      <c r="DCB21" s="530" t="s">
        <v>550</v>
      </c>
      <c r="DCC21" s="530" t="s">
        <v>550</v>
      </c>
      <c r="DCD21" s="530" t="s">
        <v>550</v>
      </c>
      <c r="DCE21" s="530" t="s">
        <v>550</v>
      </c>
      <c r="DCF21" s="530" t="s">
        <v>550</v>
      </c>
      <c r="DCG21" s="530" t="s">
        <v>550</v>
      </c>
      <c r="DCH21" s="530" t="s">
        <v>550</v>
      </c>
      <c r="DCI21" s="530" t="s">
        <v>550</v>
      </c>
      <c r="DCJ21" s="530" t="s">
        <v>550</v>
      </c>
      <c r="DCK21" s="530" t="s">
        <v>550</v>
      </c>
      <c r="DCL21" s="530" t="s">
        <v>550</v>
      </c>
      <c r="DCM21" s="530" t="s">
        <v>550</v>
      </c>
      <c r="DCN21" s="530" t="s">
        <v>550</v>
      </c>
      <c r="DCO21" s="530" t="s">
        <v>550</v>
      </c>
      <c r="DCP21" s="530" t="s">
        <v>550</v>
      </c>
      <c r="DCQ21" s="530" t="s">
        <v>550</v>
      </c>
      <c r="DCR21" s="530" t="s">
        <v>550</v>
      </c>
      <c r="DCS21" s="530" t="s">
        <v>550</v>
      </c>
      <c r="DCT21" s="530" t="s">
        <v>550</v>
      </c>
      <c r="DCU21" s="530" t="s">
        <v>550</v>
      </c>
      <c r="DCV21" s="530" t="s">
        <v>550</v>
      </c>
      <c r="DCW21" s="530" t="s">
        <v>550</v>
      </c>
      <c r="DCX21" s="530" t="s">
        <v>550</v>
      </c>
      <c r="DCY21" s="530" t="s">
        <v>550</v>
      </c>
      <c r="DCZ21" s="530" t="s">
        <v>550</v>
      </c>
      <c r="DDA21" s="530" t="s">
        <v>550</v>
      </c>
      <c r="DDB21" s="530" t="s">
        <v>550</v>
      </c>
      <c r="DDC21" s="530" t="s">
        <v>550</v>
      </c>
      <c r="DDD21" s="530" t="s">
        <v>550</v>
      </c>
      <c r="DDE21" s="530" t="s">
        <v>550</v>
      </c>
      <c r="DDF21" s="530" t="s">
        <v>550</v>
      </c>
      <c r="DDG21" s="530" t="s">
        <v>550</v>
      </c>
      <c r="DDH21" s="530" t="s">
        <v>550</v>
      </c>
      <c r="DDI21" s="530" t="s">
        <v>550</v>
      </c>
      <c r="DDJ21" s="530" t="s">
        <v>550</v>
      </c>
      <c r="DDK21" s="530" t="s">
        <v>550</v>
      </c>
      <c r="DDL21" s="530" t="s">
        <v>550</v>
      </c>
      <c r="DDM21" s="530" t="s">
        <v>550</v>
      </c>
      <c r="DDN21" s="530" t="s">
        <v>550</v>
      </c>
      <c r="DDO21" s="530" t="s">
        <v>550</v>
      </c>
      <c r="DDP21" s="530" t="s">
        <v>550</v>
      </c>
      <c r="DDQ21" s="530" t="s">
        <v>550</v>
      </c>
      <c r="DDR21" s="530" t="s">
        <v>550</v>
      </c>
      <c r="DDS21" s="530" t="s">
        <v>550</v>
      </c>
      <c r="DDT21" s="530" t="s">
        <v>550</v>
      </c>
      <c r="DDU21" s="530" t="s">
        <v>550</v>
      </c>
      <c r="DDV21" s="530" t="s">
        <v>550</v>
      </c>
      <c r="DDW21" s="530" t="s">
        <v>550</v>
      </c>
      <c r="DDX21" s="530" t="s">
        <v>550</v>
      </c>
      <c r="DDY21" s="530" t="s">
        <v>550</v>
      </c>
      <c r="DDZ21" s="530" t="s">
        <v>550</v>
      </c>
      <c r="DEA21" s="530" t="s">
        <v>550</v>
      </c>
      <c r="DEB21" s="530" t="s">
        <v>550</v>
      </c>
      <c r="DEC21" s="530" t="s">
        <v>550</v>
      </c>
      <c r="DED21" s="530" t="s">
        <v>550</v>
      </c>
      <c r="DEE21" s="530" t="s">
        <v>550</v>
      </c>
      <c r="DEF21" s="530" t="s">
        <v>550</v>
      </c>
      <c r="DEG21" s="530" t="s">
        <v>550</v>
      </c>
      <c r="DEH21" s="530" t="s">
        <v>550</v>
      </c>
      <c r="DEI21" s="530" t="s">
        <v>550</v>
      </c>
      <c r="DEJ21" s="530" t="s">
        <v>550</v>
      </c>
      <c r="DEK21" s="530" t="s">
        <v>550</v>
      </c>
      <c r="DEL21" s="530" t="s">
        <v>550</v>
      </c>
      <c r="DEM21" s="530" t="s">
        <v>550</v>
      </c>
      <c r="DEN21" s="530" t="s">
        <v>550</v>
      </c>
      <c r="DEO21" s="530" t="s">
        <v>550</v>
      </c>
      <c r="DEP21" s="530" t="s">
        <v>550</v>
      </c>
      <c r="DEQ21" s="530" t="s">
        <v>550</v>
      </c>
      <c r="DER21" s="530" t="s">
        <v>550</v>
      </c>
      <c r="DES21" s="530" t="s">
        <v>550</v>
      </c>
      <c r="DET21" s="530" t="s">
        <v>550</v>
      </c>
      <c r="DEU21" s="530" t="s">
        <v>550</v>
      </c>
      <c r="DEV21" s="530" t="s">
        <v>550</v>
      </c>
      <c r="DEW21" s="530" t="s">
        <v>550</v>
      </c>
      <c r="DEX21" s="530" t="s">
        <v>550</v>
      </c>
      <c r="DEY21" s="530" t="s">
        <v>550</v>
      </c>
      <c r="DEZ21" s="530" t="s">
        <v>550</v>
      </c>
      <c r="DFA21" s="530" t="s">
        <v>550</v>
      </c>
      <c r="DFB21" s="530" t="s">
        <v>550</v>
      </c>
      <c r="DFC21" s="530" t="s">
        <v>550</v>
      </c>
      <c r="DFD21" s="530" t="s">
        <v>550</v>
      </c>
      <c r="DFE21" s="530" t="s">
        <v>550</v>
      </c>
      <c r="DFF21" s="530" t="s">
        <v>550</v>
      </c>
      <c r="DFG21" s="530" t="s">
        <v>550</v>
      </c>
      <c r="DFH21" s="530" t="s">
        <v>550</v>
      </c>
      <c r="DFI21" s="530" t="s">
        <v>550</v>
      </c>
      <c r="DFJ21" s="530" t="s">
        <v>550</v>
      </c>
      <c r="DFK21" s="530" t="s">
        <v>550</v>
      </c>
      <c r="DFL21" s="530" t="s">
        <v>550</v>
      </c>
      <c r="DFM21" s="530" t="s">
        <v>550</v>
      </c>
      <c r="DFN21" s="530" t="s">
        <v>550</v>
      </c>
      <c r="DFO21" s="530" t="s">
        <v>550</v>
      </c>
      <c r="DFP21" s="530" t="s">
        <v>550</v>
      </c>
      <c r="DFQ21" s="530" t="s">
        <v>550</v>
      </c>
      <c r="DFR21" s="530" t="s">
        <v>550</v>
      </c>
      <c r="DFS21" s="530" t="s">
        <v>550</v>
      </c>
      <c r="DFT21" s="530" t="s">
        <v>550</v>
      </c>
      <c r="DFU21" s="530" t="s">
        <v>550</v>
      </c>
      <c r="DFV21" s="530" t="s">
        <v>550</v>
      </c>
      <c r="DFW21" s="530" t="s">
        <v>550</v>
      </c>
      <c r="DFX21" s="530" t="s">
        <v>550</v>
      </c>
      <c r="DFY21" s="530" t="s">
        <v>550</v>
      </c>
      <c r="DFZ21" s="530" t="s">
        <v>550</v>
      </c>
      <c r="DGA21" s="530" t="s">
        <v>550</v>
      </c>
      <c r="DGB21" s="530" t="s">
        <v>550</v>
      </c>
      <c r="DGC21" s="530" t="s">
        <v>550</v>
      </c>
      <c r="DGD21" s="530" t="s">
        <v>550</v>
      </c>
      <c r="DGE21" s="530" t="s">
        <v>550</v>
      </c>
      <c r="DGF21" s="530" t="s">
        <v>550</v>
      </c>
      <c r="DGG21" s="530" t="s">
        <v>550</v>
      </c>
      <c r="DGH21" s="530" t="s">
        <v>550</v>
      </c>
      <c r="DGI21" s="530" t="s">
        <v>550</v>
      </c>
      <c r="DGJ21" s="530" t="s">
        <v>550</v>
      </c>
      <c r="DGK21" s="530" t="s">
        <v>550</v>
      </c>
      <c r="DGL21" s="530" t="s">
        <v>550</v>
      </c>
      <c r="DGM21" s="530" t="s">
        <v>550</v>
      </c>
      <c r="DGN21" s="530" t="s">
        <v>550</v>
      </c>
      <c r="DGO21" s="530" t="s">
        <v>550</v>
      </c>
      <c r="DGP21" s="530" t="s">
        <v>550</v>
      </c>
      <c r="DGQ21" s="530" t="s">
        <v>550</v>
      </c>
      <c r="DGR21" s="530" t="s">
        <v>550</v>
      </c>
      <c r="DGS21" s="530" t="s">
        <v>550</v>
      </c>
      <c r="DGT21" s="530" t="s">
        <v>550</v>
      </c>
      <c r="DGU21" s="530" t="s">
        <v>550</v>
      </c>
      <c r="DGV21" s="530" t="s">
        <v>550</v>
      </c>
      <c r="DGW21" s="530" t="s">
        <v>550</v>
      </c>
      <c r="DGX21" s="530" t="s">
        <v>550</v>
      </c>
      <c r="DGY21" s="530" t="s">
        <v>550</v>
      </c>
      <c r="DGZ21" s="530" t="s">
        <v>550</v>
      </c>
      <c r="DHA21" s="530" t="s">
        <v>550</v>
      </c>
      <c r="DHB21" s="530" t="s">
        <v>550</v>
      </c>
      <c r="DHC21" s="530" t="s">
        <v>550</v>
      </c>
      <c r="DHD21" s="530" t="s">
        <v>550</v>
      </c>
      <c r="DHE21" s="530" t="s">
        <v>550</v>
      </c>
      <c r="DHF21" s="530" t="s">
        <v>550</v>
      </c>
      <c r="DHG21" s="530" t="s">
        <v>550</v>
      </c>
      <c r="DHH21" s="530" t="s">
        <v>550</v>
      </c>
      <c r="DHI21" s="530" t="s">
        <v>550</v>
      </c>
      <c r="DHJ21" s="530" t="s">
        <v>550</v>
      </c>
      <c r="DHK21" s="530" t="s">
        <v>550</v>
      </c>
      <c r="DHL21" s="530" t="s">
        <v>550</v>
      </c>
      <c r="DHM21" s="530" t="s">
        <v>550</v>
      </c>
      <c r="DHN21" s="530" t="s">
        <v>550</v>
      </c>
      <c r="DHO21" s="530" t="s">
        <v>550</v>
      </c>
      <c r="DHP21" s="530" t="s">
        <v>550</v>
      </c>
      <c r="DHQ21" s="530" t="s">
        <v>550</v>
      </c>
      <c r="DHR21" s="530" t="s">
        <v>550</v>
      </c>
      <c r="DHS21" s="530" t="s">
        <v>550</v>
      </c>
      <c r="DHT21" s="530" t="s">
        <v>550</v>
      </c>
      <c r="DHU21" s="530" t="s">
        <v>550</v>
      </c>
      <c r="DHV21" s="530" t="s">
        <v>550</v>
      </c>
      <c r="DHW21" s="530" t="s">
        <v>550</v>
      </c>
      <c r="DHX21" s="530" t="s">
        <v>550</v>
      </c>
      <c r="DHY21" s="530" t="s">
        <v>550</v>
      </c>
      <c r="DHZ21" s="530" t="s">
        <v>550</v>
      </c>
      <c r="DIA21" s="530" t="s">
        <v>550</v>
      </c>
      <c r="DIB21" s="530" t="s">
        <v>550</v>
      </c>
      <c r="DIC21" s="530" t="s">
        <v>550</v>
      </c>
      <c r="DID21" s="530" t="s">
        <v>550</v>
      </c>
      <c r="DIE21" s="530" t="s">
        <v>550</v>
      </c>
      <c r="DIF21" s="530" t="s">
        <v>550</v>
      </c>
      <c r="DIG21" s="530" t="s">
        <v>550</v>
      </c>
      <c r="DIH21" s="530" t="s">
        <v>550</v>
      </c>
      <c r="DII21" s="530" t="s">
        <v>550</v>
      </c>
      <c r="DIJ21" s="530" t="s">
        <v>550</v>
      </c>
      <c r="DIK21" s="530" t="s">
        <v>550</v>
      </c>
      <c r="DIL21" s="530" t="s">
        <v>550</v>
      </c>
      <c r="DIM21" s="530" t="s">
        <v>550</v>
      </c>
      <c r="DIN21" s="530" t="s">
        <v>550</v>
      </c>
      <c r="DIO21" s="530" t="s">
        <v>550</v>
      </c>
      <c r="DIP21" s="530" t="s">
        <v>550</v>
      </c>
      <c r="DIQ21" s="530" t="s">
        <v>550</v>
      </c>
      <c r="DIR21" s="530" t="s">
        <v>550</v>
      </c>
      <c r="DIS21" s="530" t="s">
        <v>550</v>
      </c>
      <c r="DIT21" s="530" t="s">
        <v>550</v>
      </c>
      <c r="DIU21" s="530" t="s">
        <v>550</v>
      </c>
      <c r="DIV21" s="530" t="s">
        <v>550</v>
      </c>
      <c r="DIW21" s="530" t="s">
        <v>550</v>
      </c>
      <c r="DIX21" s="530" t="s">
        <v>550</v>
      </c>
      <c r="DIY21" s="530" t="s">
        <v>550</v>
      </c>
      <c r="DIZ21" s="530" t="s">
        <v>550</v>
      </c>
      <c r="DJA21" s="530" t="s">
        <v>550</v>
      </c>
      <c r="DJB21" s="530" t="s">
        <v>550</v>
      </c>
      <c r="DJC21" s="530" t="s">
        <v>550</v>
      </c>
      <c r="DJD21" s="530" t="s">
        <v>550</v>
      </c>
      <c r="DJE21" s="530" t="s">
        <v>550</v>
      </c>
      <c r="DJF21" s="530" t="s">
        <v>550</v>
      </c>
      <c r="DJG21" s="530" t="s">
        <v>550</v>
      </c>
      <c r="DJH21" s="530" t="s">
        <v>550</v>
      </c>
      <c r="DJI21" s="530" t="s">
        <v>550</v>
      </c>
      <c r="DJJ21" s="530" t="s">
        <v>550</v>
      </c>
      <c r="DJK21" s="530" t="s">
        <v>550</v>
      </c>
      <c r="DJL21" s="530" t="s">
        <v>550</v>
      </c>
      <c r="DJM21" s="530" t="s">
        <v>550</v>
      </c>
      <c r="DJN21" s="530" t="s">
        <v>550</v>
      </c>
      <c r="DJO21" s="530" t="s">
        <v>550</v>
      </c>
      <c r="DJP21" s="530" t="s">
        <v>550</v>
      </c>
      <c r="DJQ21" s="530" t="s">
        <v>550</v>
      </c>
      <c r="DJR21" s="530" t="s">
        <v>550</v>
      </c>
      <c r="DJS21" s="530" t="s">
        <v>550</v>
      </c>
      <c r="DJT21" s="530" t="s">
        <v>550</v>
      </c>
      <c r="DJU21" s="530" t="s">
        <v>550</v>
      </c>
      <c r="DJV21" s="530" t="s">
        <v>550</v>
      </c>
      <c r="DJW21" s="530" t="s">
        <v>550</v>
      </c>
      <c r="DJX21" s="530" t="s">
        <v>550</v>
      </c>
      <c r="DJY21" s="530" t="s">
        <v>550</v>
      </c>
      <c r="DJZ21" s="530" t="s">
        <v>550</v>
      </c>
      <c r="DKA21" s="530" t="s">
        <v>550</v>
      </c>
      <c r="DKB21" s="530" t="s">
        <v>550</v>
      </c>
      <c r="DKC21" s="530" t="s">
        <v>550</v>
      </c>
      <c r="DKD21" s="530" t="s">
        <v>550</v>
      </c>
      <c r="DKE21" s="530" t="s">
        <v>550</v>
      </c>
      <c r="DKF21" s="530" t="s">
        <v>550</v>
      </c>
      <c r="DKG21" s="530" t="s">
        <v>550</v>
      </c>
      <c r="DKH21" s="530" t="s">
        <v>550</v>
      </c>
      <c r="DKI21" s="530" t="s">
        <v>550</v>
      </c>
      <c r="DKJ21" s="530" t="s">
        <v>550</v>
      </c>
      <c r="DKK21" s="530" t="s">
        <v>550</v>
      </c>
      <c r="DKL21" s="530" t="s">
        <v>550</v>
      </c>
      <c r="DKM21" s="530" t="s">
        <v>550</v>
      </c>
      <c r="DKN21" s="530" t="s">
        <v>550</v>
      </c>
      <c r="DKO21" s="530" t="s">
        <v>550</v>
      </c>
      <c r="DKP21" s="530" t="s">
        <v>550</v>
      </c>
      <c r="DKQ21" s="530" t="s">
        <v>550</v>
      </c>
      <c r="DKR21" s="530" t="s">
        <v>550</v>
      </c>
      <c r="DKS21" s="530" t="s">
        <v>550</v>
      </c>
      <c r="DKT21" s="530" t="s">
        <v>550</v>
      </c>
      <c r="DKU21" s="530" t="s">
        <v>550</v>
      </c>
      <c r="DKV21" s="530" t="s">
        <v>550</v>
      </c>
      <c r="DKW21" s="530" t="s">
        <v>550</v>
      </c>
      <c r="DKX21" s="530" t="s">
        <v>550</v>
      </c>
      <c r="DKY21" s="530" t="s">
        <v>550</v>
      </c>
      <c r="DKZ21" s="530" t="s">
        <v>550</v>
      </c>
      <c r="DLA21" s="530" t="s">
        <v>550</v>
      </c>
      <c r="DLB21" s="530" t="s">
        <v>550</v>
      </c>
      <c r="DLC21" s="530" t="s">
        <v>550</v>
      </c>
      <c r="DLD21" s="530" t="s">
        <v>550</v>
      </c>
      <c r="DLE21" s="530" t="s">
        <v>550</v>
      </c>
      <c r="DLF21" s="530" t="s">
        <v>550</v>
      </c>
      <c r="DLG21" s="530" t="s">
        <v>550</v>
      </c>
      <c r="DLH21" s="530" t="s">
        <v>550</v>
      </c>
      <c r="DLI21" s="530" t="s">
        <v>550</v>
      </c>
      <c r="DLJ21" s="530" t="s">
        <v>550</v>
      </c>
      <c r="DLK21" s="530" t="s">
        <v>550</v>
      </c>
      <c r="DLL21" s="530" t="s">
        <v>550</v>
      </c>
      <c r="DLM21" s="530" t="s">
        <v>550</v>
      </c>
      <c r="DLN21" s="530" t="s">
        <v>550</v>
      </c>
      <c r="DLO21" s="530" t="s">
        <v>550</v>
      </c>
      <c r="DLP21" s="530" t="s">
        <v>550</v>
      </c>
      <c r="DLQ21" s="530" t="s">
        <v>550</v>
      </c>
      <c r="DLR21" s="530" t="s">
        <v>550</v>
      </c>
      <c r="DLS21" s="530" t="s">
        <v>550</v>
      </c>
      <c r="DLT21" s="530" t="s">
        <v>550</v>
      </c>
      <c r="DLU21" s="530" t="s">
        <v>550</v>
      </c>
      <c r="DLV21" s="530" t="s">
        <v>550</v>
      </c>
      <c r="DLW21" s="530" t="s">
        <v>550</v>
      </c>
      <c r="DLX21" s="530" t="s">
        <v>550</v>
      </c>
      <c r="DLY21" s="530" t="s">
        <v>550</v>
      </c>
      <c r="DLZ21" s="530" t="s">
        <v>550</v>
      </c>
      <c r="DMA21" s="530" t="s">
        <v>550</v>
      </c>
      <c r="DMB21" s="530" t="s">
        <v>550</v>
      </c>
      <c r="DMC21" s="530" t="s">
        <v>550</v>
      </c>
      <c r="DMD21" s="530" t="s">
        <v>550</v>
      </c>
      <c r="DME21" s="530" t="s">
        <v>550</v>
      </c>
      <c r="DMF21" s="530" t="s">
        <v>550</v>
      </c>
      <c r="DMG21" s="530" t="s">
        <v>550</v>
      </c>
      <c r="DMH21" s="530" t="s">
        <v>550</v>
      </c>
      <c r="DMI21" s="530" t="s">
        <v>550</v>
      </c>
      <c r="DMJ21" s="530" t="s">
        <v>550</v>
      </c>
      <c r="DMK21" s="530" t="s">
        <v>550</v>
      </c>
      <c r="DML21" s="530" t="s">
        <v>550</v>
      </c>
      <c r="DMM21" s="530" t="s">
        <v>550</v>
      </c>
      <c r="DMN21" s="530" t="s">
        <v>550</v>
      </c>
      <c r="DMO21" s="530" t="s">
        <v>550</v>
      </c>
      <c r="DMP21" s="530" t="s">
        <v>550</v>
      </c>
      <c r="DMQ21" s="530" t="s">
        <v>550</v>
      </c>
      <c r="DMR21" s="530" t="s">
        <v>550</v>
      </c>
      <c r="DMS21" s="530" t="s">
        <v>550</v>
      </c>
      <c r="DMT21" s="530" t="s">
        <v>550</v>
      </c>
      <c r="DMU21" s="530" t="s">
        <v>550</v>
      </c>
      <c r="DMV21" s="530" t="s">
        <v>550</v>
      </c>
      <c r="DMW21" s="530" t="s">
        <v>550</v>
      </c>
      <c r="DMX21" s="530" t="s">
        <v>550</v>
      </c>
      <c r="DMY21" s="530" t="s">
        <v>550</v>
      </c>
      <c r="DMZ21" s="530" t="s">
        <v>550</v>
      </c>
      <c r="DNA21" s="530" t="s">
        <v>550</v>
      </c>
      <c r="DNB21" s="530" t="s">
        <v>550</v>
      </c>
      <c r="DNC21" s="530" t="s">
        <v>550</v>
      </c>
      <c r="DND21" s="530" t="s">
        <v>550</v>
      </c>
      <c r="DNE21" s="530" t="s">
        <v>550</v>
      </c>
      <c r="DNF21" s="530" t="s">
        <v>550</v>
      </c>
      <c r="DNG21" s="530" t="s">
        <v>550</v>
      </c>
      <c r="DNH21" s="530" t="s">
        <v>550</v>
      </c>
      <c r="DNI21" s="530" t="s">
        <v>550</v>
      </c>
      <c r="DNJ21" s="530" t="s">
        <v>550</v>
      </c>
      <c r="DNK21" s="530" t="s">
        <v>550</v>
      </c>
      <c r="DNL21" s="530" t="s">
        <v>550</v>
      </c>
      <c r="DNM21" s="530" t="s">
        <v>550</v>
      </c>
      <c r="DNN21" s="530" t="s">
        <v>550</v>
      </c>
      <c r="DNO21" s="530" t="s">
        <v>550</v>
      </c>
      <c r="DNP21" s="530" t="s">
        <v>550</v>
      </c>
      <c r="DNQ21" s="530" t="s">
        <v>550</v>
      </c>
      <c r="DNR21" s="530" t="s">
        <v>550</v>
      </c>
      <c r="DNS21" s="530" t="s">
        <v>550</v>
      </c>
      <c r="DNT21" s="530" t="s">
        <v>550</v>
      </c>
      <c r="DNU21" s="530" t="s">
        <v>550</v>
      </c>
      <c r="DNV21" s="530" t="s">
        <v>550</v>
      </c>
      <c r="DNW21" s="530" t="s">
        <v>550</v>
      </c>
      <c r="DNX21" s="530" t="s">
        <v>550</v>
      </c>
      <c r="DNY21" s="530" t="s">
        <v>550</v>
      </c>
      <c r="DNZ21" s="530" t="s">
        <v>550</v>
      </c>
      <c r="DOA21" s="530" t="s">
        <v>550</v>
      </c>
      <c r="DOB21" s="530" t="s">
        <v>550</v>
      </c>
      <c r="DOC21" s="530" t="s">
        <v>550</v>
      </c>
      <c r="DOD21" s="530" t="s">
        <v>550</v>
      </c>
      <c r="DOE21" s="530" t="s">
        <v>550</v>
      </c>
      <c r="DOF21" s="530" t="s">
        <v>550</v>
      </c>
      <c r="DOG21" s="530" t="s">
        <v>550</v>
      </c>
      <c r="DOH21" s="530" t="s">
        <v>550</v>
      </c>
      <c r="DOI21" s="530" t="s">
        <v>550</v>
      </c>
      <c r="DOJ21" s="530" t="s">
        <v>550</v>
      </c>
      <c r="DOK21" s="530" t="s">
        <v>550</v>
      </c>
      <c r="DOL21" s="530" t="s">
        <v>550</v>
      </c>
      <c r="DOM21" s="530" t="s">
        <v>550</v>
      </c>
      <c r="DON21" s="530" t="s">
        <v>550</v>
      </c>
      <c r="DOO21" s="530" t="s">
        <v>550</v>
      </c>
      <c r="DOP21" s="530" t="s">
        <v>550</v>
      </c>
      <c r="DOQ21" s="530" t="s">
        <v>550</v>
      </c>
      <c r="DOR21" s="530" t="s">
        <v>550</v>
      </c>
      <c r="DOS21" s="530" t="s">
        <v>550</v>
      </c>
      <c r="DOT21" s="530" t="s">
        <v>550</v>
      </c>
      <c r="DOU21" s="530" t="s">
        <v>550</v>
      </c>
      <c r="DOV21" s="530" t="s">
        <v>550</v>
      </c>
      <c r="DOW21" s="530" t="s">
        <v>550</v>
      </c>
      <c r="DOX21" s="530" t="s">
        <v>550</v>
      </c>
      <c r="DOY21" s="530" t="s">
        <v>550</v>
      </c>
      <c r="DOZ21" s="530" t="s">
        <v>550</v>
      </c>
      <c r="DPA21" s="530" t="s">
        <v>550</v>
      </c>
      <c r="DPB21" s="530" t="s">
        <v>550</v>
      </c>
      <c r="DPC21" s="530" t="s">
        <v>550</v>
      </c>
      <c r="DPD21" s="530" t="s">
        <v>550</v>
      </c>
      <c r="DPE21" s="530" t="s">
        <v>550</v>
      </c>
      <c r="DPF21" s="530" t="s">
        <v>550</v>
      </c>
      <c r="DPG21" s="530" t="s">
        <v>550</v>
      </c>
      <c r="DPH21" s="530" t="s">
        <v>550</v>
      </c>
      <c r="DPI21" s="530" t="s">
        <v>550</v>
      </c>
      <c r="DPJ21" s="530" t="s">
        <v>550</v>
      </c>
      <c r="DPK21" s="530" t="s">
        <v>550</v>
      </c>
      <c r="DPL21" s="530" t="s">
        <v>550</v>
      </c>
      <c r="DPM21" s="530" t="s">
        <v>550</v>
      </c>
      <c r="DPN21" s="530" t="s">
        <v>550</v>
      </c>
      <c r="DPO21" s="530" t="s">
        <v>550</v>
      </c>
      <c r="DPP21" s="530" t="s">
        <v>550</v>
      </c>
      <c r="DPQ21" s="530" t="s">
        <v>550</v>
      </c>
      <c r="DPR21" s="530" t="s">
        <v>550</v>
      </c>
      <c r="DPS21" s="530" t="s">
        <v>550</v>
      </c>
      <c r="DPT21" s="530" t="s">
        <v>550</v>
      </c>
      <c r="DPU21" s="530" t="s">
        <v>550</v>
      </c>
      <c r="DPV21" s="530" t="s">
        <v>550</v>
      </c>
      <c r="DPW21" s="530" t="s">
        <v>550</v>
      </c>
      <c r="DPX21" s="530" t="s">
        <v>550</v>
      </c>
      <c r="DPY21" s="530" t="s">
        <v>550</v>
      </c>
      <c r="DPZ21" s="530" t="s">
        <v>550</v>
      </c>
      <c r="DQA21" s="530" t="s">
        <v>550</v>
      </c>
      <c r="DQB21" s="530" t="s">
        <v>550</v>
      </c>
      <c r="DQC21" s="530" t="s">
        <v>550</v>
      </c>
      <c r="DQD21" s="530" t="s">
        <v>550</v>
      </c>
      <c r="DQE21" s="530" t="s">
        <v>550</v>
      </c>
      <c r="DQF21" s="530" t="s">
        <v>550</v>
      </c>
      <c r="DQG21" s="530" t="s">
        <v>550</v>
      </c>
      <c r="DQH21" s="530" t="s">
        <v>550</v>
      </c>
      <c r="DQI21" s="530" t="s">
        <v>550</v>
      </c>
      <c r="DQJ21" s="530" t="s">
        <v>550</v>
      </c>
      <c r="DQK21" s="530" t="s">
        <v>550</v>
      </c>
      <c r="DQL21" s="530" t="s">
        <v>550</v>
      </c>
      <c r="DQM21" s="530" t="s">
        <v>550</v>
      </c>
      <c r="DQN21" s="530" t="s">
        <v>550</v>
      </c>
      <c r="DQO21" s="530" t="s">
        <v>550</v>
      </c>
      <c r="DQP21" s="530" t="s">
        <v>550</v>
      </c>
      <c r="DQQ21" s="530" t="s">
        <v>550</v>
      </c>
      <c r="DQR21" s="530" t="s">
        <v>550</v>
      </c>
      <c r="DQS21" s="530" t="s">
        <v>550</v>
      </c>
      <c r="DQT21" s="530" t="s">
        <v>550</v>
      </c>
      <c r="DQU21" s="530" t="s">
        <v>550</v>
      </c>
      <c r="DQV21" s="530" t="s">
        <v>550</v>
      </c>
      <c r="DQW21" s="530" t="s">
        <v>550</v>
      </c>
      <c r="DQX21" s="530" t="s">
        <v>550</v>
      </c>
      <c r="DQY21" s="530" t="s">
        <v>550</v>
      </c>
      <c r="DQZ21" s="530" t="s">
        <v>550</v>
      </c>
      <c r="DRA21" s="530" t="s">
        <v>550</v>
      </c>
      <c r="DRB21" s="530" t="s">
        <v>550</v>
      </c>
      <c r="DRC21" s="530" t="s">
        <v>550</v>
      </c>
      <c r="DRD21" s="530" t="s">
        <v>550</v>
      </c>
      <c r="DRE21" s="530" t="s">
        <v>550</v>
      </c>
      <c r="DRF21" s="530" t="s">
        <v>550</v>
      </c>
      <c r="DRG21" s="530" t="s">
        <v>550</v>
      </c>
      <c r="DRH21" s="530" t="s">
        <v>550</v>
      </c>
      <c r="DRI21" s="530" t="s">
        <v>550</v>
      </c>
      <c r="DRJ21" s="530" t="s">
        <v>550</v>
      </c>
      <c r="DRK21" s="530" t="s">
        <v>550</v>
      </c>
      <c r="DRL21" s="530" t="s">
        <v>550</v>
      </c>
      <c r="DRM21" s="530" t="s">
        <v>550</v>
      </c>
      <c r="DRN21" s="530" t="s">
        <v>550</v>
      </c>
      <c r="DRO21" s="530" t="s">
        <v>550</v>
      </c>
      <c r="DRP21" s="530" t="s">
        <v>550</v>
      </c>
      <c r="DRQ21" s="530" t="s">
        <v>550</v>
      </c>
      <c r="DRR21" s="530" t="s">
        <v>550</v>
      </c>
      <c r="DRS21" s="530" t="s">
        <v>550</v>
      </c>
      <c r="DRT21" s="530" t="s">
        <v>550</v>
      </c>
      <c r="DRU21" s="530" t="s">
        <v>550</v>
      </c>
      <c r="DRV21" s="530" t="s">
        <v>550</v>
      </c>
      <c r="DRW21" s="530" t="s">
        <v>550</v>
      </c>
      <c r="DRX21" s="530" t="s">
        <v>550</v>
      </c>
      <c r="DRY21" s="530" t="s">
        <v>550</v>
      </c>
      <c r="DRZ21" s="530" t="s">
        <v>550</v>
      </c>
      <c r="DSA21" s="530" t="s">
        <v>550</v>
      </c>
      <c r="DSB21" s="530" t="s">
        <v>550</v>
      </c>
      <c r="DSC21" s="530" t="s">
        <v>550</v>
      </c>
      <c r="DSD21" s="530" t="s">
        <v>550</v>
      </c>
      <c r="DSE21" s="530" t="s">
        <v>550</v>
      </c>
      <c r="DSF21" s="530" t="s">
        <v>550</v>
      </c>
      <c r="DSG21" s="530" t="s">
        <v>550</v>
      </c>
      <c r="DSH21" s="530" t="s">
        <v>550</v>
      </c>
      <c r="DSI21" s="530" t="s">
        <v>550</v>
      </c>
      <c r="DSJ21" s="530" t="s">
        <v>550</v>
      </c>
      <c r="DSK21" s="530" t="s">
        <v>550</v>
      </c>
      <c r="DSL21" s="530" t="s">
        <v>550</v>
      </c>
      <c r="DSM21" s="530" t="s">
        <v>550</v>
      </c>
      <c r="DSN21" s="530" t="s">
        <v>550</v>
      </c>
      <c r="DSO21" s="530" t="s">
        <v>550</v>
      </c>
      <c r="DSP21" s="530" t="s">
        <v>550</v>
      </c>
      <c r="DSQ21" s="530" t="s">
        <v>550</v>
      </c>
      <c r="DSR21" s="530" t="s">
        <v>550</v>
      </c>
      <c r="DSS21" s="530" t="s">
        <v>550</v>
      </c>
      <c r="DST21" s="530" t="s">
        <v>550</v>
      </c>
      <c r="DSU21" s="530" t="s">
        <v>550</v>
      </c>
      <c r="DSV21" s="530" t="s">
        <v>550</v>
      </c>
      <c r="DSW21" s="530" t="s">
        <v>550</v>
      </c>
      <c r="DSX21" s="530" t="s">
        <v>550</v>
      </c>
      <c r="DSY21" s="530" t="s">
        <v>550</v>
      </c>
      <c r="DSZ21" s="530" t="s">
        <v>550</v>
      </c>
      <c r="DTA21" s="530" t="s">
        <v>550</v>
      </c>
      <c r="DTB21" s="530" t="s">
        <v>550</v>
      </c>
      <c r="DTC21" s="530" t="s">
        <v>550</v>
      </c>
      <c r="DTD21" s="530" t="s">
        <v>550</v>
      </c>
      <c r="DTE21" s="530" t="s">
        <v>550</v>
      </c>
      <c r="DTF21" s="530" t="s">
        <v>550</v>
      </c>
      <c r="DTG21" s="530" t="s">
        <v>550</v>
      </c>
      <c r="DTH21" s="530" t="s">
        <v>550</v>
      </c>
      <c r="DTI21" s="530" t="s">
        <v>550</v>
      </c>
      <c r="DTJ21" s="530" t="s">
        <v>550</v>
      </c>
      <c r="DTK21" s="530" t="s">
        <v>550</v>
      </c>
      <c r="DTL21" s="530" t="s">
        <v>550</v>
      </c>
      <c r="DTM21" s="530" t="s">
        <v>550</v>
      </c>
      <c r="DTN21" s="530" t="s">
        <v>550</v>
      </c>
      <c r="DTO21" s="530" t="s">
        <v>550</v>
      </c>
      <c r="DTP21" s="530" t="s">
        <v>550</v>
      </c>
      <c r="DTQ21" s="530" t="s">
        <v>550</v>
      </c>
      <c r="DTR21" s="530" t="s">
        <v>550</v>
      </c>
      <c r="DTS21" s="530" t="s">
        <v>550</v>
      </c>
      <c r="DTT21" s="530" t="s">
        <v>550</v>
      </c>
      <c r="DTU21" s="530" t="s">
        <v>550</v>
      </c>
      <c r="DTV21" s="530" t="s">
        <v>550</v>
      </c>
      <c r="DTW21" s="530" t="s">
        <v>550</v>
      </c>
      <c r="DTX21" s="530" t="s">
        <v>550</v>
      </c>
      <c r="DTY21" s="530" t="s">
        <v>550</v>
      </c>
      <c r="DTZ21" s="530" t="s">
        <v>550</v>
      </c>
      <c r="DUA21" s="530" t="s">
        <v>550</v>
      </c>
      <c r="DUB21" s="530" t="s">
        <v>550</v>
      </c>
      <c r="DUC21" s="530" t="s">
        <v>550</v>
      </c>
      <c r="DUD21" s="530" t="s">
        <v>550</v>
      </c>
      <c r="DUE21" s="530" t="s">
        <v>550</v>
      </c>
      <c r="DUF21" s="530" t="s">
        <v>550</v>
      </c>
      <c r="DUG21" s="530" t="s">
        <v>550</v>
      </c>
      <c r="DUH21" s="530" t="s">
        <v>550</v>
      </c>
      <c r="DUI21" s="530" t="s">
        <v>550</v>
      </c>
      <c r="DUJ21" s="530" t="s">
        <v>550</v>
      </c>
      <c r="DUK21" s="530" t="s">
        <v>550</v>
      </c>
      <c r="DUL21" s="530" t="s">
        <v>550</v>
      </c>
      <c r="DUM21" s="530" t="s">
        <v>550</v>
      </c>
      <c r="DUN21" s="530" t="s">
        <v>550</v>
      </c>
      <c r="DUO21" s="530" t="s">
        <v>550</v>
      </c>
      <c r="DUP21" s="530" t="s">
        <v>550</v>
      </c>
      <c r="DUQ21" s="530" t="s">
        <v>550</v>
      </c>
      <c r="DUR21" s="530" t="s">
        <v>550</v>
      </c>
      <c r="DUS21" s="530" t="s">
        <v>550</v>
      </c>
      <c r="DUT21" s="530" t="s">
        <v>550</v>
      </c>
      <c r="DUU21" s="530" t="s">
        <v>550</v>
      </c>
      <c r="DUV21" s="530" t="s">
        <v>550</v>
      </c>
      <c r="DUW21" s="530" t="s">
        <v>550</v>
      </c>
      <c r="DUX21" s="530" t="s">
        <v>550</v>
      </c>
      <c r="DUY21" s="530" t="s">
        <v>550</v>
      </c>
      <c r="DUZ21" s="530" t="s">
        <v>550</v>
      </c>
      <c r="DVA21" s="530" t="s">
        <v>550</v>
      </c>
      <c r="DVB21" s="530" t="s">
        <v>550</v>
      </c>
      <c r="DVC21" s="530" t="s">
        <v>550</v>
      </c>
      <c r="DVD21" s="530" t="s">
        <v>550</v>
      </c>
      <c r="DVE21" s="530" t="s">
        <v>550</v>
      </c>
      <c r="DVF21" s="530" t="s">
        <v>550</v>
      </c>
      <c r="DVG21" s="530" t="s">
        <v>550</v>
      </c>
      <c r="DVH21" s="530" t="s">
        <v>550</v>
      </c>
      <c r="DVI21" s="530" t="s">
        <v>550</v>
      </c>
      <c r="DVJ21" s="530" t="s">
        <v>550</v>
      </c>
      <c r="DVK21" s="530" t="s">
        <v>550</v>
      </c>
      <c r="DVL21" s="530" t="s">
        <v>550</v>
      </c>
      <c r="DVM21" s="530" t="s">
        <v>550</v>
      </c>
      <c r="DVN21" s="530" t="s">
        <v>550</v>
      </c>
      <c r="DVO21" s="530" t="s">
        <v>550</v>
      </c>
      <c r="DVP21" s="530" t="s">
        <v>550</v>
      </c>
      <c r="DVQ21" s="530" t="s">
        <v>550</v>
      </c>
      <c r="DVR21" s="530" t="s">
        <v>550</v>
      </c>
      <c r="DVS21" s="530" t="s">
        <v>550</v>
      </c>
      <c r="DVT21" s="530" t="s">
        <v>550</v>
      </c>
      <c r="DVU21" s="530" t="s">
        <v>550</v>
      </c>
      <c r="DVV21" s="530" t="s">
        <v>550</v>
      </c>
      <c r="DVW21" s="530" t="s">
        <v>550</v>
      </c>
      <c r="DVX21" s="530" t="s">
        <v>550</v>
      </c>
      <c r="DVY21" s="530" t="s">
        <v>550</v>
      </c>
      <c r="DVZ21" s="530" t="s">
        <v>550</v>
      </c>
      <c r="DWA21" s="530" t="s">
        <v>550</v>
      </c>
      <c r="DWB21" s="530" t="s">
        <v>550</v>
      </c>
      <c r="DWC21" s="530" t="s">
        <v>550</v>
      </c>
      <c r="DWD21" s="530" t="s">
        <v>550</v>
      </c>
      <c r="DWE21" s="530" t="s">
        <v>550</v>
      </c>
      <c r="DWF21" s="530" t="s">
        <v>550</v>
      </c>
      <c r="DWG21" s="530" t="s">
        <v>550</v>
      </c>
      <c r="DWH21" s="530" t="s">
        <v>550</v>
      </c>
      <c r="DWI21" s="530" t="s">
        <v>550</v>
      </c>
      <c r="DWJ21" s="530" t="s">
        <v>550</v>
      </c>
      <c r="DWK21" s="530" t="s">
        <v>550</v>
      </c>
      <c r="DWL21" s="530" t="s">
        <v>550</v>
      </c>
      <c r="DWM21" s="530" t="s">
        <v>550</v>
      </c>
      <c r="DWN21" s="530" t="s">
        <v>550</v>
      </c>
      <c r="DWO21" s="530" t="s">
        <v>550</v>
      </c>
      <c r="DWP21" s="530" t="s">
        <v>550</v>
      </c>
      <c r="DWQ21" s="530" t="s">
        <v>550</v>
      </c>
      <c r="DWR21" s="530" t="s">
        <v>550</v>
      </c>
      <c r="DWS21" s="530" t="s">
        <v>550</v>
      </c>
      <c r="DWT21" s="530" t="s">
        <v>550</v>
      </c>
      <c r="DWU21" s="530" t="s">
        <v>550</v>
      </c>
      <c r="DWV21" s="530" t="s">
        <v>550</v>
      </c>
      <c r="DWW21" s="530" t="s">
        <v>550</v>
      </c>
      <c r="DWX21" s="530" t="s">
        <v>550</v>
      </c>
      <c r="DWY21" s="530" t="s">
        <v>550</v>
      </c>
      <c r="DWZ21" s="530" t="s">
        <v>550</v>
      </c>
      <c r="DXA21" s="530" t="s">
        <v>550</v>
      </c>
      <c r="DXB21" s="530" t="s">
        <v>550</v>
      </c>
      <c r="DXC21" s="530" t="s">
        <v>550</v>
      </c>
      <c r="DXD21" s="530" t="s">
        <v>550</v>
      </c>
      <c r="DXE21" s="530" t="s">
        <v>550</v>
      </c>
      <c r="DXF21" s="530" t="s">
        <v>550</v>
      </c>
      <c r="DXG21" s="530" t="s">
        <v>550</v>
      </c>
      <c r="DXH21" s="530" t="s">
        <v>550</v>
      </c>
      <c r="DXI21" s="530" t="s">
        <v>550</v>
      </c>
      <c r="DXJ21" s="530" t="s">
        <v>550</v>
      </c>
      <c r="DXK21" s="530" t="s">
        <v>550</v>
      </c>
      <c r="DXL21" s="530" t="s">
        <v>550</v>
      </c>
      <c r="DXM21" s="530" t="s">
        <v>550</v>
      </c>
      <c r="DXN21" s="530" t="s">
        <v>550</v>
      </c>
      <c r="DXO21" s="530" t="s">
        <v>550</v>
      </c>
      <c r="DXP21" s="530" t="s">
        <v>550</v>
      </c>
      <c r="DXQ21" s="530" t="s">
        <v>550</v>
      </c>
      <c r="DXR21" s="530" t="s">
        <v>550</v>
      </c>
      <c r="DXS21" s="530" t="s">
        <v>550</v>
      </c>
      <c r="DXT21" s="530" t="s">
        <v>550</v>
      </c>
      <c r="DXU21" s="530" t="s">
        <v>550</v>
      </c>
      <c r="DXV21" s="530" t="s">
        <v>550</v>
      </c>
      <c r="DXW21" s="530" t="s">
        <v>550</v>
      </c>
      <c r="DXX21" s="530" t="s">
        <v>550</v>
      </c>
      <c r="DXY21" s="530" t="s">
        <v>550</v>
      </c>
      <c r="DXZ21" s="530" t="s">
        <v>550</v>
      </c>
      <c r="DYA21" s="530" t="s">
        <v>550</v>
      </c>
      <c r="DYB21" s="530" t="s">
        <v>550</v>
      </c>
      <c r="DYC21" s="530" t="s">
        <v>550</v>
      </c>
      <c r="DYD21" s="530" t="s">
        <v>550</v>
      </c>
      <c r="DYE21" s="530" t="s">
        <v>550</v>
      </c>
      <c r="DYF21" s="530" t="s">
        <v>550</v>
      </c>
      <c r="DYG21" s="530" t="s">
        <v>550</v>
      </c>
      <c r="DYH21" s="530" t="s">
        <v>550</v>
      </c>
      <c r="DYI21" s="530" t="s">
        <v>550</v>
      </c>
      <c r="DYJ21" s="530" t="s">
        <v>550</v>
      </c>
      <c r="DYK21" s="530" t="s">
        <v>550</v>
      </c>
      <c r="DYL21" s="530" t="s">
        <v>550</v>
      </c>
      <c r="DYM21" s="530" t="s">
        <v>550</v>
      </c>
      <c r="DYN21" s="530" t="s">
        <v>550</v>
      </c>
      <c r="DYO21" s="530" t="s">
        <v>550</v>
      </c>
      <c r="DYP21" s="530" t="s">
        <v>550</v>
      </c>
      <c r="DYQ21" s="530" t="s">
        <v>550</v>
      </c>
      <c r="DYR21" s="530" t="s">
        <v>550</v>
      </c>
      <c r="DYS21" s="530" t="s">
        <v>550</v>
      </c>
      <c r="DYT21" s="530" t="s">
        <v>550</v>
      </c>
      <c r="DYU21" s="530" t="s">
        <v>550</v>
      </c>
      <c r="DYV21" s="530" t="s">
        <v>550</v>
      </c>
      <c r="DYW21" s="530" t="s">
        <v>550</v>
      </c>
      <c r="DYX21" s="530" t="s">
        <v>550</v>
      </c>
      <c r="DYY21" s="530" t="s">
        <v>550</v>
      </c>
      <c r="DYZ21" s="530" t="s">
        <v>550</v>
      </c>
      <c r="DZA21" s="530" t="s">
        <v>550</v>
      </c>
      <c r="DZB21" s="530" t="s">
        <v>550</v>
      </c>
      <c r="DZC21" s="530" t="s">
        <v>550</v>
      </c>
      <c r="DZD21" s="530" t="s">
        <v>550</v>
      </c>
      <c r="DZE21" s="530" t="s">
        <v>550</v>
      </c>
      <c r="DZF21" s="530" t="s">
        <v>550</v>
      </c>
      <c r="DZG21" s="530" t="s">
        <v>550</v>
      </c>
      <c r="DZH21" s="530" t="s">
        <v>550</v>
      </c>
      <c r="DZI21" s="530" t="s">
        <v>550</v>
      </c>
      <c r="DZJ21" s="530" t="s">
        <v>550</v>
      </c>
      <c r="DZK21" s="530" t="s">
        <v>550</v>
      </c>
      <c r="DZL21" s="530" t="s">
        <v>550</v>
      </c>
      <c r="DZM21" s="530" t="s">
        <v>550</v>
      </c>
      <c r="DZN21" s="530" t="s">
        <v>550</v>
      </c>
      <c r="DZO21" s="530" t="s">
        <v>550</v>
      </c>
      <c r="DZP21" s="530" t="s">
        <v>550</v>
      </c>
      <c r="DZQ21" s="530" t="s">
        <v>550</v>
      </c>
      <c r="DZR21" s="530" t="s">
        <v>550</v>
      </c>
      <c r="DZS21" s="530" t="s">
        <v>550</v>
      </c>
      <c r="DZT21" s="530" t="s">
        <v>550</v>
      </c>
      <c r="DZU21" s="530" t="s">
        <v>550</v>
      </c>
      <c r="DZV21" s="530" t="s">
        <v>550</v>
      </c>
      <c r="DZW21" s="530" t="s">
        <v>550</v>
      </c>
      <c r="DZX21" s="530" t="s">
        <v>550</v>
      </c>
      <c r="DZY21" s="530" t="s">
        <v>550</v>
      </c>
      <c r="DZZ21" s="530" t="s">
        <v>550</v>
      </c>
      <c r="EAA21" s="530" t="s">
        <v>550</v>
      </c>
      <c r="EAB21" s="530" t="s">
        <v>550</v>
      </c>
      <c r="EAC21" s="530" t="s">
        <v>550</v>
      </c>
      <c r="EAD21" s="530" t="s">
        <v>550</v>
      </c>
      <c r="EAE21" s="530" t="s">
        <v>550</v>
      </c>
      <c r="EAF21" s="530" t="s">
        <v>550</v>
      </c>
      <c r="EAG21" s="530" t="s">
        <v>550</v>
      </c>
      <c r="EAH21" s="530" t="s">
        <v>550</v>
      </c>
      <c r="EAI21" s="530" t="s">
        <v>550</v>
      </c>
      <c r="EAJ21" s="530" t="s">
        <v>550</v>
      </c>
      <c r="EAK21" s="530" t="s">
        <v>550</v>
      </c>
      <c r="EAL21" s="530" t="s">
        <v>550</v>
      </c>
      <c r="EAM21" s="530" t="s">
        <v>550</v>
      </c>
      <c r="EAN21" s="530" t="s">
        <v>550</v>
      </c>
      <c r="EAO21" s="530" t="s">
        <v>550</v>
      </c>
      <c r="EAP21" s="530" t="s">
        <v>550</v>
      </c>
      <c r="EAQ21" s="530" t="s">
        <v>550</v>
      </c>
      <c r="EAR21" s="530" t="s">
        <v>550</v>
      </c>
      <c r="EAS21" s="530" t="s">
        <v>550</v>
      </c>
      <c r="EAT21" s="530" t="s">
        <v>550</v>
      </c>
      <c r="EAU21" s="530" t="s">
        <v>550</v>
      </c>
      <c r="EAV21" s="530" t="s">
        <v>550</v>
      </c>
      <c r="EAW21" s="530" t="s">
        <v>550</v>
      </c>
      <c r="EAX21" s="530" t="s">
        <v>550</v>
      </c>
      <c r="EAY21" s="530" t="s">
        <v>550</v>
      </c>
      <c r="EAZ21" s="530" t="s">
        <v>550</v>
      </c>
      <c r="EBA21" s="530" t="s">
        <v>550</v>
      </c>
      <c r="EBB21" s="530" t="s">
        <v>550</v>
      </c>
      <c r="EBC21" s="530" t="s">
        <v>550</v>
      </c>
      <c r="EBD21" s="530" t="s">
        <v>550</v>
      </c>
      <c r="EBE21" s="530" t="s">
        <v>550</v>
      </c>
      <c r="EBF21" s="530" t="s">
        <v>550</v>
      </c>
      <c r="EBG21" s="530" t="s">
        <v>550</v>
      </c>
      <c r="EBH21" s="530" t="s">
        <v>550</v>
      </c>
      <c r="EBI21" s="530" t="s">
        <v>550</v>
      </c>
      <c r="EBJ21" s="530" t="s">
        <v>550</v>
      </c>
      <c r="EBK21" s="530" t="s">
        <v>550</v>
      </c>
      <c r="EBL21" s="530" t="s">
        <v>550</v>
      </c>
      <c r="EBM21" s="530" t="s">
        <v>550</v>
      </c>
      <c r="EBN21" s="530" t="s">
        <v>550</v>
      </c>
      <c r="EBO21" s="530" t="s">
        <v>550</v>
      </c>
      <c r="EBP21" s="530" t="s">
        <v>550</v>
      </c>
      <c r="EBQ21" s="530" t="s">
        <v>550</v>
      </c>
      <c r="EBR21" s="530" t="s">
        <v>550</v>
      </c>
      <c r="EBS21" s="530" t="s">
        <v>550</v>
      </c>
      <c r="EBT21" s="530" t="s">
        <v>550</v>
      </c>
      <c r="EBU21" s="530" t="s">
        <v>550</v>
      </c>
      <c r="EBV21" s="530" t="s">
        <v>550</v>
      </c>
      <c r="EBW21" s="530" t="s">
        <v>550</v>
      </c>
      <c r="EBX21" s="530" t="s">
        <v>550</v>
      </c>
      <c r="EBY21" s="530" t="s">
        <v>550</v>
      </c>
      <c r="EBZ21" s="530" t="s">
        <v>550</v>
      </c>
      <c r="ECA21" s="530" t="s">
        <v>550</v>
      </c>
      <c r="ECB21" s="530" t="s">
        <v>550</v>
      </c>
      <c r="ECC21" s="530" t="s">
        <v>550</v>
      </c>
      <c r="ECD21" s="530" t="s">
        <v>550</v>
      </c>
      <c r="ECE21" s="530" t="s">
        <v>550</v>
      </c>
      <c r="ECF21" s="530" t="s">
        <v>550</v>
      </c>
      <c r="ECG21" s="530" t="s">
        <v>550</v>
      </c>
      <c r="ECH21" s="530" t="s">
        <v>550</v>
      </c>
      <c r="ECI21" s="530" t="s">
        <v>550</v>
      </c>
      <c r="ECJ21" s="530" t="s">
        <v>550</v>
      </c>
      <c r="ECK21" s="530" t="s">
        <v>550</v>
      </c>
      <c r="ECL21" s="530" t="s">
        <v>550</v>
      </c>
      <c r="ECM21" s="530" t="s">
        <v>550</v>
      </c>
      <c r="ECN21" s="530" t="s">
        <v>550</v>
      </c>
      <c r="ECO21" s="530" t="s">
        <v>550</v>
      </c>
      <c r="ECP21" s="530" t="s">
        <v>550</v>
      </c>
      <c r="ECQ21" s="530" t="s">
        <v>550</v>
      </c>
      <c r="ECR21" s="530" t="s">
        <v>550</v>
      </c>
      <c r="ECS21" s="530" t="s">
        <v>550</v>
      </c>
      <c r="ECT21" s="530" t="s">
        <v>550</v>
      </c>
      <c r="ECU21" s="530" t="s">
        <v>550</v>
      </c>
      <c r="ECV21" s="530" t="s">
        <v>550</v>
      </c>
      <c r="ECW21" s="530" t="s">
        <v>550</v>
      </c>
      <c r="ECX21" s="530" t="s">
        <v>550</v>
      </c>
      <c r="ECY21" s="530" t="s">
        <v>550</v>
      </c>
      <c r="ECZ21" s="530" t="s">
        <v>550</v>
      </c>
      <c r="EDA21" s="530" t="s">
        <v>550</v>
      </c>
      <c r="EDB21" s="530" t="s">
        <v>550</v>
      </c>
      <c r="EDC21" s="530" t="s">
        <v>550</v>
      </c>
      <c r="EDD21" s="530" t="s">
        <v>550</v>
      </c>
      <c r="EDE21" s="530" t="s">
        <v>550</v>
      </c>
      <c r="EDF21" s="530" t="s">
        <v>550</v>
      </c>
      <c r="EDG21" s="530" t="s">
        <v>550</v>
      </c>
      <c r="EDH21" s="530" t="s">
        <v>550</v>
      </c>
      <c r="EDI21" s="530" t="s">
        <v>550</v>
      </c>
      <c r="EDJ21" s="530" t="s">
        <v>550</v>
      </c>
      <c r="EDK21" s="530" t="s">
        <v>550</v>
      </c>
      <c r="EDL21" s="530" t="s">
        <v>550</v>
      </c>
      <c r="EDM21" s="530" t="s">
        <v>550</v>
      </c>
      <c r="EDN21" s="530" t="s">
        <v>550</v>
      </c>
      <c r="EDO21" s="530" t="s">
        <v>550</v>
      </c>
      <c r="EDP21" s="530" t="s">
        <v>550</v>
      </c>
      <c r="EDQ21" s="530" t="s">
        <v>550</v>
      </c>
      <c r="EDR21" s="530" t="s">
        <v>550</v>
      </c>
      <c r="EDS21" s="530" t="s">
        <v>550</v>
      </c>
      <c r="EDT21" s="530" t="s">
        <v>550</v>
      </c>
      <c r="EDU21" s="530" t="s">
        <v>550</v>
      </c>
      <c r="EDV21" s="530" t="s">
        <v>550</v>
      </c>
      <c r="EDW21" s="530" t="s">
        <v>550</v>
      </c>
      <c r="EDX21" s="530" t="s">
        <v>550</v>
      </c>
      <c r="EDY21" s="530" t="s">
        <v>550</v>
      </c>
      <c r="EDZ21" s="530" t="s">
        <v>550</v>
      </c>
      <c r="EEA21" s="530" t="s">
        <v>550</v>
      </c>
      <c r="EEB21" s="530" t="s">
        <v>550</v>
      </c>
      <c r="EEC21" s="530" t="s">
        <v>550</v>
      </c>
      <c r="EED21" s="530" t="s">
        <v>550</v>
      </c>
      <c r="EEE21" s="530" t="s">
        <v>550</v>
      </c>
      <c r="EEF21" s="530" t="s">
        <v>550</v>
      </c>
      <c r="EEG21" s="530" t="s">
        <v>550</v>
      </c>
      <c r="EEH21" s="530" t="s">
        <v>550</v>
      </c>
      <c r="EEI21" s="530" t="s">
        <v>550</v>
      </c>
      <c r="EEJ21" s="530" t="s">
        <v>550</v>
      </c>
      <c r="EEK21" s="530" t="s">
        <v>550</v>
      </c>
      <c r="EEL21" s="530" t="s">
        <v>550</v>
      </c>
      <c r="EEM21" s="530" t="s">
        <v>550</v>
      </c>
      <c r="EEN21" s="530" t="s">
        <v>550</v>
      </c>
      <c r="EEO21" s="530" t="s">
        <v>550</v>
      </c>
      <c r="EEP21" s="530" t="s">
        <v>550</v>
      </c>
      <c r="EEQ21" s="530" t="s">
        <v>550</v>
      </c>
      <c r="EER21" s="530" t="s">
        <v>550</v>
      </c>
      <c r="EES21" s="530" t="s">
        <v>550</v>
      </c>
      <c r="EET21" s="530" t="s">
        <v>550</v>
      </c>
      <c r="EEU21" s="530" t="s">
        <v>550</v>
      </c>
      <c r="EEV21" s="530" t="s">
        <v>550</v>
      </c>
      <c r="EEW21" s="530" t="s">
        <v>550</v>
      </c>
      <c r="EEX21" s="530" t="s">
        <v>550</v>
      </c>
      <c r="EEY21" s="530" t="s">
        <v>550</v>
      </c>
      <c r="EEZ21" s="530" t="s">
        <v>550</v>
      </c>
      <c r="EFA21" s="530" t="s">
        <v>550</v>
      </c>
      <c r="EFB21" s="530" t="s">
        <v>550</v>
      </c>
      <c r="EFC21" s="530" t="s">
        <v>550</v>
      </c>
      <c r="EFD21" s="530" t="s">
        <v>550</v>
      </c>
      <c r="EFE21" s="530" t="s">
        <v>550</v>
      </c>
      <c r="EFF21" s="530" t="s">
        <v>550</v>
      </c>
      <c r="EFG21" s="530" t="s">
        <v>550</v>
      </c>
      <c r="EFH21" s="530" t="s">
        <v>550</v>
      </c>
      <c r="EFI21" s="530" t="s">
        <v>550</v>
      </c>
      <c r="EFJ21" s="530" t="s">
        <v>550</v>
      </c>
      <c r="EFK21" s="530" t="s">
        <v>550</v>
      </c>
      <c r="EFL21" s="530" t="s">
        <v>550</v>
      </c>
      <c r="EFM21" s="530" t="s">
        <v>550</v>
      </c>
      <c r="EFN21" s="530" t="s">
        <v>550</v>
      </c>
      <c r="EFO21" s="530" t="s">
        <v>550</v>
      </c>
      <c r="EFP21" s="530" t="s">
        <v>550</v>
      </c>
      <c r="EFQ21" s="530" t="s">
        <v>550</v>
      </c>
      <c r="EFR21" s="530" t="s">
        <v>550</v>
      </c>
      <c r="EFS21" s="530" t="s">
        <v>550</v>
      </c>
      <c r="EFT21" s="530" t="s">
        <v>550</v>
      </c>
      <c r="EFU21" s="530" t="s">
        <v>550</v>
      </c>
      <c r="EFV21" s="530" t="s">
        <v>550</v>
      </c>
      <c r="EFW21" s="530" t="s">
        <v>550</v>
      </c>
      <c r="EFX21" s="530" t="s">
        <v>550</v>
      </c>
      <c r="EFY21" s="530" t="s">
        <v>550</v>
      </c>
      <c r="EFZ21" s="530" t="s">
        <v>550</v>
      </c>
      <c r="EGA21" s="530" t="s">
        <v>550</v>
      </c>
      <c r="EGB21" s="530" t="s">
        <v>550</v>
      </c>
      <c r="EGC21" s="530" t="s">
        <v>550</v>
      </c>
      <c r="EGD21" s="530" t="s">
        <v>550</v>
      </c>
      <c r="EGE21" s="530" t="s">
        <v>550</v>
      </c>
      <c r="EGF21" s="530" t="s">
        <v>550</v>
      </c>
      <c r="EGG21" s="530" t="s">
        <v>550</v>
      </c>
      <c r="EGH21" s="530" t="s">
        <v>550</v>
      </c>
      <c r="EGI21" s="530" t="s">
        <v>550</v>
      </c>
      <c r="EGJ21" s="530" t="s">
        <v>550</v>
      </c>
      <c r="EGK21" s="530" t="s">
        <v>550</v>
      </c>
      <c r="EGL21" s="530" t="s">
        <v>550</v>
      </c>
      <c r="EGM21" s="530" t="s">
        <v>550</v>
      </c>
      <c r="EGN21" s="530" t="s">
        <v>550</v>
      </c>
      <c r="EGO21" s="530" t="s">
        <v>550</v>
      </c>
      <c r="EGP21" s="530" t="s">
        <v>550</v>
      </c>
      <c r="EGQ21" s="530" t="s">
        <v>550</v>
      </c>
      <c r="EGR21" s="530" t="s">
        <v>550</v>
      </c>
      <c r="EGS21" s="530" t="s">
        <v>550</v>
      </c>
      <c r="EGT21" s="530" t="s">
        <v>550</v>
      </c>
      <c r="EGU21" s="530" t="s">
        <v>550</v>
      </c>
      <c r="EGV21" s="530" t="s">
        <v>550</v>
      </c>
      <c r="EGW21" s="530" t="s">
        <v>550</v>
      </c>
      <c r="EGX21" s="530" t="s">
        <v>550</v>
      </c>
      <c r="EGY21" s="530" t="s">
        <v>550</v>
      </c>
      <c r="EGZ21" s="530" t="s">
        <v>550</v>
      </c>
      <c r="EHA21" s="530" t="s">
        <v>550</v>
      </c>
      <c r="EHB21" s="530" t="s">
        <v>550</v>
      </c>
      <c r="EHC21" s="530" t="s">
        <v>550</v>
      </c>
      <c r="EHD21" s="530" t="s">
        <v>550</v>
      </c>
      <c r="EHE21" s="530" t="s">
        <v>550</v>
      </c>
      <c r="EHF21" s="530" t="s">
        <v>550</v>
      </c>
      <c r="EHG21" s="530" t="s">
        <v>550</v>
      </c>
      <c r="EHH21" s="530" t="s">
        <v>550</v>
      </c>
      <c r="EHI21" s="530" t="s">
        <v>550</v>
      </c>
      <c r="EHJ21" s="530" t="s">
        <v>550</v>
      </c>
      <c r="EHK21" s="530" t="s">
        <v>550</v>
      </c>
      <c r="EHL21" s="530" t="s">
        <v>550</v>
      </c>
      <c r="EHM21" s="530" t="s">
        <v>550</v>
      </c>
      <c r="EHN21" s="530" t="s">
        <v>550</v>
      </c>
      <c r="EHO21" s="530" t="s">
        <v>550</v>
      </c>
      <c r="EHP21" s="530" t="s">
        <v>550</v>
      </c>
      <c r="EHQ21" s="530" t="s">
        <v>550</v>
      </c>
      <c r="EHR21" s="530" t="s">
        <v>550</v>
      </c>
      <c r="EHS21" s="530" t="s">
        <v>550</v>
      </c>
      <c r="EHT21" s="530" t="s">
        <v>550</v>
      </c>
      <c r="EHU21" s="530" t="s">
        <v>550</v>
      </c>
      <c r="EHV21" s="530" t="s">
        <v>550</v>
      </c>
      <c r="EHW21" s="530" t="s">
        <v>550</v>
      </c>
      <c r="EHX21" s="530" t="s">
        <v>550</v>
      </c>
      <c r="EHY21" s="530" t="s">
        <v>550</v>
      </c>
      <c r="EHZ21" s="530" t="s">
        <v>550</v>
      </c>
      <c r="EIA21" s="530" t="s">
        <v>550</v>
      </c>
      <c r="EIB21" s="530" t="s">
        <v>550</v>
      </c>
      <c r="EIC21" s="530" t="s">
        <v>550</v>
      </c>
      <c r="EID21" s="530" t="s">
        <v>550</v>
      </c>
      <c r="EIE21" s="530" t="s">
        <v>550</v>
      </c>
      <c r="EIF21" s="530" t="s">
        <v>550</v>
      </c>
      <c r="EIG21" s="530" t="s">
        <v>550</v>
      </c>
      <c r="EIH21" s="530" t="s">
        <v>550</v>
      </c>
      <c r="EII21" s="530" t="s">
        <v>550</v>
      </c>
      <c r="EIJ21" s="530" t="s">
        <v>550</v>
      </c>
      <c r="EIK21" s="530" t="s">
        <v>550</v>
      </c>
      <c r="EIL21" s="530" t="s">
        <v>550</v>
      </c>
      <c r="EIM21" s="530" t="s">
        <v>550</v>
      </c>
      <c r="EIN21" s="530" t="s">
        <v>550</v>
      </c>
      <c r="EIO21" s="530" t="s">
        <v>550</v>
      </c>
      <c r="EIP21" s="530" t="s">
        <v>550</v>
      </c>
      <c r="EIQ21" s="530" t="s">
        <v>550</v>
      </c>
      <c r="EIR21" s="530" t="s">
        <v>550</v>
      </c>
      <c r="EIS21" s="530" t="s">
        <v>550</v>
      </c>
      <c r="EIT21" s="530" t="s">
        <v>550</v>
      </c>
      <c r="EIU21" s="530" t="s">
        <v>550</v>
      </c>
      <c r="EIV21" s="530" t="s">
        <v>550</v>
      </c>
      <c r="EIW21" s="530" t="s">
        <v>550</v>
      </c>
      <c r="EIX21" s="530" t="s">
        <v>550</v>
      </c>
      <c r="EIY21" s="530" t="s">
        <v>550</v>
      </c>
      <c r="EIZ21" s="530" t="s">
        <v>550</v>
      </c>
      <c r="EJA21" s="530" t="s">
        <v>550</v>
      </c>
      <c r="EJB21" s="530" t="s">
        <v>550</v>
      </c>
      <c r="EJC21" s="530" t="s">
        <v>550</v>
      </c>
      <c r="EJD21" s="530" t="s">
        <v>550</v>
      </c>
      <c r="EJE21" s="530" t="s">
        <v>550</v>
      </c>
      <c r="EJF21" s="530" t="s">
        <v>550</v>
      </c>
      <c r="EJG21" s="530" t="s">
        <v>550</v>
      </c>
      <c r="EJH21" s="530" t="s">
        <v>550</v>
      </c>
      <c r="EJI21" s="530" t="s">
        <v>550</v>
      </c>
      <c r="EJJ21" s="530" t="s">
        <v>550</v>
      </c>
      <c r="EJK21" s="530" t="s">
        <v>550</v>
      </c>
      <c r="EJL21" s="530" t="s">
        <v>550</v>
      </c>
      <c r="EJM21" s="530" t="s">
        <v>550</v>
      </c>
      <c r="EJN21" s="530" t="s">
        <v>550</v>
      </c>
      <c r="EJO21" s="530" t="s">
        <v>550</v>
      </c>
      <c r="EJP21" s="530" t="s">
        <v>550</v>
      </c>
      <c r="EJQ21" s="530" t="s">
        <v>550</v>
      </c>
      <c r="EJR21" s="530" t="s">
        <v>550</v>
      </c>
      <c r="EJS21" s="530" t="s">
        <v>550</v>
      </c>
      <c r="EJT21" s="530" t="s">
        <v>550</v>
      </c>
      <c r="EJU21" s="530" t="s">
        <v>550</v>
      </c>
      <c r="EJV21" s="530" t="s">
        <v>550</v>
      </c>
      <c r="EJW21" s="530" t="s">
        <v>550</v>
      </c>
      <c r="EJX21" s="530" t="s">
        <v>550</v>
      </c>
      <c r="EJY21" s="530" t="s">
        <v>550</v>
      </c>
      <c r="EJZ21" s="530" t="s">
        <v>550</v>
      </c>
      <c r="EKA21" s="530" t="s">
        <v>550</v>
      </c>
      <c r="EKB21" s="530" t="s">
        <v>550</v>
      </c>
      <c r="EKC21" s="530" t="s">
        <v>550</v>
      </c>
      <c r="EKD21" s="530" t="s">
        <v>550</v>
      </c>
      <c r="EKE21" s="530" t="s">
        <v>550</v>
      </c>
      <c r="EKF21" s="530" t="s">
        <v>550</v>
      </c>
      <c r="EKG21" s="530" t="s">
        <v>550</v>
      </c>
      <c r="EKH21" s="530" t="s">
        <v>550</v>
      </c>
      <c r="EKI21" s="530" t="s">
        <v>550</v>
      </c>
      <c r="EKJ21" s="530" t="s">
        <v>550</v>
      </c>
      <c r="EKK21" s="530" t="s">
        <v>550</v>
      </c>
      <c r="EKL21" s="530" t="s">
        <v>550</v>
      </c>
      <c r="EKM21" s="530" t="s">
        <v>550</v>
      </c>
      <c r="EKN21" s="530" t="s">
        <v>550</v>
      </c>
      <c r="EKO21" s="530" t="s">
        <v>550</v>
      </c>
      <c r="EKP21" s="530" t="s">
        <v>550</v>
      </c>
      <c r="EKQ21" s="530" t="s">
        <v>550</v>
      </c>
      <c r="EKR21" s="530" t="s">
        <v>550</v>
      </c>
      <c r="EKS21" s="530" t="s">
        <v>550</v>
      </c>
      <c r="EKT21" s="530" t="s">
        <v>550</v>
      </c>
      <c r="EKU21" s="530" t="s">
        <v>550</v>
      </c>
      <c r="EKV21" s="530" t="s">
        <v>550</v>
      </c>
      <c r="EKW21" s="530" t="s">
        <v>550</v>
      </c>
      <c r="EKX21" s="530" t="s">
        <v>550</v>
      </c>
      <c r="EKY21" s="530" t="s">
        <v>550</v>
      </c>
      <c r="EKZ21" s="530" t="s">
        <v>550</v>
      </c>
      <c r="ELA21" s="530" t="s">
        <v>550</v>
      </c>
      <c r="ELB21" s="530" t="s">
        <v>550</v>
      </c>
      <c r="ELC21" s="530" t="s">
        <v>550</v>
      </c>
      <c r="ELD21" s="530" t="s">
        <v>550</v>
      </c>
      <c r="ELE21" s="530" t="s">
        <v>550</v>
      </c>
      <c r="ELF21" s="530" t="s">
        <v>550</v>
      </c>
      <c r="ELG21" s="530" t="s">
        <v>550</v>
      </c>
      <c r="ELH21" s="530" t="s">
        <v>550</v>
      </c>
      <c r="ELI21" s="530" t="s">
        <v>550</v>
      </c>
      <c r="ELJ21" s="530" t="s">
        <v>550</v>
      </c>
      <c r="ELK21" s="530" t="s">
        <v>550</v>
      </c>
      <c r="ELL21" s="530" t="s">
        <v>550</v>
      </c>
      <c r="ELM21" s="530" t="s">
        <v>550</v>
      </c>
      <c r="ELN21" s="530" t="s">
        <v>550</v>
      </c>
      <c r="ELO21" s="530" t="s">
        <v>550</v>
      </c>
      <c r="ELP21" s="530" t="s">
        <v>550</v>
      </c>
      <c r="ELQ21" s="530" t="s">
        <v>550</v>
      </c>
      <c r="ELR21" s="530" t="s">
        <v>550</v>
      </c>
      <c r="ELS21" s="530" t="s">
        <v>550</v>
      </c>
      <c r="ELT21" s="530" t="s">
        <v>550</v>
      </c>
      <c r="ELU21" s="530" t="s">
        <v>550</v>
      </c>
      <c r="ELV21" s="530" t="s">
        <v>550</v>
      </c>
      <c r="ELW21" s="530" t="s">
        <v>550</v>
      </c>
      <c r="ELX21" s="530" t="s">
        <v>550</v>
      </c>
      <c r="ELY21" s="530" t="s">
        <v>550</v>
      </c>
      <c r="ELZ21" s="530" t="s">
        <v>550</v>
      </c>
      <c r="EMA21" s="530" t="s">
        <v>550</v>
      </c>
      <c r="EMB21" s="530" t="s">
        <v>550</v>
      </c>
      <c r="EMC21" s="530" t="s">
        <v>550</v>
      </c>
      <c r="EMD21" s="530" t="s">
        <v>550</v>
      </c>
      <c r="EME21" s="530" t="s">
        <v>550</v>
      </c>
      <c r="EMF21" s="530" t="s">
        <v>550</v>
      </c>
      <c r="EMG21" s="530" t="s">
        <v>550</v>
      </c>
      <c r="EMH21" s="530" t="s">
        <v>550</v>
      </c>
      <c r="EMI21" s="530" t="s">
        <v>550</v>
      </c>
      <c r="EMJ21" s="530" t="s">
        <v>550</v>
      </c>
      <c r="EMK21" s="530" t="s">
        <v>550</v>
      </c>
      <c r="EML21" s="530" t="s">
        <v>550</v>
      </c>
      <c r="EMM21" s="530" t="s">
        <v>550</v>
      </c>
      <c r="EMN21" s="530" t="s">
        <v>550</v>
      </c>
      <c r="EMO21" s="530" t="s">
        <v>550</v>
      </c>
      <c r="EMP21" s="530" t="s">
        <v>550</v>
      </c>
      <c r="EMQ21" s="530" t="s">
        <v>550</v>
      </c>
      <c r="EMR21" s="530" t="s">
        <v>550</v>
      </c>
      <c r="EMS21" s="530" t="s">
        <v>550</v>
      </c>
      <c r="EMT21" s="530" t="s">
        <v>550</v>
      </c>
      <c r="EMU21" s="530" t="s">
        <v>550</v>
      </c>
      <c r="EMV21" s="530" t="s">
        <v>550</v>
      </c>
      <c r="EMW21" s="530" t="s">
        <v>550</v>
      </c>
      <c r="EMX21" s="530" t="s">
        <v>550</v>
      </c>
      <c r="EMY21" s="530" t="s">
        <v>550</v>
      </c>
      <c r="EMZ21" s="530" t="s">
        <v>550</v>
      </c>
      <c r="ENA21" s="530" t="s">
        <v>550</v>
      </c>
      <c r="ENB21" s="530" t="s">
        <v>550</v>
      </c>
      <c r="ENC21" s="530" t="s">
        <v>550</v>
      </c>
      <c r="END21" s="530" t="s">
        <v>550</v>
      </c>
      <c r="ENE21" s="530" t="s">
        <v>550</v>
      </c>
      <c r="ENF21" s="530" t="s">
        <v>550</v>
      </c>
      <c r="ENG21" s="530" t="s">
        <v>550</v>
      </c>
      <c r="ENH21" s="530" t="s">
        <v>550</v>
      </c>
      <c r="ENI21" s="530" t="s">
        <v>550</v>
      </c>
      <c r="ENJ21" s="530" t="s">
        <v>550</v>
      </c>
      <c r="ENK21" s="530" t="s">
        <v>550</v>
      </c>
      <c r="ENL21" s="530" t="s">
        <v>550</v>
      </c>
      <c r="ENM21" s="530" t="s">
        <v>550</v>
      </c>
      <c r="ENN21" s="530" t="s">
        <v>550</v>
      </c>
      <c r="ENO21" s="530" t="s">
        <v>550</v>
      </c>
      <c r="ENP21" s="530" t="s">
        <v>550</v>
      </c>
      <c r="ENQ21" s="530" t="s">
        <v>550</v>
      </c>
      <c r="ENR21" s="530" t="s">
        <v>550</v>
      </c>
      <c r="ENS21" s="530" t="s">
        <v>550</v>
      </c>
      <c r="ENT21" s="530" t="s">
        <v>550</v>
      </c>
      <c r="ENU21" s="530" t="s">
        <v>550</v>
      </c>
      <c r="ENV21" s="530" t="s">
        <v>550</v>
      </c>
      <c r="ENW21" s="530" t="s">
        <v>550</v>
      </c>
      <c r="ENX21" s="530" t="s">
        <v>550</v>
      </c>
      <c r="ENY21" s="530" t="s">
        <v>550</v>
      </c>
      <c r="ENZ21" s="530" t="s">
        <v>550</v>
      </c>
      <c r="EOA21" s="530" t="s">
        <v>550</v>
      </c>
      <c r="EOB21" s="530" t="s">
        <v>550</v>
      </c>
      <c r="EOC21" s="530" t="s">
        <v>550</v>
      </c>
      <c r="EOD21" s="530" t="s">
        <v>550</v>
      </c>
      <c r="EOE21" s="530" t="s">
        <v>550</v>
      </c>
      <c r="EOF21" s="530" t="s">
        <v>550</v>
      </c>
      <c r="EOG21" s="530" t="s">
        <v>550</v>
      </c>
      <c r="EOH21" s="530" t="s">
        <v>550</v>
      </c>
      <c r="EOI21" s="530" t="s">
        <v>550</v>
      </c>
      <c r="EOJ21" s="530" t="s">
        <v>550</v>
      </c>
      <c r="EOK21" s="530" t="s">
        <v>550</v>
      </c>
      <c r="EOL21" s="530" t="s">
        <v>550</v>
      </c>
      <c r="EOM21" s="530" t="s">
        <v>550</v>
      </c>
      <c r="EON21" s="530" t="s">
        <v>550</v>
      </c>
      <c r="EOO21" s="530" t="s">
        <v>550</v>
      </c>
      <c r="EOP21" s="530" t="s">
        <v>550</v>
      </c>
      <c r="EOQ21" s="530" t="s">
        <v>550</v>
      </c>
      <c r="EOR21" s="530" t="s">
        <v>550</v>
      </c>
      <c r="EOS21" s="530" t="s">
        <v>550</v>
      </c>
      <c r="EOT21" s="530" t="s">
        <v>550</v>
      </c>
      <c r="EOU21" s="530" t="s">
        <v>550</v>
      </c>
      <c r="EOV21" s="530" t="s">
        <v>550</v>
      </c>
      <c r="EOW21" s="530" t="s">
        <v>550</v>
      </c>
      <c r="EOX21" s="530" t="s">
        <v>550</v>
      </c>
      <c r="EOY21" s="530" t="s">
        <v>550</v>
      </c>
      <c r="EOZ21" s="530" t="s">
        <v>550</v>
      </c>
      <c r="EPA21" s="530" t="s">
        <v>550</v>
      </c>
      <c r="EPB21" s="530" t="s">
        <v>550</v>
      </c>
      <c r="EPC21" s="530" t="s">
        <v>550</v>
      </c>
      <c r="EPD21" s="530" t="s">
        <v>550</v>
      </c>
      <c r="EPE21" s="530" t="s">
        <v>550</v>
      </c>
      <c r="EPF21" s="530" t="s">
        <v>550</v>
      </c>
      <c r="EPG21" s="530" t="s">
        <v>550</v>
      </c>
      <c r="EPH21" s="530" t="s">
        <v>550</v>
      </c>
      <c r="EPI21" s="530" t="s">
        <v>550</v>
      </c>
      <c r="EPJ21" s="530" t="s">
        <v>550</v>
      </c>
      <c r="EPK21" s="530" t="s">
        <v>550</v>
      </c>
      <c r="EPL21" s="530" t="s">
        <v>550</v>
      </c>
      <c r="EPM21" s="530" t="s">
        <v>550</v>
      </c>
      <c r="EPN21" s="530" t="s">
        <v>550</v>
      </c>
      <c r="EPO21" s="530" t="s">
        <v>550</v>
      </c>
      <c r="EPP21" s="530" t="s">
        <v>550</v>
      </c>
      <c r="EPQ21" s="530" t="s">
        <v>550</v>
      </c>
      <c r="EPR21" s="530" t="s">
        <v>550</v>
      </c>
      <c r="EPS21" s="530" t="s">
        <v>550</v>
      </c>
      <c r="EPT21" s="530" t="s">
        <v>550</v>
      </c>
      <c r="EPU21" s="530" t="s">
        <v>550</v>
      </c>
      <c r="EPV21" s="530" t="s">
        <v>550</v>
      </c>
      <c r="EPW21" s="530" t="s">
        <v>550</v>
      </c>
      <c r="EPX21" s="530" t="s">
        <v>550</v>
      </c>
      <c r="EPY21" s="530" t="s">
        <v>550</v>
      </c>
      <c r="EPZ21" s="530" t="s">
        <v>550</v>
      </c>
      <c r="EQA21" s="530" t="s">
        <v>550</v>
      </c>
      <c r="EQB21" s="530" t="s">
        <v>550</v>
      </c>
      <c r="EQC21" s="530" t="s">
        <v>550</v>
      </c>
      <c r="EQD21" s="530" t="s">
        <v>550</v>
      </c>
      <c r="EQE21" s="530" t="s">
        <v>550</v>
      </c>
      <c r="EQF21" s="530" t="s">
        <v>550</v>
      </c>
      <c r="EQG21" s="530" t="s">
        <v>550</v>
      </c>
      <c r="EQH21" s="530" t="s">
        <v>550</v>
      </c>
      <c r="EQI21" s="530" t="s">
        <v>550</v>
      </c>
      <c r="EQJ21" s="530" t="s">
        <v>550</v>
      </c>
      <c r="EQK21" s="530" t="s">
        <v>550</v>
      </c>
      <c r="EQL21" s="530" t="s">
        <v>550</v>
      </c>
      <c r="EQM21" s="530" t="s">
        <v>550</v>
      </c>
      <c r="EQN21" s="530" t="s">
        <v>550</v>
      </c>
      <c r="EQO21" s="530" t="s">
        <v>550</v>
      </c>
      <c r="EQP21" s="530" t="s">
        <v>550</v>
      </c>
      <c r="EQQ21" s="530" t="s">
        <v>550</v>
      </c>
      <c r="EQR21" s="530" t="s">
        <v>550</v>
      </c>
      <c r="EQS21" s="530" t="s">
        <v>550</v>
      </c>
      <c r="EQT21" s="530" t="s">
        <v>550</v>
      </c>
      <c r="EQU21" s="530" t="s">
        <v>550</v>
      </c>
      <c r="EQV21" s="530" t="s">
        <v>550</v>
      </c>
      <c r="EQW21" s="530" t="s">
        <v>550</v>
      </c>
      <c r="EQX21" s="530" t="s">
        <v>550</v>
      </c>
      <c r="EQY21" s="530" t="s">
        <v>550</v>
      </c>
      <c r="EQZ21" s="530" t="s">
        <v>550</v>
      </c>
      <c r="ERA21" s="530" t="s">
        <v>550</v>
      </c>
      <c r="ERB21" s="530" t="s">
        <v>550</v>
      </c>
      <c r="ERC21" s="530" t="s">
        <v>550</v>
      </c>
      <c r="ERD21" s="530" t="s">
        <v>550</v>
      </c>
      <c r="ERE21" s="530" t="s">
        <v>550</v>
      </c>
      <c r="ERF21" s="530" t="s">
        <v>550</v>
      </c>
      <c r="ERG21" s="530" t="s">
        <v>550</v>
      </c>
      <c r="ERH21" s="530" t="s">
        <v>550</v>
      </c>
      <c r="ERI21" s="530" t="s">
        <v>550</v>
      </c>
      <c r="ERJ21" s="530" t="s">
        <v>550</v>
      </c>
      <c r="ERK21" s="530" t="s">
        <v>550</v>
      </c>
      <c r="ERL21" s="530" t="s">
        <v>550</v>
      </c>
      <c r="ERM21" s="530" t="s">
        <v>550</v>
      </c>
      <c r="ERN21" s="530" t="s">
        <v>550</v>
      </c>
      <c r="ERO21" s="530" t="s">
        <v>550</v>
      </c>
      <c r="ERP21" s="530" t="s">
        <v>550</v>
      </c>
      <c r="ERQ21" s="530" t="s">
        <v>550</v>
      </c>
      <c r="ERR21" s="530" t="s">
        <v>550</v>
      </c>
      <c r="ERS21" s="530" t="s">
        <v>550</v>
      </c>
      <c r="ERT21" s="530" t="s">
        <v>550</v>
      </c>
      <c r="ERU21" s="530" t="s">
        <v>550</v>
      </c>
      <c r="ERV21" s="530" t="s">
        <v>550</v>
      </c>
      <c r="ERW21" s="530" t="s">
        <v>550</v>
      </c>
      <c r="ERX21" s="530" t="s">
        <v>550</v>
      </c>
      <c r="ERY21" s="530" t="s">
        <v>550</v>
      </c>
      <c r="ERZ21" s="530" t="s">
        <v>550</v>
      </c>
      <c r="ESA21" s="530" t="s">
        <v>550</v>
      </c>
      <c r="ESB21" s="530" t="s">
        <v>550</v>
      </c>
      <c r="ESC21" s="530" t="s">
        <v>550</v>
      </c>
      <c r="ESD21" s="530" t="s">
        <v>550</v>
      </c>
      <c r="ESE21" s="530" t="s">
        <v>550</v>
      </c>
      <c r="ESF21" s="530" t="s">
        <v>550</v>
      </c>
      <c r="ESG21" s="530" t="s">
        <v>550</v>
      </c>
      <c r="ESH21" s="530" t="s">
        <v>550</v>
      </c>
      <c r="ESI21" s="530" t="s">
        <v>550</v>
      </c>
      <c r="ESJ21" s="530" t="s">
        <v>550</v>
      </c>
      <c r="ESK21" s="530" t="s">
        <v>550</v>
      </c>
      <c r="ESL21" s="530" t="s">
        <v>550</v>
      </c>
      <c r="ESM21" s="530" t="s">
        <v>550</v>
      </c>
      <c r="ESN21" s="530" t="s">
        <v>550</v>
      </c>
      <c r="ESO21" s="530" t="s">
        <v>550</v>
      </c>
      <c r="ESP21" s="530" t="s">
        <v>550</v>
      </c>
      <c r="ESQ21" s="530" t="s">
        <v>550</v>
      </c>
      <c r="ESR21" s="530" t="s">
        <v>550</v>
      </c>
      <c r="ESS21" s="530" t="s">
        <v>550</v>
      </c>
      <c r="EST21" s="530" t="s">
        <v>550</v>
      </c>
      <c r="ESU21" s="530" t="s">
        <v>550</v>
      </c>
      <c r="ESV21" s="530" t="s">
        <v>550</v>
      </c>
      <c r="ESW21" s="530" t="s">
        <v>550</v>
      </c>
      <c r="ESX21" s="530" t="s">
        <v>550</v>
      </c>
      <c r="ESY21" s="530" t="s">
        <v>550</v>
      </c>
      <c r="ESZ21" s="530" t="s">
        <v>550</v>
      </c>
      <c r="ETA21" s="530" t="s">
        <v>550</v>
      </c>
      <c r="ETB21" s="530" t="s">
        <v>550</v>
      </c>
      <c r="ETC21" s="530" t="s">
        <v>550</v>
      </c>
      <c r="ETD21" s="530" t="s">
        <v>550</v>
      </c>
      <c r="ETE21" s="530" t="s">
        <v>550</v>
      </c>
      <c r="ETF21" s="530" t="s">
        <v>550</v>
      </c>
      <c r="ETG21" s="530" t="s">
        <v>550</v>
      </c>
      <c r="ETH21" s="530" t="s">
        <v>550</v>
      </c>
      <c r="ETI21" s="530" t="s">
        <v>550</v>
      </c>
      <c r="ETJ21" s="530" t="s">
        <v>550</v>
      </c>
      <c r="ETK21" s="530" t="s">
        <v>550</v>
      </c>
      <c r="ETL21" s="530" t="s">
        <v>550</v>
      </c>
      <c r="ETM21" s="530" t="s">
        <v>550</v>
      </c>
      <c r="ETN21" s="530" t="s">
        <v>550</v>
      </c>
      <c r="ETO21" s="530" t="s">
        <v>550</v>
      </c>
      <c r="ETP21" s="530" t="s">
        <v>550</v>
      </c>
      <c r="ETQ21" s="530" t="s">
        <v>550</v>
      </c>
      <c r="ETR21" s="530" t="s">
        <v>550</v>
      </c>
      <c r="ETS21" s="530" t="s">
        <v>550</v>
      </c>
      <c r="ETT21" s="530" t="s">
        <v>550</v>
      </c>
      <c r="ETU21" s="530" t="s">
        <v>550</v>
      </c>
      <c r="ETV21" s="530" t="s">
        <v>550</v>
      </c>
      <c r="ETW21" s="530" t="s">
        <v>550</v>
      </c>
      <c r="ETX21" s="530" t="s">
        <v>550</v>
      </c>
      <c r="ETY21" s="530" t="s">
        <v>550</v>
      </c>
      <c r="ETZ21" s="530" t="s">
        <v>550</v>
      </c>
      <c r="EUA21" s="530" t="s">
        <v>550</v>
      </c>
      <c r="EUB21" s="530" t="s">
        <v>550</v>
      </c>
      <c r="EUC21" s="530" t="s">
        <v>550</v>
      </c>
      <c r="EUD21" s="530" t="s">
        <v>550</v>
      </c>
      <c r="EUE21" s="530" t="s">
        <v>550</v>
      </c>
      <c r="EUF21" s="530" t="s">
        <v>550</v>
      </c>
      <c r="EUG21" s="530" t="s">
        <v>550</v>
      </c>
      <c r="EUH21" s="530" t="s">
        <v>550</v>
      </c>
      <c r="EUI21" s="530" t="s">
        <v>550</v>
      </c>
      <c r="EUJ21" s="530" t="s">
        <v>550</v>
      </c>
      <c r="EUK21" s="530" t="s">
        <v>550</v>
      </c>
      <c r="EUL21" s="530" t="s">
        <v>550</v>
      </c>
      <c r="EUM21" s="530" t="s">
        <v>550</v>
      </c>
      <c r="EUN21" s="530" t="s">
        <v>550</v>
      </c>
      <c r="EUO21" s="530" t="s">
        <v>550</v>
      </c>
      <c r="EUP21" s="530" t="s">
        <v>550</v>
      </c>
      <c r="EUQ21" s="530" t="s">
        <v>550</v>
      </c>
      <c r="EUR21" s="530" t="s">
        <v>550</v>
      </c>
      <c r="EUS21" s="530" t="s">
        <v>550</v>
      </c>
      <c r="EUT21" s="530" t="s">
        <v>550</v>
      </c>
      <c r="EUU21" s="530" t="s">
        <v>550</v>
      </c>
      <c r="EUV21" s="530" t="s">
        <v>550</v>
      </c>
      <c r="EUW21" s="530" t="s">
        <v>550</v>
      </c>
      <c r="EUX21" s="530" t="s">
        <v>550</v>
      </c>
      <c r="EUY21" s="530" t="s">
        <v>550</v>
      </c>
      <c r="EUZ21" s="530" t="s">
        <v>550</v>
      </c>
      <c r="EVA21" s="530" t="s">
        <v>550</v>
      </c>
      <c r="EVB21" s="530" t="s">
        <v>550</v>
      </c>
      <c r="EVC21" s="530" t="s">
        <v>550</v>
      </c>
      <c r="EVD21" s="530" t="s">
        <v>550</v>
      </c>
      <c r="EVE21" s="530" t="s">
        <v>550</v>
      </c>
      <c r="EVF21" s="530" t="s">
        <v>550</v>
      </c>
      <c r="EVG21" s="530" t="s">
        <v>550</v>
      </c>
      <c r="EVH21" s="530" t="s">
        <v>550</v>
      </c>
      <c r="EVI21" s="530" t="s">
        <v>550</v>
      </c>
      <c r="EVJ21" s="530" t="s">
        <v>550</v>
      </c>
      <c r="EVK21" s="530" t="s">
        <v>550</v>
      </c>
      <c r="EVL21" s="530" t="s">
        <v>550</v>
      </c>
      <c r="EVM21" s="530" t="s">
        <v>550</v>
      </c>
      <c r="EVN21" s="530" t="s">
        <v>550</v>
      </c>
      <c r="EVO21" s="530" t="s">
        <v>550</v>
      </c>
      <c r="EVP21" s="530" t="s">
        <v>550</v>
      </c>
      <c r="EVQ21" s="530" t="s">
        <v>550</v>
      </c>
      <c r="EVR21" s="530" t="s">
        <v>550</v>
      </c>
      <c r="EVS21" s="530" t="s">
        <v>550</v>
      </c>
      <c r="EVT21" s="530" t="s">
        <v>550</v>
      </c>
      <c r="EVU21" s="530" t="s">
        <v>550</v>
      </c>
      <c r="EVV21" s="530" t="s">
        <v>550</v>
      </c>
      <c r="EVW21" s="530" t="s">
        <v>550</v>
      </c>
      <c r="EVX21" s="530" t="s">
        <v>550</v>
      </c>
      <c r="EVY21" s="530" t="s">
        <v>550</v>
      </c>
      <c r="EVZ21" s="530" t="s">
        <v>550</v>
      </c>
      <c r="EWA21" s="530" t="s">
        <v>550</v>
      </c>
      <c r="EWB21" s="530" t="s">
        <v>550</v>
      </c>
      <c r="EWC21" s="530" t="s">
        <v>550</v>
      </c>
      <c r="EWD21" s="530" t="s">
        <v>550</v>
      </c>
      <c r="EWE21" s="530" t="s">
        <v>550</v>
      </c>
      <c r="EWF21" s="530" t="s">
        <v>550</v>
      </c>
      <c r="EWG21" s="530" t="s">
        <v>550</v>
      </c>
      <c r="EWH21" s="530" t="s">
        <v>550</v>
      </c>
      <c r="EWI21" s="530" t="s">
        <v>550</v>
      </c>
      <c r="EWJ21" s="530" t="s">
        <v>550</v>
      </c>
      <c r="EWK21" s="530" t="s">
        <v>550</v>
      </c>
      <c r="EWL21" s="530" t="s">
        <v>550</v>
      </c>
      <c r="EWM21" s="530" t="s">
        <v>550</v>
      </c>
      <c r="EWN21" s="530" t="s">
        <v>550</v>
      </c>
      <c r="EWO21" s="530" t="s">
        <v>550</v>
      </c>
      <c r="EWP21" s="530" t="s">
        <v>550</v>
      </c>
      <c r="EWQ21" s="530" t="s">
        <v>550</v>
      </c>
      <c r="EWR21" s="530" t="s">
        <v>550</v>
      </c>
      <c r="EWS21" s="530" t="s">
        <v>550</v>
      </c>
      <c r="EWT21" s="530" t="s">
        <v>550</v>
      </c>
      <c r="EWU21" s="530" t="s">
        <v>550</v>
      </c>
      <c r="EWV21" s="530" t="s">
        <v>550</v>
      </c>
      <c r="EWW21" s="530" t="s">
        <v>550</v>
      </c>
      <c r="EWX21" s="530" t="s">
        <v>550</v>
      </c>
      <c r="EWY21" s="530" t="s">
        <v>550</v>
      </c>
      <c r="EWZ21" s="530" t="s">
        <v>550</v>
      </c>
      <c r="EXA21" s="530" t="s">
        <v>550</v>
      </c>
      <c r="EXB21" s="530" t="s">
        <v>550</v>
      </c>
      <c r="EXC21" s="530" t="s">
        <v>550</v>
      </c>
      <c r="EXD21" s="530" t="s">
        <v>550</v>
      </c>
      <c r="EXE21" s="530" t="s">
        <v>550</v>
      </c>
      <c r="EXF21" s="530" t="s">
        <v>550</v>
      </c>
      <c r="EXG21" s="530" t="s">
        <v>550</v>
      </c>
      <c r="EXH21" s="530" t="s">
        <v>550</v>
      </c>
      <c r="EXI21" s="530" t="s">
        <v>550</v>
      </c>
      <c r="EXJ21" s="530" t="s">
        <v>550</v>
      </c>
      <c r="EXK21" s="530" t="s">
        <v>550</v>
      </c>
      <c r="EXL21" s="530" t="s">
        <v>550</v>
      </c>
      <c r="EXM21" s="530" t="s">
        <v>550</v>
      </c>
      <c r="EXN21" s="530" t="s">
        <v>550</v>
      </c>
      <c r="EXO21" s="530" t="s">
        <v>550</v>
      </c>
      <c r="EXP21" s="530" t="s">
        <v>550</v>
      </c>
      <c r="EXQ21" s="530" t="s">
        <v>550</v>
      </c>
      <c r="EXR21" s="530" t="s">
        <v>550</v>
      </c>
      <c r="EXS21" s="530" t="s">
        <v>550</v>
      </c>
      <c r="EXT21" s="530" t="s">
        <v>550</v>
      </c>
      <c r="EXU21" s="530" t="s">
        <v>550</v>
      </c>
      <c r="EXV21" s="530" t="s">
        <v>550</v>
      </c>
      <c r="EXW21" s="530" t="s">
        <v>550</v>
      </c>
      <c r="EXX21" s="530" t="s">
        <v>550</v>
      </c>
      <c r="EXY21" s="530" t="s">
        <v>550</v>
      </c>
      <c r="EXZ21" s="530" t="s">
        <v>550</v>
      </c>
      <c r="EYA21" s="530" t="s">
        <v>550</v>
      </c>
      <c r="EYB21" s="530" t="s">
        <v>550</v>
      </c>
      <c r="EYC21" s="530" t="s">
        <v>550</v>
      </c>
      <c r="EYD21" s="530" t="s">
        <v>550</v>
      </c>
      <c r="EYE21" s="530" t="s">
        <v>550</v>
      </c>
      <c r="EYF21" s="530" t="s">
        <v>550</v>
      </c>
      <c r="EYG21" s="530" t="s">
        <v>550</v>
      </c>
      <c r="EYH21" s="530" t="s">
        <v>550</v>
      </c>
      <c r="EYI21" s="530" t="s">
        <v>550</v>
      </c>
      <c r="EYJ21" s="530" t="s">
        <v>550</v>
      </c>
      <c r="EYK21" s="530" t="s">
        <v>550</v>
      </c>
      <c r="EYL21" s="530" t="s">
        <v>550</v>
      </c>
      <c r="EYM21" s="530" t="s">
        <v>550</v>
      </c>
      <c r="EYN21" s="530" t="s">
        <v>550</v>
      </c>
      <c r="EYO21" s="530" t="s">
        <v>550</v>
      </c>
      <c r="EYP21" s="530" t="s">
        <v>550</v>
      </c>
      <c r="EYQ21" s="530" t="s">
        <v>550</v>
      </c>
      <c r="EYR21" s="530" t="s">
        <v>550</v>
      </c>
      <c r="EYS21" s="530" t="s">
        <v>550</v>
      </c>
      <c r="EYT21" s="530" t="s">
        <v>550</v>
      </c>
      <c r="EYU21" s="530" t="s">
        <v>550</v>
      </c>
      <c r="EYV21" s="530" t="s">
        <v>550</v>
      </c>
      <c r="EYW21" s="530" t="s">
        <v>550</v>
      </c>
      <c r="EYX21" s="530" t="s">
        <v>550</v>
      </c>
      <c r="EYY21" s="530" t="s">
        <v>550</v>
      </c>
      <c r="EYZ21" s="530" t="s">
        <v>550</v>
      </c>
      <c r="EZA21" s="530" t="s">
        <v>550</v>
      </c>
      <c r="EZB21" s="530" t="s">
        <v>550</v>
      </c>
      <c r="EZC21" s="530" t="s">
        <v>550</v>
      </c>
      <c r="EZD21" s="530" t="s">
        <v>550</v>
      </c>
      <c r="EZE21" s="530" t="s">
        <v>550</v>
      </c>
      <c r="EZF21" s="530" t="s">
        <v>550</v>
      </c>
      <c r="EZG21" s="530" t="s">
        <v>550</v>
      </c>
      <c r="EZH21" s="530" t="s">
        <v>550</v>
      </c>
      <c r="EZI21" s="530" t="s">
        <v>550</v>
      </c>
      <c r="EZJ21" s="530" t="s">
        <v>550</v>
      </c>
      <c r="EZK21" s="530" t="s">
        <v>550</v>
      </c>
      <c r="EZL21" s="530" t="s">
        <v>550</v>
      </c>
      <c r="EZM21" s="530" t="s">
        <v>550</v>
      </c>
      <c r="EZN21" s="530" t="s">
        <v>550</v>
      </c>
      <c r="EZO21" s="530" t="s">
        <v>550</v>
      </c>
      <c r="EZP21" s="530" t="s">
        <v>550</v>
      </c>
      <c r="EZQ21" s="530" t="s">
        <v>550</v>
      </c>
      <c r="EZR21" s="530" t="s">
        <v>550</v>
      </c>
      <c r="EZS21" s="530" t="s">
        <v>550</v>
      </c>
      <c r="EZT21" s="530" t="s">
        <v>550</v>
      </c>
      <c r="EZU21" s="530" t="s">
        <v>550</v>
      </c>
      <c r="EZV21" s="530" t="s">
        <v>550</v>
      </c>
      <c r="EZW21" s="530" t="s">
        <v>550</v>
      </c>
      <c r="EZX21" s="530" t="s">
        <v>550</v>
      </c>
      <c r="EZY21" s="530" t="s">
        <v>550</v>
      </c>
      <c r="EZZ21" s="530" t="s">
        <v>550</v>
      </c>
      <c r="FAA21" s="530" t="s">
        <v>550</v>
      </c>
      <c r="FAB21" s="530" t="s">
        <v>550</v>
      </c>
      <c r="FAC21" s="530" t="s">
        <v>550</v>
      </c>
      <c r="FAD21" s="530" t="s">
        <v>550</v>
      </c>
      <c r="FAE21" s="530" t="s">
        <v>550</v>
      </c>
      <c r="FAF21" s="530" t="s">
        <v>550</v>
      </c>
      <c r="FAG21" s="530" t="s">
        <v>550</v>
      </c>
      <c r="FAH21" s="530" t="s">
        <v>550</v>
      </c>
      <c r="FAI21" s="530" t="s">
        <v>550</v>
      </c>
      <c r="FAJ21" s="530" t="s">
        <v>550</v>
      </c>
      <c r="FAK21" s="530" t="s">
        <v>550</v>
      </c>
      <c r="FAL21" s="530" t="s">
        <v>550</v>
      </c>
      <c r="FAM21" s="530" t="s">
        <v>550</v>
      </c>
      <c r="FAN21" s="530" t="s">
        <v>550</v>
      </c>
      <c r="FAO21" s="530" t="s">
        <v>550</v>
      </c>
      <c r="FAP21" s="530" t="s">
        <v>550</v>
      </c>
      <c r="FAQ21" s="530" t="s">
        <v>550</v>
      </c>
      <c r="FAR21" s="530" t="s">
        <v>550</v>
      </c>
      <c r="FAS21" s="530" t="s">
        <v>550</v>
      </c>
      <c r="FAT21" s="530" t="s">
        <v>550</v>
      </c>
      <c r="FAU21" s="530" t="s">
        <v>550</v>
      </c>
      <c r="FAV21" s="530" t="s">
        <v>550</v>
      </c>
      <c r="FAW21" s="530" t="s">
        <v>550</v>
      </c>
      <c r="FAX21" s="530" t="s">
        <v>550</v>
      </c>
      <c r="FAY21" s="530" t="s">
        <v>550</v>
      </c>
      <c r="FAZ21" s="530" t="s">
        <v>550</v>
      </c>
      <c r="FBA21" s="530" t="s">
        <v>550</v>
      </c>
      <c r="FBB21" s="530" t="s">
        <v>550</v>
      </c>
      <c r="FBC21" s="530" t="s">
        <v>550</v>
      </c>
      <c r="FBD21" s="530" t="s">
        <v>550</v>
      </c>
      <c r="FBE21" s="530" t="s">
        <v>550</v>
      </c>
      <c r="FBF21" s="530" t="s">
        <v>550</v>
      </c>
      <c r="FBG21" s="530" t="s">
        <v>550</v>
      </c>
      <c r="FBH21" s="530" t="s">
        <v>550</v>
      </c>
      <c r="FBI21" s="530" t="s">
        <v>550</v>
      </c>
      <c r="FBJ21" s="530" t="s">
        <v>550</v>
      </c>
      <c r="FBK21" s="530" t="s">
        <v>550</v>
      </c>
      <c r="FBL21" s="530" t="s">
        <v>550</v>
      </c>
      <c r="FBM21" s="530" t="s">
        <v>550</v>
      </c>
      <c r="FBN21" s="530" t="s">
        <v>550</v>
      </c>
      <c r="FBO21" s="530" t="s">
        <v>550</v>
      </c>
      <c r="FBP21" s="530" t="s">
        <v>550</v>
      </c>
      <c r="FBQ21" s="530" t="s">
        <v>550</v>
      </c>
      <c r="FBR21" s="530" t="s">
        <v>550</v>
      </c>
      <c r="FBS21" s="530" t="s">
        <v>550</v>
      </c>
      <c r="FBT21" s="530" t="s">
        <v>550</v>
      </c>
      <c r="FBU21" s="530" t="s">
        <v>550</v>
      </c>
      <c r="FBV21" s="530" t="s">
        <v>550</v>
      </c>
      <c r="FBW21" s="530" t="s">
        <v>550</v>
      </c>
      <c r="FBX21" s="530" t="s">
        <v>550</v>
      </c>
      <c r="FBY21" s="530" t="s">
        <v>550</v>
      </c>
      <c r="FBZ21" s="530" t="s">
        <v>550</v>
      </c>
      <c r="FCA21" s="530" t="s">
        <v>550</v>
      </c>
      <c r="FCB21" s="530" t="s">
        <v>550</v>
      </c>
      <c r="FCC21" s="530" t="s">
        <v>550</v>
      </c>
      <c r="FCD21" s="530" t="s">
        <v>550</v>
      </c>
      <c r="FCE21" s="530" t="s">
        <v>550</v>
      </c>
      <c r="FCF21" s="530" t="s">
        <v>550</v>
      </c>
      <c r="FCG21" s="530" t="s">
        <v>550</v>
      </c>
      <c r="FCH21" s="530" t="s">
        <v>550</v>
      </c>
      <c r="FCI21" s="530" t="s">
        <v>550</v>
      </c>
      <c r="FCJ21" s="530" t="s">
        <v>550</v>
      </c>
      <c r="FCK21" s="530" t="s">
        <v>550</v>
      </c>
      <c r="FCL21" s="530" t="s">
        <v>550</v>
      </c>
      <c r="FCM21" s="530" t="s">
        <v>550</v>
      </c>
      <c r="FCN21" s="530" t="s">
        <v>550</v>
      </c>
      <c r="FCO21" s="530" t="s">
        <v>550</v>
      </c>
      <c r="FCP21" s="530" t="s">
        <v>550</v>
      </c>
      <c r="FCQ21" s="530" t="s">
        <v>550</v>
      </c>
      <c r="FCR21" s="530" t="s">
        <v>550</v>
      </c>
      <c r="FCS21" s="530" t="s">
        <v>550</v>
      </c>
      <c r="FCT21" s="530" t="s">
        <v>550</v>
      </c>
      <c r="FCU21" s="530" t="s">
        <v>550</v>
      </c>
      <c r="FCV21" s="530" t="s">
        <v>550</v>
      </c>
      <c r="FCW21" s="530" t="s">
        <v>550</v>
      </c>
      <c r="FCX21" s="530" t="s">
        <v>550</v>
      </c>
      <c r="FCY21" s="530" t="s">
        <v>550</v>
      </c>
      <c r="FCZ21" s="530" t="s">
        <v>550</v>
      </c>
      <c r="FDA21" s="530" t="s">
        <v>550</v>
      </c>
      <c r="FDB21" s="530" t="s">
        <v>550</v>
      </c>
      <c r="FDC21" s="530" t="s">
        <v>550</v>
      </c>
      <c r="FDD21" s="530" t="s">
        <v>550</v>
      </c>
      <c r="FDE21" s="530" t="s">
        <v>550</v>
      </c>
      <c r="FDF21" s="530" t="s">
        <v>550</v>
      </c>
      <c r="FDG21" s="530" t="s">
        <v>550</v>
      </c>
      <c r="FDH21" s="530" t="s">
        <v>550</v>
      </c>
      <c r="FDI21" s="530" t="s">
        <v>550</v>
      </c>
      <c r="FDJ21" s="530" t="s">
        <v>550</v>
      </c>
      <c r="FDK21" s="530" t="s">
        <v>550</v>
      </c>
      <c r="FDL21" s="530" t="s">
        <v>550</v>
      </c>
      <c r="FDM21" s="530" t="s">
        <v>550</v>
      </c>
      <c r="FDN21" s="530" t="s">
        <v>550</v>
      </c>
      <c r="FDO21" s="530" t="s">
        <v>550</v>
      </c>
      <c r="FDP21" s="530" t="s">
        <v>550</v>
      </c>
      <c r="FDQ21" s="530" t="s">
        <v>550</v>
      </c>
      <c r="FDR21" s="530" t="s">
        <v>550</v>
      </c>
      <c r="FDS21" s="530" t="s">
        <v>550</v>
      </c>
      <c r="FDT21" s="530" t="s">
        <v>550</v>
      </c>
      <c r="FDU21" s="530" t="s">
        <v>550</v>
      </c>
      <c r="FDV21" s="530" t="s">
        <v>550</v>
      </c>
      <c r="FDW21" s="530" t="s">
        <v>550</v>
      </c>
      <c r="FDX21" s="530" t="s">
        <v>550</v>
      </c>
      <c r="FDY21" s="530" t="s">
        <v>550</v>
      </c>
      <c r="FDZ21" s="530" t="s">
        <v>550</v>
      </c>
      <c r="FEA21" s="530" t="s">
        <v>550</v>
      </c>
      <c r="FEB21" s="530" t="s">
        <v>550</v>
      </c>
      <c r="FEC21" s="530" t="s">
        <v>550</v>
      </c>
      <c r="FED21" s="530" t="s">
        <v>550</v>
      </c>
      <c r="FEE21" s="530" t="s">
        <v>550</v>
      </c>
      <c r="FEF21" s="530" t="s">
        <v>550</v>
      </c>
      <c r="FEG21" s="530" t="s">
        <v>550</v>
      </c>
      <c r="FEH21" s="530" t="s">
        <v>550</v>
      </c>
      <c r="FEI21" s="530" t="s">
        <v>550</v>
      </c>
      <c r="FEJ21" s="530" t="s">
        <v>550</v>
      </c>
      <c r="FEK21" s="530" t="s">
        <v>550</v>
      </c>
      <c r="FEL21" s="530" t="s">
        <v>550</v>
      </c>
      <c r="FEM21" s="530" t="s">
        <v>550</v>
      </c>
      <c r="FEN21" s="530" t="s">
        <v>550</v>
      </c>
      <c r="FEO21" s="530" t="s">
        <v>550</v>
      </c>
      <c r="FEP21" s="530" t="s">
        <v>550</v>
      </c>
      <c r="FEQ21" s="530" t="s">
        <v>550</v>
      </c>
      <c r="FER21" s="530" t="s">
        <v>550</v>
      </c>
      <c r="FES21" s="530" t="s">
        <v>550</v>
      </c>
      <c r="FET21" s="530" t="s">
        <v>550</v>
      </c>
      <c r="FEU21" s="530" t="s">
        <v>550</v>
      </c>
      <c r="FEV21" s="530" t="s">
        <v>550</v>
      </c>
      <c r="FEW21" s="530" t="s">
        <v>550</v>
      </c>
      <c r="FEX21" s="530" t="s">
        <v>550</v>
      </c>
      <c r="FEY21" s="530" t="s">
        <v>550</v>
      </c>
      <c r="FEZ21" s="530" t="s">
        <v>550</v>
      </c>
      <c r="FFA21" s="530" t="s">
        <v>550</v>
      </c>
      <c r="FFB21" s="530" t="s">
        <v>550</v>
      </c>
      <c r="FFC21" s="530" t="s">
        <v>550</v>
      </c>
      <c r="FFD21" s="530" t="s">
        <v>550</v>
      </c>
      <c r="FFE21" s="530" t="s">
        <v>550</v>
      </c>
      <c r="FFF21" s="530" t="s">
        <v>550</v>
      </c>
      <c r="FFG21" s="530" t="s">
        <v>550</v>
      </c>
      <c r="FFH21" s="530" t="s">
        <v>550</v>
      </c>
      <c r="FFI21" s="530" t="s">
        <v>550</v>
      </c>
      <c r="FFJ21" s="530" t="s">
        <v>550</v>
      </c>
      <c r="FFK21" s="530" t="s">
        <v>550</v>
      </c>
      <c r="FFL21" s="530" t="s">
        <v>550</v>
      </c>
      <c r="FFM21" s="530" t="s">
        <v>550</v>
      </c>
      <c r="FFN21" s="530" t="s">
        <v>550</v>
      </c>
      <c r="FFO21" s="530" t="s">
        <v>550</v>
      </c>
      <c r="FFP21" s="530" t="s">
        <v>550</v>
      </c>
      <c r="FFQ21" s="530" t="s">
        <v>550</v>
      </c>
      <c r="FFR21" s="530" t="s">
        <v>550</v>
      </c>
      <c r="FFS21" s="530" t="s">
        <v>550</v>
      </c>
      <c r="FFT21" s="530" t="s">
        <v>550</v>
      </c>
      <c r="FFU21" s="530" t="s">
        <v>550</v>
      </c>
      <c r="FFV21" s="530" t="s">
        <v>550</v>
      </c>
      <c r="FFW21" s="530" t="s">
        <v>550</v>
      </c>
      <c r="FFX21" s="530" t="s">
        <v>550</v>
      </c>
      <c r="FFY21" s="530" t="s">
        <v>550</v>
      </c>
      <c r="FFZ21" s="530" t="s">
        <v>550</v>
      </c>
      <c r="FGA21" s="530" t="s">
        <v>550</v>
      </c>
      <c r="FGB21" s="530" t="s">
        <v>550</v>
      </c>
      <c r="FGC21" s="530" t="s">
        <v>550</v>
      </c>
      <c r="FGD21" s="530" t="s">
        <v>550</v>
      </c>
      <c r="FGE21" s="530" t="s">
        <v>550</v>
      </c>
      <c r="FGF21" s="530" t="s">
        <v>550</v>
      </c>
      <c r="FGG21" s="530" t="s">
        <v>550</v>
      </c>
      <c r="FGH21" s="530" t="s">
        <v>550</v>
      </c>
      <c r="FGI21" s="530" t="s">
        <v>550</v>
      </c>
      <c r="FGJ21" s="530" t="s">
        <v>550</v>
      </c>
      <c r="FGK21" s="530" t="s">
        <v>550</v>
      </c>
      <c r="FGL21" s="530" t="s">
        <v>550</v>
      </c>
      <c r="FGM21" s="530" t="s">
        <v>550</v>
      </c>
      <c r="FGN21" s="530" t="s">
        <v>550</v>
      </c>
      <c r="FGO21" s="530" t="s">
        <v>550</v>
      </c>
      <c r="FGP21" s="530" t="s">
        <v>550</v>
      </c>
      <c r="FGQ21" s="530" t="s">
        <v>550</v>
      </c>
      <c r="FGR21" s="530" t="s">
        <v>550</v>
      </c>
      <c r="FGS21" s="530" t="s">
        <v>550</v>
      </c>
      <c r="FGT21" s="530" t="s">
        <v>550</v>
      </c>
      <c r="FGU21" s="530" t="s">
        <v>550</v>
      </c>
      <c r="FGV21" s="530" t="s">
        <v>550</v>
      </c>
      <c r="FGW21" s="530" t="s">
        <v>550</v>
      </c>
      <c r="FGX21" s="530" t="s">
        <v>550</v>
      </c>
      <c r="FGY21" s="530" t="s">
        <v>550</v>
      </c>
      <c r="FGZ21" s="530" t="s">
        <v>550</v>
      </c>
      <c r="FHA21" s="530" t="s">
        <v>550</v>
      </c>
      <c r="FHB21" s="530" t="s">
        <v>550</v>
      </c>
      <c r="FHC21" s="530" t="s">
        <v>550</v>
      </c>
      <c r="FHD21" s="530" t="s">
        <v>550</v>
      </c>
      <c r="FHE21" s="530" t="s">
        <v>550</v>
      </c>
      <c r="FHF21" s="530" t="s">
        <v>550</v>
      </c>
      <c r="FHG21" s="530" t="s">
        <v>550</v>
      </c>
      <c r="FHH21" s="530" t="s">
        <v>550</v>
      </c>
      <c r="FHI21" s="530" t="s">
        <v>550</v>
      </c>
      <c r="FHJ21" s="530" t="s">
        <v>550</v>
      </c>
      <c r="FHK21" s="530" t="s">
        <v>550</v>
      </c>
      <c r="FHL21" s="530" t="s">
        <v>550</v>
      </c>
      <c r="FHM21" s="530" t="s">
        <v>550</v>
      </c>
      <c r="FHN21" s="530" t="s">
        <v>550</v>
      </c>
      <c r="FHO21" s="530" t="s">
        <v>550</v>
      </c>
      <c r="FHP21" s="530" t="s">
        <v>550</v>
      </c>
      <c r="FHQ21" s="530" t="s">
        <v>550</v>
      </c>
      <c r="FHR21" s="530" t="s">
        <v>550</v>
      </c>
      <c r="FHS21" s="530" t="s">
        <v>550</v>
      </c>
      <c r="FHT21" s="530" t="s">
        <v>550</v>
      </c>
      <c r="FHU21" s="530" t="s">
        <v>550</v>
      </c>
      <c r="FHV21" s="530" t="s">
        <v>550</v>
      </c>
      <c r="FHW21" s="530" t="s">
        <v>550</v>
      </c>
      <c r="FHX21" s="530" t="s">
        <v>550</v>
      </c>
      <c r="FHY21" s="530" t="s">
        <v>550</v>
      </c>
      <c r="FHZ21" s="530" t="s">
        <v>550</v>
      </c>
      <c r="FIA21" s="530" t="s">
        <v>550</v>
      </c>
      <c r="FIB21" s="530" t="s">
        <v>550</v>
      </c>
      <c r="FIC21" s="530" t="s">
        <v>550</v>
      </c>
      <c r="FID21" s="530" t="s">
        <v>550</v>
      </c>
      <c r="FIE21" s="530" t="s">
        <v>550</v>
      </c>
      <c r="FIF21" s="530" t="s">
        <v>550</v>
      </c>
      <c r="FIG21" s="530" t="s">
        <v>550</v>
      </c>
      <c r="FIH21" s="530" t="s">
        <v>550</v>
      </c>
      <c r="FII21" s="530" t="s">
        <v>550</v>
      </c>
      <c r="FIJ21" s="530" t="s">
        <v>550</v>
      </c>
      <c r="FIK21" s="530" t="s">
        <v>550</v>
      </c>
      <c r="FIL21" s="530" t="s">
        <v>550</v>
      </c>
      <c r="FIM21" s="530" t="s">
        <v>550</v>
      </c>
      <c r="FIN21" s="530" t="s">
        <v>550</v>
      </c>
      <c r="FIO21" s="530" t="s">
        <v>550</v>
      </c>
      <c r="FIP21" s="530" t="s">
        <v>550</v>
      </c>
      <c r="FIQ21" s="530" t="s">
        <v>550</v>
      </c>
      <c r="FIR21" s="530" t="s">
        <v>550</v>
      </c>
      <c r="FIS21" s="530" t="s">
        <v>550</v>
      </c>
      <c r="FIT21" s="530" t="s">
        <v>550</v>
      </c>
      <c r="FIU21" s="530" t="s">
        <v>550</v>
      </c>
      <c r="FIV21" s="530" t="s">
        <v>550</v>
      </c>
      <c r="FIW21" s="530" t="s">
        <v>550</v>
      </c>
      <c r="FIX21" s="530" t="s">
        <v>550</v>
      </c>
      <c r="FIY21" s="530" t="s">
        <v>550</v>
      </c>
      <c r="FIZ21" s="530" t="s">
        <v>550</v>
      </c>
      <c r="FJA21" s="530" t="s">
        <v>550</v>
      </c>
      <c r="FJB21" s="530" t="s">
        <v>550</v>
      </c>
      <c r="FJC21" s="530" t="s">
        <v>550</v>
      </c>
      <c r="FJD21" s="530" t="s">
        <v>550</v>
      </c>
      <c r="FJE21" s="530" t="s">
        <v>550</v>
      </c>
      <c r="FJF21" s="530" t="s">
        <v>550</v>
      </c>
      <c r="FJG21" s="530" t="s">
        <v>550</v>
      </c>
      <c r="FJH21" s="530" t="s">
        <v>550</v>
      </c>
      <c r="FJI21" s="530" t="s">
        <v>550</v>
      </c>
      <c r="FJJ21" s="530" t="s">
        <v>550</v>
      </c>
      <c r="FJK21" s="530" t="s">
        <v>550</v>
      </c>
      <c r="FJL21" s="530" t="s">
        <v>550</v>
      </c>
      <c r="FJM21" s="530" t="s">
        <v>550</v>
      </c>
      <c r="FJN21" s="530" t="s">
        <v>550</v>
      </c>
      <c r="FJO21" s="530" t="s">
        <v>550</v>
      </c>
      <c r="FJP21" s="530" t="s">
        <v>550</v>
      </c>
      <c r="FJQ21" s="530" t="s">
        <v>550</v>
      </c>
      <c r="FJR21" s="530" t="s">
        <v>550</v>
      </c>
      <c r="FJS21" s="530" t="s">
        <v>550</v>
      </c>
      <c r="FJT21" s="530" t="s">
        <v>550</v>
      </c>
      <c r="FJU21" s="530" t="s">
        <v>550</v>
      </c>
      <c r="FJV21" s="530" t="s">
        <v>550</v>
      </c>
      <c r="FJW21" s="530" t="s">
        <v>550</v>
      </c>
      <c r="FJX21" s="530" t="s">
        <v>550</v>
      </c>
      <c r="FJY21" s="530" t="s">
        <v>550</v>
      </c>
      <c r="FJZ21" s="530" t="s">
        <v>550</v>
      </c>
      <c r="FKA21" s="530" t="s">
        <v>550</v>
      </c>
      <c r="FKB21" s="530" t="s">
        <v>550</v>
      </c>
      <c r="FKC21" s="530" t="s">
        <v>550</v>
      </c>
      <c r="FKD21" s="530" t="s">
        <v>550</v>
      </c>
      <c r="FKE21" s="530" t="s">
        <v>550</v>
      </c>
      <c r="FKF21" s="530" t="s">
        <v>550</v>
      </c>
      <c r="FKG21" s="530" t="s">
        <v>550</v>
      </c>
      <c r="FKH21" s="530" t="s">
        <v>550</v>
      </c>
      <c r="FKI21" s="530" t="s">
        <v>550</v>
      </c>
      <c r="FKJ21" s="530" t="s">
        <v>550</v>
      </c>
      <c r="FKK21" s="530" t="s">
        <v>550</v>
      </c>
      <c r="FKL21" s="530" t="s">
        <v>550</v>
      </c>
      <c r="FKM21" s="530" t="s">
        <v>550</v>
      </c>
      <c r="FKN21" s="530" t="s">
        <v>550</v>
      </c>
      <c r="FKO21" s="530" t="s">
        <v>550</v>
      </c>
      <c r="FKP21" s="530" t="s">
        <v>550</v>
      </c>
      <c r="FKQ21" s="530" t="s">
        <v>550</v>
      </c>
      <c r="FKR21" s="530" t="s">
        <v>550</v>
      </c>
      <c r="FKS21" s="530" t="s">
        <v>550</v>
      </c>
      <c r="FKT21" s="530" t="s">
        <v>550</v>
      </c>
      <c r="FKU21" s="530" t="s">
        <v>550</v>
      </c>
      <c r="FKV21" s="530" t="s">
        <v>550</v>
      </c>
      <c r="FKW21" s="530" t="s">
        <v>550</v>
      </c>
      <c r="FKX21" s="530" t="s">
        <v>550</v>
      </c>
      <c r="FKY21" s="530" t="s">
        <v>550</v>
      </c>
      <c r="FKZ21" s="530" t="s">
        <v>550</v>
      </c>
      <c r="FLA21" s="530" t="s">
        <v>550</v>
      </c>
      <c r="FLB21" s="530" t="s">
        <v>550</v>
      </c>
      <c r="FLC21" s="530" t="s">
        <v>550</v>
      </c>
      <c r="FLD21" s="530" t="s">
        <v>550</v>
      </c>
      <c r="FLE21" s="530" t="s">
        <v>550</v>
      </c>
      <c r="FLF21" s="530" t="s">
        <v>550</v>
      </c>
      <c r="FLG21" s="530" t="s">
        <v>550</v>
      </c>
      <c r="FLH21" s="530" t="s">
        <v>550</v>
      </c>
      <c r="FLI21" s="530" t="s">
        <v>550</v>
      </c>
      <c r="FLJ21" s="530" t="s">
        <v>550</v>
      </c>
      <c r="FLK21" s="530" t="s">
        <v>550</v>
      </c>
      <c r="FLL21" s="530" t="s">
        <v>550</v>
      </c>
      <c r="FLM21" s="530" t="s">
        <v>550</v>
      </c>
      <c r="FLN21" s="530" t="s">
        <v>550</v>
      </c>
      <c r="FLO21" s="530" t="s">
        <v>550</v>
      </c>
      <c r="FLP21" s="530" t="s">
        <v>550</v>
      </c>
      <c r="FLQ21" s="530" t="s">
        <v>550</v>
      </c>
      <c r="FLR21" s="530" t="s">
        <v>550</v>
      </c>
      <c r="FLS21" s="530" t="s">
        <v>550</v>
      </c>
      <c r="FLT21" s="530" t="s">
        <v>550</v>
      </c>
      <c r="FLU21" s="530" t="s">
        <v>550</v>
      </c>
      <c r="FLV21" s="530" t="s">
        <v>550</v>
      </c>
      <c r="FLW21" s="530" t="s">
        <v>550</v>
      </c>
      <c r="FLX21" s="530" t="s">
        <v>550</v>
      </c>
      <c r="FLY21" s="530" t="s">
        <v>550</v>
      </c>
      <c r="FLZ21" s="530" t="s">
        <v>550</v>
      </c>
      <c r="FMA21" s="530" t="s">
        <v>550</v>
      </c>
      <c r="FMB21" s="530" t="s">
        <v>550</v>
      </c>
      <c r="FMC21" s="530" t="s">
        <v>550</v>
      </c>
      <c r="FMD21" s="530" t="s">
        <v>550</v>
      </c>
      <c r="FME21" s="530" t="s">
        <v>550</v>
      </c>
      <c r="FMF21" s="530" t="s">
        <v>550</v>
      </c>
      <c r="FMG21" s="530" t="s">
        <v>550</v>
      </c>
      <c r="FMH21" s="530" t="s">
        <v>550</v>
      </c>
      <c r="FMI21" s="530" t="s">
        <v>550</v>
      </c>
      <c r="FMJ21" s="530" t="s">
        <v>550</v>
      </c>
      <c r="FMK21" s="530" t="s">
        <v>550</v>
      </c>
      <c r="FML21" s="530" t="s">
        <v>550</v>
      </c>
      <c r="FMM21" s="530" t="s">
        <v>550</v>
      </c>
      <c r="FMN21" s="530" t="s">
        <v>550</v>
      </c>
      <c r="FMO21" s="530" t="s">
        <v>550</v>
      </c>
      <c r="FMP21" s="530" t="s">
        <v>550</v>
      </c>
      <c r="FMQ21" s="530" t="s">
        <v>550</v>
      </c>
      <c r="FMR21" s="530" t="s">
        <v>550</v>
      </c>
      <c r="FMS21" s="530" t="s">
        <v>550</v>
      </c>
      <c r="FMT21" s="530" t="s">
        <v>550</v>
      </c>
      <c r="FMU21" s="530" t="s">
        <v>550</v>
      </c>
      <c r="FMV21" s="530" t="s">
        <v>550</v>
      </c>
      <c r="FMW21" s="530" t="s">
        <v>550</v>
      </c>
      <c r="FMX21" s="530" t="s">
        <v>550</v>
      </c>
      <c r="FMY21" s="530" t="s">
        <v>550</v>
      </c>
      <c r="FMZ21" s="530" t="s">
        <v>550</v>
      </c>
      <c r="FNA21" s="530" t="s">
        <v>550</v>
      </c>
      <c r="FNB21" s="530" t="s">
        <v>550</v>
      </c>
      <c r="FNC21" s="530" t="s">
        <v>550</v>
      </c>
      <c r="FND21" s="530" t="s">
        <v>550</v>
      </c>
      <c r="FNE21" s="530" t="s">
        <v>550</v>
      </c>
      <c r="FNF21" s="530" t="s">
        <v>550</v>
      </c>
      <c r="FNG21" s="530" t="s">
        <v>550</v>
      </c>
      <c r="FNH21" s="530" t="s">
        <v>550</v>
      </c>
      <c r="FNI21" s="530" t="s">
        <v>550</v>
      </c>
      <c r="FNJ21" s="530" t="s">
        <v>550</v>
      </c>
      <c r="FNK21" s="530" t="s">
        <v>550</v>
      </c>
      <c r="FNL21" s="530" t="s">
        <v>550</v>
      </c>
      <c r="FNM21" s="530" t="s">
        <v>550</v>
      </c>
      <c r="FNN21" s="530" t="s">
        <v>550</v>
      </c>
      <c r="FNO21" s="530" t="s">
        <v>550</v>
      </c>
      <c r="FNP21" s="530" t="s">
        <v>550</v>
      </c>
      <c r="FNQ21" s="530" t="s">
        <v>550</v>
      </c>
      <c r="FNR21" s="530" t="s">
        <v>550</v>
      </c>
      <c r="FNS21" s="530" t="s">
        <v>550</v>
      </c>
      <c r="FNT21" s="530" t="s">
        <v>550</v>
      </c>
      <c r="FNU21" s="530" t="s">
        <v>550</v>
      </c>
      <c r="FNV21" s="530" t="s">
        <v>550</v>
      </c>
      <c r="FNW21" s="530" t="s">
        <v>550</v>
      </c>
      <c r="FNX21" s="530" t="s">
        <v>550</v>
      </c>
      <c r="FNY21" s="530" t="s">
        <v>550</v>
      </c>
      <c r="FNZ21" s="530" t="s">
        <v>550</v>
      </c>
      <c r="FOA21" s="530" t="s">
        <v>550</v>
      </c>
      <c r="FOB21" s="530" t="s">
        <v>550</v>
      </c>
      <c r="FOC21" s="530" t="s">
        <v>550</v>
      </c>
      <c r="FOD21" s="530" t="s">
        <v>550</v>
      </c>
      <c r="FOE21" s="530" t="s">
        <v>550</v>
      </c>
      <c r="FOF21" s="530" t="s">
        <v>550</v>
      </c>
      <c r="FOG21" s="530" t="s">
        <v>550</v>
      </c>
      <c r="FOH21" s="530" t="s">
        <v>550</v>
      </c>
      <c r="FOI21" s="530" t="s">
        <v>550</v>
      </c>
      <c r="FOJ21" s="530" t="s">
        <v>550</v>
      </c>
      <c r="FOK21" s="530" t="s">
        <v>550</v>
      </c>
      <c r="FOL21" s="530" t="s">
        <v>550</v>
      </c>
      <c r="FOM21" s="530" t="s">
        <v>550</v>
      </c>
      <c r="FON21" s="530" t="s">
        <v>550</v>
      </c>
      <c r="FOO21" s="530" t="s">
        <v>550</v>
      </c>
      <c r="FOP21" s="530" t="s">
        <v>550</v>
      </c>
      <c r="FOQ21" s="530" t="s">
        <v>550</v>
      </c>
      <c r="FOR21" s="530" t="s">
        <v>550</v>
      </c>
      <c r="FOS21" s="530" t="s">
        <v>550</v>
      </c>
      <c r="FOT21" s="530" t="s">
        <v>550</v>
      </c>
      <c r="FOU21" s="530" t="s">
        <v>550</v>
      </c>
      <c r="FOV21" s="530" t="s">
        <v>550</v>
      </c>
      <c r="FOW21" s="530" t="s">
        <v>550</v>
      </c>
      <c r="FOX21" s="530" t="s">
        <v>550</v>
      </c>
      <c r="FOY21" s="530" t="s">
        <v>550</v>
      </c>
      <c r="FOZ21" s="530" t="s">
        <v>550</v>
      </c>
      <c r="FPA21" s="530" t="s">
        <v>550</v>
      </c>
      <c r="FPB21" s="530" t="s">
        <v>550</v>
      </c>
      <c r="FPC21" s="530" t="s">
        <v>550</v>
      </c>
      <c r="FPD21" s="530" t="s">
        <v>550</v>
      </c>
      <c r="FPE21" s="530" t="s">
        <v>550</v>
      </c>
      <c r="FPF21" s="530" t="s">
        <v>550</v>
      </c>
      <c r="FPG21" s="530" t="s">
        <v>550</v>
      </c>
      <c r="FPH21" s="530" t="s">
        <v>550</v>
      </c>
      <c r="FPI21" s="530" t="s">
        <v>550</v>
      </c>
      <c r="FPJ21" s="530" t="s">
        <v>550</v>
      </c>
      <c r="FPK21" s="530" t="s">
        <v>550</v>
      </c>
      <c r="FPL21" s="530" t="s">
        <v>550</v>
      </c>
      <c r="FPM21" s="530" t="s">
        <v>550</v>
      </c>
      <c r="FPN21" s="530" t="s">
        <v>550</v>
      </c>
      <c r="FPO21" s="530" t="s">
        <v>550</v>
      </c>
      <c r="FPP21" s="530" t="s">
        <v>550</v>
      </c>
      <c r="FPQ21" s="530" t="s">
        <v>550</v>
      </c>
      <c r="FPR21" s="530" t="s">
        <v>550</v>
      </c>
      <c r="FPS21" s="530" t="s">
        <v>550</v>
      </c>
      <c r="FPT21" s="530" t="s">
        <v>550</v>
      </c>
      <c r="FPU21" s="530" t="s">
        <v>550</v>
      </c>
      <c r="FPV21" s="530" t="s">
        <v>550</v>
      </c>
      <c r="FPW21" s="530" t="s">
        <v>550</v>
      </c>
      <c r="FPX21" s="530" t="s">
        <v>550</v>
      </c>
      <c r="FPY21" s="530" t="s">
        <v>550</v>
      </c>
      <c r="FPZ21" s="530" t="s">
        <v>550</v>
      </c>
      <c r="FQA21" s="530" t="s">
        <v>550</v>
      </c>
      <c r="FQB21" s="530" t="s">
        <v>550</v>
      </c>
      <c r="FQC21" s="530" t="s">
        <v>550</v>
      </c>
      <c r="FQD21" s="530" t="s">
        <v>550</v>
      </c>
      <c r="FQE21" s="530" t="s">
        <v>550</v>
      </c>
      <c r="FQF21" s="530" t="s">
        <v>550</v>
      </c>
      <c r="FQG21" s="530" t="s">
        <v>550</v>
      </c>
      <c r="FQH21" s="530" t="s">
        <v>550</v>
      </c>
      <c r="FQI21" s="530" t="s">
        <v>550</v>
      </c>
      <c r="FQJ21" s="530" t="s">
        <v>550</v>
      </c>
      <c r="FQK21" s="530" t="s">
        <v>550</v>
      </c>
      <c r="FQL21" s="530" t="s">
        <v>550</v>
      </c>
      <c r="FQM21" s="530" t="s">
        <v>550</v>
      </c>
      <c r="FQN21" s="530" t="s">
        <v>550</v>
      </c>
      <c r="FQO21" s="530" t="s">
        <v>550</v>
      </c>
      <c r="FQP21" s="530" t="s">
        <v>550</v>
      </c>
      <c r="FQQ21" s="530" t="s">
        <v>550</v>
      </c>
      <c r="FQR21" s="530" t="s">
        <v>550</v>
      </c>
      <c r="FQS21" s="530" t="s">
        <v>550</v>
      </c>
      <c r="FQT21" s="530" t="s">
        <v>550</v>
      </c>
      <c r="FQU21" s="530" t="s">
        <v>550</v>
      </c>
      <c r="FQV21" s="530" t="s">
        <v>550</v>
      </c>
      <c r="FQW21" s="530" t="s">
        <v>550</v>
      </c>
      <c r="FQX21" s="530" t="s">
        <v>550</v>
      </c>
      <c r="FQY21" s="530" t="s">
        <v>550</v>
      </c>
      <c r="FQZ21" s="530" t="s">
        <v>550</v>
      </c>
      <c r="FRA21" s="530" t="s">
        <v>550</v>
      </c>
      <c r="FRB21" s="530" t="s">
        <v>550</v>
      </c>
      <c r="FRC21" s="530" t="s">
        <v>550</v>
      </c>
      <c r="FRD21" s="530" t="s">
        <v>550</v>
      </c>
      <c r="FRE21" s="530" t="s">
        <v>550</v>
      </c>
      <c r="FRF21" s="530" t="s">
        <v>550</v>
      </c>
      <c r="FRG21" s="530" t="s">
        <v>550</v>
      </c>
      <c r="FRH21" s="530" t="s">
        <v>550</v>
      </c>
      <c r="FRI21" s="530" t="s">
        <v>550</v>
      </c>
      <c r="FRJ21" s="530" t="s">
        <v>550</v>
      </c>
      <c r="FRK21" s="530" t="s">
        <v>550</v>
      </c>
      <c r="FRL21" s="530" t="s">
        <v>550</v>
      </c>
      <c r="FRM21" s="530" t="s">
        <v>550</v>
      </c>
      <c r="FRN21" s="530" t="s">
        <v>550</v>
      </c>
      <c r="FRO21" s="530" t="s">
        <v>550</v>
      </c>
      <c r="FRP21" s="530" t="s">
        <v>550</v>
      </c>
      <c r="FRQ21" s="530" t="s">
        <v>550</v>
      </c>
      <c r="FRR21" s="530" t="s">
        <v>550</v>
      </c>
      <c r="FRS21" s="530" t="s">
        <v>550</v>
      </c>
      <c r="FRT21" s="530" t="s">
        <v>550</v>
      </c>
      <c r="FRU21" s="530" t="s">
        <v>550</v>
      </c>
      <c r="FRV21" s="530" t="s">
        <v>550</v>
      </c>
      <c r="FRW21" s="530" t="s">
        <v>550</v>
      </c>
      <c r="FRX21" s="530" t="s">
        <v>550</v>
      </c>
      <c r="FRY21" s="530" t="s">
        <v>550</v>
      </c>
      <c r="FRZ21" s="530" t="s">
        <v>550</v>
      </c>
      <c r="FSA21" s="530" t="s">
        <v>550</v>
      </c>
      <c r="FSB21" s="530" t="s">
        <v>550</v>
      </c>
      <c r="FSC21" s="530" t="s">
        <v>550</v>
      </c>
      <c r="FSD21" s="530" t="s">
        <v>550</v>
      </c>
      <c r="FSE21" s="530" t="s">
        <v>550</v>
      </c>
      <c r="FSF21" s="530" t="s">
        <v>550</v>
      </c>
      <c r="FSG21" s="530" t="s">
        <v>550</v>
      </c>
      <c r="FSH21" s="530" t="s">
        <v>550</v>
      </c>
      <c r="FSI21" s="530" t="s">
        <v>550</v>
      </c>
      <c r="FSJ21" s="530" t="s">
        <v>550</v>
      </c>
      <c r="FSK21" s="530" t="s">
        <v>550</v>
      </c>
      <c r="FSL21" s="530" t="s">
        <v>550</v>
      </c>
      <c r="FSM21" s="530" t="s">
        <v>550</v>
      </c>
      <c r="FSN21" s="530" t="s">
        <v>550</v>
      </c>
      <c r="FSO21" s="530" t="s">
        <v>550</v>
      </c>
      <c r="FSP21" s="530" t="s">
        <v>550</v>
      </c>
      <c r="FSQ21" s="530" t="s">
        <v>550</v>
      </c>
      <c r="FSR21" s="530" t="s">
        <v>550</v>
      </c>
      <c r="FSS21" s="530" t="s">
        <v>550</v>
      </c>
      <c r="FST21" s="530" t="s">
        <v>550</v>
      </c>
      <c r="FSU21" s="530" t="s">
        <v>550</v>
      </c>
      <c r="FSV21" s="530" t="s">
        <v>550</v>
      </c>
      <c r="FSW21" s="530" t="s">
        <v>550</v>
      </c>
      <c r="FSX21" s="530" t="s">
        <v>550</v>
      </c>
      <c r="FSY21" s="530" t="s">
        <v>550</v>
      </c>
      <c r="FSZ21" s="530" t="s">
        <v>550</v>
      </c>
      <c r="FTA21" s="530" t="s">
        <v>550</v>
      </c>
      <c r="FTB21" s="530" t="s">
        <v>550</v>
      </c>
      <c r="FTC21" s="530" t="s">
        <v>550</v>
      </c>
      <c r="FTD21" s="530" t="s">
        <v>550</v>
      </c>
      <c r="FTE21" s="530" t="s">
        <v>550</v>
      </c>
      <c r="FTF21" s="530" t="s">
        <v>550</v>
      </c>
      <c r="FTG21" s="530" t="s">
        <v>550</v>
      </c>
      <c r="FTH21" s="530" t="s">
        <v>550</v>
      </c>
      <c r="FTI21" s="530" t="s">
        <v>550</v>
      </c>
      <c r="FTJ21" s="530" t="s">
        <v>550</v>
      </c>
      <c r="FTK21" s="530" t="s">
        <v>550</v>
      </c>
      <c r="FTL21" s="530" t="s">
        <v>550</v>
      </c>
      <c r="FTM21" s="530" t="s">
        <v>550</v>
      </c>
      <c r="FTN21" s="530" t="s">
        <v>550</v>
      </c>
      <c r="FTO21" s="530" t="s">
        <v>550</v>
      </c>
      <c r="FTP21" s="530" t="s">
        <v>550</v>
      </c>
      <c r="FTQ21" s="530" t="s">
        <v>550</v>
      </c>
      <c r="FTR21" s="530" t="s">
        <v>550</v>
      </c>
      <c r="FTS21" s="530" t="s">
        <v>550</v>
      </c>
      <c r="FTT21" s="530" t="s">
        <v>550</v>
      </c>
      <c r="FTU21" s="530" t="s">
        <v>550</v>
      </c>
      <c r="FTV21" s="530" t="s">
        <v>550</v>
      </c>
      <c r="FTW21" s="530" t="s">
        <v>550</v>
      </c>
      <c r="FTX21" s="530" t="s">
        <v>550</v>
      </c>
      <c r="FTY21" s="530" t="s">
        <v>550</v>
      </c>
      <c r="FTZ21" s="530" t="s">
        <v>550</v>
      </c>
      <c r="FUA21" s="530" t="s">
        <v>550</v>
      </c>
      <c r="FUB21" s="530" t="s">
        <v>550</v>
      </c>
      <c r="FUC21" s="530" t="s">
        <v>550</v>
      </c>
      <c r="FUD21" s="530" t="s">
        <v>550</v>
      </c>
      <c r="FUE21" s="530" t="s">
        <v>550</v>
      </c>
      <c r="FUF21" s="530" t="s">
        <v>550</v>
      </c>
      <c r="FUG21" s="530" t="s">
        <v>550</v>
      </c>
      <c r="FUH21" s="530" t="s">
        <v>550</v>
      </c>
      <c r="FUI21" s="530" t="s">
        <v>550</v>
      </c>
      <c r="FUJ21" s="530" t="s">
        <v>550</v>
      </c>
      <c r="FUK21" s="530" t="s">
        <v>550</v>
      </c>
      <c r="FUL21" s="530" t="s">
        <v>550</v>
      </c>
      <c r="FUM21" s="530" t="s">
        <v>550</v>
      </c>
      <c r="FUN21" s="530" t="s">
        <v>550</v>
      </c>
      <c r="FUO21" s="530" t="s">
        <v>550</v>
      </c>
      <c r="FUP21" s="530" t="s">
        <v>550</v>
      </c>
      <c r="FUQ21" s="530" t="s">
        <v>550</v>
      </c>
      <c r="FUR21" s="530" t="s">
        <v>550</v>
      </c>
      <c r="FUS21" s="530" t="s">
        <v>550</v>
      </c>
      <c r="FUT21" s="530" t="s">
        <v>550</v>
      </c>
      <c r="FUU21" s="530" t="s">
        <v>550</v>
      </c>
      <c r="FUV21" s="530" t="s">
        <v>550</v>
      </c>
      <c r="FUW21" s="530" t="s">
        <v>550</v>
      </c>
      <c r="FUX21" s="530" t="s">
        <v>550</v>
      </c>
      <c r="FUY21" s="530" t="s">
        <v>550</v>
      </c>
      <c r="FUZ21" s="530" t="s">
        <v>550</v>
      </c>
      <c r="FVA21" s="530" t="s">
        <v>550</v>
      </c>
      <c r="FVB21" s="530" t="s">
        <v>550</v>
      </c>
      <c r="FVC21" s="530" t="s">
        <v>550</v>
      </c>
      <c r="FVD21" s="530" t="s">
        <v>550</v>
      </c>
      <c r="FVE21" s="530" t="s">
        <v>550</v>
      </c>
      <c r="FVF21" s="530" t="s">
        <v>550</v>
      </c>
      <c r="FVG21" s="530" t="s">
        <v>550</v>
      </c>
      <c r="FVH21" s="530" t="s">
        <v>550</v>
      </c>
      <c r="FVI21" s="530" t="s">
        <v>550</v>
      </c>
      <c r="FVJ21" s="530" t="s">
        <v>550</v>
      </c>
      <c r="FVK21" s="530" t="s">
        <v>550</v>
      </c>
      <c r="FVL21" s="530" t="s">
        <v>550</v>
      </c>
      <c r="FVM21" s="530" t="s">
        <v>550</v>
      </c>
      <c r="FVN21" s="530" t="s">
        <v>550</v>
      </c>
      <c r="FVO21" s="530" t="s">
        <v>550</v>
      </c>
      <c r="FVP21" s="530" t="s">
        <v>550</v>
      </c>
      <c r="FVQ21" s="530" t="s">
        <v>550</v>
      </c>
      <c r="FVR21" s="530" t="s">
        <v>550</v>
      </c>
      <c r="FVS21" s="530" t="s">
        <v>550</v>
      </c>
      <c r="FVT21" s="530" t="s">
        <v>550</v>
      </c>
      <c r="FVU21" s="530" t="s">
        <v>550</v>
      </c>
      <c r="FVV21" s="530" t="s">
        <v>550</v>
      </c>
      <c r="FVW21" s="530" t="s">
        <v>550</v>
      </c>
      <c r="FVX21" s="530" t="s">
        <v>550</v>
      </c>
      <c r="FVY21" s="530" t="s">
        <v>550</v>
      </c>
      <c r="FVZ21" s="530" t="s">
        <v>550</v>
      </c>
      <c r="FWA21" s="530" t="s">
        <v>550</v>
      </c>
      <c r="FWB21" s="530" t="s">
        <v>550</v>
      </c>
      <c r="FWC21" s="530" t="s">
        <v>550</v>
      </c>
      <c r="FWD21" s="530" t="s">
        <v>550</v>
      </c>
      <c r="FWE21" s="530" t="s">
        <v>550</v>
      </c>
      <c r="FWF21" s="530" t="s">
        <v>550</v>
      </c>
      <c r="FWG21" s="530" t="s">
        <v>550</v>
      </c>
      <c r="FWH21" s="530" t="s">
        <v>550</v>
      </c>
      <c r="FWI21" s="530" t="s">
        <v>550</v>
      </c>
      <c r="FWJ21" s="530" t="s">
        <v>550</v>
      </c>
      <c r="FWK21" s="530" t="s">
        <v>550</v>
      </c>
      <c r="FWL21" s="530" t="s">
        <v>550</v>
      </c>
      <c r="FWM21" s="530" t="s">
        <v>550</v>
      </c>
      <c r="FWN21" s="530" t="s">
        <v>550</v>
      </c>
      <c r="FWO21" s="530" t="s">
        <v>550</v>
      </c>
      <c r="FWP21" s="530" t="s">
        <v>550</v>
      </c>
      <c r="FWQ21" s="530" t="s">
        <v>550</v>
      </c>
      <c r="FWR21" s="530" t="s">
        <v>550</v>
      </c>
      <c r="FWS21" s="530" t="s">
        <v>550</v>
      </c>
      <c r="FWT21" s="530" t="s">
        <v>550</v>
      </c>
      <c r="FWU21" s="530" t="s">
        <v>550</v>
      </c>
      <c r="FWV21" s="530" t="s">
        <v>550</v>
      </c>
      <c r="FWW21" s="530" t="s">
        <v>550</v>
      </c>
      <c r="FWX21" s="530" t="s">
        <v>550</v>
      </c>
      <c r="FWY21" s="530" t="s">
        <v>550</v>
      </c>
      <c r="FWZ21" s="530" t="s">
        <v>550</v>
      </c>
      <c r="FXA21" s="530" t="s">
        <v>550</v>
      </c>
      <c r="FXB21" s="530" t="s">
        <v>550</v>
      </c>
      <c r="FXC21" s="530" t="s">
        <v>550</v>
      </c>
      <c r="FXD21" s="530" t="s">
        <v>550</v>
      </c>
      <c r="FXE21" s="530" t="s">
        <v>550</v>
      </c>
      <c r="FXF21" s="530" t="s">
        <v>550</v>
      </c>
      <c r="FXG21" s="530" t="s">
        <v>550</v>
      </c>
      <c r="FXH21" s="530" t="s">
        <v>550</v>
      </c>
      <c r="FXI21" s="530" t="s">
        <v>550</v>
      </c>
      <c r="FXJ21" s="530" t="s">
        <v>550</v>
      </c>
      <c r="FXK21" s="530" t="s">
        <v>550</v>
      </c>
      <c r="FXL21" s="530" t="s">
        <v>550</v>
      </c>
      <c r="FXM21" s="530" t="s">
        <v>550</v>
      </c>
      <c r="FXN21" s="530" t="s">
        <v>550</v>
      </c>
      <c r="FXO21" s="530" t="s">
        <v>550</v>
      </c>
      <c r="FXP21" s="530" t="s">
        <v>550</v>
      </c>
      <c r="FXQ21" s="530" t="s">
        <v>550</v>
      </c>
      <c r="FXR21" s="530" t="s">
        <v>550</v>
      </c>
      <c r="FXS21" s="530" t="s">
        <v>550</v>
      </c>
      <c r="FXT21" s="530" t="s">
        <v>550</v>
      </c>
      <c r="FXU21" s="530" t="s">
        <v>550</v>
      </c>
      <c r="FXV21" s="530" t="s">
        <v>550</v>
      </c>
      <c r="FXW21" s="530" t="s">
        <v>550</v>
      </c>
      <c r="FXX21" s="530" t="s">
        <v>550</v>
      </c>
      <c r="FXY21" s="530" t="s">
        <v>550</v>
      </c>
      <c r="FXZ21" s="530" t="s">
        <v>550</v>
      </c>
      <c r="FYA21" s="530" t="s">
        <v>550</v>
      </c>
      <c r="FYB21" s="530" t="s">
        <v>550</v>
      </c>
      <c r="FYC21" s="530" t="s">
        <v>550</v>
      </c>
      <c r="FYD21" s="530" t="s">
        <v>550</v>
      </c>
      <c r="FYE21" s="530" t="s">
        <v>550</v>
      </c>
      <c r="FYF21" s="530" t="s">
        <v>550</v>
      </c>
      <c r="FYG21" s="530" t="s">
        <v>550</v>
      </c>
      <c r="FYH21" s="530" t="s">
        <v>550</v>
      </c>
      <c r="FYI21" s="530" t="s">
        <v>550</v>
      </c>
      <c r="FYJ21" s="530" t="s">
        <v>550</v>
      </c>
      <c r="FYK21" s="530" t="s">
        <v>550</v>
      </c>
      <c r="FYL21" s="530" t="s">
        <v>550</v>
      </c>
      <c r="FYM21" s="530" t="s">
        <v>550</v>
      </c>
      <c r="FYN21" s="530" t="s">
        <v>550</v>
      </c>
      <c r="FYO21" s="530" t="s">
        <v>550</v>
      </c>
      <c r="FYP21" s="530" t="s">
        <v>550</v>
      </c>
      <c r="FYQ21" s="530" t="s">
        <v>550</v>
      </c>
      <c r="FYR21" s="530" t="s">
        <v>550</v>
      </c>
      <c r="FYS21" s="530" t="s">
        <v>550</v>
      </c>
      <c r="FYT21" s="530" t="s">
        <v>550</v>
      </c>
      <c r="FYU21" s="530" t="s">
        <v>550</v>
      </c>
      <c r="FYV21" s="530" t="s">
        <v>550</v>
      </c>
      <c r="FYW21" s="530" t="s">
        <v>550</v>
      </c>
      <c r="FYX21" s="530" t="s">
        <v>550</v>
      </c>
      <c r="FYY21" s="530" t="s">
        <v>550</v>
      </c>
      <c r="FYZ21" s="530" t="s">
        <v>550</v>
      </c>
      <c r="FZA21" s="530" t="s">
        <v>550</v>
      </c>
      <c r="FZB21" s="530" t="s">
        <v>550</v>
      </c>
      <c r="FZC21" s="530" t="s">
        <v>550</v>
      </c>
      <c r="FZD21" s="530" t="s">
        <v>550</v>
      </c>
      <c r="FZE21" s="530" t="s">
        <v>550</v>
      </c>
      <c r="FZF21" s="530" t="s">
        <v>550</v>
      </c>
      <c r="FZG21" s="530" t="s">
        <v>550</v>
      </c>
      <c r="FZH21" s="530" t="s">
        <v>550</v>
      </c>
      <c r="FZI21" s="530" t="s">
        <v>550</v>
      </c>
      <c r="FZJ21" s="530" t="s">
        <v>550</v>
      </c>
      <c r="FZK21" s="530" t="s">
        <v>550</v>
      </c>
      <c r="FZL21" s="530" t="s">
        <v>550</v>
      </c>
      <c r="FZM21" s="530" t="s">
        <v>550</v>
      </c>
      <c r="FZN21" s="530" t="s">
        <v>550</v>
      </c>
      <c r="FZO21" s="530" t="s">
        <v>550</v>
      </c>
      <c r="FZP21" s="530" t="s">
        <v>550</v>
      </c>
      <c r="FZQ21" s="530" t="s">
        <v>550</v>
      </c>
      <c r="FZR21" s="530" t="s">
        <v>550</v>
      </c>
      <c r="FZS21" s="530" t="s">
        <v>550</v>
      </c>
      <c r="FZT21" s="530" t="s">
        <v>550</v>
      </c>
      <c r="FZU21" s="530" t="s">
        <v>550</v>
      </c>
      <c r="FZV21" s="530" t="s">
        <v>550</v>
      </c>
      <c r="FZW21" s="530" t="s">
        <v>550</v>
      </c>
      <c r="FZX21" s="530" t="s">
        <v>550</v>
      </c>
      <c r="FZY21" s="530" t="s">
        <v>550</v>
      </c>
      <c r="FZZ21" s="530" t="s">
        <v>550</v>
      </c>
      <c r="GAA21" s="530" t="s">
        <v>550</v>
      </c>
      <c r="GAB21" s="530" t="s">
        <v>550</v>
      </c>
      <c r="GAC21" s="530" t="s">
        <v>550</v>
      </c>
      <c r="GAD21" s="530" t="s">
        <v>550</v>
      </c>
      <c r="GAE21" s="530" t="s">
        <v>550</v>
      </c>
      <c r="GAF21" s="530" t="s">
        <v>550</v>
      </c>
      <c r="GAG21" s="530" t="s">
        <v>550</v>
      </c>
      <c r="GAH21" s="530" t="s">
        <v>550</v>
      </c>
      <c r="GAI21" s="530" t="s">
        <v>550</v>
      </c>
      <c r="GAJ21" s="530" t="s">
        <v>550</v>
      </c>
      <c r="GAK21" s="530" t="s">
        <v>550</v>
      </c>
      <c r="GAL21" s="530" t="s">
        <v>550</v>
      </c>
      <c r="GAM21" s="530" t="s">
        <v>550</v>
      </c>
      <c r="GAN21" s="530" t="s">
        <v>550</v>
      </c>
      <c r="GAO21" s="530" t="s">
        <v>550</v>
      </c>
      <c r="GAP21" s="530" t="s">
        <v>550</v>
      </c>
      <c r="GAQ21" s="530" t="s">
        <v>550</v>
      </c>
      <c r="GAR21" s="530" t="s">
        <v>550</v>
      </c>
      <c r="GAS21" s="530" t="s">
        <v>550</v>
      </c>
      <c r="GAT21" s="530" t="s">
        <v>550</v>
      </c>
      <c r="GAU21" s="530" t="s">
        <v>550</v>
      </c>
      <c r="GAV21" s="530" t="s">
        <v>550</v>
      </c>
      <c r="GAW21" s="530" t="s">
        <v>550</v>
      </c>
      <c r="GAX21" s="530" t="s">
        <v>550</v>
      </c>
      <c r="GAY21" s="530" t="s">
        <v>550</v>
      </c>
      <c r="GAZ21" s="530" t="s">
        <v>550</v>
      </c>
      <c r="GBA21" s="530" t="s">
        <v>550</v>
      </c>
      <c r="GBB21" s="530" t="s">
        <v>550</v>
      </c>
      <c r="GBC21" s="530" t="s">
        <v>550</v>
      </c>
      <c r="GBD21" s="530" t="s">
        <v>550</v>
      </c>
      <c r="GBE21" s="530" t="s">
        <v>550</v>
      </c>
      <c r="GBF21" s="530" t="s">
        <v>550</v>
      </c>
      <c r="GBG21" s="530" t="s">
        <v>550</v>
      </c>
      <c r="GBH21" s="530" t="s">
        <v>550</v>
      </c>
      <c r="GBI21" s="530" t="s">
        <v>550</v>
      </c>
      <c r="GBJ21" s="530" t="s">
        <v>550</v>
      </c>
      <c r="GBK21" s="530" t="s">
        <v>550</v>
      </c>
      <c r="GBL21" s="530" t="s">
        <v>550</v>
      </c>
      <c r="GBM21" s="530" t="s">
        <v>550</v>
      </c>
      <c r="GBN21" s="530" t="s">
        <v>550</v>
      </c>
      <c r="GBO21" s="530" t="s">
        <v>550</v>
      </c>
      <c r="GBP21" s="530" t="s">
        <v>550</v>
      </c>
      <c r="GBQ21" s="530" t="s">
        <v>550</v>
      </c>
      <c r="GBR21" s="530" t="s">
        <v>550</v>
      </c>
      <c r="GBS21" s="530" t="s">
        <v>550</v>
      </c>
      <c r="GBT21" s="530" t="s">
        <v>550</v>
      </c>
      <c r="GBU21" s="530" t="s">
        <v>550</v>
      </c>
      <c r="GBV21" s="530" t="s">
        <v>550</v>
      </c>
      <c r="GBW21" s="530" t="s">
        <v>550</v>
      </c>
      <c r="GBX21" s="530" t="s">
        <v>550</v>
      </c>
      <c r="GBY21" s="530" t="s">
        <v>550</v>
      </c>
      <c r="GBZ21" s="530" t="s">
        <v>550</v>
      </c>
      <c r="GCA21" s="530" t="s">
        <v>550</v>
      </c>
      <c r="GCB21" s="530" t="s">
        <v>550</v>
      </c>
      <c r="GCC21" s="530" t="s">
        <v>550</v>
      </c>
      <c r="GCD21" s="530" t="s">
        <v>550</v>
      </c>
      <c r="GCE21" s="530" t="s">
        <v>550</v>
      </c>
      <c r="GCF21" s="530" t="s">
        <v>550</v>
      </c>
      <c r="GCG21" s="530" t="s">
        <v>550</v>
      </c>
      <c r="GCH21" s="530" t="s">
        <v>550</v>
      </c>
      <c r="GCI21" s="530" t="s">
        <v>550</v>
      </c>
      <c r="GCJ21" s="530" t="s">
        <v>550</v>
      </c>
      <c r="GCK21" s="530" t="s">
        <v>550</v>
      </c>
      <c r="GCL21" s="530" t="s">
        <v>550</v>
      </c>
      <c r="GCM21" s="530" t="s">
        <v>550</v>
      </c>
      <c r="GCN21" s="530" t="s">
        <v>550</v>
      </c>
      <c r="GCO21" s="530" t="s">
        <v>550</v>
      </c>
      <c r="GCP21" s="530" t="s">
        <v>550</v>
      </c>
      <c r="GCQ21" s="530" t="s">
        <v>550</v>
      </c>
      <c r="GCR21" s="530" t="s">
        <v>550</v>
      </c>
      <c r="GCS21" s="530" t="s">
        <v>550</v>
      </c>
      <c r="GCT21" s="530" t="s">
        <v>550</v>
      </c>
      <c r="GCU21" s="530" t="s">
        <v>550</v>
      </c>
      <c r="GCV21" s="530" t="s">
        <v>550</v>
      </c>
      <c r="GCW21" s="530" t="s">
        <v>550</v>
      </c>
      <c r="GCX21" s="530" t="s">
        <v>550</v>
      </c>
      <c r="GCY21" s="530" t="s">
        <v>550</v>
      </c>
      <c r="GCZ21" s="530" t="s">
        <v>550</v>
      </c>
      <c r="GDA21" s="530" t="s">
        <v>550</v>
      </c>
      <c r="GDB21" s="530" t="s">
        <v>550</v>
      </c>
      <c r="GDC21" s="530" t="s">
        <v>550</v>
      </c>
      <c r="GDD21" s="530" t="s">
        <v>550</v>
      </c>
      <c r="GDE21" s="530" t="s">
        <v>550</v>
      </c>
      <c r="GDF21" s="530" t="s">
        <v>550</v>
      </c>
      <c r="GDG21" s="530" t="s">
        <v>550</v>
      </c>
      <c r="GDH21" s="530" t="s">
        <v>550</v>
      </c>
      <c r="GDI21" s="530" t="s">
        <v>550</v>
      </c>
      <c r="GDJ21" s="530" t="s">
        <v>550</v>
      </c>
      <c r="GDK21" s="530" t="s">
        <v>550</v>
      </c>
      <c r="GDL21" s="530" t="s">
        <v>550</v>
      </c>
      <c r="GDM21" s="530" t="s">
        <v>550</v>
      </c>
      <c r="GDN21" s="530" t="s">
        <v>550</v>
      </c>
      <c r="GDO21" s="530" t="s">
        <v>550</v>
      </c>
      <c r="GDP21" s="530" t="s">
        <v>550</v>
      </c>
      <c r="GDQ21" s="530" t="s">
        <v>550</v>
      </c>
      <c r="GDR21" s="530" t="s">
        <v>550</v>
      </c>
      <c r="GDS21" s="530" t="s">
        <v>550</v>
      </c>
      <c r="GDT21" s="530" t="s">
        <v>550</v>
      </c>
      <c r="GDU21" s="530" t="s">
        <v>550</v>
      </c>
      <c r="GDV21" s="530" t="s">
        <v>550</v>
      </c>
      <c r="GDW21" s="530" t="s">
        <v>550</v>
      </c>
      <c r="GDX21" s="530" t="s">
        <v>550</v>
      </c>
      <c r="GDY21" s="530" t="s">
        <v>550</v>
      </c>
      <c r="GDZ21" s="530" t="s">
        <v>550</v>
      </c>
      <c r="GEA21" s="530" t="s">
        <v>550</v>
      </c>
      <c r="GEB21" s="530" t="s">
        <v>550</v>
      </c>
      <c r="GEC21" s="530" t="s">
        <v>550</v>
      </c>
      <c r="GED21" s="530" t="s">
        <v>550</v>
      </c>
      <c r="GEE21" s="530" t="s">
        <v>550</v>
      </c>
      <c r="GEF21" s="530" t="s">
        <v>550</v>
      </c>
      <c r="GEG21" s="530" t="s">
        <v>550</v>
      </c>
      <c r="GEH21" s="530" t="s">
        <v>550</v>
      </c>
      <c r="GEI21" s="530" t="s">
        <v>550</v>
      </c>
      <c r="GEJ21" s="530" t="s">
        <v>550</v>
      </c>
      <c r="GEK21" s="530" t="s">
        <v>550</v>
      </c>
      <c r="GEL21" s="530" t="s">
        <v>550</v>
      </c>
      <c r="GEM21" s="530" t="s">
        <v>550</v>
      </c>
      <c r="GEN21" s="530" t="s">
        <v>550</v>
      </c>
      <c r="GEO21" s="530" t="s">
        <v>550</v>
      </c>
      <c r="GEP21" s="530" t="s">
        <v>550</v>
      </c>
      <c r="GEQ21" s="530" t="s">
        <v>550</v>
      </c>
      <c r="GER21" s="530" t="s">
        <v>550</v>
      </c>
      <c r="GES21" s="530" t="s">
        <v>550</v>
      </c>
      <c r="GET21" s="530" t="s">
        <v>550</v>
      </c>
      <c r="GEU21" s="530" t="s">
        <v>550</v>
      </c>
      <c r="GEV21" s="530" t="s">
        <v>550</v>
      </c>
      <c r="GEW21" s="530" t="s">
        <v>550</v>
      </c>
      <c r="GEX21" s="530" t="s">
        <v>550</v>
      </c>
      <c r="GEY21" s="530" t="s">
        <v>550</v>
      </c>
      <c r="GEZ21" s="530" t="s">
        <v>550</v>
      </c>
      <c r="GFA21" s="530" t="s">
        <v>550</v>
      </c>
      <c r="GFB21" s="530" t="s">
        <v>550</v>
      </c>
      <c r="GFC21" s="530" t="s">
        <v>550</v>
      </c>
      <c r="GFD21" s="530" t="s">
        <v>550</v>
      </c>
      <c r="GFE21" s="530" t="s">
        <v>550</v>
      </c>
      <c r="GFF21" s="530" t="s">
        <v>550</v>
      </c>
      <c r="GFG21" s="530" t="s">
        <v>550</v>
      </c>
      <c r="GFH21" s="530" t="s">
        <v>550</v>
      </c>
      <c r="GFI21" s="530" t="s">
        <v>550</v>
      </c>
      <c r="GFJ21" s="530" t="s">
        <v>550</v>
      </c>
      <c r="GFK21" s="530" t="s">
        <v>550</v>
      </c>
      <c r="GFL21" s="530" t="s">
        <v>550</v>
      </c>
      <c r="GFM21" s="530" t="s">
        <v>550</v>
      </c>
      <c r="GFN21" s="530" t="s">
        <v>550</v>
      </c>
      <c r="GFO21" s="530" t="s">
        <v>550</v>
      </c>
      <c r="GFP21" s="530" t="s">
        <v>550</v>
      </c>
      <c r="GFQ21" s="530" t="s">
        <v>550</v>
      </c>
      <c r="GFR21" s="530" t="s">
        <v>550</v>
      </c>
      <c r="GFS21" s="530" t="s">
        <v>550</v>
      </c>
      <c r="GFT21" s="530" t="s">
        <v>550</v>
      </c>
      <c r="GFU21" s="530" t="s">
        <v>550</v>
      </c>
      <c r="GFV21" s="530" t="s">
        <v>550</v>
      </c>
      <c r="GFW21" s="530" t="s">
        <v>550</v>
      </c>
      <c r="GFX21" s="530" t="s">
        <v>550</v>
      </c>
      <c r="GFY21" s="530" t="s">
        <v>550</v>
      </c>
      <c r="GFZ21" s="530" t="s">
        <v>550</v>
      </c>
      <c r="GGA21" s="530" t="s">
        <v>550</v>
      </c>
      <c r="GGB21" s="530" t="s">
        <v>550</v>
      </c>
      <c r="GGC21" s="530" t="s">
        <v>550</v>
      </c>
      <c r="GGD21" s="530" t="s">
        <v>550</v>
      </c>
      <c r="GGE21" s="530" t="s">
        <v>550</v>
      </c>
      <c r="GGF21" s="530" t="s">
        <v>550</v>
      </c>
      <c r="GGG21" s="530" t="s">
        <v>550</v>
      </c>
      <c r="GGH21" s="530" t="s">
        <v>550</v>
      </c>
      <c r="GGI21" s="530" t="s">
        <v>550</v>
      </c>
      <c r="GGJ21" s="530" t="s">
        <v>550</v>
      </c>
      <c r="GGK21" s="530" t="s">
        <v>550</v>
      </c>
      <c r="GGL21" s="530" t="s">
        <v>550</v>
      </c>
      <c r="GGM21" s="530" t="s">
        <v>550</v>
      </c>
      <c r="GGN21" s="530" t="s">
        <v>550</v>
      </c>
      <c r="GGO21" s="530" t="s">
        <v>550</v>
      </c>
      <c r="GGP21" s="530" t="s">
        <v>550</v>
      </c>
      <c r="GGQ21" s="530" t="s">
        <v>550</v>
      </c>
      <c r="GGR21" s="530" t="s">
        <v>550</v>
      </c>
      <c r="GGS21" s="530" t="s">
        <v>550</v>
      </c>
      <c r="GGT21" s="530" t="s">
        <v>550</v>
      </c>
      <c r="GGU21" s="530" t="s">
        <v>550</v>
      </c>
      <c r="GGV21" s="530" t="s">
        <v>550</v>
      </c>
      <c r="GGW21" s="530" t="s">
        <v>550</v>
      </c>
      <c r="GGX21" s="530" t="s">
        <v>550</v>
      </c>
      <c r="GGY21" s="530" t="s">
        <v>550</v>
      </c>
      <c r="GGZ21" s="530" t="s">
        <v>550</v>
      </c>
      <c r="GHA21" s="530" t="s">
        <v>550</v>
      </c>
      <c r="GHB21" s="530" t="s">
        <v>550</v>
      </c>
      <c r="GHC21" s="530" t="s">
        <v>550</v>
      </c>
      <c r="GHD21" s="530" t="s">
        <v>550</v>
      </c>
      <c r="GHE21" s="530" t="s">
        <v>550</v>
      </c>
      <c r="GHF21" s="530" t="s">
        <v>550</v>
      </c>
      <c r="GHG21" s="530" t="s">
        <v>550</v>
      </c>
      <c r="GHH21" s="530" t="s">
        <v>550</v>
      </c>
      <c r="GHI21" s="530" t="s">
        <v>550</v>
      </c>
      <c r="GHJ21" s="530" t="s">
        <v>550</v>
      </c>
      <c r="GHK21" s="530" t="s">
        <v>550</v>
      </c>
      <c r="GHL21" s="530" t="s">
        <v>550</v>
      </c>
      <c r="GHM21" s="530" t="s">
        <v>550</v>
      </c>
      <c r="GHN21" s="530" t="s">
        <v>550</v>
      </c>
      <c r="GHO21" s="530" t="s">
        <v>550</v>
      </c>
      <c r="GHP21" s="530" t="s">
        <v>550</v>
      </c>
      <c r="GHQ21" s="530" t="s">
        <v>550</v>
      </c>
      <c r="GHR21" s="530" t="s">
        <v>550</v>
      </c>
      <c r="GHS21" s="530" t="s">
        <v>550</v>
      </c>
      <c r="GHT21" s="530" t="s">
        <v>550</v>
      </c>
      <c r="GHU21" s="530" t="s">
        <v>550</v>
      </c>
      <c r="GHV21" s="530" t="s">
        <v>550</v>
      </c>
      <c r="GHW21" s="530" t="s">
        <v>550</v>
      </c>
      <c r="GHX21" s="530" t="s">
        <v>550</v>
      </c>
      <c r="GHY21" s="530" t="s">
        <v>550</v>
      </c>
      <c r="GHZ21" s="530" t="s">
        <v>550</v>
      </c>
      <c r="GIA21" s="530" t="s">
        <v>550</v>
      </c>
      <c r="GIB21" s="530" t="s">
        <v>550</v>
      </c>
      <c r="GIC21" s="530" t="s">
        <v>550</v>
      </c>
      <c r="GID21" s="530" t="s">
        <v>550</v>
      </c>
      <c r="GIE21" s="530" t="s">
        <v>550</v>
      </c>
      <c r="GIF21" s="530" t="s">
        <v>550</v>
      </c>
      <c r="GIG21" s="530" t="s">
        <v>550</v>
      </c>
      <c r="GIH21" s="530" t="s">
        <v>550</v>
      </c>
      <c r="GII21" s="530" t="s">
        <v>550</v>
      </c>
      <c r="GIJ21" s="530" t="s">
        <v>550</v>
      </c>
      <c r="GIK21" s="530" t="s">
        <v>550</v>
      </c>
      <c r="GIL21" s="530" t="s">
        <v>550</v>
      </c>
      <c r="GIM21" s="530" t="s">
        <v>550</v>
      </c>
      <c r="GIN21" s="530" t="s">
        <v>550</v>
      </c>
      <c r="GIO21" s="530" t="s">
        <v>550</v>
      </c>
      <c r="GIP21" s="530" t="s">
        <v>550</v>
      </c>
      <c r="GIQ21" s="530" t="s">
        <v>550</v>
      </c>
      <c r="GIR21" s="530" t="s">
        <v>550</v>
      </c>
      <c r="GIS21" s="530" t="s">
        <v>550</v>
      </c>
      <c r="GIT21" s="530" t="s">
        <v>550</v>
      </c>
      <c r="GIU21" s="530" t="s">
        <v>550</v>
      </c>
      <c r="GIV21" s="530" t="s">
        <v>550</v>
      </c>
      <c r="GIW21" s="530" t="s">
        <v>550</v>
      </c>
      <c r="GIX21" s="530" t="s">
        <v>550</v>
      </c>
      <c r="GIY21" s="530" t="s">
        <v>550</v>
      </c>
      <c r="GIZ21" s="530" t="s">
        <v>550</v>
      </c>
      <c r="GJA21" s="530" t="s">
        <v>550</v>
      </c>
      <c r="GJB21" s="530" t="s">
        <v>550</v>
      </c>
      <c r="GJC21" s="530" t="s">
        <v>550</v>
      </c>
      <c r="GJD21" s="530" t="s">
        <v>550</v>
      </c>
      <c r="GJE21" s="530" t="s">
        <v>550</v>
      </c>
      <c r="GJF21" s="530" t="s">
        <v>550</v>
      </c>
      <c r="GJG21" s="530" t="s">
        <v>550</v>
      </c>
      <c r="GJH21" s="530" t="s">
        <v>550</v>
      </c>
      <c r="GJI21" s="530" t="s">
        <v>550</v>
      </c>
      <c r="GJJ21" s="530" t="s">
        <v>550</v>
      </c>
      <c r="GJK21" s="530" t="s">
        <v>550</v>
      </c>
      <c r="GJL21" s="530" t="s">
        <v>550</v>
      </c>
      <c r="GJM21" s="530" t="s">
        <v>550</v>
      </c>
      <c r="GJN21" s="530" t="s">
        <v>550</v>
      </c>
      <c r="GJO21" s="530" t="s">
        <v>550</v>
      </c>
      <c r="GJP21" s="530" t="s">
        <v>550</v>
      </c>
      <c r="GJQ21" s="530" t="s">
        <v>550</v>
      </c>
      <c r="GJR21" s="530" t="s">
        <v>550</v>
      </c>
      <c r="GJS21" s="530" t="s">
        <v>550</v>
      </c>
      <c r="GJT21" s="530" t="s">
        <v>550</v>
      </c>
      <c r="GJU21" s="530" t="s">
        <v>550</v>
      </c>
      <c r="GJV21" s="530" t="s">
        <v>550</v>
      </c>
      <c r="GJW21" s="530" t="s">
        <v>550</v>
      </c>
      <c r="GJX21" s="530" t="s">
        <v>550</v>
      </c>
      <c r="GJY21" s="530" t="s">
        <v>550</v>
      </c>
      <c r="GJZ21" s="530" t="s">
        <v>550</v>
      </c>
      <c r="GKA21" s="530" t="s">
        <v>550</v>
      </c>
      <c r="GKB21" s="530" t="s">
        <v>550</v>
      </c>
      <c r="GKC21" s="530" t="s">
        <v>550</v>
      </c>
      <c r="GKD21" s="530" t="s">
        <v>550</v>
      </c>
      <c r="GKE21" s="530" t="s">
        <v>550</v>
      </c>
      <c r="GKF21" s="530" t="s">
        <v>550</v>
      </c>
      <c r="GKG21" s="530" t="s">
        <v>550</v>
      </c>
      <c r="GKH21" s="530" t="s">
        <v>550</v>
      </c>
      <c r="GKI21" s="530" t="s">
        <v>550</v>
      </c>
      <c r="GKJ21" s="530" t="s">
        <v>550</v>
      </c>
      <c r="GKK21" s="530" t="s">
        <v>550</v>
      </c>
      <c r="GKL21" s="530" t="s">
        <v>550</v>
      </c>
      <c r="GKM21" s="530" t="s">
        <v>550</v>
      </c>
      <c r="GKN21" s="530" t="s">
        <v>550</v>
      </c>
      <c r="GKO21" s="530" t="s">
        <v>550</v>
      </c>
      <c r="GKP21" s="530" t="s">
        <v>550</v>
      </c>
      <c r="GKQ21" s="530" t="s">
        <v>550</v>
      </c>
      <c r="GKR21" s="530" t="s">
        <v>550</v>
      </c>
      <c r="GKS21" s="530" t="s">
        <v>550</v>
      </c>
      <c r="GKT21" s="530" t="s">
        <v>550</v>
      </c>
      <c r="GKU21" s="530" t="s">
        <v>550</v>
      </c>
      <c r="GKV21" s="530" t="s">
        <v>550</v>
      </c>
      <c r="GKW21" s="530" t="s">
        <v>550</v>
      </c>
      <c r="GKX21" s="530" t="s">
        <v>550</v>
      </c>
      <c r="GKY21" s="530" t="s">
        <v>550</v>
      </c>
      <c r="GKZ21" s="530" t="s">
        <v>550</v>
      </c>
      <c r="GLA21" s="530" t="s">
        <v>550</v>
      </c>
      <c r="GLB21" s="530" t="s">
        <v>550</v>
      </c>
      <c r="GLC21" s="530" t="s">
        <v>550</v>
      </c>
      <c r="GLD21" s="530" t="s">
        <v>550</v>
      </c>
      <c r="GLE21" s="530" t="s">
        <v>550</v>
      </c>
      <c r="GLF21" s="530" t="s">
        <v>550</v>
      </c>
      <c r="GLG21" s="530" t="s">
        <v>550</v>
      </c>
      <c r="GLH21" s="530" t="s">
        <v>550</v>
      </c>
      <c r="GLI21" s="530" t="s">
        <v>550</v>
      </c>
      <c r="GLJ21" s="530" t="s">
        <v>550</v>
      </c>
      <c r="GLK21" s="530" t="s">
        <v>550</v>
      </c>
      <c r="GLL21" s="530" t="s">
        <v>550</v>
      </c>
      <c r="GLM21" s="530" t="s">
        <v>550</v>
      </c>
      <c r="GLN21" s="530" t="s">
        <v>550</v>
      </c>
      <c r="GLO21" s="530" t="s">
        <v>550</v>
      </c>
      <c r="GLP21" s="530" t="s">
        <v>550</v>
      </c>
      <c r="GLQ21" s="530" t="s">
        <v>550</v>
      </c>
      <c r="GLR21" s="530" t="s">
        <v>550</v>
      </c>
      <c r="GLS21" s="530" t="s">
        <v>550</v>
      </c>
      <c r="GLT21" s="530" t="s">
        <v>550</v>
      </c>
      <c r="GLU21" s="530" t="s">
        <v>550</v>
      </c>
      <c r="GLV21" s="530" t="s">
        <v>550</v>
      </c>
      <c r="GLW21" s="530" t="s">
        <v>550</v>
      </c>
      <c r="GLX21" s="530" t="s">
        <v>550</v>
      </c>
      <c r="GLY21" s="530" t="s">
        <v>550</v>
      </c>
      <c r="GLZ21" s="530" t="s">
        <v>550</v>
      </c>
      <c r="GMA21" s="530" t="s">
        <v>550</v>
      </c>
      <c r="GMB21" s="530" t="s">
        <v>550</v>
      </c>
      <c r="GMC21" s="530" t="s">
        <v>550</v>
      </c>
      <c r="GMD21" s="530" t="s">
        <v>550</v>
      </c>
      <c r="GME21" s="530" t="s">
        <v>550</v>
      </c>
      <c r="GMF21" s="530" t="s">
        <v>550</v>
      </c>
      <c r="GMG21" s="530" t="s">
        <v>550</v>
      </c>
      <c r="GMH21" s="530" t="s">
        <v>550</v>
      </c>
      <c r="GMI21" s="530" t="s">
        <v>550</v>
      </c>
      <c r="GMJ21" s="530" t="s">
        <v>550</v>
      </c>
      <c r="GMK21" s="530" t="s">
        <v>550</v>
      </c>
      <c r="GML21" s="530" t="s">
        <v>550</v>
      </c>
      <c r="GMM21" s="530" t="s">
        <v>550</v>
      </c>
      <c r="GMN21" s="530" t="s">
        <v>550</v>
      </c>
      <c r="GMO21" s="530" t="s">
        <v>550</v>
      </c>
      <c r="GMP21" s="530" t="s">
        <v>550</v>
      </c>
      <c r="GMQ21" s="530" t="s">
        <v>550</v>
      </c>
      <c r="GMR21" s="530" t="s">
        <v>550</v>
      </c>
      <c r="GMS21" s="530" t="s">
        <v>550</v>
      </c>
      <c r="GMT21" s="530" t="s">
        <v>550</v>
      </c>
      <c r="GMU21" s="530" t="s">
        <v>550</v>
      </c>
      <c r="GMV21" s="530" t="s">
        <v>550</v>
      </c>
      <c r="GMW21" s="530" t="s">
        <v>550</v>
      </c>
      <c r="GMX21" s="530" t="s">
        <v>550</v>
      </c>
      <c r="GMY21" s="530" t="s">
        <v>550</v>
      </c>
      <c r="GMZ21" s="530" t="s">
        <v>550</v>
      </c>
      <c r="GNA21" s="530" t="s">
        <v>550</v>
      </c>
      <c r="GNB21" s="530" t="s">
        <v>550</v>
      </c>
      <c r="GNC21" s="530" t="s">
        <v>550</v>
      </c>
      <c r="GND21" s="530" t="s">
        <v>550</v>
      </c>
      <c r="GNE21" s="530" t="s">
        <v>550</v>
      </c>
      <c r="GNF21" s="530" t="s">
        <v>550</v>
      </c>
      <c r="GNG21" s="530" t="s">
        <v>550</v>
      </c>
      <c r="GNH21" s="530" t="s">
        <v>550</v>
      </c>
      <c r="GNI21" s="530" t="s">
        <v>550</v>
      </c>
      <c r="GNJ21" s="530" t="s">
        <v>550</v>
      </c>
      <c r="GNK21" s="530" t="s">
        <v>550</v>
      </c>
      <c r="GNL21" s="530" t="s">
        <v>550</v>
      </c>
      <c r="GNM21" s="530" t="s">
        <v>550</v>
      </c>
      <c r="GNN21" s="530" t="s">
        <v>550</v>
      </c>
      <c r="GNO21" s="530" t="s">
        <v>550</v>
      </c>
      <c r="GNP21" s="530" t="s">
        <v>550</v>
      </c>
      <c r="GNQ21" s="530" t="s">
        <v>550</v>
      </c>
      <c r="GNR21" s="530" t="s">
        <v>550</v>
      </c>
      <c r="GNS21" s="530" t="s">
        <v>550</v>
      </c>
      <c r="GNT21" s="530" t="s">
        <v>550</v>
      </c>
      <c r="GNU21" s="530" t="s">
        <v>550</v>
      </c>
      <c r="GNV21" s="530" t="s">
        <v>550</v>
      </c>
      <c r="GNW21" s="530" t="s">
        <v>550</v>
      </c>
      <c r="GNX21" s="530" t="s">
        <v>550</v>
      </c>
      <c r="GNY21" s="530" t="s">
        <v>550</v>
      </c>
      <c r="GNZ21" s="530" t="s">
        <v>550</v>
      </c>
      <c r="GOA21" s="530" t="s">
        <v>550</v>
      </c>
      <c r="GOB21" s="530" t="s">
        <v>550</v>
      </c>
      <c r="GOC21" s="530" t="s">
        <v>550</v>
      </c>
      <c r="GOD21" s="530" t="s">
        <v>550</v>
      </c>
      <c r="GOE21" s="530" t="s">
        <v>550</v>
      </c>
      <c r="GOF21" s="530" t="s">
        <v>550</v>
      </c>
      <c r="GOG21" s="530" t="s">
        <v>550</v>
      </c>
      <c r="GOH21" s="530" t="s">
        <v>550</v>
      </c>
      <c r="GOI21" s="530" t="s">
        <v>550</v>
      </c>
      <c r="GOJ21" s="530" t="s">
        <v>550</v>
      </c>
      <c r="GOK21" s="530" t="s">
        <v>550</v>
      </c>
      <c r="GOL21" s="530" t="s">
        <v>550</v>
      </c>
      <c r="GOM21" s="530" t="s">
        <v>550</v>
      </c>
      <c r="GON21" s="530" t="s">
        <v>550</v>
      </c>
      <c r="GOO21" s="530" t="s">
        <v>550</v>
      </c>
      <c r="GOP21" s="530" t="s">
        <v>550</v>
      </c>
      <c r="GOQ21" s="530" t="s">
        <v>550</v>
      </c>
      <c r="GOR21" s="530" t="s">
        <v>550</v>
      </c>
      <c r="GOS21" s="530" t="s">
        <v>550</v>
      </c>
      <c r="GOT21" s="530" t="s">
        <v>550</v>
      </c>
      <c r="GOU21" s="530" t="s">
        <v>550</v>
      </c>
      <c r="GOV21" s="530" t="s">
        <v>550</v>
      </c>
      <c r="GOW21" s="530" t="s">
        <v>550</v>
      </c>
      <c r="GOX21" s="530" t="s">
        <v>550</v>
      </c>
      <c r="GOY21" s="530" t="s">
        <v>550</v>
      </c>
      <c r="GOZ21" s="530" t="s">
        <v>550</v>
      </c>
      <c r="GPA21" s="530" t="s">
        <v>550</v>
      </c>
      <c r="GPB21" s="530" t="s">
        <v>550</v>
      </c>
      <c r="GPC21" s="530" t="s">
        <v>550</v>
      </c>
      <c r="GPD21" s="530" t="s">
        <v>550</v>
      </c>
      <c r="GPE21" s="530" t="s">
        <v>550</v>
      </c>
      <c r="GPF21" s="530" t="s">
        <v>550</v>
      </c>
      <c r="GPG21" s="530" t="s">
        <v>550</v>
      </c>
      <c r="GPH21" s="530" t="s">
        <v>550</v>
      </c>
      <c r="GPI21" s="530" t="s">
        <v>550</v>
      </c>
      <c r="GPJ21" s="530" t="s">
        <v>550</v>
      </c>
      <c r="GPK21" s="530" t="s">
        <v>550</v>
      </c>
      <c r="GPL21" s="530" t="s">
        <v>550</v>
      </c>
      <c r="GPM21" s="530" t="s">
        <v>550</v>
      </c>
      <c r="GPN21" s="530" t="s">
        <v>550</v>
      </c>
      <c r="GPO21" s="530" t="s">
        <v>550</v>
      </c>
      <c r="GPP21" s="530" t="s">
        <v>550</v>
      </c>
      <c r="GPQ21" s="530" t="s">
        <v>550</v>
      </c>
      <c r="GPR21" s="530" t="s">
        <v>550</v>
      </c>
      <c r="GPS21" s="530" t="s">
        <v>550</v>
      </c>
      <c r="GPT21" s="530" t="s">
        <v>550</v>
      </c>
      <c r="GPU21" s="530" t="s">
        <v>550</v>
      </c>
      <c r="GPV21" s="530" t="s">
        <v>550</v>
      </c>
      <c r="GPW21" s="530" t="s">
        <v>550</v>
      </c>
      <c r="GPX21" s="530" t="s">
        <v>550</v>
      </c>
      <c r="GPY21" s="530" t="s">
        <v>550</v>
      </c>
      <c r="GPZ21" s="530" t="s">
        <v>550</v>
      </c>
      <c r="GQA21" s="530" t="s">
        <v>550</v>
      </c>
      <c r="GQB21" s="530" t="s">
        <v>550</v>
      </c>
      <c r="GQC21" s="530" t="s">
        <v>550</v>
      </c>
      <c r="GQD21" s="530" t="s">
        <v>550</v>
      </c>
      <c r="GQE21" s="530" t="s">
        <v>550</v>
      </c>
      <c r="GQF21" s="530" t="s">
        <v>550</v>
      </c>
      <c r="GQG21" s="530" t="s">
        <v>550</v>
      </c>
      <c r="GQH21" s="530" t="s">
        <v>550</v>
      </c>
      <c r="GQI21" s="530" t="s">
        <v>550</v>
      </c>
      <c r="GQJ21" s="530" t="s">
        <v>550</v>
      </c>
      <c r="GQK21" s="530" t="s">
        <v>550</v>
      </c>
      <c r="GQL21" s="530" t="s">
        <v>550</v>
      </c>
      <c r="GQM21" s="530" t="s">
        <v>550</v>
      </c>
      <c r="GQN21" s="530" t="s">
        <v>550</v>
      </c>
      <c r="GQO21" s="530" t="s">
        <v>550</v>
      </c>
      <c r="GQP21" s="530" t="s">
        <v>550</v>
      </c>
      <c r="GQQ21" s="530" t="s">
        <v>550</v>
      </c>
      <c r="GQR21" s="530" t="s">
        <v>550</v>
      </c>
      <c r="GQS21" s="530" t="s">
        <v>550</v>
      </c>
      <c r="GQT21" s="530" t="s">
        <v>550</v>
      </c>
      <c r="GQU21" s="530" t="s">
        <v>550</v>
      </c>
      <c r="GQV21" s="530" t="s">
        <v>550</v>
      </c>
      <c r="GQW21" s="530" t="s">
        <v>550</v>
      </c>
      <c r="GQX21" s="530" t="s">
        <v>550</v>
      </c>
      <c r="GQY21" s="530" t="s">
        <v>550</v>
      </c>
      <c r="GQZ21" s="530" t="s">
        <v>550</v>
      </c>
      <c r="GRA21" s="530" t="s">
        <v>550</v>
      </c>
      <c r="GRB21" s="530" t="s">
        <v>550</v>
      </c>
      <c r="GRC21" s="530" t="s">
        <v>550</v>
      </c>
      <c r="GRD21" s="530" t="s">
        <v>550</v>
      </c>
      <c r="GRE21" s="530" t="s">
        <v>550</v>
      </c>
      <c r="GRF21" s="530" t="s">
        <v>550</v>
      </c>
      <c r="GRG21" s="530" t="s">
        <v>550</v>
      </c>
      <c r="GRH21" s="530" t="s">
        <v>550</v>
      </c>
      <c r="GRI21" s="530" t="s">
        <v>550</v>
      </c>
      <c r="GRJ21" s="530" t="s">
        <v>550</v>
      </c>
      <c r="GRK21" s="530" t="s">
        <v>550</v>
      </c>
      <c r="GRL21" s="530" t="s">
        <v>550</v>
      </c>
      <c r="GRM21" s="530" t="s">
        <v>550</v>
      </c>
      <c r="GRN21" s="530" t="s">
        <v>550</v>
      </c>
      <c r="GRO21" s="530" t="s">
        <v>550</v>
      </c>
      <c r="GRP21" s="530" t="s">
        <v>550</v>
      </c>
      <c r="GRQ21" s="530" t="s">
        <v>550</v>
      </c>
      <c r="GRR21" s="530" t="s">
        <v>550</v>
      </c>
      <c r="GRS21" s="530" t="s">
        <v>550</v>
      </c>
      <c r="GRT21" s="530" t="s">
        <v>550</v>
      </c>
      <c r="GRU21" s="530" t="s">
        <v>550</v>
      </c>
      <c r="GRV21" s="530" t="s">
        <v>550</v>
      </c>
      <c r="GRW21" s="530" t="s">
        <v>550</v>
      </c>
      <c r="GRX21" s="530" t="s">
        <v>550</v>
      </c>
      <c r="GRY21" s="530" t="s">
        <v>550</v>
      </c>
      <c r="GRZ21" s="530" t="s">
        <v>550</v>
      </c>
      <c r="GSA21" s="530" t="s">
        <v>550</v>
      </c>
      <c r="GSB21" s="530" t="s">
        <v>550</v>
      </c>
      <c r="GSC21" s="530" t="s">
        <v>550</v>
      </c>
      <c r="GSD21" s="530" t="s">
        <v>550</v>
      </c>
      <c r="GSE21" s="530" t="s">
        <v>550</v>
      </c>
      <c r="GSF21" s="530" t="s">
        <v>550</v>
      </c>
      <c r="GSG21" s="530" t="s">
        <v>550</v>
      </c>
      <c r="GSH21" s="530" t="s">
        <v>550</v>
      </c>
      <c r="GSI21" s="530" t="s">
        <v>550</v>
      </c>
      <c r="GSJ21" s="530" t="s">
        <v>550</v>
      </c>
      <c r="GSK21" s="530" t="s">
        <v>550</v>
      </c>
      <c r="GSL21" s="530" t="s">
        <v>550</v>
      </c>
      <c r="GSM21" s="530" t="s">
        <v>550</v>
      </c>
      <c r="GSN21" s="530" t="s">
        <v>550</v>
      </c>
      <c r="GSO21" s="530" t="s">
        <v>550</v>
      </c>
      <c r="GSP21" s="530" t="s">
        <v>550</v>
      </c>
      <c r="GSQ21" s="530" t="s">
        <v>550</v>
      </c>
      <c r="GSR21" s="530" t="s">
        <v>550</v>
      </c>
      <c r="GSS21" s="530" t="s">
        <v>550</v>
      </c>
      <c r="GST21" s="530" t="s">
        <v>550</v>
      </c>
      <c r="GSU21" s="530" t="s">
        <v>550</v>
      </c>
      <c r="GSV21" s="530" t="s">
        <v>550</v>
      </c>
      <c r="GSW21" s="530" t="s">
        <v>550</v>
      </c>
      <c r="GSX21" s="530" t="s">
        <v>550</v>
      </c>
      <c r="GSY21" s="530" t="s">
        <v>550</v>
      </c>
      <c r="GSZ21" s="530" t="s">
        <v>550</v>
      </c>
      <c r="GTA21" s="530" t="s">
        <v>550</v>
      </c>
      <c r="GTB21" s="530" t="s">
        <v>550</v>
      </c>
      <c r="GTC21" s="530" t="s">
        <v>550</v>
      </c>
      <c r="GTD21" s="530" t="s">
        <v>550</v>
      </c>
      <c r="GTE21" s="530" t="s">
        <v>550</v>
      </c>
      <c r="GTF21" s="530" t="s">
        <v>550</v>
      </c>
      <c r="GTG21" s="530" t="s">
        <v>550</v>
      </c>
      <c r="GTH21" s="530" t="s">
        <v>550</v>
      </c>
      <c r="GTI21" s="530" t="s">
        <v>550</v>
      </c>
      <c r="GTJ21" s="530" t="s">
        <v>550</v>
      </c>
      <c r="GTK21" s="530" t="s">
        <v>550</v>
      </c>
      <c r="GTL21" s="530" t="s">
        <v>550</v>
      </c>
      <c r="GTM21" s="530" t="s">
        <v>550</v>
      </c>
      <c r="GTN21" s="530" t="s">
        <v>550</v>
      </c>
      <c r="GTO21" s="530" t="s">
        <v>550</v>
      </c>
      <c r="GTP21" s="530" t="s">
        <v>550</v>
      </c>
      <c r="GTQ21" s="530" t="s">
        <v>550</v>
      </c>
      <c r="GTR21" s="530" t="s">
        <v>550</v>
      </c>
      <c r="GTS21" s="530" t="s">
        <v>550</v>
      </c>
      <c r="GTT21" s="530" t="s">
        <v>550</v>
      </c>
      <c r="GTU21" s="530" t="s">
        <v>550</v>
      </c>
      <c r="GTV21" s="530" t="s">
        <v>550</v>
      </c>
      <c r="GTW21" s="530" t="s">
        <v>550</v>
      </c>
      <c r="GTX21" s="530" t="s">
        <v>550</v>
      </c>
      <c r="GTY21" s="530" t="s">
        <v>550</v>
      </c>
      <c r="GTZ21" s="530" t="s">
        <v>550</v>
      </c>
      <c r="GUA21" s="530" t="s">
        <v>550</v>
      </c>
      <c r="GUB21" s="530" t="s">
        <v>550</v>
      </c>
      <c r="GUC21" s="530" t="s">
        <v>550</v>
      </c>
      <c r="GUD21" s="530" t="s">
        <v>550</v>
      </c>
      <c r="GUE21" s="530" t="s">
        <v>550</v>
      </c>
      <c r="GUF21" s="530" t="s">
        <v>550</v>
      </c>
      <c r="GUG21" s="530" t="s">
        <v>550</v>
      </c>
      <c r="GUH21" s="530" t="s">
        <v>550</v>
      </c>
      <c r="GUI21" s="530" t="s">
        <v>550</v>
      </c>
      <c r="GUJ21" s="530" t="s">
        <v>550</v>
      </c>
      <c r="GUK21" s="530" t="s">
        <v>550</v>
      </c>
      <c r="GUL21" s="530" t="s">
        <v>550</v>
      </c>
      <c r="GUM21" s="530" t="s">
        <v>550</v>
      </c>
      <c r="GUN21" s="530" t="s">
        <v>550</v>
      </c>
      <c r="GUO21" s="530" t="s">
        <v>550</v>
      </c>
      <c r="GUP21" s="530" t="s">
        <v>550</v>
      </c>
      <c r="GUQ21" s="530" t="s">
        <v>550</v>
      </c>
      <c r="GUR21" s="530" t="s">
        <v>550</v>
      </c>
      <c r="GUS21" s="530" t="s">
        <v>550</v>
      </c>
      <c r="GUT21" s="530" t="s">
        <v>550</v>
      </c>
      <c r="GUU21" s="530" t="s">
        <v>550</v>
      </c>
      <c r="GUV21" s="530" t="s">
        <v>550</v>
      </c>
      <c r="GUW21" s="530" t="s">
        <v>550</v>
      </c>
      <c r="GUX21" s="530" t="s">
        <v>550</v>
      </c>
      <c r="GUY21" s="530" t="s">
        <v>550</v>
      </c>
      <c r="GUZ21" s="530" t="s">
        <v>550</v>
      </c>
      <c r="GVA21" s="530" t="s">
        <v>550</v>
      </c>
      <c r="GVB21" s="530" t="s">
        <v>550</v>
      </c>
      <c r="GVC21" s="530" t="s">
        <v>550</v>
      </c>
      <c r="GVD21" s="530" t="s">
        <v>550</v>
      </c>
      <c r="GVE21" s="530" t="s">
        <v>550</v>
      </c>
      <c r="GVF21" s="530" t="s">
        <v>550</v>
      </c>
      <c r="GVG21" s="530" t="s">
        <v>550</v>
      </c>
      <c r="GVH21" s="530" t="s">
        <v>550</v>
      </c>
      <c r="GVI21" s="530" t="s">
        <v>550</v>
      </c>
      <c r="GVJ21" s="530" t="s">
        <v>550</v>
      </c>
      <c r="GVK21" s="530" t="s">
        <v>550</v>
      </c>
      <c r="GVL21" s="530" t="s">
        <v>550</v>
      </c>
      <c r="GVM21" s="530" t="s">
        <v>550</v>
      </c>
      <c r="GVN21" s="530" t="s">
        <v>550</v>
      </c>
      <c r="GVO21" s="530" t="s">
        <v>550</v>
      </c>
      <c r="GVP21" s="530" t="s">
        <v>550</v>
      </c>
      <c r="GVQ21" s="530" t="s">
        <v>550</v>
      </c>
      <c r="GVR21" s="530" t="s">
        <v>550</v>
      </c>
      <c r="GVS21" s="530" t="s">
        <v>550</v>
      </c>
      <c r="GVT21" s="530" t="s">
        <v>550</v>
      </c>
      <c r="GVU21" s="530" t="s">
        <v>550</v>
      </c>
      <c r="GVV21" s="530" t="s">
        <v>550</v>
      </c>
      <c r="GVW21" s="530" t="s">
        <v>550</v>
      </c>
      <c r="GVX21" s="530" t="s">
        <v>550</v>
      </c>
      <c r="GVY21" s="530" t="s">
        <v>550</v>
      </c>
      <c r="GVZ21" s="530" t="s">
        <v>550</v>
      </c>
      <c r="GWA21" s="530" t="s">
        <v>550</v>
      </c>
      <c r="GWB21" s="530" t="s">
        <v>550</v>
      </c>
      <c r="GWC21" s="530" t="s">
        <v>550</v>
      </c>
      <c r="GWD21" s="530" t="s">
        <v>550</v>
      </c>
      <c r="GWE21" s="530" t="s">
        <v>550</v>
      </c>
      <c r="GWF21" s="530" t="s">
        <v>550</v>
      </c>
      <c r="GWG21" s="530" t="s">
        <v>550</v>
      </c>
      <c r="GWH21" s="530" t="s">
        <v>550</v>
      </c>
      <c r="GWI21" s="530" t="s">
        <v>550</v>
      </c>
      <c r="GWJ21" s="530" t="s">
        <v>550</v>
      </c>
      <c r="GWK21" s="530" t="s">
        <v>550</v>
      </c>
      <c r="GWL21" s="530" t="s">
        <v>550</v>
      </c>
      <c r="GWM21" s="530" t="s">
        <v>550</v>
      </c>
      <c r="GWN21" s="530" t="s">
        <v>550</v>
      </c>
      <c r="GWO21" s="530" t="s">
        <v>550</v>
      </c>
      <c r="GWP21" s="530" t="s">
        <v>550</v>
      </c>
      <c r="GWQ21" s="530" t="s">
        <v>550</v>
      </c>
      <c r="GWR21" s="530" t="s">
        <v>550</v>
      </c>
      <c r="GWS21" s="530" t="s">
        <v>550</v>
      </c>
      <c r="GWT21" s="530" t="s">
        <v>550</v>
      </c>
      <c r="GWU21" s="530" t="s">
        <v>550</v>
      </c>
      <c r="GWV21" s="530" t="s">
        <v>550</v>
      </c>
      <c r="GWW21" s="530" t="s">
        <v>550</v>
      </c>
      <c r="GWX21" s="530" t="s">
        <v>550</v>
      </c>
      <c r="GWY21" s="530" t="s">
        <v>550</v>
      </c>
      <c r="GWZ21" s="530" t="s">
        <v>550</v>
      </c>
      <c r="GXA21" s="530" t="s">
        <v>550</v>
      </c>
      <c r="GXB21" s="530" t="s">
        <v>550</v>
      </c>
      <c r="GXC21" s="530" t="s">
        <v>550</v>
      </c>
      <c r="GXD21" s="530" t="s">
        <v>550</v>
      </c>
      <c r="GXE21" s="530" t="s">
        <v>550</v>
      </c>
      <c r="GXF21" s="530" t="s">
        <v>550</v>
      </c>
      <c r="GXG21" s="530" t="s">
        <v>550</v>
      </c>
      <c r="GXH21" s="530" t="s">
        <v>550</v>
      </c>
      <c r="GXI21" s="530" t="s">
        <v>550</v>
      </c>
      <c r="GXJ21" s="530" t="s">
        <v>550</v>
      </c>
      <c r="GXK21" s="530" t="s">
        <v>550</v>
      </c>
      <c r="GXL21" s="530" t="s">
        <v>550</v>
      </c>
      <c r="GXM21" s="530" t="s">
        <v>550</v>
      </c>
      <c r="GXN21" s="530" t="s">
        <v>550</v>
      </c>
      <c r="GXO21" s="530" t="s">
        <v>550</v>
      </c>
      <c r="GXP21" s="530" t="s">
        <v>550</v>
      </c>
      <c r="GXQ21" s="530" t="s">
        <v>550</v>
      </c>
      <c r="GXR21" s="530" t="s">
        <v>550</v>
      </c>
      <c r="GXS21" s="530" t="s">
        <v>550</v>
      </c>
      <c r="GXT21" s="530" t="s">
        <v>550</v>
      </c>
      <c r="GXU21" s="530" t="s">
        <v>550</v>
      </c>
      <c r="GXV21" s="530" t="s">
        <v>550</v>
      </c>
      <c r="GXW21" s="530" t="s">
        <v>550</v>
      </c>
      <c r="GXX21" s="530" t="s">
        <v>550</v>
      </c>
      <c r="GXY21" s="530" t="s">
        <v>550</v>
      </c>
      <c r="GXZ21" s="530" t="s">
        <v>550</v>
      </c>
      <c r="GYA21" s="530" t="s">
        <v>550</v>
      </c>
      <c r="GYB21" s="530" t="s">
        <v>550</v>
      </c>
      <c r="GYC21" s="530" t="s">
        <v>550</v>
      </c>
      <c r="GYD21" s="530" t="s">
        <v>550</v>
      </c>
      <c r="GYE21" s="530" t="s">
        <v>550</v>
      </c>
      <c r="GYF21" s="530" t="s">
        <v>550</v>
      </c>
      <c r="GYG21" s="530" t="s">
        <v>550</v>
      </c>
      <c r="GYH21" s="530" t="s">
        <v>550</v>
      </c>
      <c r="GYI21" s="530" t="s">
        <v>550</v>
      </c>
      <c r="GYJ21" s="530" t="s">
        <v>550</v>
      </c>
      <c r="GYK21" s="530" t="s">
        <v>550</v>
      </c>
      <c r="GYL21" s="530" t="s">
        <v>550</v>
      </c>
      <c r="GYM21" s="530" t="s">
        <v>550</v>
      </c>
      <c r="GYN21" s="530" t="s">
        <v>550</v>
      </c>
      <c r="GYO21" s="530" t="s">
        <v>550</v>
      </c>
      <c r="GYP21" s="530" t="s">
        <v>550</v>
      </c>
      <c r="GYQ21" s="530" t="s">
        <v>550</v>
      </c>
      <c r="GYR21" s="530" t="s">
        <v>550</v>
      </c>
      <c r="GYS21" s="530" t="s">
        <v>550</v>
      </c>
      <c r="GYT21" s="530" t="s">
        <v>550</v>
      </c>
      <c r="GYU21" s="530" t="s">
        <v>550</v>
      </c>
      <c r="GYV21" s="530" t="s">
        <v>550</v>
      </c>
      <c r="GYW21" s="530" t="s">
        <v>550</v>
      </c>
      <c r="GYX21" s="530" t="s">
        <v>550</v>
      </c>
      <c r="GYY21" s="530" t="s">
        <v>550</v>
      </c>
      <c r="GYZ21" s="530" t="s">
        <v>550</v>
      </c>
      <c r="GZA21" s="530" t="s">
        <v>550</v>
      </c>
      <c r="GZB21" s="530" t="s">
        <v>550</v>
      </c>
      <c r="GZC21" s="530" t="s">
        <v>550</v>
      </c>
      <c r="GZD21" s="530" t="s">
        <v>550</v>
      </c>
      <c r="GZE21" s="530" t="s">
        <v>550</v>
      </c>
      <c r="GZF21" s="530" t="s">
        <v>550</v>
      </c>
      <c r="GZG21" s="530" t="s">
        <v>550</v>
      </c>
      <c r="GZH21" s="530" t="s">
        <v>550</v>
      </c>
      <c r="GZI21" s="530" t="s">
        <v>550</v>
      </c>
      <c r="GZJ21" s="530" t="s">
        <v>550</v>
      </c>
      <c r="GZK21" s="530" t="s">
        <v>550</v>
      </c>
      <c r="GZL21" s="530" t="s">
        <v>550</v>
      </c>
      <c r="GZM21" s="530" t="s">
        <v>550</v>
      </c>
      <c r="GZN21" s="530" t="s">
        <v>550</v>
      </c>
      <c r="GZO21" s="530" t="s">
        <v>550</v>
      </c>
      <c r="GZP21" s="530" t="s">
        <v>550</v>
      </c>
      <c r="GZQ21" s="530" t="s">
        <v>550</v>
      </c>
      <c r="GZR21" s="530" t="s">
        <v>550</v>
      </c>
      <c r="GZS21" s="530" t="s">
        <v>550</v>
      </c>
      <c r="GZT21" s="530" t="s">
        <v>550</v>
      </c>
      <c r="GZU21" s="530" t="s">
        <v>550</v>
      </c>
      <c r="GZV21" s="530" t="s">
        <v>550</v>
      </c>
      <c r="GZW21" s="530" t="s">
        <v>550</v>
      </c>
      <c r="GZX21" s="530" t="s">
        <v>550</v>
      </c>
      <c r="GZY21" s="530" t="s">
        <v>550</v>
      </c>
      <c r="GZZ21" s="530" t="s">
        <v>550</v>
      </c>
      <c r="HAA21" s="530" t="s">
        <v>550</v>
      </c>
      <c r="HAB21" s="530" t="s">
        <v>550</v>
      </c>
      <c r="HAC21" s="530" t="s">
        <v>550</v>
      </c>
      <c r="HAD21" s="530" t="s">
        <v>550</v>
      </c>
      <c r="HAE21" s="530" t="s">
        <v>550</v>
      </c>
      <c r="HAF21" s="530" t="s">
        <v>550</v>
      </c>
      <c r="HAG21" s="530" t="s">
        <v>550</v>
      </c>
      <c r="HAH21" s="530" t="s">
        <v>550</v>
      </c>
      <c r="HAI21" s="530" t="s">
        <v>550</v>
      </c>
      <c r="HAJ21" s="530" t="s">
        <v>550</v>
      </c>
      <c r="HAK21" s="530" t="s">
        <v>550</v>
      </c>
      <c r="HAL21" s="530" t="s">
        <v>550</v>
      </c>
      <c r="HAM21" s="530" t="s">
        <v>550</v>
      </c>
      <c r="HAN21" s="530" t="s">
        <v>550</v>
      </c>
      <c r="HAO21" s="530" t="s">
        <v>550</v>
      </c>
      <c r="HAP21" s="530" t="s">
        <v>550</v>
      </c>
      <c r="HAQ21" s="530" t="s">
        <v>550</v>
      </c>
      <c r="HAR21" s="530" t="s">
        <v>550</v>
      </c>
      <c r="HAS21" s="530" t="s">
        <v>550</v>
      </c>
      <c r="HAT21" s="530" t="s">
        <v>550</v>
      </c>
      <c r="HAU21" s="530" t="s">
        <v>550</v>
      </c>
      <c r="HAV21" s="530" t="s">
        <v>550</v>
      </c>
      <c r="HAW21" s="530" t="s">
        <v>550</v>
      </c>
      <c r="HAX21" s="530" t="s">
        <v>550</v>
      </c>
      <c r="HAY21" s="530" t="s">
        <v>550</v>
      </c>
      <c r="HAZ21" s="530" t="s">
        <v>550</v>
      </c>
      <c r="HBA21" s="530" t="s">
        <v>550</v>
      </c>
      <c r="HBB21" s="530" t="s">
        <v>550</v>
      </c>
      <c r="HBC21" s="530" t="s">
        <v>550</v>
      </c>
      <c r="HBD21" s="530" t="s">
        <v>550</v>
      </c>
      <c r="HBE21" s="530" t="s">
        <v>550</v>
      </c>
      <c r="HBF21" s="530" t="s">
        <v>550</v>
      </c>
      <c r="HBG21" s="530" t="s">
        <v>550</v>
      </c>
      <c r="HBH21" s="530" t="s">
        <v>550</v>
      </c>
      <c r="HBI21" s="530" t="s">
        <v>550</v>
      </c>
      <c r="HBJ21" s="530" t="s">
        <v>550</v>
      </c>
      <c r="HBK21" s="530" t="s">
        <v>550</v>
      </c>
      <c r="HBL21" s="530" t="s">
        <v>550</v>
      </c>
      <c r="HBM21" s="530" t="s">
        <v>550</v>
      </c>
      <c r="HBN21" s="530" t="s">
        <v>550</v>
      </c>
      <c r="HBO21" s="530" t="s">
        <v>550</v>
      </c>
      <c r="HBP21" s="530" t="s">
        <v>550</v>
      </c>
      <c r="HBQ21" s="530" t="s">
        <v>550</v>
      </c>
      <c r="HBR21" s="530" t="s">
        <v>550</v>
      </c>
      <c r="HBS21" s="530" t="s">
        <v>550</v>
      </c>
      <c r="HBT21" s="530" t="s">
        <v>550</v>
      </c>
      <c r="HBU21" s="530" t="s">
        <v>550</v>
      </c>
      <c r="HBV21" s="530" t="s">
        <v>550</v>
      </c>
      <c r="HBW21" s="530" t="s">
        <v>550</v>
      </c>
      <c r="HBX21" s="530" t="s">
        <v>550</v>
      </c>
      <c r="HBY21" s="530" t="s">
        <v>550</v>
      </c>
      <c r="HBZ21" s="530" t="s">
        <v>550</v>
      </c>
      <c r="HCA21" s="530" t="s">
        <v>550</v>
      </c>
      <c r="HCB21" s="530" t="s">
        <v>550</v>
      </c>
      <c r="HCC21" s="530" t="s">
        <v>550</v>
      </c>
      <c r="HCD21" s="530" t="s">
        <v>550</v>
      </c>
      <c r="HCE21" s="530" t="s">
        <v>550</v>
      </c>
      <c r="HCF21" s="530" t="s">
        <v>550</v>
      </c>
      <c r="HCG21" s="530" t="s">
        <v>550</v>
      </c>
      <c r="HCH21" s="530" t="s">
        <v>550</v>
      </c>
      <c r="HCI21" s="530" t="s">
        <v>550</v>
      </c>
      <c r="HCJ21" s="530" t="s">
        <v>550</v>
      </c>
      <c r="HCK21" s="530" t="s">
        <v>550</v>
      </c>
      <c r="HCL21" s="530" t="s">
        <v>550</v>
      </c>
      <c r="HCM21" s="530" t="s">
        <v>550</v>
      </c>
      <c r="HCN21" s="530" t="s">
        <v>550</v>
      </c>
      <c r="HCO21" s="530" t="s">
        <v>550</v>
      </c>
      <c r="HCP21" s="530" t="s">
        <v>550</v>
      </c>
      <c r="HCQ21" s="530" t="s">
        <v>550</v>
      </c>
      <c r="HCR21" s="530" t="s">
        <v>550</v>
      </c>
      <c r="HCS21" s="530" t="s">
        <v>550</v>
      </c>
      <c r="HCT21" s="530" t="s">
        <v>550</v>
      </c>
      <c r="HCU21" s="530" t="s">
        <v>550</v>
      </c>
      <c r="HCV21" s="530" t="s">
        <v>550</v>
      </c>
      <c r="HCW21" s="530" t="s">
        <v>550</v>
      </c>
      <c r="HCX21" s="530" t="s">
        <v>550</v>
      </c>
      <c r="HCY21" s="530" t="s">
        <v>550</v>
      </c>
      <c r="HCZ21" s="530" t="s">
        <v>550</v>
      </c>
      <c r="HDA21" s="530" t="s">
        <v>550</v>
      </c>
      <c r="HDB21" s="530" t="s">
        <v>550</v>
      </c>
      <c r="HDC21" s="530" t="s">
        <v>550</v>
      </c>
      <c r="HDD21" s="530" t="s">
        <v>550</v>
      </c>
      <c r="HDE21" s="530" t="s">
        <v>550</v>
      </c>
      <c r="HDF21" s="530" t="s">
        <v>550</v>
      </c>
      <c r="HDG21" s="530" t="s">
        <v>550</v>
      </c>
      <c r="HDH21" s="530" t="s">
        <v>550</v>
      </c>
      <c r="HDI21" s="530" t="s">
        <v>550</v>
      </c>
      <c r="HDJ21" s="530" t="s">
        <v>550</v>
      </c>
      <c r="HDK21" s="530" t="s">
        <v>550</v>
      </c>
      <c r="HDL21" s="530" t="s">
        <v>550</v>
      </c>
      <c r="HDM21" s="530" t="s">
        <v>550</v>
      </c>
      <c r="HDN21" s="530" t="s">
        <v>550</v>
      </c>
      <c r="HDO21" s="530" t="s">
        <v>550</v>
      </c>
      <c r="HDP21" s="530" t="s">
        <v>550</v>
      </c>
      <c r="HDQ21" s="530" t="s">
        <v>550</v>
      </c>
      <c r="HDR21" s="530" t="s">
        <v>550</v>
      </c>
      <c r="HDS21" s="530" t="s">
        <v>550</v>
      </c>
      <c r="HDT21" s="530" t="s">
        <v>550</v>
      </c>
      <c r="HDU21" s="530" t="s">
        <v>550</v>
      </c>
      <c r="HDV21" s="530" t="s">
        <v>550</v>
      </c>
      <c r="HDW21" s="530" t="s">
        <v>550</v>
      </c>
      <c r="HDX21" s="530" t="s">
        <v>550</v>
      </c>
      <c r="HDY21" s="530" t="s">
        <v>550</v>
      </c>
      <c r="HDZ21" s="530" t="s">
        <v>550</v>
      </c>
      <c r="HEA21" s="530" t="s">
        <v>550</v>
      </c>
      <c r="HEB21" s="530" t="s">
        <v>550</v>
      </c>
      <c r="HEC21" s="530" t="s">
        <v>550</v>
      </c>
      <c r="HED21" s="530" t="s">
        <v>550</v>
      </c>
      <c r="HEE21" s="530" t="s">
        <v>550</v>
      </c>
      <c r="HEF21" s="530" t="s">
        <v>550</v>
      </c>
      <c r="HEG21" s="530" t="s">
        <v>550</v>
      </c>
      <c r="HEH21" s="530" t="s">
        <v>550</v>
      </c>
      <c r="HEI21" s="530" t="s">
        <v>550</v>
      </c>
      <c r="HEJ21" s="530" t="s">
        <v>550</v>
      </c>
      <c r="HEK21" s="530" t="s">
        <v>550</v>
      </c>
      <c r="HEL21" s="530" t="s">
        <v>550</v>
      </c>
      <c r="HEM21" s="530" t="s">
        <v>550</v>
      </c>
      <c r="HEN21" s="530" t="s">
        <v>550</v>
      </c>
      <c r="HEO21" s="530" t="s">
        <v>550</v>
      </c>
      <c r="HEP21" s="530" t="s">
        <v>550</v>
      </c>
      <c r="HEQ21" s="530" t="s">
        <v>550</v>
      </c>
      <c r="HER21" s="530" t="s">
        <v>550</v>
      </c>
      <c r="HES21" s="530" t="s">
        <v>550</v>
      </c>
      <c r="HET21" s="530" t="s">
        <v>550</v>
      </c>
      <c r="HEU21" s="530" t="s">
        <v>550</v>
      </c>
      <c r="HEV21" s="530" t="s">
        <v>550</v>
      </c>
      <c r="HEW21" s="530" t="s">
        <v>550</v>
      </c>
      <c r="HEX21" s="530" t="s">
        <v>550</v>
      </c>
      <c r="HEY21" s="530" t="s">
        <v>550</v>
      </c>
      <c r="HEZ21" s="530" t="s">
        <v>550</v>
      </c>
      <c r="HFA21" s="530" t="s">
        <v>550</v>
      </c>
      <c r="HFB21" s="530" t="s">
        <v>550</v>
      </c>
      <c r="HFC21" s="530" t="s">
        <v>550</v>
      </c>
      <c r="HFD21" s="530" t="s">
        <v>550</v>
      </c>
      <c r="HFE21" s="530" t="s">
        <v>550</v>
      </c>
      <c r="HFF21" s="530" t="s">
        <v>550</v>
      </c>
      <c r="HFG21" s="530" t="s">
        <v>550</v>
      </c>
      <c r="HFH21" s="530" t="s">
        <v>550</v>
      </c>
      <c r="HFI21" s="530" t="s">
        <v>550</v>
      </c>
      <c r="HFJ21" s="530" t="s">
        <v>550</v>
      </c>
      <c r="HFK21" s="530" t="s">
        <v>550</v>
      </c>
      <c r="HFL21" s="530" t="s">
        <v>550</v>
      </c>
      <c r="HFM21" s="530" t="s">
        <v>550</v>
      </c>
      <c r="HFN21" s="530" t="s">
        <v>550</v>
      </c>
      <c r="HFO21" s="530" t="s">
        <v>550</v>
      </c>
      <c r="HFP21" s="530" t="s">
        <v>550</v>
      </c>
      <c r="HFQ21" s="530" t="s">
        <v>550</v>
      </c>
      <c r="HFR21" s="530" t="s">
        <v>550</v>
      </c>
      <c r="HFS21" s="530" t="s">
        <v>550</v>
      </c>
      <c r="HFT21" s="530" t="s">
        <v>550</v>
      </c>
      <c r="HFU21" s="530" t="s">
        <v>550</v>
      </c>
      <c r="HFV21" s="530" t="s">
        <v>550</v>
      </c>
      <c r="HFW21" s="530" t="s">
        <v>550</v>
      </c>
      <c r="HFX21" s="530" t="s">
        <v>550</v>
      </c>
      <c r="HFY21" s="530" t="s">
        <v>550</v>
      </c>
      <c r="HFZ21" s="530" t="s">
        <v>550</v>
      </c>
      <c r="HGA21" s="530" t="s">
        <v>550</v>
      </c>
      <c r="HGB21" s="530" t="s">
        <v>550</v>
      </c>
      <c r="HGC21" s="530" t="s">
        <v>550</v>
      </c>
      <c r="HGD21" s="530" t="s">
        <v>550</v>
      </c>
      <c r="HGE21" s="530" t="s">
        <v>550</v>
      </c>
      <c r="HGF21" s="530" t="s">
        <v>550</v>
      </c>
      <c r="HGG21" s="530" t="s">
        <v>550</v>
      </c>
      <c r="HGH21" s="530" t="s">
        <v>550</v>
      </c>
      <c r="HGI21" s="530" t="s">
        <v>550</v>
      </c>
      <c r="HGJ21" s="530" t="s">
        <v>550</v>
      </c>
      <c r="HGK21" s="530" t="s">
        <v>550</v>
      </c>
      <c r="HGL21" s="530" t="s">
        <v>550</v>
      </c>
      <c r="HGM21" s="530" t="s">
        <v>550</v>
      </c>
      <c r="HGN21" s="530" t="s">
        <v>550</v>
      </c>
      <c r="HGO21" s="530" t="s">
        <v>550</v>
      </c>
      <c r="HGP21" s="530" t="s">
        <v>550</v>
      </c>
      <c r="HGQ21" s="530" t="s">
        <v>550</v>
      </c>
      <c r="HGR21" s="530" t="s">
        <v>550</v>
      </c>
      <c r="HGS21" s="530" t="s">
        <v>550</v>
      </c>
      <c r="HGT21" s="530" t="s">
        <v>550</v>
      </c>
      <c r="HGU21" s="530" t="s">
        <v>550</v>
      </c>
      <c r="HGV21" s="530" t="s">
        <v>550</v>
      </c>
      <c r="HGW21" s="530" t="s">
        <v>550</v>
      </c>
      <c r="HGX21" s="530" t="s">
        <v>550</v>
      </c>
      <c r="HGY21" s="530" t="s">
        <v>550</v>
      </c>
      <c r="HGZ21" s="530" t="s">
        <v>550</v>
      </c>
      <c r="HHA21" s="530" t="s">
        <v>550</v>
      </c>
      <c r="HHB21" s="530" t="s">
        <v>550</v>
      </c>
      <c r="HHC21" s="530" t="s">
        <v>550</v>
      </c>
      <c r="HHD21" s="530" t="s">
        <v>550</v>
      </c>
      <c r="HHE21" s="530" t="s">
        <v>550</v>
      </c>
      <c r="HHF21" s="530" t="s">
        <v>550</v>
      </c>
      <c r="HHG21" s="530" t="s">
        <v>550</v>
      </c>
      <c r="HHH21" s="530" t="s">
        <v>550</v>
      </c>
      <c r="HHI21" s="530" t="s">
        <v>550</v>
      </c>
      <c r="HHJ21" s="530" t="s">
        <v>550</v>
      </c>
      <c r="HHK21" s="530" t="s">
        <v>550</v>
      </c>
      <c r="HHL21" s="530" t="s">
        <v>550</v>
      </c>
      <c r="HHM21" s="530" t="s">
        <v>550</v>
      </c>
      <c r="HHN21" s="530" t="s">
        <v>550</v>
      </c>
      <c r="HHO21" s="530" t="s">
        <v>550</v>
      </c>
      <c r="HHP21" s="530" t="s">
        <v>550</v>
      </c>
      <c r="HHQ21" s="530" t="s">
        <v>550</v>
      </c>
      <c r="HHR21" s="530" t="s">
        <v>550</v>
      </c>
      <c r="HHS21" s="530" t="s">
        <v>550</v>
      </c>
      <c r="HHT21" s="530" t="s">
        <v>550</v>
      </c>
      <c r="HHU21" s="530" t="s">
        <v>550</v>
      </c>
      <c r="HHV21" s="530" t="s">
        <v>550</v>
      </c>
      <c r="HHW21" s="530" t="s">
        <v>550</v>
      </c>
      <c r="HHX21" s="530" t="s">
        <v>550</v>
      </c>
      <c r="HHY21" s="530" t="s">
        <v>550</v>
      </c>
      <c r="HHZ21" s="530" t="s">
        <v>550</v>
      </c>
      <c r="HIA21" s="530" t="s">
        <v>550</v>
      </c>
      <c r="HIB21" s="530" t="s">
        <v>550</v>
      </c>
      <c r="HIC21" s="530" t="s">
        <v>550</v>
      </c>
      <c r="HID21" s="530" t="s">
        <v>550</v>
      </c>
      <c r="HIE21" s="530" t="s">
        <v>550</v>
      </c>
      <c r="HIF21" s="530" t="s">
        <v>550</v>
      </c>
      <c r="HIG21" s="530" t="s">
        <v>550</v>
      </c>
      <c r="HIH21" s="530" t="s">
        <v>550</v>
      </c>
      <c r="HII21" s="530" t="s">
        <v>550</v>
      </c>
      <c r="HIJ21" s="530" t="s">
        <v>550</v>
      </c>
      <c r="HIK21" s="530" t="s">
        <v>550</v>
      </c>
      <c r="HIL21" s="530" t="s">
        <v>550</v>
      </c>
      <c r="HIM21" s="530" t="s">
        <v>550</v>
      </c>
      <c r="HIN21" s="530" t="s">
        <v>550</v>
      </c>
      <c r="HIO21" s="530" t="s">
        <v>550</v>
      </c>
      <c r="HIP21" s="530" t="s">
        <v>550</v>
      </c>
      <c r="HIQ21" s="530" t="s">
        <v>550</v>
      </c>
      <c r="HIR21" s="530" t="s">
        <v>550</v>
      </c>
      <c r="HIS21" s="530" t="s">
        <v>550</v>
      </c>
      <c r="HIT21" s="530" t="s">
        <v>550</v>
      </c>
      <c r="HIU21" s="530" t="s">
        <v>550</v>
      </c>
      <c r="HIV21" s="530" t="s">
        <v>550</v>
      </c>
      <c r="HIW21" s="530" t="s">
        <v>550</v>
      </c>
      <c r="HIX21" s="530" t="s">
        <v>550</v>
      </c>
      <c r="HIY21" s="530" t="s">
        <v>550</v>
      </c>
      <c r="HIZ21" s="530" t="s">
        <v>550</v>
      </c>
      <c r="HJA21" s="530" t="s">
        <v>550</v>
      </c>
      <c r="HJB21" s="530" t="s">
        <v>550</v>
      </c>
      <c r="HJC21" s="530" t="s">
        <v>550</v>
      </c>
      <c r="HJD21" s="530" t="s">
        <v>550</v>
      </c>
      <c r="HJE21" s="530" t="s">
        <v>550</v>
      </c>
      <c r="HJF21" s="530" t="s">
        <v>550</v>
      </c>
      <c r="HJG21" s="530" t="s">
        <v>550</v>
      </c>
      <c r="HJH21" s="530" t="s">
        <v>550</v>
      </c>
      <c r="HJI21" s="530" t="s">
        <v>550</v>
      </c>
      <c r="HJJ21" s="530" t="s">
        <v>550</v>
      </c>
      <c r="HJK21" s="530" t="s">
        <v>550</v>
      </c>
      <c r="HJL21" s="530" t="s">
        <v>550</v>
      </c>
      <c r="HJM21" s="530" t="s">
        <v>550</v>
      </c>
      <c r="HJN21" s="530" t="s">
        <v>550</v>
      </c>
      <c r="HJO21" s="530" t="s">
        <v>550</v>
      </c>
      <c r="HJP21" s="530" t="s">
        <v>550</v>
      </c>
      <c r="HJQ21" s="530" t="s">
        <v>550</v>
      </c>
      <c r="HJR21" s="530" t="s">
        <v>550</v>
      </c>
      <c r="HJS21" s="530" t="s">
        <v>550</v>
      </c>
      <c r="HJT21" s="530" t="s">
        <v>550</v>
      </c>
      <c r="HJU21" s="530" t="s">
        <v>550</v>
      </c>
      <c r="HJV21" s="530" t="s">
        <v>550</v>
      </c>
      <c r="HJW21" s="530" t="s">
        <v>550</v>
      </c>
      <c r="HJX21" s="530" t="s">
        <v>550</v>
      </c>
      <c r="HJY21" s="530" t="s">
        <v>550</v>
      </c>
      <c r="HJZ21" s="530" t="s">
        <v>550</v>
      </c>
      <c r="HKA21" s="530" t="s">
        <v>550</v>
      </c>
      <c r="HKB21" s="530" t="s">
        <v>550</v>
      </c>
      <c r="HKC21" s="530" t="s">
        <v>550</v>
      </c>
      <c r="HKD21" s="530" t="s">
        <v>550</v>
      </c>
      <c r="HKE21" s="530" t="s">
        <v>550</v>
      </c>
      <c r="HKF21" s="530" t="s">
        <v>550</v>
      </c>
      <c r="HKG21" s="530" t="s">
        <v>550</v>
      </c>
      <c r="HKH21" s="530" t="s">
        <v>550</v>
      </c>
      <c r="HKI21" s="530" t="s">
        <v>550</v>
      </c>
      <c r="HKJ21" s="530" t="s">
        <v>550</v>
      </c>
      <c r="HKK21" s="530" t="s">
        <v>550</v>
      </c>
      <c r="HKL21" s="530" t="s">
        <v>550</v>
      </c>
      <c r="HKM21" s="530" t="s">
        <v>550</v>
      </c>
      <c r="HKN21" s="530" t="s">
        <v>550</v>
      </c>
      <c r="HKO21" s="530" t="s">
        <v>550</v>
      </c>
      <c r="HKP21" s="530" t="s">
        <v>550</v>
      </c>
      <c r="HKQ21" s="530" t="s">
        <v>550</v>
      </c>
      <c r="HKR21" s="530" t="s">
        <v>550</v>
      </c>
      <c r="HKS21" s="530" t="s">
        <v>550</v>
      </c>
      <c r="HKT21" s="530" t="s">
        <v>550</v>
      </c>
      <c r="HKU21" s="530" t="s">
        <v>550</v>
      </c>
      <c r="HKV21" s="530" t="s">
        <v>550</v>
      </c>
      <c r="HKW21" s="530" t="s">
        <v>550</v>
      </c>
      <c r="HKX21" s="530" t="s">
        <v>550</v>
      </c>
      <c r="HKY21" s="530" t="s">
        <v>550</v>
      </c>
      <c r="HKZ21" s="530" t="s">
        <v>550</v>
      </c>
      <c r="HLA21" s="530" t="s">
        <v>550</v>
      </c>
      <c r="HLB21" s="530" t="s">
        <v>550</v>
      </c>
      <c r="HLC21" s="530" t="s">
        <v>550</v>
      </c>
      <c r="HLD21" s="530" t="s">
        <v>550</v>
      </c>
      <c r="HLE21" s="530" t="s">
        <v>550</v>
      </c>
      <c r="HLF21" s="530" t="s">
        <v>550</v>
      </c>
      <c r="HLG21" s="530" t="s">
        <v>550</v>
      </c>
      <c r="HLH21" s="530" t="s">
        <v>550</v>
      </c>
      <c r="HLI21" s="530" t="s">
        <v>550</v>
      </c>
      <c r="HLJ21" s="530" t="s">
        <v>550</v>
      </c>
      <c r="HLK21" s="530" t="s">
        <v>550</v>
      </c>
      <c r="HLL21" s="530" t="s">
        <v>550</v>
      </c>
      <c r="HLM21" s="530" t="s">
        <v>550</v>
      </c>
      <c r="HLN21" s="530" t="s">
        <v>550</v>
      </c>
      <c r="HLO21" s="530" t="s">
        <v>550</v>
      </c>
      <c r="HLP21" s="530" t="s">
        <v>550</v>
      </c>
      <c r="HLQ21" s="530" t="s">
        <v>550</v>
      </c>
      <c r="HLR21" s="530" t="s">
        <v>550</v>
      </c>
      <c r="HLS21" s="530" t="s">
        <v>550</v>
      </c>
      <c r="HLT21" s="530" t="s">
        <v>550</v>
      </c>
      <c r="HLU21" s="530" t="s">
        <v>550</v>
      </c>
      <c r="HLV21" s="530" t="s">
        <v>550</v>
      </c>
      <c r="HLW21" s="530" t="s">
        <v>550</v>
      </c>
      <c r="HLX21" s="530" t="s">
        <v>550</v>
      </c>
      <c r="HLY21" s="530" t="s">
        <v>550</v>
      </c>
      <c r="HLZ21" s="530" t="s">
        <v>550</v>
      </c>
      <c r="HMA21" s="530" t="s">
        <v>550</v>
      </c>
      <c r="HMB21" s="530" t="s">
        <v>550</v>
      </c>
      <c r="HMC21" s="530" t="s">
        <v>550</v>
      </c>
      <c r="HMD21" s="530" t="s">
        <v>550</v>
      </c>
      <c r="HME21" s="530" t="s">
        <v>550</v>
      </c>
      <c r="HMF21" s="530" t="s">
        <v>550</v>
      </c>
      <c r="HMG21" s="530" t="s">
        <v>550</v>
      </c>
      <c r="HMH21" s="530" t="s">
        <v>550</v>
      </c>
      <c r="HMI21" s="530" t="s">
        <v>550</v>
      </c>
      <c r="HMJ21" s="530" t="s">
        <v>550</v>
      </c>
      <c r="HMK21" s="530" t="s">
        <v>550</v>
      </c>
      <c r="HML21" s="530" t="s">
        <v>550</v>
      </c>
      <c r="HMM21" s="530" t="s">
        <v>550</v>
      </c>
      <c r="HMN21" s="530" t="s">
        <v>550</v>
      </c>
      <c r="HMO21" s="530" t="s">
        <v>550</v>
      </c>
      <c r="HMP21" s="530" t="s">
        <v>550</v>
      </c>
      <c r="HMQ21" s="530" t="s">
        <v>550</v>
      </c>
      <c r="HMR21" s="530" t="s">
        <v>550</v>
      </c>
      <c r="HMS21" s="530" t="s">
        <v>550</v>
      </c>
      <c r="HMT21" s="530" t="s">
        <v>550</v>
      </c>
      <c r="HMU21" s="530" t="s">
        <v>550</v>
      </c>
      <c r="HMV21" s="530" t="s">
        <v>550</v>
      </c>
      <c r="HMW21" s="530" t="s">
        <v>550</v>
      </c>
      <c r="HMX21" s="530" t="s">
        <v>550</v>
      </c>
      <c r="HMY21" s="530" t="s">
        <v>550</v>
      </c>
      <c r="HMZ21" s="530" t="s">
        <v>550</v>
      </c>
      <c r="HNA21" s="530" t="s">
        <v>550</v>
      </c>
      <c r="HNB21" s="530" t="s">
        <v>550</v>
      </c>
      <c r="HNC21" s="530" t="s">
        <v>550</v>
      </c>
      <c r="HND21" s="530" t="s">
        <v>550</v>
      </c>
      <c r="HNE21" s="530" t="s">
        <v>550</v>
      </c>
      <c r="HNF21" s="530" t="s">
        <v>550</v>
      </c>
      <c r="HNG21" s="530" t="s">
        <v>550</v>
      </c>
      <c r="HNH21" s="530" t="s">
        <v>550</v>
      </c>
      <c r="HNI21" s="530" t="s">
        <v>550</v>
      </c>
      <c r="HNJ21" s="530" t="s">
        <v>550</v>
      </c>
      <c r="HNK21" s="530" t="s">
        <v>550</v>
      </c>
      <c r="HNL21" s="530" t="s">
        <v>550</v>
      </c>
      <c r="HNM21" s="530" t="s">
        <v>550</v>
      </c>
      <c r="HNN21" s="530" t="s">
        <v>550</v>
      </c>
      <c r="HNO21" s="530" t="s">
        <v>550</v>
      </c>
      <c r="HNP21" s="530" t="s">
        <v>550</v>
      </c>
      <c r="HNQ21" s="530" t="s">
        <v>550</v>
      </c>
      <c r="HNR21" s="530" t="s">
        <v>550</v>
      </c>
      <c r="HNS21" s="530" t="s">
        <v>550</v>
      </c>
      <c r="HNT21" s="530" t="s">
        <v>550</v>
      </c>
      <c r="HNU21" s="530" t="s">
        <v>550</v>
      </c>
      <c r="HNV21" s="530" t="s">
        <v>550</v>
      </c>
      <c r="HNW21" s="530" t="s">
        <v>550</v>
      </c>
      <c r="HNX21" s="530" t="s">
        <v>550</v>
      </c>
      <c r="HNY21" s="530" t="s">
        <v>550</v>
      </c>
      <c r="HNZ21" s="530" t="s">
        <v>550</v>
      </c>
      <c r="HOA21" s="530" t="s">
        <v>550</v>
      </c>
      <c r="HOB21" s="530" t="s">
        <v>550</v>
      </c>
      <c r="HOC21" s="530" t="s">
        <v>550</v>
      </c>
      <c r="HOD21" s="530" t="s">
        <v>550</v>
      </c>
      <c r="HOE21" s="530" t="s">
        <v>550</v>
      </c>
      <c r="HOF21" s="530" t="s">
        <v>550</v>
      </c>
      <c r="HOG21" s="530" t="s">
        <v>550</v>
      </c>
      <c r="HOH21" s="530" t="s">
        <v>550</v>
      </c>
      <c r="HOI21" s="530" t="s">
        <v>550</v>
      </c>
      <c r="HOJ21" s="530" t="s">
        <v>550</v>
      </c>
      <c r="HOK21" s="530" t="s">
        <v>550</v>
      </c>
      <c r="HOL21" s="530" t="s">
        <v>550</v>
      </c>
      <c r="HOM21" s="530" t="s">
        <v>550</v>
      </c>
      <c r="HON21" s="530" t="s">
        <v>550</v>
      </c>
      <c r="HOO21" s="530" t="s">
        <v>550</v>
      </c>
      <c r="HOP21" s="530" t="s">
        <v>550</v>
      </c>
      <c r="HOQ21" s="530" t="s">
        <v>550</v>
      </c>
      <c r="HOR21" s="530" t="s">
        <v>550</v>
      </c>
      <c r="HOS21" s="530" t="s">
        <v>550</v>
      </c>
      <c r="HOT21" s="530" t="s">
        <v>550</v>
      </c>
      <c r="HOU21" s="530" t="s">
        <v>550</v>
      </c>
      <c r="HOV21" s="530" t="s">
        <v>550</v>
      </c>
      <c r="HOW21" s="530" t="s">
        <v>550</v>
      </c>
      <c r="HOX21" s="530" t="s">
        <v>550</v>
      </c>
      <c r="HOY21" s="530" t="s">
        <v>550</v>
      </c>
      <c r="HOZ21" s="530" t="s">
        <v>550</v>
      </c>
      <c r="HPA21" s="530" t="s">
        <v>550</v>
      </c>
      <c r="HPB21" s="530" t="s">
        <v>550</v>
      </c>
      <c r="HPC21" s="530" t="s">
        <v>550</v>
      </c>
      <c r="HPD21" s="530" t="s">
        <v>550</v>
      </c>
      <c r="HPE21" s="530" t="s">
        <v>550</v>
      </c>
      <c r="HPF21" s="530" t="s">
        <v>550</v>
      </c>
      <c r="HPG21" s="530" t="s">
        <v>550</v>
      </c>
      <c r="HPH21" s="530" t="s">
        <v>550</v>
      </c>
      <c r="HPI21" s="530" t="s">
        <v>550</v>
      </c>
      <c r="HPJ21" s="530" t="s">
        <v>550</v>
      </c>
      <c r="HPK21" s="530" t="s">
        <v>550</v>
      </c>
      <c r="HPL21" s="530" t="s">
        <v>550</v>
      </c>
      <c r="HPM21" s="530" t="s">
        <v>550</v>
      </c>
      <c r="HPN21" s="530" t="s">
        <v>550</v>
      </c>
      <c r="HPO21" s="530" t="s">
        <v>550</v>
      </c>
      <c r="HPP21" s="530" t="s">
        <v>550</v>
      </c>
      <c r="HPQ21" s="530" t="s">
        <v>550</v>
      </c>
      <c r="HPR21" s="530" t="s">
        <v>550</v>
      </c>
      <c r="HPS21" s="530" t="s">
        <v>550</v>
      </c>
      <c r="HPT21" s="530" t="s">
        <v>550</v>
      </c>
      <c r="HPU21" s="530" t="s">
        <v>550</v>
      </c>
      <c r="HPV21" s="530" t="s">
        <v>550</v>
      </c>
      <c r="HPW21" s="530" t="s">
        <v>550</v>
      </c>
      <c r="HPX21" s="530" t="s">
        <v>550</v>
      </c>
      <c r="HPY21" s="530" t="s">
        <v>550</v>
      </c>
      <c r="HPZ21" s="530" t="s">
        <v>550</v>
      </c>
      <c r="HQA21" s="530" t="s">
        <v>550</v>
      </c>
      <c r="HQB21" s="530" t="s">
        <v>550</v>
      </c>
      <c r="HQC21" s="530" t="s">
        <v>550</v>
      </c>
      <c r="HQD21" s="530" t="s">
        <v>550</v>
      </c>
      <c r="HQE21" s="530" t="s">
        <v>550</v>
      </c>
      <c r="HQF21" s="530" t="s">
        <v>550</v>
      </c>
      <c r="HQG21" s="530" t="s">
        <v>550</v>
      </c>
      <c r="HQH21" s="530" t="s">
        <v>550</v>
      </c>
      <c r="HQI21" s="530" t="s">
        <v>550</v>
      </c>
      <c r="HQJ21" s="530" t="s">
        <v>550</v>
      </c>
      <c r="HQK21" s="530" t="s">
        <v>550</v>
      </c>
      <c r="HQL21" s="530" t="s">
        <v>550</v>
      </c>
      <c r="HQM21" s="530" t="s">
        <v>550</v>
      </c>
      <c r="HQN21" s="530" t="s">
        <v>550</v>
      </c>
      <c r="HQO21" s="530" t="s">
        <v>550</v>
      </c>
      <c r="HQP21" s="530" t="s">
        <v>550</v>
      </c>
      <c r="HQQ21" s="530" t="s">
        <v>550</v>
      </c>
      <c r="HQR21" s="530" t="s">
        <v>550</v>
      </c>
      <c r="HQS21" s="530" t="s">
        <v>550</v>
      </c>
      <c r="HQT21" s="530" t="s">
        <v>550</v>
      </c>
      <c r="HQU21" s="530" t="s">
        <v>550</v>
      </c>
      <c r="HQV21" s="530" t="s">
        <v>550</v>
      </c>
      <c r="HQW21" s="530" t="s">
        <v>550</v>
      </c>
      <c r="HQX21" s="530" t="s">
        <v>550</v>
      </c>
      <c r="HQY21" s="530" t="s">
        <v>550</v>
      </c>
      <c r="HQZ21" s="530" t="s">
        <v>550</v>
      </c>
      <c r="HRA21" s="530" t="s">
        <v>550</v>
      </c>
      <c r="HRB21" s="530" t="s">
        <v>550</v>
      </c>
      <c r="HRC21" s="530" t="s">
        <v>550</v>
      </c>
      <c r="HRD21" s="530" t="s">
        <v>550</v>
      </c>
      <c r="HRE21" s="530" t="s">
        <v>550</v>
      </c>
      <c r="HRF21" s="530" t="s">
        <v>550</v>
      </c>
      <c r="HRG21" s="530" t="s">
        <v>550</v>
      </c>
      <c r="HRH21" s="530" t="s">
        <v>550</v>
      </c>
      <c r="HRI21" s="530" t="s">
        <v>550</v>
      </c>
      <c r="HRJ21" s="530" t="s">
        <v>550</v>
      </c>
      <c r="HRK21" s="530" t="s">
        <v>550</v>
      </c>
      <c r="HRL21" s="530" t="s">
        <v>550</v>
      </c>
      <c r="HRM21" s="530" t="s">
        <v>550</v>
      </c>
      <c r="HRN21" s="530" t="s">
        <v>550</v>
      </c>
      <c r="HRO21" s="530" t="s">
        <v>550</v>
      </c>
      <c r="HRP21" s="530" t="s">
        <v>550</v>
      </c>
      <c r="HRQ21" s="530" t="s">
        <v>550</v>
      </c>
      <c r="HRR21" s="530" t="s">
        <v>550</v>
      </c>
      <c r="HRS21" s="530" t="s">
        <v>550</v>
      </c>
      <c r="HRT21" s="530" t="s">
        <v>550</v>
      </c>
      <c r="HRU21" s="530" t="s">
        <v>550</v>
      </c>
      <c r="HRV21" s="530" t="s">
        <v>550</v>
      </c>
      <c r="HRW21" s="530" t="s">
        <v>550</v>
      </c>
      <c r="HRX21" s="530" t="s">
        <v>550</v>
      </c>
      <c r="HRY21" s="530" t="s">
        <v>550</v>
      </c>
      <c r="HRZ21" s="530" t="s">
        <v>550</v>
      </c>
      <c r="HSA21" s="530" t="s">
        <v>550</v>
      </c>
      <c r="HSB21" s="530" t="s">
        <v>550</v>
      </c>
      <c r="HSC21" s="530" t="s">
        <v>550</v>
      </c>
      <c r="HSD21" s="530" t="s">
        <v>550</v>
      </c>
      <c r="HSE21" s="530" t="s">
        <v>550</v>
      </c>
      <c r="HSF21" s="530" t="s">
        <v>550</v>
      </c>
      <c r="HSG21" s="530" t="s">
        <v>550</v>
      </c>
      <c r="HSH21" s="530" t="s">
        <v>550</v>
      </c>
      <c r="HSI21" s="530" t="s">
        <v>550</v>
      </c>
      <c r="HSJ21" s="530" t="s">
        <v>550</v>
      </c>
      <c r="HSK21" s="530" t="s">
        <v>550</v>
      </c>
      <c r="HSL21" s="530" t="s">
        <v>550</v>
      </c>
      <c r="HSM21" s="530" t="s">
        <v>550</v>
      </c>
      <c r="HSN21" s="530" t="s">
        <v>550</v>
      </c>
      <c r="HSO21" s="530" t="s">
        <v>550</v>
      </c>
      <c r="HSP21" s="530" t="s">
        <v>550</v>
      </c>
      <c r="HSQ21" s="530" t="s">
        <v>550</v>
      </c>
      <c r="HSR21" s="530" t="s">
        <v>550</v>
      </c>
      <c r="HSS21" s="530" t="s">
        <v>550</v>
      </c>
      <c r="HST21" s="530" t="s">
        <v>550</v>
      </c>
      <c r="HSU21" s="530" t="s">
        <v>550</v>
      </c>
      <c r="HSV21" s="530" t="s">
        <v>550</v>
      </c>
      <c r="HSW21" s="530" t="s">
        <v>550</v>
      </c>
      <c r="HSX21" s="530" t="s">
        <v>550</v>
      </c>
      <c r="HSY21" s="530" t="s">
        <v>550</v>
      </c>
      <c r="HSZ21" s="530" t="s">
        <v>550</v>
      </c>
      <c r="HTA21" s="530" t="s">
        <v>550</v>
      </c>
      <c r="HTB21" s="530" t="s">
        <v>550</v>
      </c>
      <c r="HTC21" s="530" t="s">
        <v>550</v>
      </c>
      <c r="HTD21" s="530" t="s">
        <v>550</v>
      </c>
      <c r="HTE21" s="530" t="s">
        <v>550</v>
      </c>
      <c r="HTF21" s="530" t="s">
        <v>550</v>
      </c>
      <c r="HTG21" s="530" t="s">
        <v>550</v>
      </c>
      <c r="HTH21" s="530" t="s">
        <v>550</v>
      </c>
      <c r="HTI21" s="530" t="s">
        <v>550</v>
      </c>
      <c r="HTJ21" s="530" t="s">
        <v>550</v>
      </c>
      <c r="HTK21" s="530" t="s">
        <v>550</v>
      </c>
      <c r="HTL21" s="530" t="s">
        <v>550</v>
      </c>
      <c r="HTM21" s="530" t="s">
        <v>550</v>
      </c>
      <c r="HTN21" s="530" t="s">
        <v>550</v>
      </c>
      <c r="HTO21" s="530" t="s">
        <v>550</v>
      </c>
      <c r="HTP21" s="530" t="s">
        <v>550</v>
      </c>
      <c r="HTQ21" s="530" t="s">
        <v>550</v>
      </c>
      <c r="HTR21" s="530" t="s">
        <v>550</v>
      </c>
      <c r="HTS21" s="530" t="s">
        <v>550</v>
      </c>
      <c r="HTT21" s="530" t="s">
        <v>550</v>
      </c>
      <c r="HTU21" s="530" t="s">
        <v>550</v>
      </c>
      <c r="HTV21" s="530" t="s">
        <v>550</v>
      </c>
      <c r="HTW21" s="530" t="s">
        <v>550</v>
      </c>
      <c r="HTX21" s="530" t="s">
        <v>550</v>
      </c>
      <c r="HTY21" s="530" t="s">
        <v>550</v>
      </c>
      <c r="HTZ21" s="530" t="s">
        <v>550</v>
      </c>
      <c r="HUA21" s="530" t="s">
        <v>550</v>
      </c>
      <c r="HUB21" s="530" t="s">
        <v>550</v>
      </c>
      <c r="HUC21" s="530" t="s">
        <v>550</v>
      </c>
      <c r="HUD21" s="530" t="s">
        <v>550</v>
      </c>
      <c r="HUE21" s="530" t="s">
        <v>550</v>
      </c>
      <c r="HUF21" s="530" t="s">
        <v>550</v>
      </c>
      <c r="HUG21" s="530" t="s">
        <v>550</v>
      </c>
      <c r="HUH21" s="530" t="s">
        <v>550</v>
      </c>
      <c r="HUI21" s="530" t="s">
        <v>550</v>
      </c>
      <c r="HUJ21" s="530" t="s">
        <v>550</v>
      </c>
      <c r="HUK21" s="530" t="s">
        <v>550</v>
      </c>
      <c r="HUL21" s="530" t="s">
        <v>550</v>
      </c>
      <c r="HUM21" s="530" t="s">
        <v>550</v>
      </c>
      <c r="HUN21" s="530" t="s">
        <v>550</v>
      </c>
      <c r="HUO21" s="530" t="s">
        <v>550</v>
      </c>
      <c r="HUP21" s="530" t="s">
        <v>550</v>
      </c>
      <c r="HUQ21" s="530" t="s">
        <v>550</v>
      </c>
      <c r="HUR21" s="530" t="s">
        <v>550</v>
      </c>
      <c r="HUS21" s="530" t="s">
        <v>550</v>
      </c>
      <c r="HUT21" s="530" t="s">
        <v>550</v>
      </c>
      <c r="HUU21" s="530" t="s">
        <v>550</v>
      </c>
      <c r="HUV21" s="530" t="s">
        <v>550</v>
      </c>
      <c r="HUW21" s="530" t="s">
        <v>550</v>
      </c>
      <c r="HUX21" s="530" t="s">
        <v>550</v>
      </c>
      <c r="HUY21" s="530" t="s">
        <v>550</v>
      </c>
      <c r="HUZ21" s="530" t="s">
        <v>550</v>
      </c>
      <c r="HVA21" s="530" t="s">
        <v>550</v>
      </c>
      <c r="HVB21" s="530" t="s">
        <v>550</v>
      </c>
      <c r="HVC21" s="530" t="s">
        <v>550</v>
      </c>
      <c r="HVD21" s="530" t="s">
        <v>550</v>
      </c>
      <c r="HVE21" s="530" t="s">
        <v>550</v>
      </c>
      <c r="HVF21" s="530" t="s">
        <v>550</v>
      </c>
      <c r="HVG21" s="530" t="s">
        <v>550</v>
      </c>
      <c r="HVH21" s="530" t="s">
        <v>550</v>
      </c>
      <c r="HVI21" s="530" t="s">
        <v>550</v>
      </c>
      <c r="HVJ21" s="530" t="s">
        <v>550</v>
      </c>
      <c r="HVK21" s="530" t="s">
        <v>550</v>
      </c>
      <c r="HVL21" s="530" t="s">
        <v>550</v>
      </c>
      <c r="HVM21" s="530" t="s">
        <v>550</v>
      </c>
      <c r="HVN21" s="530" t="s">
        <v>550</v>
      </c>
      <c r="HVO21" s="530" t="s">
        <v>550</v>
      </c>
      <c r="HVP21" s="530" t="s">
        <v>550</v>
      </c>
      <c r="HVQ21" s="530" t="s">
        <v>550</v>
      </c>
      <c r="HVR21" s="530" t="s">
        <v>550</v>
      </c>
      <c r="HVS21" s="530" t="s">
        <v>550</v>
      </c>
      <c r="HVT21" s="530" t="s">
        <v>550</v>
      </c>
      <c r="HVU21" s="530" t="s">
        <v>550</v>
      </c>
      <c r="HVV21" s="530" t="s">
        <v>550</v>
      </c>
      <c r="HVW21" s="530" t="s">
        <v>550</v>
      </c>
      <c r="HVX21" s="530" t="s">
        <v>550</v>
      </c>
      <c r="HVY21" s="530" t="s">
        <v>550</v>
      </c>
      <c r="HVZ21" s="530" t="s">
        <v>550</v>
      </c>
      <c r="HWA21" s="530" t="s">
        <v>550</v>
      </c>
      <c r="HWB21" s="530" t="s">
        <v>550</v>
      </c>
      <c r="HWC21" s="530" t="s">
        <v>550</v>
      </c>
      <c r="HWD21" s="530" t="s">
        <v>550</v>
      </c>
      <c r="HWE21" s="530" t="s">
        <v>550</v>
      </c>
      <c r="HWF21" s="530" t="s">
        <v>550</v>
      </c>
      <c r="HWG21" s="530" t="s">
        <v>550</v>
      </c>
      <c r="HWH21" s="530" t="s">
        <v>550</v>
      </c>
      <c r="HWI21" s="530" t="s">
        <v>550</v>
      </c>
      <c r="HWJ21" s="530" t="s">
        <v>550</v>
      </c>
      <c r="HWK21" s="530" t="s">
        <v>550</v>
      </c>
      <c r="HWL21" s="530" t="s">
        <v>550</v>
      </c>
      <c r="HWM21" s="530" t="s">
        <v>550</v>
      </c>
      <c r="HWN21" s="530" t="s">
        <v>550</v>
      </c>
      <c r="HWO21" s="530" t="s">
        <v>550</v>
      </c>
      <c r="HWP21" s="530" t="s">
        <v>550</v>
      </c>
      <c r="HWQ21" s="530" t="s">
        <v>550</v>
      </c>
      <c r="HWR21" s="530" t="s">
        <v>550</v>
      </c>
      <c r="HWS21" s="530" t="s">
        <v>550</v>
      </c>
      <c r="HWT21" s="530" t="s">
        <v>550</v>
      </c>
      <c r="HWU21" s="530" t="s">
        <v>550</v>
      </c>
      <c r="HWV21" s="530" t="s">
        <v>550</v>
      </c>
      <c r="HWW21" s="530" t="s">
        <v>550</v>
      </c>
      <c r="HWX21" s="530" t="s">
        <v>550</v>
      </c>
      <c r="HWY21" s="530" t="s">
        <v>550</v>
      </c>
      <c r="HWZ21" s="530" t="s">
        <v>550</v>
      </c>
      <c r="HXA21" s="530" t="s">
        <v>550</v>
      </c>
      <c r="HXB21" s="530" t="s">
        <v>550</v>
      </c>
      <c r="HXC21" s="530" t="s">
        <v>550</v>
      </c>
      <c r="HXD21" s="530" t="s">
        <v>550</v>
      </c>
      <c r="HXE21" s="530" t="s">
        <v>550</v>
      </c>
      <c r="HXF21" s="530" t="s">
        <v>550</v>
      </c>
      <c r="HXG21" s="530" t="s">
        <v>550</v>
      </c>
      <c r="HXH21" s="530" t="s">
        <v>550</v>
      </c>
      <c r="HXI21" s="530" t="s">
        <v>550</v>
      </c>
      <c r="HXJ21" s="530" t="s">
        <v>550</v>
      </c>
      <c r="HXK21" s="530" t="s">
        <v>550</v>
      </c>
      <c r="HXL21" s="530" t="s">
        <v>550</v>
      </c>
      <c r="HXM21" s="530" t="s">
        <v>550</v>
      </c>
      <c r="HXN21" s="530" t="s">
        <v>550</v>
      </c>
      <c r="HXO21" s="530" t="s">
        <v>550</v>
      </c>
      <c r="HXP21" s="530" t="s">
        <v>550</v>
      </c>
      <c r="HXQ21" s="530" t="s">
        <v>550</v>
      </c>
      <c r="HXR21" s="530" t="s">
        <v>550</v>
      </c>
      <c r="HXS21" s="530" t="s">
        <v>550</v>
      </c>
      <c r="HXT21" s="530" t="s">
        <v>550</v>
      </c>
      <c r="HXU21" s="530" t="s">
        <v>550</v>
      </c>
      <c r="HXV21" s="530" t="s">
        <v>550</v>
      </c>
      <c r="HXW21" s="530" t="s">
        <v>550</v>
      </c>
      <c r="HXX21" s="530" t="s">
        <v>550</v>
      </c>
      <c r="HXY21" s="530" t="s">
        <v>550</v>
      </c>
      <c r="HXZ21" s="530" t="s">
        <v>550</v>
      </c>
      <c r="HYA21" s="530" t="s">
        <v>550</v>
      </c>
      <c r="HYB21" s="530" t="s">
        <v>550</v>
      </c>
      <c r="HYC21" s="530" t="s">
        <v>550</v>
      </c>
      <c r="HYD21" s="530" t="s">
        <v>550</v>
      </c>
      <c r="HYE21" s="530" t="s">
        <v>550</v>
      </c>
      <c r="HYF21" s="530" t="s">
        <v>550</v>
      </c>
      <c r="HYG21" s="530" t="s">
        <v>550</v>
      </c>
      <c r="HYH21" s="530" t="s">
        <v>550</v>
      </c>
      <c r="HYI21" s="530" t="s">
        <v>550</v>
      </c>
      <c r="HYJ21" s="530" t="s">
        <v>550</v>
      </c>
      <c r="HYK21" s="530" t="s">
        <v>550</v>
      </c>
      <c r="HYL21" s="530" t="s">
        <v>550</v>
      </c>
      <c r="HYM21" s="530" t="s">
        <v>550</v>
      </c>
      <c r="HYN21" s="530" t="s">
        <v>550</v>
      </c>
      <c r="HYO21" s="530" t="s">
        <v>550</v>
      </c>
      <c r="HYP21" s="530" t="s">
        <v>550</v>
      </c>
      <c r="HYQ21" s="530" t="s">
        <v>550</v>
      </c>
      <c r="HYR21" s="530" t="s">
        <v>550</v>
      </c>
      <c r="HYS21" s="530" t="s">
        <v>550</v>
      </c>
      <c r="HYT21" s="530" t="s">
        <v>550</v>
      </c>
      <c r="HYU21" s="530" t="s">
        <v>550</v>
      </c>
      <c r="HYV21" s="530" t="s">
        <v>550</v>
      </c>
      <c r="HYW21" s="530" t="s">
        <v>550</v>
      </c>
      <c r="HYX21" s="530" t="s">
        <v>550</v>
      </c>
      <c r="HYY21" s="530" t="s">
        <v>550</v>
      </c>
      <c r="HYZ21" s="530" t="s">
        <v>550</v>
      </c>
      <c r="HZA21" s="530" t="s">
        <v>550</v>
      </c>
      <c r="HZB21" s="530" t="s">
        <v>550</v>
      </c>
      <c r="HZC21" s="530" t="s">
        <v>550</v>
      </c>
      <c r="HZD21" s="530" t="s">
        <v>550</v>
      </c>
      <c r="HZE21" s="530" t="s">
        <v>550</v>
      </c>
      <c r="HZF21" s="530" t="s">
        <v>550</v>
      </c>
      <c r="HZG21" s="530" t="s">
        <v>550</v>
      </c>
      <c r="HZH21" s="530" t="s">
        <v>550</v>
      </c>
      <c r="HZI21" s="530" t="s">
        <v>550</v>
      </c>
      <c r="HZJ21" s="530" t="s">
        <v>550</v>
      </c>
      <c r="HZK21" s="530" t="s">
        <v>550</v>
      </c>
      <c r="HZL21" s="530" t="s">
        <v>550</v>
      </c>
      <c r="HZM21" s="530" t="s">
        <v>550</v>
      </c>
      <c r="HZN21" s="530" t="s">
        <v>550</v>
      </c>
      <c r="HZO21" s="530" t="s">
        <v>550</v>
      </c>
      <c r="HZP21" s="530" t="s">
        <v>550</v>
      </c>
      <c r="HZQ21" s="530" t="s">
        <v>550</v>
      </c>
      <c r="HZR21" s="530" t="s">
        <v>550</v>
      </c>
      <c r="HZS21" s="530" t="s">
        <v>550</v>
      </c>
      <c r="HZT21" s="530" t="s">
        <v>550</v>
      </c>
      <c r="HZU21" s="530" t="s">
        <v>550</v>
      </c>
      <c r="HZV21" s="530" t="s">
        <v>550</v>
      </c>
      <c r="HZW21" s="530" t="s">
        <v>550</v>
      </c>
      <c r="HZX21" s="530" t="s">
        <v>550</v>
      </c>
      <c r="HZY21" s="530" t="s">
        <v>550</v>
      </c>
      <c r="HZZ21" s="530" t="s">
        <v>550</v>
      </c>
      <c r="IAA21" s="530" t="s">
        <v>550</v>
      </c>
      <c r="IAB21" s="530" t="s">
        <v>550</v>
      </c>
      <c r="IAC21" s="530" t="s">
        <v>550</v>
      </c>
      <c r="IAD21" s="530" t="s">
        <v>550</v>
      </c>
      <c r="IAE21" s="530" t="s">
        <v>550</v>
      </c>
      <c r="IAF21" s="530" t="s">
        <v>550</v>
      </c>
      <c r="IAG21" s="530" t="s">
        <v>550</v>
      </c>
      <c r="IAH21" s="530" t="s">
        <v>550</v>
      </c>
      <c r="IAI21" s="530" t="s">
        <v>550</v>
      </c>
      <c r="IAJ21" s="530" t="s">
        <v>550</v>
      </c>
      <c r="IAK21" s="530" t="s">
        <v>550</v>
      </c>
      <c r="IAL21" s="530" t="s">
        <v>550</v>
      </c>
      <c r="IAM21" s="530" t="s">
        <v>550</v>
      </c>
      <c r="IAN21" s="530" t="s">
        <v>550</v>
      </c>
      <c r="IAO21" s="530" t="s">
        <v>550</v>
      </c>
      <c r="IAP21" s="530" t="s">
        <v>550</v>
      </c>
      <c r="IAQ21" s="530" t="s">
        <v>550</v>
      </c>
      <c r="IAR21" s="530" t="s">
        <v>550</v>
      </c>
      <c r="IAS21" s="530" t="s">
        <v>550</v>
      </c>
      <c r="IAT21" s="530" t="s">
        <v>550</v>
      </c>
      <c r="IAU21" s="530" t="s">
        <v>550</v>
      </c>
      <c r="IAV21" s="530" t="s">
        <v>550</v>
      </c>
      <c r="IAW21" s="530" t="s">
        <v>550</v>
      </c>
      <c r="IAX21" s="530" t="s">
        <v>550</v>
      </c>
      <c r="IAY21" s="530" t="s">
        <v>550</v>
      </c>
      <c r="IAZ21" s="530" t="s">
        <v>550</v>
      </c>
      <c r="IBA21" s="530" t="s">
        <v>550</v>
      </c>
      <c r="IBB21" s="530" t="s">
        <v>550</v>
      </c>
      <c r="IBC21" s="530" t="s">
        <v>550</v>
      </c>
      <c r="IBD21" s="530" t="s">
        <v>550</v>
      </c>
      <c r="IBE21" s="530" t="s">
        <v>550</v>
      </c>
      <c r="IBF21" s="530" t="s">
        <v>550</v>
      </c>
      <c r="IBG21" s="530" t="s">
        <v>550</v>
      </c>
      <c r="IBH21" s="530" t="s">
        <v>550</v>
      </c>
      <c r="IBI21" s="530" t="s">
        <v>550</v>
      </c>
      <c r="IBJ21" s="530" t="s">
        <v>550</v>
      </c>
      <c r="IBK21" s="530" t="s">
        <v>550</v>
      </c>
      <c r="IBL21" s="530" t="s">
        <v>550</v>
      </c>
      <c r="IBM21" s="530" t="s">
        <v>550</v>
      </c>
      <c r="IBN21" s="530" t="s">
        <v>550</v>
      </c>
      <c r="IBO21" s="530" t="s">
        <v>550</v>
      </c>
      <c r="IBP21" s="530" t="s">
        <v>550</v>
      </c>
      <c r="IBQ21" s="530" t="s">
        <v>550</v>
      </c>
      <c r="IBR21" s="530" t="s">
        <v>550</v>
      </c>
      <c r="IBS21" s="530" t="s">
        <v>550</v>
      </c>
      <c r="IBT21" s="530" t="s">
        <v>550</v>
      </c>
      <c r="IBU21" s="530" t="s">
        <v>550</v>
      </c>
      <c r="IBV21" s="530" t="s">
        <v>550</v>
      </c>
      <c r="IBW21" s="530" t="s">
        <v>550</v>
      </c>
      <c r="IBX21" s="530" t="s">
        <v>550</v>
      </c>
      <c r="IBY21" s="530" t="s">
        <v>550</v>
      </c>
      <c r="IBZ21" s="530" t="s">
        <v>550</v>
      </c>
      <c r="ICA21" s="530" t="s">
        <v>550</v>
      </c>
      <c r="ICB21" s="530" t="s">
        <v>550</v>
      </c>
      <c r="ICC21" s="530" t="s">
        <v>550</v>
      </c>
      <c r="ICD21" s="530" t="s">
        <v>550</v>
      </c>
      <c r="ICE21" s="530" t="s">
        <v>550</v>
      </c>
      <c r="ICF21" s="530" t="s">
        <v>550</v>
      </c>
      <c r="ICG21" s="530" t="s">
        <v>550</v>
      </c>
      <c r="ICH21" s="530" t="s">
        <v>550</v>
      </c>
      <c r="ICI21" s="530" t="s">
        <v>550</v>
      </c>
      <c r="ICJ21" s="530" t="s">
        <v>550</v>
      </c>
      <c r="ICK21" s="530" t="s">
        <v>550</v>
      </c>
      <c r="ICL21" s="530" t="s">
        <v>550</v>
      </c>
      <c r="ICM21" s="530" t="s">
        <v>550</v>
      </c>
      <c r="ICN21" s="530" t="s">
        <v>550</v>
      </c>
      <c r="ICO21" s="530" t="s">
        <v>550</v>
      </c>
      <c r="ICP21" s="530" t="s">
        <v>550</v>
      </c>
      <c r="ICQ21" s="530" t="s">
        <v>550</v>
      </c>
      <c r="ICR21" s="530" t="s">
        <v>550</v>
      </c>
      <c r="ICS21" s="530" t="s">
        <v>550</v>
      </c>
      <c r="ICT21" s="530" t="s">
        <v>550</v>
      </c>
      <c r="ICU21" s="530" t="s">
        <v>550</v>
      </c>
      <c r="ICV21" s="530" t="s">
        <v>550</v>
      </c>
      <c r="ICW21" s="530" t="s">
        <v>550</v>
      </c>
      <c r="ICX21" s="530" t="s">
        <v>550</v>
      </c>
      <c r="ICY21" s="530" t="s">
        <v>550</v>
      </c>
      <c r="ICZ21" s="530" t="s">
        <v>550</v>
      </c>
      <c r="IDA21" s="530" t="s">
        <v>550</v>
      </c>
      <c r="IDB21" s="530" t="s">
        <v>550</v>
      </c>
      <c r="IDC21" s="530" t="s">
        <v>550</v>
      </c>
      <c r="IDD21" s="530" t="s">
        <v>550</v>
      </c>
      <c r="IDE21" s="530" t="s">
        <v>550</v>
      </c>
      <c r="IDF21" s="530" t="s">
        <v>550</v>
      </c>
      <c r="IDG21" s="530" t="s">
        <v>550</v>
      </c>
      <c r="IDH21" s="530" t="s">
        <v>550</v>
      </c>
      <c r="IDI21" s="530" t="s">
        <v>550</v>
      </c>
      <c r="IDJ21" s="530" t="s">
        <v>550</v>
      </c>
      <c r="IDK21" s="530" t="s">
        <v>550</v>
      </c>
      <c r="IDL21" s="530" t="s">
        <v>550</v>
      </c>
      <c r="IDM21" s="530" t="s">
        <v>550</v>
      </c>
      <c r="IDN21" s="530" t="s">
        <v>550</v>
      </c>
      <c r="IDO21" s="530" t="s">
        <v>550</v>
      </c>
      <c r="IDP21" s="530" t="s">
        <v>550</v>
      </c>
      <c r="IDQ21" s="530" t="s">
        <v>550</v>
      </c>
      <c r="IDR21" s="530" t="s">
        <v>550</v>
      </c>
      <c r="IDS21" s="530" t="s">
        <v>550</v>
      </c>
      <c r="IDT21" s="530" t="s">
        <v>550</v>
      </c>
      <c r="IDU21" s="530" t="s">
        <v>550</v>
      </c>
      <c r="IDV21" s="530" t="s">
        <v>550</v>
      </c>
      <c r="IDW21" s="530" t="s">
        <v>550</v>
      </c>
      <c r="IDX21" s="530" t="s">
        <v>550</v>
      </c>
      <c r="IDY21" s="530" t="s">
        <v>550</v>
      </c>
      <c r="IDZ21" s="530" t="s">
        <v>550</v>
      </c>
      <c r="IEA21" s="530" t="s">
        <v>550</v>
      </c>
      <c r="IEB21" s="530" t="s">
        <v>550</v>
      </c>
      <c r="IEC21" s="530" t="s">
        <v>550</v>
      </c>
      <c r="IED21" s="530" t="s">
        <v>550</v>
      </c>
      <c r="IEE21" s="530" t="s">
        <v>550</v>
      </c>
      <c r="IEF21" s="530" t="s">
        <v>550</v>
      </c>
      <c r="IEG21" s="530" t="s">
        <v>550</v>
      </c>
      <c r="IEH21" s="530" t="s">
        <v>550</v>
      </c>
      <c r="IEI21" s="530" t="s">
        <v>550</v>
      </c>
      <c r="IEJ21" s="530" t="s">
        <v>550</v>
      </c>
      <c r="IEK21" s="530" t="s">
        <v>550</v>
      </c>
      <c r="IEL21" s="530" t="s">
        <v>550</v>
      </c>
      <c r="IEM21" s="530" t="s">
        <v>550</v>
      </c>
      <c r="IEN21" s="530" t="s">
        <v>550</v>
      </c>
      <c r="IEO21" s="530" t="s">
        <v>550</v>
      </c>
      <c r="IEP21" s="530" t="s">
        <v>550</v>
      </c>
      <c r="IEQ21" s="530" t="s">
        <v>550</v>
      </c>
      <c r="IER21" s="530" t="s">
        <v>550</v>
      </c>
      <c r="IES21" s="530" t="s">
        <v>550</v>
      </c>
      <c r="IET21" s="530" t="s">
        <v>550</v>
      </c>
      <c r="IEU21" s="530" t="s">
        <v>550</v>
      </c>
      <c r="IEV21" s="530" t="s">
        <v>550</v>
      </c>
      <c r="IEW21" s="530" t="s">
        <v>550</v>
      </c>
      <c r="IEX21" s="530" t="s">
        <v>550</v>
      </c>
      <c r="IEY21" s="530" t="s">
        <v>550</v>
      </c>
      <c r="IEZ21" s="530" t="s">
        <v>550</v>
      </c>
      <c r="IFA21" s="530" t="s">
        <v>550</v>
      </c>
      <c r="IFB21" s="530" t="s">
        <v>550</v>
      </c>
      <c r="IFC21" s="530" t="s">
        <v>550</v>
      </c>
      <c r="IFD21" s="530" t="s">
        <v>550</v>
      </c>
      <c r="IFE21" s="530" t="s">
        <v>550</v>
      </c>
      <c r="IFF21" s="530" t="s">
        <v>550</v>
      </c>
      <c r="IFG21" s="530" t="s">
        <v>550</v>
      </c>
      <c r="IFH21" s="530" t="s">
        <v>550</v>
      </c>
      <c r="IFI21" s="530" t="s">
        <v>550</v>
      </c>
      <c r="IFJ21" s="530" t="s">
        <v>550</v>
      </c>
      <c r="IFK21" s="530" t="s">
        <v>550</v>
      </c>
      <c r="IFL21" s="530" t="s">
        <v>550</v>
      </c>
      <c r="IFM21" s="530" t="s">
        <v>550</v>
      </c>
      <c r="IFN21" s="530" t="s">
        <v>550</v>
      </c>
      <c r="IFO21" s="530" t="s">
        <v>550</v>
      </c>
      <c r="IFP21" s="530" t="s">
        <v>550</v>
      </c>
      <c r="IFQ21" s="530" t="s">
        <v>550</v>
      </c>
      <c r="IFR21" s="530" t="s">
        <v>550</v>
      </c>
      <c r="IFS21" s="530" t="s">
        <v>550</v>
      </c>
      <c r="IFT21" s="530" t="s">
        <v>550</v>
      </c>
      <c r="IFU21" s="530" t="s">
        <v>550</v>
      </c>
      <c r="IFV21" s="530" t="s">
        <v>550</v>
      </c>
      <c r="IFW21" s="530" t="s">
        <v>550</v>
      </c>
      <c r="IFX21" s="530" t="s">
        <v>550</v>
      </c>
      <c r="IFY21" s="530" t="s">
        <v>550</v>
      </c>
      <c r="IFZ21" s="530" t="s">
        <v>550</v>
      </c>
      <c r="IGA21" s="530" t="s">
        <v>550</v>
      </c>
      <c r="IGB21" s="530" t="s">
        <v>550</v>
      </c>
      <c r="IGC21" s="530" t="s">
        <v>550</v>
      </c>
      <c r="IGD21" s="530" t="s">
        <v>550</v>
      </c>
      <c r="IGE21" s="530" t="s">
        <v>550</v>
      </c>
      <c r="IGF21" s="530" t="s">
        <v>550</v>
      </c>
      <c r="IGG21" s="530" t="s">
        <v>550</v>
      </c>
      <c r="IGH21" s="530" t="s">
        <v>550</v>
      </c>
      <c r="IGI21" s="530" t="s">
        <v>550</v>
      </c>
      <c r="IGJ21" s="530" t="s">
        <v>550</v>
      </c>
      <c r="IGK21" s="530" t="s">
        <v>550</v>
      </c>
      <c r="IGL21" s="530" t="s">
        <v>550</v>
      </c>
      <c r="IGM21" s="530" t="s">
        <v>550</v>
      </c>
      <c r="IGN21" s="530" t="s">
        <v>550</v>
      </c>
      <c r="IGO21" s="530" t="s">
        <v>550</v>
      </c>
      <c r="IGP21" s="530" t="s">
        <v>550</v>
      </c>
      <c r="IGQ21" s="530" t="s">
        <v>550</v>
      </c>
      <c r="IGR21" s="530" t="s">
        <v>550</v>
      </c>
      <c r="IGS21" s="530" t="s">
        <v>550</v>
      </c>
      <c r="IGT21" s="530" t="s">
        <v>550</v>
      </c>
      <c r="IGU21" s="530" t="s">
        <v>550</v>
      </c>
      <c r="IGV21" s="530" t="s">
        <v>550</v>
      </c>
      <c r="IGW21" s="530" t="s">
        <v>550</v>
      </c>
      <c r="IGX21" s="530" t="s">
        <v>550</v>
      </c>
      <c r="IGY21" s="530" t="s">
        <v>550</v>
      </c>
      <c r="IGZ21" s="530" t="s">
        <v>550</v>
      </c>
      <c r="IHA21" s="530" t="s">
        <v>550</v>
      </c>
      <c r="IHB21" s="530" t="s">
        <v>550</v>
      </c>
      <c r="IHC21" s="530" t="s">
        <v>550</v>
      </c>
      <c r="IHD21" s="530" t="s">
        <v>550</v>
      </c>
      <c r="IHE21" s="530" t="s">
        <v>550</v>
      </c>
      <c r="IHF21" s="530" t="s">
        <v>550</v>
      </c>
      <c r="IHG21" s="530" t="s">
        <v>550</v>
      </c>
      <c r="IHH21" s="530" t="s">
        <v>550</v>
      </c>
      <c r="IHI21" s="530" t="s">
        <v>550</v>
      </c>
      <c r="IHJ21" s="530" t="s">
        <v>550</v>
      </c>
      <c r="IHK21" s="530" t="s">
        <v>550</v>
      </c>
      <c r="IHL21" s="530" t="s">
        <v>550</v>
      </c>
      <c r="IHM21" s="530" t="s">
        <v>550</v>
      </c>
      <c r="IHN21" s="530" t="s">
        <v>550</v>
      </c>
      <c r="IHO21" s="530" t="s">
        <v>550</v>
      </c>
      <c r="IHP21" s="530" t="s">
        <v>550</v>
      </c>
      <c r="IHQ21" s="530" t="s">
        <v>550</v>
      </c>
      <c r="IHR21" s="530" t="s">
        <v>550</v>
      </c>
      <c r="IHS21" s="530" t="s">
        <v>550</v>
      </c>
      <c r="IHT21" s="530" t="s">
        <v>550</v>
      </c>
      <c r="IHU21" s="530" t="s">
        <v>550</v>
      </c>
      <c r="IHV21" s="530" t="s">
        <v>550</v>
      </c>
      <c r="IHW21" s="530" t="s">
        <v>550</v>
      </c>
      <c r="IHX21" s="530" t="s">
        <v>550</v>
      </c>
      <c r="IHY21" s="530" t="s">
        <v>550</v>
      </c>
      <c r="IHZ21" s="530" t="s">
        <v>550</v>
      </c>
      <c r="IIA21" s="530" t="s">
        <v>550</v>
      </c>
      <c r="IIB21" s="530" t="s">
        <v>550</v>
      </c>
      <c r="IIC21" s="530" t="s">
        <v>550</v>
      </c>
      <c r="IID21" s="530" t="s">
        <v>550</v>
      </c>
      <c r="IIE21" s="530" t="s">
        <v>550</v>
      </c>
      <c r="IIF21" s="530" t="s">
        <v>550</v>
      </c>
      <c r="IIG21" s="530" t="s">
        <v>550</v>
      </c>
      <c r="IIH21" s="530" t="s">
        <v>550</v>
      </c>
      <c r="III21" s="530" t="s">
        <v>550</v>
      </c>
      <c r="IIJ21" s="530" t="s">
        <v>550</v>
      </c>
      <c r="IIK21" s="530" t="s">
        <v>550</v>
      </c>
      <c r="IIL21" s="530" t="s">
        <v>550</v>
      </c>
      <c r="IIM21" s="530" t="s">
        <v>550</v>
      </c>
      <c r="IIN21" s="530" t="s">
        <v>550</v>
      </c>
      <c r="IIO21" s="530" t="s">
        <v>550</v>
      </c>
      <c r="IIP21" s="530" t="s">
        <v>550</v>
      </c>
      <c r="IIQ21" s="530" t="s">
        <v>550</v>
      </c>
      <c r="IIR21" s="530" t="s">
        <v>550</v>
      </c>
      <c r="IIS21" s="530" t="s">
        <v>550</v>
      </c>
      <c r="IIT21" s="530" t="s">
        <v>550</v>
      </c>
      <c r="IIU21" s="530" t="s">
        <v>550</v>
      </c>
      <c r="IIV21" s="530" t="s">
        <v>550</v>
      </c>
      <c r="IIW21" s="530" t="s">
        <v>550</v>
      </c>
      <c r="IIX21" s="530" t="s">
        <v>550</v>
      </c>
      <c r="IIY21" s="530" t="s">
        <v>550</v>
      </c>
      <c r="IIZ21" s="530" t="s">
        <v>550</v>
      </c>
      <c r="IJA21" s="530" t="s">
        <v>550</v>
      </c>
      <c r="IJB21" s="530" t="s">
        <v>550</v>
      </c>
      <c r="IJC21" s="530" t="s">
        <v>550</v>
      </c>
      <c r="IJD21" s="530" t="s">
        <v>550</v>
      </c>
      <c r="IJE21" s="530" t="s">
        <v>550</v>
      </c>
      <c r="IJF21" s="530" t="s">
        <v>550</v>
      </c>
      <c r="IJG21" s="530" t="s">
        <v>550</v>
      </c>
      <c r="IJH21" s="530" t="s">
        <v>550</v>
      </c>
      <c r="IJI21" s="530" t="s">
        <v>550</v>
      </c>
      <c r="IJJ21" s="530" t="s">
        <v>550</v>
      </c>
      <c r="IJK21" s="530" t="s">
        <v>550</v>
      </c>
      <c r="IJL21" s="530" t="s">
        <v>550</v>
      </c>
      <c r="IJM21" s="530" t="s">
        <v>550</v>
      </c>
      <c r="IJN21" s="530" t="s">
        <v>550</v>
      </c>
      <c r="IJO21" s="530" t="s">
        <v>550</v>
      </c>
      <c r="IJP21" s="530" t="s">
        <v>550</v>
      </c>
      <c r="IJQ21" s="530" t="s">
        <v>550</v>
      </c>
      <c r="IJR21" s="530" t="s">
        <v>550</v>
      </c>
      <c r="IJS21" s="530" t="s">
        <v>550</v>
      </c>
      <c r="IJT21" s="530" t="s">
        <v>550</v>
      </c>
      <c r="IJU21" s="530" t="s">
        <v>550</v>
      </c>
      <c r="IJV21" s="530" t="s">
        <v>550</v>
      </c>
      <c r="IJW21" s="530" t="s">
        <v>550</v>
      </c>
      <c r="IJX21" s="530" t="s">
        <v>550</v>
      </c>
      <c r="IJY21" s="530" t="s">
        <v>550</v>
      </c>
      <c r="IJZ21" s="530" t="s">
        <v>550</v>
      </c>
      <c r="IKA21" s="530" t="s">
        <v>550</v>
      </c>
      <c r="IKB21" s="530" t="s">
        <v>550</v>
      </c>
      <c r="IKC21" s="530" t="s">
        <v>550</v>
      </c>
      <c r="IKD21" s="530" t="s">
        <v>550</v>
      </c>
      <c r="IKE21" s="530" t="s">
        <v>550</v>
      </c>
      <c r="IKF21" s="530" t="s">
        <v>550</v>
      </c>
      <c r="IKG21" s="530" t="s">
        <v>550</v>
      </c>
      <c r="IKH21" s="530" t="s">
        <v>550</v>
      </c>
      <c r="IKI21" s="530" t="s">
        <v>550</v>
      </c>
      <c r="IKJ21" s="530" t="s">
        <v>550</v>
      </c>
      <c r="IKK21" s="530" t="s">
        <v>550</v>
      </c>
      <c r="IKL21" s="530" t="s">
        <v>550</v>
      </c>
      <c r="IKM21" s="530" t="s">
        <v>550</v>
      </c>
      <c r="IKN21" s="530" t="s">
        <v>550</v>
      </c>
      <c r="IKO21" s="530" t="s">
        <v>550</v>
      </c>
      <c r="IKP21" s="530" t="s">
        <v>550</v>
      </c>
      <c r="IKQ21" s="530" t="s">
        <v>550</v>
      </c>
      <c r="IKR21" s="530" t="s">
        <v>550</v>
      </c>
      <c r="IKS21" s="530" t="s">
        <v>550</v>
      </c>
      <c r="IKT21" s="530" t="s">
        <v>550</v>
      </c>
      <c r="IKU21" s="530" t="s">
        <v>550</v>
      </c>
      <c r="IKV21" s="530" t="s">
        <v>550</v>
      </c>
      <c r="IKW21" s="530" t="s">
        <v>550</v>
      </c>
      <c r="IKX21" s="530" t="s">
        <v>550</v>
      </c>
      <c r="IKY21" s="530" t="s">
        <v>550</v>
      </c>
      <c r="IKZ21" s="530" t="s">
        <v>550</v>
      </c>
      <c r="ILA21" s="530" t="s">
        <v>550</v>
      </c>
      <c r="ILB21" s="530" t="s">
        <v>550</v>
      </c>
      <c r="ILC21" s="530" t="s">
        <v>550</v>
      </c>
      <c r="ILD21" s="530" t="s">
        <v>550</v>
      </c>
      <c r="ILE21" s="530" t="s">
        <v>550</v>
      </c>
      <c r="ILF21" s="530" t="s">
        <v>550</v>
      </c>
      <c r="ILG21" s="530" t="s">
        <v>550</v>
      </c>
      <c r="ILH21" s="530" t="s">
        <v>550</v>
      </c>
      <c r="ILI21" s="530" t="s">
        <v>550</v>
      </c>
      <c r="ILJ21" s="530" t="s">
        <v>550</v>
      </c>
      <c r="ILK21" s="530" t="s">
        <v>550</v>
      </c>
      <c r="ILL21" s="530" t="s">
        <v>550</v>
      </c>
      <c r="ILM21" s="530" t="s">
        <v>550</v>
      </c>
      <c r="ILN21" s="530" t="s">
        <v>550</v>
      </c>
      <c r="ILO21" s="530" t="s">
        <v>550</v>
      </c>
      <c r="ILP21" s="530" t="s">
        <v>550</v>
      </c>
      <c r="ILQ21" s="530" t="s">
        <v>550</v>
      </c>
      <c r="ILR21" s="530" t="s">
        <v>550</v>
      </c>
      <c r="ILS21" s="530" t="s">
        <v>550</v>
      </c>
      <c r="ILT21" s="530" t="s">
        <v>550</v>
      </c>
      <c r="ILU21" s="530" t="s">
        <v>550</v>
      </c>
      <c r="ILV21" s="530" t="s">
        <v>550</v>
      </c>
      <c r="ILW21" s="530" t="s">
        <v>550</v>
      </c>
      <c r="ILX21" s="530" t="s">
        <v>550</v>
      </c>
      <c r="ILY21" s="530" t="s">
        <v>550</v>
      </c>
      <c r="ILZ21" s="530" t="s">
        <v>550</v>
      </c>
      <c r="IMA21" s="530" t="s">
        <v>550</v>
      </c>
      <c r="IMB21" s="530" t="s">
        <v>550</v>
      </c>
      <c r="IMC21" s="530" t="s">
        <v>550</v>
      </c>
      <c r="IMD21" s="530" t="s">
        <v>550</v>
      </c>
      <c r="IME21" s="530" t="s">
        <v>550</v>
      </c>
      <c r="IMF21" s="530" t="s">
        <v>550</v>
      </c>
      <c r="IMG21" s="530" t="s">
        <v>550</v>
      </c>
      <c r="IMH21" s="530" t="s">
        <v>550</v>
      </c>
      <c r="IMI21" s="530" t="s">
        <v>550</v>
      </c>
      <c r="IMJ21" s="530" t="s">
        <v>550</v>
      </c>
      <c r="IMK21" s="530" t="s">
        <v>550</v>
      </c>
      <c r="IML21" s="530" t="s">
        <v>550</v>
      </c>
      <c r="IMM21" s="530" t="s">
        <v>550</v>
      </c>
      <c r="IMN21" s="530" t="s">
        <v>550</v>
      </c>
      <c r="IMO21" s="530" t="s">
        <v>550</v>
      </c>
      <c r="IMP21" s="530" t="s">
        <v>550</v>
      </c>
      <c r="IMQ21" s="530" t="s">
        <v>550</v>
      </c>
      <c r="IMR21" s="530" t="s">
        <v>550</v>
      </c>
      <c r="IMS21" s="530" t="s">
        <v>550</v>
      </c>
      <c r="IMT21" s="530" t="s">
        <v>550</v>
      </c>
      <c r="IMU21" s="530" t="s">
        <v>550</v>
      </c>
      <c r="IMV21" s="530" t="s">
        <v>550</v>
      </c>
      <c r="IMW21" s="530" t="s">
        <v>550</v>
      </c>
      <c r="IMX21" s="530" t="s">
        <v>550</v>
      </c>
      <c r="IMY21" s="530" t="s">
        <v>550</v>
      </c>
      <c r="IMZ21" s="530" t="s">
        <v>550</v>
      </c>
      <c r="INA21" s="530" t="s">
        <v>550</v>
      </c>
      <c r="INB21" s="530" t="s">
        <v>550</v>
      </c>
      <c r="INC21" s="530" t="s">
        <v>550</v>
      </c>
      <c r="IND21" s="530" t="s">
        <v>550</v>
      </c>
      <c r="INE21" s="530" t="s">
        <v>550</v>
      </c>
      <c r="INF21" s="530" t="s">
        <v>550</v>
      </c>
      <c r="ING21" s="530" t="s">
        <v>550</v>
      </c>
      <c r="INH21" s="530" t="s">
        <v>550</v>
      </c>
      <c r="INI21" s="530" t="s">
        <v>550</v>
      </c>
      <c r="INJ21" s="530" t="s">
        <v>550</v>
      </c>
      <c r="INK21" s="530" t="s">
        <v>550</v>
      </c>
      <c r="INL21" s="530" t="s">
        <v>550</v>
      </c>
      <c r="INM21" s="530" t="s">
        <v>550</v>
      </c>
      <c r="INN21" s="530" t="s">
        <v>550</v>
      </c>
      <c r="INO21" s="530" t="s">
        <v>550</v>
      </c>
      <c r="INP21" s="530" t="s">
        <v>550</v>
      </c>
      <c r="INQ21" s="530" t="s">
        <v>550</v>
      </c>
      <c r="INR21" s="530" t="s">
        <v>550</v>
      </c>
      <c r="INS21" s="530" t="s">
        <v>550</v>
      </c>
      <c r="INT21" s="530" t="s">
        <v>550</v>
      </c>
      <c r="INU21" s="530" t="s">
        <v>550</v>
      </c>
      <c r="INV21" s="530" t="s">
        <v>550</v>
      </c>
      <c r="INW21" s="530" t="s">
        <v>550</v>
      </c>
      <c r="INX21" s="530" t="s">
        <v>550</v>
      </c>
      <c r="INY21" s="530" t="s">
        <v>550</v>
      </c>
      <c r="INZ21" s="530" t="s">
        <v>550</v>
      </c>
      <c r="IOA21" s="530" t="s">
        <v>550</v>
      </c>
      <c r="IOB21" s="530" t="s">
        <v>550</v>
      </c>
      <c r="IOC21" s="530" t="s">
        <v>550</v>
      </c>
      <c r="IOD21" s="530" t="s">
        <v>550</v>
      </c>
      <c r="IOE21" s="530" t="s">
        <v>550</v>
      </c>
      <c r="IOF21" s="530" t="s">
        <v>550</v>
      </c>
      <c r="IOG21" s="530" t="s">
        <v>550</v>
      </c>
      <c r="IOH21" s="530" t="s">
        <v>550</v>
      </c>
      <c r="IOI21" s="530" t="s">
        <v>550</v>
      </c>
      <c r="IOJ21" s="530" t="s">
        <v>550</v>
      </c>
      <c r="IOK21" s="530" t="s">
        <v>550</v>
      </c>
      <c r="IOL21" s="530" t="s">
        <v>550</v>
      </c>
      <c r="IOM21" s="530" t="s">
        <v>550</v>
      </c>
      <c r="ION21" s="530" t="s">
        <v>550</v>
      </c>
      <c r="IOO21" s="530" t="s">
        <v>550</v>
      </c>
      <c r="IOP21" s="530" t="s">
        <v>550</v>
      </c>
      <c r="IOQ21" s="530" t="s">
        <v>550</v>
      </c>
      <c r="IOR21" s="530" t="s">
        <v>550</v>
      </c>
      <c r="IOS21" s="530" t="s">
        <v>550</v>
      </c>
      <c r="IOT21" s="530" t="s">
        <v>550</v>
      </c>
      <c r="IOU21" s="530" t="s">
        <v>550</v>
      </c>
      <c r="IOV21" s="530" t="s">
        <v>550</v>
      </c>
      <c r="IOW21" s="530" t="s">
        <v>550</v>
      </c>
      <c r="IOX21" s="530" t="s">
        <v>550</v>
      </c>
      <c r="IOY21" s="530" t="s">
        <v>550</v>
      </c>
      <c r="IOZ21" s="530" t="s">
        <v>550</v>
      </c>
      <c r="IPA21" s="530" t="s">
        <v>550</v>
      </c>
      <c r="IPB21" s="530" t="s">
        <v>550</v>
      </c>
      <c r="IPC21" s="530" t="s">
        <v>550</v>
      </c>
      <c r="IPD21" s="530" t="s">
        <v>550</v>
      </c>
      <c r="IPE21" s="530" t="s">
        <v>550</v>
      </c>
      <c r="IPF21" s="530" t="s">
        <v>550</v>
      </c>
      <c r="IPG21" s="530" t="s">
        <v>550</v>
      </c>
      <c r="IPH21" s="530" t="s">
        <v>550</v>
      </c>
      <c r="IPI21" s="530" t="s">
        <v>550</v>
      </c>
      <c r="IPJ21" s="530" t="s">
        <v>550</v>
      </c>
      <c r="IPK21" s="530" t="s">
        <v>550</v>
      </c>
      <c r="IPL21" s="530" t="s">
        <v>550</v>
      </c>
      <c r="IPM21" s="530" t="s">
        <v>550</v>
      </c>
      <c r="IPN21" s="530" t="s">
        <v>550</v>
      </c>
      <c r="IPO21" s="530" t="s">
        <v>550</v>
      </c>
      <c r="IPP21" s="530" t="s">
        <v>550</v>
      </c>
      <c r="IPQ21" s="530" t="s">
        <v>550</v>
      </c>
      <c r="IPR21" s="530" t="s">
        <v>550</v>
      </c>
      <c r="IPS21" s="530" t="s">
        <v>550</v>
      </c>
      <c r="IPT21" s="530" t="s">
        <v>550</v>
      </c>
      <c r="IPU21" s="530" t="s">
        <v>550</v>
      </c>
      <c r="IPV21" s="530" t="s">
        <v>550</v>
      </c>
      <c r="IPW21" s="530" t="s">
        <v>550</v>
      </c>
      <c r="IPX21" s="530" t="s">
        <v>550</v>
      </c>
      <c r="IPY21" s="530" t="s">
        <v>550</v>
      </c>
      <c r="IPZ21" s="530" t="s">
        <v>550</v>
      </c>
      <c r="IQA21" s="530" t="s">
        <v>550</v>
      </c>
      <c r="IQB21" s="530" t="s">
        <v>550</v>
      </c>
      <c r="IQC21" s="530" t="s">
        <v>550</v>
      </c>
      <c r="IQD21" s="530" t="s">
        <v>550</v>
      </c>
      <c r="IQE21" s="530" t="s">
        <v>550</v>
      </c>
      <c r="IQF21" s="530" t="s">
        <v>550</v>
      </c>
      <c r="IQG21" s="530" t="s">
        <v>550</v>
      </c>
      <c r="IQH21" s="530" t="s">
        <v>550</v>
      </c>
      <c r="IQI21" s="530" t="s">
        <v>550</v>
      </c>
      <c r="IQJ21" s="530" t="s">
        <v>550</v>
      </c>
      <c r="IQK21" s="530" t="s">
        <v>550</v>
      </c>
      <c r="IQL21" s="530" t="s">
        <v>550</v>
      </c>
      <c r="IQM21" s="530" t="s">
        <v>550</v>
      </c>
      <c r="IQN21" s="530" t="s">
        <v>550</v>
      </c>
      <c r="IQO21" s="530" t="s">
        <v>550</v>
      </c>
      <c r="IQP21" s="530" t="s">
        <v>550</v>
      </c>
      <c r="IQQ21" s="530" t="s">
        <v>550</v>
      </c>
      <c r="IQR21" s="530" t="s">
        <v>550</v>
      </c>
      <c r="IQS21" s="530" t="s">
        <v>550</v>
      </c>
      <c r="IQT21" s="530" t="s">
        <v>550</v>
      </c>
      <c r="IQU21" s="530" t="s">
        <v>550</v>
      </c>
      <c r="IQV21" s="530" t="s">
        <v>550</v>
      </c>
      <c r="IQW21" s="530" t="s">
        <v>550</v>
      </c>
      <c r="IQX21" s="530" t="s">
        <v>550</v>
      </c>
      <c r="IQY21" s="530" t="s">
        <v>550</v>
      </c>
      <c r="IQZ21" s="530" t="s">
        <v>550</v>
      </c>
      <c r="IRA21" s="530" t="s">
        <v>550</v>
      </c>
      <c r="IRB21" s="530" t="s">
        <v>550</v>
      </c>
      <c r="IRC21" s="530" t="s">
        <v>550</v>
      </c>
      <c r="IRD21" s="530" t="s">
        <v>550</v>
      </c>
      <c r="IRE21" s="530" t="s">
        <v>550</v>
      </c>
      <c r="IRF21" s="530" t="s">
        <v>550</v>
      </c>
      <c r="IRG21" s="530" t="s">
        <v>550</v>
      </c>
      <c r="IRH21" s="530" t="s">
        <v>550</v>
      </c>
      <c r="IRI21" s="530" t="s">
        <v>550</v>
      </c>
      <c r="IRJ21" s="530" t="s">
        <v>550</v>
      </c>
      <c r="IRK21" s="530" t="s">
        <v>550</v>
      </c>
      <c r="IRL21" s="530" t="s">
        <v>550</v>
      </c>
      <c r="IRM21" s="530" t="s">
        <v>550</v>
      </c>
      <c r="IRN21" s="530" t="s">
        <v>550</v>
      </c>
      <c r="IRO21" s="530" t="s">
        <v>550</v>
      </c>
      <c r="IRP21" s="530" t="s">
        <v>550</v>
      </c>
      <c r="IRQ21" s="530" t="s">
        <v>550</v>
      </c>
      <c r="IRR21" s="530" t="s">
        <v>550</v>
      </c>
      <c r="IRS21" s="530" t="s">
        <v>550</v>
      </c>
      <c r="IRT21" s="530" t="s">
        <v>550</v>
      </c>
      <c r="IRU21" s="530" t="s">
        <v>550</v>
      </c>
      <c r="IRV21" s="530" t="s">
        <v>550</v>
      </c>
      <c r="IRW21" s="530" t="s">
        <v>550</v>
      </c>
      <c r="IRX21" s="530" t="s">
        <v>550</v>
      </c>
      <c r="IRY21" s="530" t="s">
        <v>550</v>
      </c>
      <c r="IRZ21" s="530" t="s">
        <v>550</v>
      </c>
      <c r="ISA21" s="530" t="s">
        <v>550</v>
      </c>
      <c r="ISB21" s="530" t="s">
        <v>550</v>
      </c>
      <c r="ISC21" s="530" t="s">
        <v>550</v>
      </c>
      <c r="ISD21" s="530" t="s">
        <v>550</v>
      </c>
      <c r="ISE21" s="530" t="s">
        <v>550</v>
      </c>
      <c r="ISF21" s="530" t="s">
        <v>550</v>
      </c>
      <c r="ISG21" s="530" t="s">
        <v>550</v>
      </c>
      <c r="ISH21" s="530" t="s">
        <v>550</v>
      </c>
      <c r="ISI21" s="530" t="s">
        <v>550</v>
      </c>
      <c r="ISJ21" s="530" t="s">
        <v>550</v>
      </c>
      <c r="ISK21" s="530" t="s">
        <v>550</v>
      </c>
      <c r="ISL21" s="530" t="s">
        <v>550</v>
      </c>
      <c r="ISM21" s="530" t="s">
        <v>550</v>
      </c>
      <c r="ISN21" s="530" t="s">
        <v>550</v>
      </c>
      <c r="ISO21" s="530" t="s">
        <v>550</v>
      </c>
      <c r="ISP21" s="530" t="s">
        <v>550</v>
      </c>
      <c r="ISQ21" s="530" t="s">
        <v>550</v>
      </c>
      <c r="ISR21" s="530" t="s">
        <v>550</v>
      </c>
      <c r="ISS21" s="530" t="s">
        <v>550</v>
      </c>
      <c r="IST21" s="530" t="s">
        <v>550</v>
      </c>
      <c r="ISU21" s="530" t="s">
        <v>550</v>
      </c>
      <c r="ISV21" s="530" t="s">
        <v>550</v>
      </c>
      <c r="ISW21" s="530" t="s">
        <v>550</v>
      </c>
      <c r="ISX21" s="530" t="s">
        <v>550</v>
      </c>
      <c r="ISY21" s="530" t="s">
        <v>550</v>
      </c>
      <c r="ISZ21" s="530" t="s">
        <v>550</v>
      </c>
      <c r="ITA21" s="530" t="s">
        <v>550</v>
      </c>
      <c r="ITB21" s="530" t="s">
        <v>550</v>
      </c>
      <c r="ITC21" s="530" t="s">
        <v>550</v>
      </c>
      <c r="ITD21" s="530" t="s">
        <v>550</v>
      </c>
      <c r="ITE21" s="530" t="s">
        <v>550</v>
      </c>
      <c r="ITF21" s="530" t="s">
        <v>550</v>
      </c>
      <c r="ITG21" s="530" t="s">
        <v>550</v>
      </c>
      <c r="ITH21" s="530" t="s">
        <v>550</v>
      </c>
      <c r="ITI21" s="530" t="s">
        <v>550</v>
      </c>
      <c r="ITJ21" s="530" t="s">
        <v>550</v>
      </c>
      <c r="ITK21" s="530" t="s">
        <v>550</v>
      </c>
      <c r="ITL21" s="530" t="s">
        <v>550</v>
      </c>
      <c r="ITM21" s="530" t="s">
        <v>550</v>
      </c>
      <c r="ITN21" s="530" t="s">
        <v>550</v>
      </c>
      <c r="ITO21" s="530" t="s">
        <v>550</v>
      </c>
      <c r="ITP21" s="530" t="s">
        <v>550</v>
      </c>
      <c r="ITQ21" s="530" t="s">
        <v>550</v>
      </c>
      <c r="ITR21" s="530" t="s">
        <v>550</v>
      </c>
      <c r="ITS21" s="530" t="s">
        <v>550</v>
      </c>
      <c r="ITT21" s="530" t="s">
        <v>550</v>
      </c>
      <c r="ITU21" s="530" t="s">
        <v>550</v>
      </c>
      <c r="ITV21" s="530" t="s">
        <v>550</v>
      </c>
      <c r="ITW21" s="530" t="s">
        <v>550</v>
      </c>
      <c r="ITX21" s="530" t="s">
        <v>550</v>
      </c>
      <c r="ITY21" s="530" t="s">
        <v>550</v>
      </c>
      <c r="ITZ21" s="530" t="s">
        <v>550</v>
      </c>
      <c r="IUA21" s="530" t="s">
        <v>550</v>
      </c>
      <c r="IUB21" s="530" t="s">
        <v>550</v>
      </c>
      <c r="IUC21" s="530" t="s">
        <v>550</v>
      </c>
      <c r="IUD21" s="530" t="s">
        <v>550</v>
      </c>
      <c r="IUE21" s="530" t="s">
        <v>550</v>
      </c>
      <c r="IUF21" s="530" t="s">
        <v>550</v>
      </c>
      <c r="IUG21" s="530" t="s">
        <v>550</v>
      </c>
      <c r="IUH21" s="530" t="s">
        <v>550</v>
      </c>
      <c r="IUI21" s="530" t="s">
        <v>550</v>
      </c>
      <c r="IUJ21" s="530" t="s">
        <v>550</v>
      </c>
      <c r="IUK21" s="530" t="s">
        <v>550</v>
      </c>
      <c r="IUL21" s="530" t="s">
        <v>550</v>
      </c>
      <c r="IUM21" s="530" t="s">
        <v>550</v>
      </c>
      <c r="IUN21" s="530" t="s">
        <v>550</v>
      </c>
      <c r="IUO21" s="530" t="s">
        <v>550</v>
      </c>
      <c r="IUP21" s="530" t="s">
        <v>550</v>
      </c>
      <c r="IUQ21" s="530" t="s">
        <v>550</v>
      </c>
      <c r="IUR21" s="530" t="s">
        <v>550</v>
      </c>
      <c r="IUS21" s="530" t="s">
        <v>550</v>
      </c>
      <c r="IUT21" s="530" t="s">
        <v>550</v>
      </c>
      <c r="IUU21" s="530" t="s">
        <v>550</v>
      </c>
      <c r="IUV21" s="530" t="s">
        <v>550</v>
      </c>
      <c r="IUW21" s="530" t="s">
        <v>550</v>
      </c>
      <c r="IUX21" s="530" t="s">
        <v>550</v>
      </c>
      <c r="IUY21" s="530" t="s">
        <v>550</v>
      </c>
      <c r="IUZ21" s="530" t="s">
        <v>550</v>
      </c>
      <c r="IVA21" s="530" t="s">
        <v>550</v>
      </c>
      <c r="IVB21" s="530" t="s">
        <v>550</v>
      </c>
      <c r="IVC21" s="530" t="s">
        <v>550</v>
      </c>
      <c r="IVD21" s="530" t="s">
        <v>550</v>
      </c>
      <c r="IVE21" s="530" t="s">
        <v>550</v>
      </c>
      <c r="IVF21" s="530" t="s">
        <v>550</v>
      </c>
      <c r="IVG21" s="530" t="s">
        <v>550</v>
      </c>
      <c r="IVH21" s="530" t="s">
        <v>550</v>
      </c>
      <c r="IVI21" s="530" t="s">
        <v>550</v>
      </c>
      <c r="IVJ21" s="530" t="s">
        <v>550</v>
      </c>
      <c r="IVK21" s="530" t="s">
        <v>550</v>
      </c>
      <c r="IVL21" s="530" t="s">
        <v>550</v>
      </c>
      <c r="IVM21" s="530" t="s">
        <v>550</v>
      </c>
      <c r="IVN21" s="530" t="s">
        <v>550</v>
      </c>
      <c r="IVO21" s="530" t="s">
        <v>550</v>
      </c>
      <c r="IVP21" s="530" t="s">
        <v>550</v>
      </c>
      <c r="IVQ21" s="530" t="s">
        <v>550</v>
      </c>
      <c r="IVR21" s="530" t="s">
        <v>550</v>
      </c>
      <c r="IVS21" s="530" t="s">
        <v>550</v>
      </c>
      <c r="IVT21" s="530" t="s">
        <v>550</v>
      </c>
      <c r="IVU21" s="530" t="s">
        <v>550</v>
      </c>
      <c r="IVV21" s="530" t="s">
        <v>550</v>
      </c>
      <c r="IVW21" s="530" t="s">
        <v>550</v>
      </c>
      <c r="IVX21" s="530" t="s">
        <v>550</v>
      </c>
      <c r="IVY21" s="530" t="s">
        <v>550</v>
      </c>
      <c r="IVZ21" s="530" t="s">
        <v>550</v>
      </c>
      <c r="IWA21" s="530" t="s">
        <v>550</v>
      </c>
      <c r="IWB21" s="530" t="s">
        <v>550</v>
      </c>
      <c r="IWC21" s="530" t="s">
        <v>550</v>
      </c>
      <c r="IWD21" s="530" t="s">
        <v>550</v>
      </c>
      <c r="IWE21" s="530" t="s">
        <v>550</v>
      </c>
      <c r="IWF21" s="530" t="s">
        <v>550</v>
      </c>
      <c r="IWG21" s="530" t="s">
        <v>550</v>
      </c>
      <c r="IWH21" s="530" t="s">
        <v>550</v>
      </c>
      <c r="IWI21" s="530" t="s">
        <v>550</v>
      </c>
      <c r="IWJ21" s="530" t="s">
        <v>550</v>
      </c>
      <c r="IWK21" s="530" t="s">
        <v>550</v>
      </c>
      <c r="IWL21" s="530" t="s">
        <v>550</v>
      </c>
      <c r="IWM21" s="530" t="s">
        <v>550</v>
      </c>
      <c r="IWN21" s="530" t="s">
        <v>550</v>
      </c>
      <c r="IWO21" s="530" t="s">
        <v>550</v>
      </c>
      <c r="IWP21" s="530" t="s">
        <v>550</v>
      </c>
      <c r="IWQ21" s="530" t="s">
        <v>550</v>
      </c>
      <c r="IWR21" s="530" t="s">
        <v>550</v>
      </c>
      <c r="IWS21" s="530" t="s">
        <v>550</v>
      </c>
      <c r="IWT21" s="530" t="s">
        <v>550</v>
      </c>
      <c r="IWU21" s="530" t="s">
        <v>550</v>
      </c>
      <c r="IWV21" s="530" t="s">
        <v>550</v>
      </c>
      <c r="IWW21" s="530" t="s">
        <v>550</v>
      </c>
      <c r="IWX21" s="530" t="s">
        <v>550</v>
      </c>
      <c r="IWY21" s="530" t="s">
        <v>550</v>
      </c>
      <c r="IWZ21" s="530" t="s">
        <v>550</v>
      </c>
      <c r="IXA21" s="530" t="s">
        <v>550</v>
      </c>
      <c r="IXB21" s="530" t="s">
        <v>550</v>
      </c>
      <c r="IXC21" s="530" t="s">
        <v>550</v>
      </c>
      <c r="IXD21" s="530" t="s">
        <v>550</v>
      </c>
      <c r="IXE21" s="530" t="s">
        <v>550</v>
      </c>
      <c r="IXF21" s="530" t="s">
        <v>550</v>
      </c>
      <c r="IXG21" s="530" t="s">
        <v>550</v>
      </c>
      <c r="IXH21" s="530" t="s">
        <v>550</v>
      </c>
      <c r="IXI21" s="530" t="s">
        <v>550</v>
      </c>
      <c r="IXJ21" s="530" t="s">
        <v>550</v>
      </c>
      <c r="IXK21" s="530" t="s">
        <v>550</v>
      </c>
      <c r="IXL21" s="530" t="s">
        <v>550</v>
      </c>
      <c r="IXM21" s="530" t="s">
        <v>550</v>
      </c>
      <c r="IXN21" s="530" t="s">
        <v>550</v>
      </c>
      <c r="IXO21" s="530" t="s">
        <v>550</v>
      </c>
      <c r="IXP21" s="530" t="s">
        <v>550</v>
      </c>
      <c r="IXQ21" s="530" t="s">
        <v>550</v>
      </c>
      <c r="IXR21" s="530" t="s">
        <v>550</v>
      </c>
      <c r="IXS21" s="530" t="s">
        <v>550</v>
      </c>
      <c r="IXT21" s="530" t="s">
        <v>550</v>
      </c>
      <c r="IXU21" s="530" t="s">
        <v>550</v>
      </c>
      <c r="IXV21" s="530" t="s">
        <v>550</v>
      </c>
      <c r="IXW21" s="530" t="s">
        <v>550</v>
      </c>
      <c r="IXX21" s="530" t="s">
        <v>550</v>
      </c>
      <c r="IXY21" s="530" t="s">
        <v>550</v>
      </c>
      <c r="IXZ21" s="530" t="s">
        <v>550</v>
      </c>
      <c r="IYA21" s="530" t="s">
        <v>550</v>
      </c>
      <c r="IYB21" s="530" t="s">
        <v>550</v>
      </c>
      <c r="IYC21" s="530" t="s">
        <v>550</v>
      </c>
      <c r="IYD21" s="530" t="s">
        <v>550</v>
      </c>
      <c r="IYE21" s="530" t="s">
        <v>550</v>
      </c>
      <c r="IYF21" s="530" t="s">
        <v>550</v>
      </c>
      <c r="IYG21" s="530" t="s">
        <v>550</v>
      </c>
      <c r="IYH21" s="530" t="s">
        <v>550</v>
      </c>
      <c r="IYI21" s="530" t="s">
        <v>550</v>
      </c>
      <c r="IYJ21" s="530" t="s">
        <v>550</v>
      </c>
      <c r="IYK21" s="530" t="s">
        <v>550</v>
      </c>
      <c r="IYL21" s="530" t="s">
        <v>550</v>
      </c>
      <c r="IYM21" s="530" t="s">
        <v>550</v>
      </c>
      <c r="IYN21" s="530" t="s">
        <v>550</v>
      </c>
      <c r="IYO21" s="530" t="s">
        <v>550</v>
      </c>
      <c r="IYP21" s="530" t="s">
        <v>550</v>
      </c>
      <c r="IYQ21" s="530" t="s">
        <v>550</v>
      </c>
      <c r="IYR21" s="530" t="s">
        <v>550</v>
      </c>
      <c r="IYS21" s="530" t="s">
        <v>550</v>
      </c>
      <c r="IYT21" s="530" t="s">
        <v>550</v>
      </c>
      <c r="IYU21" s="530" t="s">
        <v>550</v>
      </c>
      <c r="IYV21" s="530" t="s">
        <v>550</v>
      </c>
      <c r="IYW21" s="530" t="s">
        <v>550</v>
      </c>
      <c r="IYX21" s="530" t="s">
        <v>550</v>
      </c>
      <c r="IYY21" s="530" t="s">
        <v>550</v>
      </c>
      <c r="IYZ21" s="530" t="s">
        <v>550</v>
      </c>
      <c r="IZA21" s="530" t="s">
        <v>550</v>
      </c>
      <c r="IZB21" s="530" t="s">
        <v>550</v>
      </c>
      <c r="IZC21" s="530" t="s">
        <v>550</v>
      </c>
      <c r="IZD21" s="530" t="s">
        <v>550</v>
      </c>
      <c r="IZE21" s="530" t="s">
        <v>550</v>
      </c>
      <c r="IZF21" s="530" t="s">
        <v>550</v>
      </c>
      <c r="IZG21" s="530" t="s">
        <v>550</v>
      </c>
      <c r="IZH21" s="530" t="s">
        <v>550</v>
      </c>
      <c r="IZI21" s="530" t="s">
        <v>550</v>
      </c>
      <c r="IZJ21" s="530" t="s">
        <v>550</v>
      </c>
      <c r="IZK21" s="530" t="s">
        <v>550</v>
      </c>
      <c r="IZL21" s="530" t="s">
        <v>550</v>
      </c>
      <c r="IZM21" s="530" t="s">
        <v>550</v>
      </c>
      <c r="IZN21" s="530" t="s">
        <v>550</v>
      </c>
      <c r="IZO21" s="530" t="s">
        <v>550</v>
      </c>
      <c r="IZP21" s="530" t="s">
        <v>550</v>
      </c>
      <c r="IZQ21" s="530" t="s">
        <v>550</v>
      </c>
      <c r="IZR21" s="530" t="s">
        <v>550</v>
      </c>
      <c r="IZS21" s="530" t="s">
        <v>550</v>
      </c>
      <c r="IZT21" s="530" t="s">
        <v>550</v>
      </c>
      <c r="IZU21" s="530" t="s">
        <v>550</v>
      </c>
      <c r="IZV21" s="530" t="s">
        <v>550</v>
      </c>
      <c r="IZW21" s="530" t="s">
        <v>550</v>
      </c>
      <c r="IZX21" s="530" t="s">
        <v>550</v>
      </c>
      <c r="IZY21" s="530" t="s">
        <v>550</v>
      </c>
      <c r="IZZ21" s="530" t="s">
        <v>550</v>
      </c>
      <c r="JAA21" s="530" t="s">
        <v>550</v>
      </c>
      <c r="JAB21" s="530" t="s">
        <v>550</v>
      </c>
      <c r="JAC21" s="530" t="s">
        <v>550</v>
      </c>
      <c r="JAD21" s="530" t="s">
        <v>550</v>
      </c>
      <c r="JAE21" s="530" t="s">
        <v>550</v>
      </c>
      <c r="JAF21" s="530" t="s">
        <v>550</v>
      </c>
      <c r="JAG21" s="530" t="s">
        <v>550</v>
      </c>
      <c r="JAH21" s="530" t="s">
        <v>550</v>
      </c>
      <c r="JAI21" s="530" t="s">
        <v>550</v>
      </c>
      <c r="JAJ21" s="530" t="s">
        <v>550</v>
      </c>
      <c r="JAK21" s="530" t="s">
        <v>550</v>
      </c>
      <c r="JAL21" s="530" t="s">
        <v>550</v>
      </c>
      <c r="JAM21" s="530" t="s">
        <v>550</v>
      </c>
      <c r="JAN21" s="530" t="s">
        <v>550</v>
      </c>
      <c r="JAO21" s="530" t="s">
        <v>550</v>
      </c>
      <c r="JAP21" s="530" t="s">
        <v>550</v>
      </c>
      <c r="JAQ21" s="530" t="s">
        <v>550</v>
      </c>
      <c r="JAR21" s="530" t="s">
        <v>550</v>
      </c>
      <c r="JAS21" s="530" t="s">
        <v>550</v>
      </c>
      <c r="JAT21" s="530" t="s">
        <v>550</v>
      </c>
      <c r="JAU21" s="530" t="s">
        <v>550</v>
      </c>
      <c r="JAV21" s="530" t="s">
        <v>550</v>
      </c>
      <c r="JAW21" s="530" t="s">
        <v>550</v>
      </c>
      <c r="JAX21" s="530" t="s">
        <v>550</v>
      </c>
      <c r="JAY21" s="530" t="s">
        <v>550</v>
      </c>
      <c r="JAZ21" s="530" t="s">
        <v>550</v>
      </c>
      <c r="JBA21" s="530" t="s">
        <v>550</v>
      </c>
      <c r="JBB21" s="530" t="s">
        <v>550</v>
      </c>
      <c r="JBC21" s="530" t="s">
        <v>550</v>
      </c>
      <c r="JBD21" s="530" t="s">
        <v>550</v>
      </c>
      <c r="JBE21" s="530" t="s">
        <v>550</v>
      </c>
      <c r="JBF21" s="530" t="s">
        <v>550</v>
      </c>
      <c r="JBG21" s="530" t="s">
        <v>550</v>
      </c>
      <c r="JBH21" s="530" t="s">
        <v>550</v>
      </c>
      <c r="JBI21" s="530" t="s">
        <v>550</v>
      </c>
      <c r="JBJ21" s="530" t="s">
        <v>550</v>
      </c>
      <c r="JBK21" s="530" t="s">
        <v>550</v>
      </c>
      <c r="JBL21" s="530" t="s">
        <v>550</v>
      </c>
      <c r="JBM21" s="530" t="s">
        <v>550</v>
      </c>
      <c r="JBN21" s="530" t="s">
        <v>550</v>
      </c>
      <c r="JBO21" s="530" t="s">
        <v>550</v>
      </c>
      <c r="JBP21" s="530" t="s">
        <v>550</v>
      </c>
      <c r="JBQ21" s="530" t="s">
        <v>550</v>
      </c>
      <c r="JBR21" s="530" t="s">
        <v>550</v>
      </c>
      <c r="JBS21" s="530" t="s">
        <v>550</v>
      </c>
      <c r="JBT21" s="530" t="s">
        <v>550</v>
      </c>
      <c r="JBU21" s="530" t="s">
        <v>550</v>
      </c>
      <c r="JBV21" s="530" t="s">
        <v>550</v>
      </c>
      <c r="JBW21" s="530" t="s">
        <v>550</v>
      </c>
      <c r="JBX21" s="530" t="s">
        <v>550</v>
      </c>
      <c r="JBY21" s="530" t="s">
        <v>550</v>
      </c>
      <c r="JBZ21" s="530" t="s">
        <v>550</v>
      </c>
      <c r="JCA21" s="530" t="s">
        <v>550</v>
      </c>
      <c r="JCB21" s="530" t="s">
        <v>550</v>
      </c>
      <c r="JCC21" s="530" t="s">
        <v>550</v>
      </c>
      <c r="JCD21" s="530" t="s">
        <v>550</v>
      </c>
      <c r="JCE21" s="530" t="s">
        <v>550</v>
      </c>
      <c r="JCF21" s="530" t="s">
        <v>550</v>
      </c>
      <c r="JCG21" s="530" t="s">
        <v>550</v>
      </c>
      <c r="JCH21" s="530" t="s">
        <v>550</v>
      </c>
      <c r="JCI21" s="530" t="s">
        <v>550</v>
      </c>
      <c r="JCJ21" s="530" t="s">
        <v>550</v>
      </c>
      <c r="JCK21" s="530" t="s">
        <v>550</v>
      </c>
      <c r="JCL21" s="530" t="s">
        <v>550</v>
      </c>
      <c r="JCM21" s="530" t="s">
        <v>550</v>
      </c>
      <c r="JCN21" s="530" t="s">
        <v>550</v>
      </c>
      <c r="JCO21" s="530" t="s">
        <v>550</v>
      </c>
      <c r="JCP21" s="530" t="s">
        <v>550</v>
      </c>
      <c r="JCQ21" s="530" t="s">
        <v>550</v>
      </c>
      <c r="JCR21" s="530" t="s">
        <v>550</v>
      </c>
      <c r="JCS21" s="530" t="s">
        <v>550</v>
      </c>
      <c r="JCT21" s="530" t="s">
        <v>550</v>
      </c>
      <c r="JCU21" s="530" t="s">
        <v>550</v>
      </c>
      <c r="JCV21" s="530" t="s">
        <v>550</v>
      </c>
      <c r="JCW21" s="530" t="s">
        <v>550</v>
      </c>
      <c r="JCX21" s="530" t="s">
        <v>550</v>
      </c>
      <c r="JCY21" s="530" t="s">
        <v>550</v>
      </c>
      <c r="JCZ21" s="530" t="s">
        <v>550</v>
      </c>
      <c r="JDA21" s="530" t="s">
        <v>550</v>
      </c>
      <c r="JDB21" s="530" t="s">
        <v>550</v>
      </c>
      <c r="JDC21" s="530" t="s">
        <v>550</v>
      </c>
      <c r="JDD21" s="530" t="s">
        <v>550</v>
      </c>
      <c r="JDE21" s="530" t="s">
        <v>550</v>
      </c>
      <c r="JDF21" s="530" t="s">
        <v>550</v>
      </c>
      <c r="JDG21" s="530" t="s">
        <v>550</v>
      </c>
      <c r="JDH21" s="530" t="s">
        <v>550</v>
      </c>
      <c r="JDI21" s="530" t="s">
        <v>550</v>
      </c>
      <c r="JDJ21" s="530" t="s">
        <v>550</v>
      </c>
      <c r="JDK21" s="530" t="s">
        <v>550</v>
      </c>
      <c r="JDL21" s="530" t="s">
        <v>550</v>
      </c>
      <c r="JDM21" s="530" t="s">
        <v>550</v>
      </c>
      <c r="JDN21" s="530" t="s">
        <v>550</v>
      </c>
      <c r="JDO21" s="530" t="s">
        <v>550</v>
      </c>
      <c r="JDP21" s="530" t="s">
        <v>550</v>
      </c>
      <c r="JDQ21" s="530" t="s">
        <v>550</v>
      </c>
      <c r="JDR21" s="530" t="s">
        <v>550</v>
      </c>
      <c r="JDS21" s="530" t="s">
        <v>550</v>
      </c>
      <c r="JDT21" s="530" t="s">
        <v>550</v>
      </c>
      <c r="JDU21" s="530" t="s">
        <v>550</v>
      </c>
      <c r="JDV21" s="530" t="s">
        <v>550</v>
      </c>
      <c r="JDW21" s="530" t="s">
        <v>550</v>
      </c>
      <c r="JDX21" s="530" t="s">
        <v>550</v>
      </c>
      <c r="JDY21" s="530" t="s">
        <v>550</v>
      </c>
      <c r="JDZ21" s="530" t="s">
        <v>550</v>
      </c>
      <c r="JEA21" s="530" t="s">
        <v>550</v>
      </c>
      <c r="JEB21" s="530" t="s">
        <v>550</v>
      </c>
      <c r="JEC21" s="530" t="s">
        <v>550</v>
      </c>
      <c r="JED21" s="530" t="s">
        <v>550</v>
      </c>
      <c r="JEE21" s="530" t="s">
        <v>550</v>
      </c>
      <c r="JEF21" s="530" t="s">
        <v>550</v>
      </c>
      <c r="JEG21" s="530" t="s">
        <v>550</v>
      </c>
      <c r="JEH21" s="530" t="s">
        <v>550</v>
      </c>
      <c r="JEI21" s="530" t="s">
        <v>550</v>
      </c>
      <c r="JEJ21" s="530" t="s">
        <v>550</v>
      </c>
      <c r="JEK21" s="530" t="s">
        <v>550</v>
      </c>
      <c r="JEL21" s="530" t="s">
        <v>550</v>
      </c>
      <c r="JEM21" s="530" t="s">
        <v>550</v>
      </c>
      <c r="JEN21" s="530" t="s">
        <v>550</v>
      </c>
      <c r="JEO21" s="530" t="s">
        <v>550</v>
      </c>
      <c r="JEP21" s="530" t="s">
        <v>550</v>
      </c>
      <c r="JEQ21" s="530" t="s">
        <v>550</v>
      </c>
      <c r="JER21" s="530" t="s">
        <v>550</v>
      </c>
      <c r="JES21" s="530" t="s">
        <v>550</v>
      </c>
      <c r="JET21" s="530" t="s">
        <v>550</v>
      </c>
      <c r="JEU21" s="530" t="s">
        <v>550</v>
      </c>
      <c r="JEV21" s="530" t="s">
        <v>550</v>
      </c>
      <c r="JEW21" s="530" t="s">
        <v>550</v>
      </c>
      <c r="JEX21" s="530" t="s">
        <v>550</v>
      </c>
      <c r="JEY21" s="530" t="s">
        <v>550</v>
      </c>
      <c r="JEZ21" s="530" t="s">
        <v>550</v>
      </c>
      <c r="JFA21" s="530" t="s">
        <v>550</v>
      </c>
      <c r="JFB21" s="530" t="s">
        <v>550</v>
      </c>
      <c r="JFC21" s="530" t="s">
        <v>550</v>
      </c>
      <c r="JFD21" s="530" t="s">
        <v>550</v>
      </c>
      <c r="JFE21" s="530" t="s">
        <v>550</v>
      </c>
      <c r="JFF21" s="530" t="s">
        <v>550</v>
      </c>
      <c r="JFG21" s="530" t="s">
        <v>550</v>
      </c>
      <c r="JFH21" s="530" t="s">
        <v>550</v>
      </c>
      <c r="JFI21" s="530" t="s">
        <v>550</v>
      </c>
      <c r="JFJ21" s="530" t="s">
        <v>550</v>
      </c>
      <c r="JFK21" s="530" t="s">
        <v>550</v>
      </c>
      <c r="JFL21" s="530" t="s">
        <v>550</v>
      </c>
      <c r="JFM21" s="530" t="s">
        <v>550</v>
      </c>
      <c r="JFN21" s="530" t="s">
        <v>550</v>
      </c>
      <c r="JFO21" s="530" t="s">
        <v>550</v>
      </c>
      <c r="JFP21" s="530" t="s">
        <v>550</v>
      </c>
      <c r="JFQ21" s="530" t="s">
        <v>550</v>
      </c>
      <c r="JFR21" s="530" t="s">
        <v>550</v>
      </c>
      <c r="JFS21" s="530" t="s">
        <v>550</v>
      </c>
      <c r="JFT21" s="530" t="s">
        <v>550</v>
      </c>
      <c r="JFU21" s="530" t="s">
        <v>550</v>
      </c>
      <c r="JFV21" s="530" t="s">
        <v>550</v>
      </c>
      <c r="JFW21" s="530" t="s">
        <v>550</v>
      </c>
      <c r="JFX21" s="530" t="s">
        <v>550</v>
      </c>
      <c r="JFY21" s="530" t="s">
        <v>550</v>
      </c>
      <c r="JFZ21" s="530" t="s">
        <v>550</v>
      </c>
      <c r="JGA21" s="530" t="s">
        <v>550</v>
      </c>
      <c r="JGB21" s="530" t="s">
        <v>550</v>
      </c>
      <c r="JGC21" s="530" t="s">
        <v>550</v>
      </c>
      <c r="JGD21" s="530" t="s">
        <v>550</v>
      </c>
      <c r="JGE21" s="530" t="s">
        <v>550</v>
      </c>
      <c r="JGF21" s="530" t="s">
        <v>550</v>
      </c>
      <c r="JGG21" s="530" t="s">
        <v>550</v>
      </c>
      <c r="JGH21" s="530" t="s">
        <v>550</v>
      </c>
      <c r="JGI21" s="530" t="s">
        <v>550</v>
      </c>
      <c r="JGJ21" s="530" t="s">
        <v>550</v>
      </c>
      <c r="JGK21" s="530" t="s">
        <v>550</v>
      </c>
      <c r="JGL21" s="530" t="s">
        <v>550</v>
      </c>
      <c r="JGM21" s="530" t="s">
        <v>550</v>
      </c>
      <c r="JGN21" s="530" t="s">
        <v>550</v>
      </c>
      <c r="JGO21" s="530" t="s">
        <v>550</v>
      </c>
      <c r="JGP21" s="530" t="s">
        <v>550</v>
      </c>
      <c r="JGQ21" s="530" t="s">
        <v>550</v>
      </c>
      <c r="JGR21" s="530" t="s">
        <v>550</v>
      </c>
      <c r="JGS21" s="530" t="s">
        <v>550</v>
      </c>
      <c r="JGT21" s="530" t="s">
        <v>550</v>
      </c>
      <c r="JGU21" s="530" t="s">
        <v>550</v>
      </c>
      <c r="JGV21" s="530" t="s">
        <v>550</v>
      </c>
      <c r="JGW21" s="530" t="s">
        <v>550</v>
      </c>
      <c r="JGX21" s="530" t="s">
        <v>550</v>
      </c>
      <c r="JGY21" s="530" t="s">
        <v>550</v>
      </c>
      <c r="JGZ21" s="530" t="s">
        <v>550</v>
      </c>
      <c r="JHA21" s="530" t="s">
        <v>550</v>
      </c>
      <c r="JHB21" s="530" t="s">
        <v>550</v>
      </c>
      <c r="JHC21" s="530" t="s">
        <v>550</v>
      </c>
      <c r="JHD21" s="530" t="s">
        <v>550</v>
      </c>
      <c r="JHE21" s="530" t="s">
        <v>550</v>
      </c>
      <c r="JHF21" s="530" t="s">
        <v>550</v>
      </c>
      <c r="JHG21" s="530" t="s">
        <v>550</v>
      </c>
      <c r="JHH21" s="530" t="s">
        <v>550</v>
      </c>
      <c r="JHI21" s="530" t="s">
        <v>550</v>
      </c>
      <c r="JHJ21" s="530" t="s">
        <v>550</v>
      </c>
      <c r="JHK21" s="530" t="s">
        <v>550</v>
      </c>
      <c r="JHL21" s="530" t="s">
        <v>550</v>
      </c>
      <c r="JHM21" s="530" t="s">
        <v>550</v>
      </c>
      <c r="JHN21" s="530" t="s">
        <v>550</v>
      </c>
      <c r="JHO21" s="530" t="s">
        <v>550</v>
      </c>
      <c r="JHP21" s="530" t="s">
        <v>550</v>
      </c>
      <c r="JHQ21" s="530" t="s">
        <v>550</v>
      </c>
      <c r="JHR21" s="530" t="s">
        <v>550</v>
      </c>
      <c r="JHS21" s="530" t="s">
        <v>550</v>
      </c>
      <c r="JHT21" s="530" t="s">
        <v>550</v>
      </c>
      <c r="JHU21" s="530" t="s">
        <v>550</v>
      </c>
      <c r="JHV21" s="530" t="s">
        <v>550</v>
      </c>
      <c r="JHW21" s="530" t="s">
        <v>550</v>
      </c>
      <c r="JHX21" s="530" t="s">
        <v>550</v>
      </c>
      <c r="JHY21" s="530" t="s">
        <v>550</v>
      </c>
      <c r="JHZ21" s="530" t="s">
        <v>550</v>
      </c>
      <c r="JIA21" s="530" t="s">
        <v>550</v>
      </c>
      <c r="JIB21" s="530" t="s">
        <v>550</v>
      </c>
      <c r="JIC21" s="530" t="s">
        <v>550</v>
      </c>
      <c r="JID21" s="530" t="s">
        <v>550</v>
      </c>
      <c r="JIE21" s="530" t="s">
        <v>550</v>
      </c>
      <c r="JIF21" s="530" t="s">
        <v>550</v>
      </c>
      <c r="JIG21" s="530" t="s">
        <v>550</v>
      </c>
      <c r="JIH21" s="530" t="s">
        <v>550</v>
      </c>
      <c r="JII21" s="530" t="s">
        <v>550</v>
      </c>
      <c r="JIJ21" s="530" t="s">
        <v>550</v>
      </c>
      <c r="JIK21" s="530" t="s">
        <v>550</v>
      </c>
      <c r="JIL21" s="530" t="s">
        <v>550</v>
      </c>
      <c r="JIM21" s="530" t="s">
        <v>550</v>
      </c>
      <c r="JIN21" s="530" t="s">
        <v>550</v>
      </c>
      <c r="JIO21" s="530" t="s">
        <v>550</v>
      </c>
      <c r="JIP21" s="530" t="s">
        <v>550</v>
      </c>
      <c r="JIQ21" s="530" t="s">
        <v>550</v>
      </c>
      <c r="JIR21" s="530" t="s">
        <v>550</v>
      </c>
      <c r="JIS21" s="530" t="s">
        <v>550</v>
      </c>
      <c r="JIT21" s="530" t="s">
        <v>550</v>
      </c>
      <c r="JIU21" s="530" t="s">
        <v>550</v>
      </c>
      <c r="JIV21" s="530" t="s">
        <v>550</v>
      </c>
      <c r="JIW21" s="530" t="s">
        <v>550</v>
      </c>
      <c r="JIX21" s="530" t="s">
        <v>550</v>
      </c>
      <c r="JIY21" s="530" t="s">
        <v>550</v>
      </c>
      <c r="JIZ21" s="530" t="s">
        <v>550</v>
      </c>
      <c r="JJA21" s="530" t="s">
        <v>550</v>
      </c>
      <c r="JJB21" s="530" t="s">
        <v>550</v>
      </c>
      <c r="JJC21" s="530" t="s">
        <v>550</v>
      </c>
      <c r="JJD21" s="530" t="s">
        <v>550</v>
      </c>
      <c r="JJE21" s="530" t="s">
        <v>550</v>
      </c>
      <c r="JJF21" s="530" t="s">
        <v>550</v>
      </c>
      <c r="JJG21" s="530" t="s">
        <v>550</v>
      </c>
      <c r="JJH21" s="530" t="s">
        <v>550</v>
      </c>
      <c r="JJI21" s="530" t="s">
        <v>550</v>
      </c>
      <c r="JJJ21" s="530" t="s">
        <v>550</v>
      </c>
      <c r="JJK21" s="530" t="s">
        <v>550</v>
      </c>
      <c r="JJL21" s="530" t="s">
        <v>550</v>
      </c>
      <c r="JJM21" s="530" t="s">
        <v>550</v>
      </c>
      <c r="JJN21" s="530" t="s">
        <v>550</v>
      </c>
      <c r="JJO21" s="530" t="s">
        <v>550</v>
      </c>
      <c r="JJP21" s="530" t="s">
        <v>550</v>
      </c>
      <c r="JJQ21" s="530" t="s">
        <v>550</v>
      </c>
      <c r="JJR21" s="530" t="s">
        <v>550</v>
      </c>
      <c r="JJS21" s="530" t="s">
        <v>550</v>
      </c>
      <c r="JJT21" s="530" t="s">
        <v>550</v>
      </c>
      <c r="JJU21" s="530" t="s">
        <v>550</v>
      </c>
      <c r="JJV21" s="530" t="s">
        <v>550</v>
      </c>
      <c r="JJW21" s="530" t="s">
        <v>550</v>
      </c>
      <c r="JJX21" s="530" t="s">
        <v>550</v>
      </c>
      <c r="JJY21" s="530" t="s">
        <v>550</v>
      </c>
      <c r="JJZ21" s="530" t="s">
        <v>550</v>
      </c>
      <c r="JKA21" s="530" t="s">
        <v>550</v>
      </c>
      <c r="JKB21" s="530" t="s">
        <v>550</v>
      </c>
      <c r="JKC21" s="530" t="s">
        <v>550</v>
      </c>
      <c r="JKD21" s="530" t="s">
        <v>550</v>
      </c>
      <c r="JKE21" s="530" t="s">
        <v>550</v>
      </c>
      <c r="JKF21" s="530" t="s">
        <v>550</v>
      </c>
      <c r="JKG21" s="530" t="s">
        <v>550</v>
      </c>
      <c r="JKH21" s="530" t="s">
        <v>550</v>
      </c>
      <c r="JKI21" s="530" t="s">
        <v>550</v>
      </c>
      <c r="JKJ21" s="530" t="s">
        <v>550</v>
      </c>
      <c r="JKK21" s="530" t="s">
        <v>550</v>
      </c>
      <c r="JKL21" s="530" t="s">
        <v>550</v>
      </c>
      <c r="JKM21" s="530" t="s">
        <v>550</v>
      </c>
      <c r="JKN21" s="530" t="s">
        <v>550</v>
      </c>
      <c r="JKO21" s="530" t="s">
        <v>550</v>
      </c>
      <c r="JKP21" s="530" t="s">
        <v>550</v>
      </c>
      <c r="JKQ21" s="530" t="s">
        <v>550</v>
      </c>
      <c r="JKR21" s="530" t="s">
        <v>550</v>
      </c>
      <c r="JKS21" s="530" t="s">
        <v>550</v>
      </c>
      <c r="JKT21" s="530" t="s">
        <v>550</v>
      </c>
      <c r="JKU21" s="530" t="s">
        <v>550</v>
      </c>
      <c r="JKV21" s="530" t="s">
        <v>550</v>
      </c>
      <c r="JKW21" s="530" t="s">
        <v>550</v>
      </c>
      <c r="JKX21" s="530" t="s">
        <v>550</v>
      </c>
      <c r="JKY21" s="530" t="s">
        <v>550</v>
      </c>
      <c r="JKZ21" s="530" t="s">
        <v>550</v>
      </c>
      <c r="JLA21" s="530" t="s">
        <v>550</v>
      </c>
      <c r="JLB21" s="530" t="s">
        <v>550</v>
      </c>
      <c r="JLC21" s="530" t="s">
        <v>550</v>
      </c>
      <c r="JLD21" s="530" t="s">
        <v>550</v>
      </c>
      <c r="JLE21" s="530" t="s">
        <v>550</v>
      </c>
      <c r="JLF21" s="530" t="s">
        <v>550</v>
      </c>
      <c r="JLG21" s="530" t="s">
        <v>550</v>
      </c>
      <c r="JLH21" s="530" t="s">
        <v>550</v>
      </c>
      <c r="JLI21" s="530" t="s">
        <v>550</v>
      </c>
      <c r="JLJ21" s="530" t="s">
        <v>550</v>
      </c>
      <c r="JLK21" s="530" t="s">
        <v>550</v>
      </c>
      <c r="JLL21" s="530" t="s">
        <v>550</v>
      </c>
      <c r="JLM21" s="530" t="s">
        <v>550</v>
      </c>
      <c r="JLN21" s="530" t="s">
        <v>550</v>
      </c>
      <c r="JLO21" s="530" t="s">
        <v>550</v>
      </c>
      <c r="JLP21" s="530" t="s">
        <v>550</v>
      </c>
      <c r="JLQ21" s="530" t="s">
        <v>550</v>
      </c>
      <c r="JLR21" s="530" t="s">
        <v>550</v>
      </c>
      <c r="JLS21" s="530" t="s">
        <v>550</v>
      </c>
      <c r="JLT21" s="530" t="s">
        <v>550</v>
      </c>
      <c r="JLU21" s="530" t="s">
        <v>550</v>
      </c>
      <c r="JLV21" s="530" t="s">
        <v>550</v>
      </c>
      <c r="JLW21" s="530" t="s">
        <v>550</v>
      </c>
      <c r="JLX21" s="530" t="s">
        <v>550</v>
      </c>
      <c r="JLY21" s="530" t="s">
        <v>550</v>
      </c>
      <c r="JLZ21" s="530" t="s">
        <v>550</v>
      </c>
      <c r="JMA21" s="530" t="s">
        <v>550</v>
      </c>
      <c r="JMB21" s="530" t="s">
        <v>550</v>
      </c>
      <c r="JMC21" s="530" t="s">
        <v>550</v>
      </c>
      <c r="JMD21" s="530" t="s">
        <v>550</v>
      </c>
      <c r="JME21" s="530" t="s">
        <v>550</v>
      </c>
      <c r="JMF21" s="530" t="s">
        <v>550</v>
      </c>
      <c r="JMG21" s="530" t="s">
        <v>550</v>
      </c>
      <c r="JMH21" s="530" t="s">
        <v>550</v>
      </c>
      <c r="JMI21" s="530" t="s">
        <v>550</v>
      </c>
      <c r="JMJ21" s="530" t="s">
        <v>550</v>
      </c>
      <c r="JMK21" s="530" t="s">
        <v>550</v>
      </c>
      <c r="JML21" s="530" t="s">
        <v>550</v>
      </c>
      <c r="JMM21" s="530" t="s">
        <v>550</v>
      </c>
      <c r="JMN21" s="530" t="s">
        <v>550</v>
      </c>
      <c r="JMO21" s="530" t="s">
        <v>550</v>
      </c>
      <c r="JMP21" s="530" t="s">
        <v>550</v>
      </c>
      <c r="JMQ21" s="530" t="s">
        <v>550</v>
      </c>
      <c r="JMR21" s="530" t="s">
        <v>550</v>
      </c>
      <c r="JMS21" s="530" t="s">
        <v>550</v>
      </c>
      <c r="JMT21" s="530" t="s">
        <v>550</v>
      </c>
      <c r="JMU21" s="530" t="s">
        <v>550</v>
      </c>
      <c r="JMV21" s="530" t="s">
        <v>550</v>
      </c>
      <c r="JMW21" s="530" t="s">
        <v>550</v>
      </c>
      <c r="JMX21" s="530" t="s">
        <v>550</v>
      </c>
      <c r="JMY21" s="530" t="s">
        <v>550</v>
      </c>
      <c r="JMZ21" s="530" t="s">
        <v>550</v>
      </c>
      <c r="JNA21" s="530" t="s">
        <v>550</v>
      </c>
      <c r="JNB21" s="530" t="s">
        <v>550</v>
      </c>
      <c r="JNC21" s="530" t="s">
        <v>550</v>
      </c>
      <c r="JND21" s="530" t="s">
        <v>550</v>
      </c>
      <c r="JNE21" s="530" t="s">
        <v>550</v>
      </c>
      <c r="JNF21" s="530" t="s">
        <v>550</v>
      </c>
      <c r="JNG21" s="530" t="s">
        <v>550</v>
      </c>
      <c r="JNH21" s="530" t="s">
        <v>550</v>
      </c>
      <c r="JNI21" s="530" t="s">
        <v>550</v>
      </c>
      <c r="JNJ21" s="530" t="s">
        <v>550</v>
      </c>
      <c r="JNK21" s="530" t="s">
        <v>550</v>
      </c>
      <c r="JNL21" s="530" t="s">
        <v>550</v>
      </c>
      <c r="JNM21" s="530" t="s">
        <v>550</v>
      </c>
      <c r="JNN21" s="530" t="s">
        <v>550</v>
      </c>
      <c r="JNO21" s="530" t="s">
        <v>550</v>
      </c>
      <c r="JNP21" s="530" t="s">
        <v>550</v>
      </c>
      <c r="JNQ21" s="530" t="s">
        <v>550</v>
      </c>
      <c r="JNR21" s="530" t="s">
        <v>550</v>
      </c>
      <c r="JNS21" s="530" t="s">
        <v>550</v>
      </c>
      <c r="JNT21" s="530" t="s">
        <v>550</v>
      </c>
      <c r="JNU21" s="530" t="s">
        <v>550</v>
      </c>
      <c r="JNV21" s="530" t="s">
        <v>550</v>
      </c>
      <c r="JNW21" s="530" t="s">
        <v>550</v>
      </c>
      <c r="JNX21" s="530" t="s">
        <v>550</v>
      </c>
      <c r="JNY21" s="530" t="s">
        <v>550</v>
      </c>
      <c r="JNZ21" s="530" t="s">
        <v>550</v>
      </c>
      <c r="JOA21" s="530" t="s">
        <v>550</v>
      </c>
      <c r="JOB21" s="530" t="s">
        <v>550</v>
      </c>
      <c r="JOC21" s="530" t="s">
        <v>550</v>
      </c>
      <c r="JOD21" s="530" t="s">
        <v>550</v>
      </c>
      <c r="JOE21" s="530" t="s">
        <v>550</v>
      </c>
      <c r="JOF21" s="530" t="s">
        <v>550</v>
      </c>
      <c r="JOG21" s="530" t="s">
        <v>550</v>
      </c>
      <c r="JOH21" s="530" t="s">
        <v>550</v>
      </c>
      <c r="JOI21" s="530" t="s">
        <v>550</v>
      </c>
      <c r="JOJ21" s="530" t="s">
        <v>550</v>
      </c>
      <c r="JOK21" s="530" t="s">
        <v>550</v>
      </c>
      <c r="JOL21" s="530" t="s">
        <v>550</v>
      </c>
      <c r="JOM21" s="530" t="s">
        <v>550</v>
      </c>
      <c r="JON21" s="530" t="s">
        <v>550</v>
      </c>
      <c r="JOO21" s="530" t="s">
        <v>550</v>
      </c>
      <c r="JOP21" s="530" t="s">
        <v>550</v>
      </c>
      <c r="JOQ21" s="530" t="s">
        <v>550</v>
      </c>
      <c r="JOR21" s="530" t="s">
        <v>550</v>
      </c>
      <c r="JOS21" s="530" t="s">
        <v>550</v>
      </c>
      <c r="JOT21" s="530" t="s">
        <v>550</v>
      </c>
      <c r="JOU21" s="530" t="s">
        <v>550</v>
      </c>
      <c r="JOV21" s="530" t="s">
        <v>550</v>
      </c>
      <c r="JOW21" s="530" t="s">
        <v>550</v>
      </c>
      <c r="JOX21" s="530" t="s">
        <v>550</v>
      </c>
      <c r="JOY21" s="530" t="s">
        <v>550</v>
      </c>
      <c r="JOZ21" s="530" t="s">
        <v>550</v>
      </c>
      <c r="JPA21" s="530" t="s">
        <v>550</v>
      </c>
      <c r="JPB21" s="530" t="s">
        <v>550</v>
      </c>
      <c r="JPC21" s="530" t="s">
        <v>550</v>
      </c>
      <c r="JPD21" s="530" t="s">
        <v>550</v>
      </c>
      <c r="JPE21" s="530" t="s">
        <v>550</v>
      </c>
      <c r="JPF21" s="530" t="s">
        <v>550</v>
      </c>
      <c r="JPG21" s="530" t="s">
        <v>550</v>
      </c>
      <c r="JPH21" s="530" t="s">
        <v>550</v>
      </c>
      <c r="JPI21" s="530" t="s">
        <v>550</v>
      </c>
      <c r="JPJ21" s="530" t="s">
        <v>550</v>
      </c>
      <c r="JPK21" s="530" t="s">
        <v>550</v>
      </c>
      <c r="JPL21" s="530" t="s">
        <v>550</v>
      </c>
      <c r="JPM21" s="530" t="s">
        <v>550</v>
      </c>
      <c r="JPN21" s="530" t="s">
        <v>550</v>
      </c>
      <c r="JPO21" s="530" t="s">
        <v>550</v>
      </c>
      <c r="JPP21" s="530" t="s">
        <v>550</v>
      </c>
      <c r="JPQ21" s="530" t="s">
        <v>550</v>
      </c>
      <c r="JPR21" s="530" t="s">
        <v>550</v>
      </c>
      <c r="JPS21" s="530" t="s">
        <v>550</v>
      </c>
      <c r="JPT21" s="530" t="s">
        <v>550</v>
      </c>
      <c r="JPU21" s="530" t="s">
        <v>550</v>
      </c>
      <c r="JPV21" s="530" t="s">
        <v>550</v>
      </c>
      <c r="JPW21" s="530" t="s">
        <v>550</v>
      </c>
      <c r="JPX21" s="530" t="s">
        <v>550</v>
      </c>
      <c r="JPY21" s="530" t="s">
        <v>550</v>
      </c>
      <c r="JPZ21" s="530" t="s">
        <v>550</v>
      </c>
      <c r="JQA21" s="530" t="s">
        <v>550</v>
      </c>
      <c r="JQB21" s="530" t="s">
        <v>550</v>
      </c>
      <c r="JQC21" s="530" t="s">
        <v>550</v>
      </c>
      <c r="JQD21" s="530" t="s">
        <v>550</v>
      </c>
      <c r="JQE21" s="530" t="s">
        <v>550</v>
      </c>
      <c r="JQF21" s="530" t="s">
        <v>550</v>
      </c>
      <c r="JQG21" s="530" t="s">
        <v>550</v>
      </c>
      <c r="JQH21" s="530" t="s">
        <v>550</v>
      </c>
      <c r="JQI21" s="530" t="s">
        <v>550</v>
      </c>
      <c r="JQJ21" s="530" t="s">
        <v>550</v>
      </c>
      <c r="JQK21" s="530" t="s">
        <v>550</v>
      </c>
      <c r="JQL21" s="530" t="s">
        <v>550</v>
      </c>
      <c r="JQM21" s="530" t="s">
        <v>550</v>
      </c>
      <c r="JQN21" s="530" t="s">
        <v>550</v>
      </c>
      <c r="JQO21" s="530" t="s">
        <v>550</v>
      </c>
      <c r="JQP21" s="530" t="s">
        <v>550</v>
      </c>
      <c r="JQQ21" s="530" t="s">
        <v>550</v>
      </c>
      <c r="JQR21" s="530" t="s">
        <v>550</v>
      </c>
      <c r="JQS21" s="530" t="s">
        <v>550</v>
      </c>
      <c r="JQT21" s="530" t="s">
        <v>550</v>
      </c>
      <c r="JQU21" s="530" t="s">
        <v>550</v>
      </c>
      <c r="JQV21" s="530" t="s">
        <v>550</v>
      </c>
      <c r="JQW21" s="530" t="s">
        <v>550</v>
      </c>
      <c r="JQX21" s="530" t="s">
        <v>550</v>
      </c>
      <c r="JQY21" s="530" t="s">
        <v>550</v>
      </c>
      <c r="JQZ21" s="530" t="s">
        <v>550</v>
      </c>
      <c r="JRA21" s="530" t="s">
        <v>550</v>
      </c>
      <c r="JRB21" s="530" t="s">
        <v>550</v>
      </c>
      <c r="JRC21" s="530" t="s">
        <v>550</v>
      </c>
      <c r="JRD21" s="530" t="s">
        <v>550</v>
      </c>
      <c r="JRE21" s="530" t="s">
        <v>550</v>
      </c>
      <c r="JRF21" s="530" t="s">
        <v>550</v>
      </c>
      <c r="JRG21" s="530" t="s">
        <v>550</v>
      </c>
      <c r="JRH21" s="530" t="s">
        <v>550</v>
      </c>
      <c r="JRI21" s="530" t="s">
        <v>550</v>
      </c>
      <c r="JRJ21" s="530" t="s">
        <v>550</v>
      </c>
      <c r="JRK21" s="530" t="s">
        <v>550</v>
      </c>
      <c r="JRL21" s="530" t="s">
        <v>550</v>
      </c>
      <c r="JRM21" s="530" t="s">
        <v>550</v>
      </c>
      <c r="JRN21" s="530" t="s">
        <v>550</v>
      </c>
      <c r="JRO21" s="530" t="s">
        <v>550</v>
      </c>
      <c r="JRP21" s="530" t="s">
        <v>550</v>
      </c>
      <c r="JRQ21" s="530" t="s">
        <v>550</v>
      </c>
      <c r="JRR21" s="530" t="s">
        <v>550</v>
      </c>
      <c r="JRS21" s="530" t="s">
        <v>550</v>
      </c>
      <c r="JRT21" s="530" t="s">
        <v>550</v>
      </c>
      <c r="JRU21" s="530" t="s">
        <v>550</v>
      </c>
      <c r="JRV21" s="530" t="s">
        <v>550</v>
      </c>
      <c r="JRW21" s="530" t="s">
        <v>550</v>
      </c>
      <c r="JRX21" s="530" t="s">
        <v>550</v>
      </c>
      <c r="JRY21" s="530" t="s">
        <v>550</v>
      </c>
      <c r="JRZ21" s="530" t="s">
        <v>550</v>
      </c>
      <c r="JSA21" s="530" t="s">
        <v>550</v>
      </c>
      <c r="JSB21" s="530" t="s">
        <v>550</v>
      </c>
      <c r="JSC21" s="530" t="s">
        <v>550</v>
      </c>
      <c r="JSD21" s="530" t="s">
        <v>550</v>
      </c>
      <c r="JSE21" s="530" t="s">
        <v>550</v>
      </c>
      <c r="JSF21" s="530" t="s">
        <v>550</v>
      </c>
      <c r="JSG21" s="530" t="s">
        <v>550</v>
      </c>
      <c r="JSH21" s="530" t="s">
        <v>550</v>
      </c>
      <c r="JSI21" s="530" t="s">
        <v>550</v>
      </c>
      <c r="JSJ21" s="530" t="s">
        <v>550</v>
      </c>
      <c r="JSK21" s="530" t="s">
        <v>550</v>
      </c>
      <c r="JSL21" s="530" t="s">
        <v>550</v>
      </c>
      <c r="JSM21" s="530" t="s">
        <v>550</v>
      </c>
      <c r="JSN21" s="530" t="s">
        <v>550</v>
      </c>
      <c r="JSO21" s="530" t="s">
        <v>550</v>
      </c>
      <c r="JSP21" s="530" t="s">
        <v>550</v>
      </c>
      <c r="JSQ21" s="530" t="s">
        <v>550</v>
      </c>
      <c r="JSR21" s="530" t="s">
        <v>550</v>
      </c>
      <c r="JSS21" s="530" t="s">
        <v>550</v>
      </c>
      <c r="JST21" s="530" t="s">
        <v>550</v>
      </c>
      <c r="JSU21" s="530" t="s">
        <v>550</v>
      </c>
      <c r="JSV21" s="530" t="s">
        <v>550</v>
      </c>
      <c r="JSW21" s="530" t="s">
        <v>550</v>
      </c>
      <c r="JSX21" s="530" t="s">
        <v>550</v>
      </c>
      <c r="JSY21" s="530" t="s">
        <v>550</v>
      </c>
      <c r="JSZ21" s="530" t="s">
        <v>550</v>
      </c>
      <c r="JTA21" s="530" t="s">
        <v>550</v>
      </c>
      <c r="JTB21" s="530" t="s">
        <v>550</v>
      </c>
      <c r="JTC21" s="530" t="s">
        <v>550</v>
      </c>
      <c r="JTD21" s="530" t="s">
        <v>550</v>
      </c>
      <c r="JTE21" s="530" t="s">
        <v>550</v>
      </c>
      <c r="JTF21" s="530" t="s">
        <v>550</v>
      </c>
      <c r="JTG21" s="530" t="s">
        <v>550</v>
      </c>
      <c r="JTH21" s="530" t="s">
        <v>550</v>
      </c>
      <c r="JTI21" s="530" t="s">
        <v>550</v>
      </c>
      <c r="JTJ21" s="530" t="s">
        <v>550</v>
      </c>
      <c r="JTK21" s="530" t="s">
        <v>550</v>
      </c>
      <c r="JTL21" s="530" t="s">
        <v>550</v>
      </c>
      <c r="JTM21" s="530" t="s">
        <v>550</v>
      </c>
      <c r="JTN21" s="530" t="s">
        <v>550</v>
      </c>
      <c r="JTO21" s="530" t="s">
        <v>550</v>
      </c>
      <c r="JTP21" s="530" t="s">
        <v>550</v>
      </c>
      <c r="JTQ21" s="530" t="s">
        <v>550</v>
      </c>
      <c r="JTR21" s="530" t="s">
        <v>550</v>
      </c>
      <c r="JTS21" s="530" t="s">
        <v>550</v>
      </c>
      <c r="JTT21" s="530" t="s">
        <v>550</v>
      </c>
      <c r="JTU21" s="530" t="s">
        <v>550</v>
      </c>
      <c r="JTV21" s="530" t="s">
        <v>550</v>
      </c>
      <c r="JTW21" s="530" t="s">
        <v>550</v>
      </c>
      <c r="JTX21" s="530" t="s">
        <v>550</v>
      </c>
      <c r="JTY21" s="530" t="s">
        <v>550</v>
      </c>
      <c r="JTZ21" s="530" t="s">
        <v>550</v>
      </c>
      <c r="JUA21" s="530" t="s">
        <v>550</v>
      </c>
      <c r="JUB21" s="530" t="s">
        <v>550</v>
      </c>
      <c r="JUC21" s="530" t="s">
        <v>550</v>
      </c>
      <c r="JUD21" s="530" t="s">
        <v>550</v>
      </c>
      <c r="JUE21" s="530" t="s">
        <v>550</v>
      </c>
      <c r="JUF21" s="530" t="s">
        <v>550</v>
      </c>
      <c r="JUG21" s="530" t="s">
        <v>550</v>
      </c>
      <c r="JUH21" s="530" t="s">
        <v>550</v>
      </c>
      <c r="JUI21" s="530" t="s">
        <v>550</v>
      </c>
      <c r="JUJ21" s="530" t="s">
        <v>550</v>
      </c>
      <c r="JUK21" s="530" t="s">
        <v>550</v>
      </c>
      <c r="JUL21" s="530" t="s">
        <v>550</v>
      </c>
      <c r="JUM21" s="530" t="s">
        <v>550</v>
      </c>
      <c r="JUN21" s="530" t="s">
        <v>550</v>
      </c>
      <c r="JUO21" s="530" t="s">
        <v>550</v>
      </c>
      <c r="JUP21" s="530" t="s">
        <v>550</v>
      </c>
      <c r="JUQ21" s="530" t="s">
        <v>550</v>
      </c>
      <c r="JUR21" s="530" t="s">
        <v>550</v>
      </c>
      <c r="JUS21" s="530" t="s">
        <v>550</v>
      </c>
      <c r="JUT21" s="530" t="s">
        <v>550</v>
      </c>
      <c r="JUU21" s="530" t="s">
        <v>550</v>
      </c>
      <c r="JUV21" s="530" t="s">
        <v>550</v>
      </c>
      <c r="JUW21" s="530" t="s">
        <v>550</v>
      </c>
      <c r="JUX21" s="530" t="s">
        <v>550</v>
      </c>
      <c r="JUY21" s="530" t="s">
        <v>550</v>
      </c>
      <c r="JUZ21" s="530" t="s">
        <v>550</v>
      </c>
      <c r="JVA21" s="530" t="s">
        <v>550</v>
      </c>
      <c r="JVB21" s="530" t="s">
        <v>550</v>
      </c>
      <c r="JVC21" s="530" t="s">
        <v>550</v>
      </c>
      <c r="JVD21" s="530" t="s">
        <v>550</v>
      </c>
      <c r="JVE21" s="530" t="s">
        <v>550</v>
      </c>
      <c r="JVF21" s="530" t="s">
        <v>550</v>
      </c>
      <c r="JVG21" s="530" t="s">
        <v>550</v>
      </c>
      <c r="JVH21" s="530" t="s">
        <v>550</v>
      </c>
      <c r="JVI21" s="530" t="s">
        <v>550</v>
      </c>
      <c r="JVJ21" s="530" t="s">
        <v>550</v>
      </c>
      <c r="JVK21" s="530" t="s">
        <v>550</v>
      </c>
      <c r="JVL21" s="530" t="s">
        <v>550</v>
      </c>
      <c r="JVM21" s="530" t="s">
        <v>550</v>
      </c>
      <c r="JVN21" s="530" t="s">
        <v>550</v>
      </c>
      <c r="JVO21" s="530" t="s">
        <v>550</v>
      </c>
      <c r="JVP21" s="530" t="s">
        <v>550</v>
      </c>
      <c r="JVQ21" s="530" t="s">
        <v>550</v>
      </c>
      <c r="JVR21" s="530" t="s">
        <v>550</v>
      </c>
      <c r="JVS21" s="530" t="s">
        <v>550</v>
      </c>
      <c r="JVT21" s="530" t="s">
        <v>550</v>
      </c>
      <c r="JVU21" s="530" t="s">
        <v>550</v>
      </c>
      <c r="JVV21" s="530" t="s">
        <v>550</v>
      </c>
      <c r="JVW21" s="530" t="s">
        <v>550</v>
      </c>
      <c r="JVX21" s="530" t="s">
        <v>550</v>
      </c>
      <c r="JVY21" s="530" t="s">
        <v>550</v>
      </c>
      <c r="JVZ21" s="530" t="s">
        <v>550</v>
      </c>
      <c r="JWA21" s="530" t="s">
        <v>550</v>
      </c>
      <c r="JWB21" s="530" t="s">
        <v>550</v>
      </c>
      <c r="JWC21" s="530" t="s">
        <v>550</v>
      </c>
      <c r="JWD21" s="530" t="s">
        <v>550</v>
      </c>
      <c r="JWE21" s="530" t="s">
        <v>550</v>
      </c>
      <c r="JWF21" s="530" t="s">
        <v>550</v>
      </c>
      <c r="JWG21" s="530" t="s">
        <v>550</v>
      </c>
      <c r="JWH21" s="530" t="s">
        <v>550</v>
      </c>
      <c r="JWI21" s="530" t="s">
        <v>550</v>
      </c>
      <c r="JWJ21" s="530" t="s">
        <v>550</v>
      </c>
      <c r="JWK21" s="530" t="s">
        <v>550</v>
      </c>
      <c r="JWL21" s="530" t="s">
        <v>550</v>
      </c>
      <c r="JWM21" s="530" t="s">
        <v>550</v>
      </c>
      <c r="JWN21" s="530" t="s">
        <v>550</v>
      </c>
      <c r="JWO21" s="530" t="s">
        <v>550</v>
      </c>
      <c r="JWP21" s="530" t="s">
        <v>550</v>
      </c>
      <c r="JWQ21" s="530" t="s">
        <v>550</v>
      </c>
      <c r="JWR21" s="530" t="s">
        <v>550</v>
      </c>
      <c r="JWS21" s="530" t="s">
        <v>550</v>
      </c>
      <c r="JWT21" s="530" t="s">
        <v>550</v>
      </c>
      <c r="JWU21" s="530" t="s">
        <v>550</v>
      </c>
      <c r="JWV21" s="530" t="s">
        <v>550</v>
      </c>
      <c r="JWW21" s="530" t="s">
        <v>550</v>
      </c>
      <c r="JWX21" s="530" t="s">
        <v>550</v>
      </c>
      <c r="JWY21" s="530" t="s">
        <v>550</v>
      </c>
      <c r="JWZ21" s="530" t="s">
        <v>550</v>
      </c>
      <c r="JXA21" s="530" t="s">
        <v>550</v>
      </c>
      <c r="JXB21" s="530" t="s">
        <v>550</v>
      </c>
      <c r="JXC21" s="530" t="s">
        <v>550</v>
      </c>
      <c r="JXD21" s="530" t="s">
        <v>550</v>
      </c>
      <c r="JXE21" s="530" t="s">
        <v>550</v>
      </c>
      <c r="JXF21" s="530" t="s">
        <v>550</v>
      </c>
      <c r="JXG21" s="530" t="s">
        <v>550</v>
      </c>
      <c r="JXH21" s="530" t="s">
        <v>550</v>
      </c>
      <c r="JXI21" s="530" t="s">
        <v>550</v>
      </c>
      <c r="JXJ21" s="530" t="s">
        <v>550</v>
      </c>
      <c r="JXK21" s="530" t="s">
        <v>550</v>
      </c>
      <c r="JXL21" s="530" t="s">
        <v>550</v>
      </c>
      <c r="JXM21" s="530" t="s">
        <v>550</v>
      </c>
      <c r="JXN21" s="530" t="s">
        <v>550</v>
      </c>
      <c r="JXO21" s="530" t="s">
        <v>550</v>
      </c>
      <c r="JXP21" s="530" t="s">
        <v>550</v>
      </c>
      <c r="JXQ21" s="530" t="s">
        <v>550</v>
      </c>
      <c r="JXR21" s="530" t="s">
        <v>550</v>
      </c>
      <c r="JXS21" s="530" t="s">
        <v>550</v>
      </c>
      <c r="JXT21" s="530" t="s">
        <v>550</v>
      </c>
      <c r="JXU21" s="530" t="s">
        <v>550</v>
      </c>
      <c r="JXV21" s="530" t="s">
        <v>550</v>
      </c>
      <c r="JXW21" s="530" t="s">
        <v>550</v>
      </c>
      <c r="JXX21" s="530" t="s">
        <v>550</v>
      </c>
      <c r="JXY21" s="530" t="s">
        <v>550</v>
      </c>
      <c r="JXZ21" s="530" t="s">
        <v>550</v>
      </c>
      <c r="JYA21" s="530" t="s">
        <v>550</v>
      </c>
      <c r="JYB21" s="530" t="s">
        <v>550</v>
      </c>
      <c r="JYC21" s="530" t="s">
        <v>550</v>
      </c>
      <c r="JYD21" s="530" t="s">
        <v>550</v>
      </c>
      <c r="JYE21" s="530" t="s">
        <v>550</v>
      </c>
      <c r="JYF21" s="530" t="s">
        <v>550</v>
      </c>
      <c r="JYG21" s="530" t="s">
        <v>550</v>
      </c>
      <c r="JYH21" s="530" t="s">
        <v>550</v>
      </c>
      <c r="JYI21" s="530" t="s">
        <v>550</v>
      </c>
      <c r="JYJ21" s="530" t="s">
        <v>550</v>
      </c>
      <c r="JYK21" s="530" t="s">
        <v>550</v>
      </c>
      <c r="JYL21" s="530" t="s">
        <v>550</v>
      </c>
      <c r="JYM21" s="530" t="s">
        <v>550</v>
      </c>
      <c r="JYN21" s="530" t="s">
        <v>550</v>
      </c>
      <c r="JYO21" s="530" t="s">
        <v>550</v>
      </c>
      <c r="JYP21" s="530" t="s">
        <v>550</v>
      </c>
      <c r="JYQ21" s="530" t="s">
        <v>550</v>
      </c>
      <c r="JYR21" s="530" t="s">
        <v>550</v>
      </c>
      <c r="JYS21" s="530" t="s">
        <v>550</v>
      </c>
      <c r="JYT21" s="530" t="s">
        <v>550</v>
      </c>
      <c r="JYU21" s="530" t="s">
        <v>550</v>
      </c>
      <c r="JYV21" s="530" t="s">
        <v>550</v>
      </c>
      <c r="JYW21" s="530" t="s">
        <v>550</v>
      </c>
      <c r="JYX21" s="530" t="s">
        <v>550</v>
      </c>
      <c r="JYY21" s="530" t="s">
        <v>550</v>
      </c>
      <c r="JYZ21" s="530" t="s">
        <v>550</v>
      </c>
      <c r="JZA21" s="530" t="s">
        <v>550</v>
      </c>
      <c r="JZB21" s="530" t="s">
        <v>550</v>
      </c>
      <c r="JZC21" s="530" t="s">
        <v>550</v>
      </c>
      <c r="JZD21" s="530" t="s">
        <v>550</v>
      </c>
      <c r="JZE21" s="530" t="s">
        <v>550</v>
      </c>
      <c r="JZF21" s="530" t="s">
        <v>550</v>
      </c>
      <c r="JZG21" s="530" t="s">
        <v>550</v>
      </c>
      <c r="JZH21" s="530" t="s">
        <v>550</v>
      </c>
      <c r="JZI21" s="530" t="s">
        <v>550</v>
      </c>
      <c r="JZJ21" s="530" t="s">
        <v>550</v>
      </c>
      <c r="JZK21" s="530" t="s">
        <v>550</v>
      </c>
      <c r="JZL21" s="530" t="s">
        <v>550</v>
      </c>
      <c r="JZM21" s="530" t="s">
        <v>550</v>
      </c>
      <c r="JZN21" s="530" t="s">
        <v>550</v>
      </c>
      <c r="JZO21" s="530" t="s">
        <v>550</v>
      </c>
      <c r="JZP21" s="530" t="s">
        <v>550</v>
      </c>
      <c r="JZQ21" s="530" t="s">
        <v>550</v>
      </c>
      <c r="JZR21" s="530" t="s">
        <v>550</v>
      </c>
      <c r="JZS21" s="530" t="s">
        <v>550</v>
      </c>
      <c r="JZT21" s="530" t="s">
        <v>550</v>
      </c>
      <c r="JZU21" s="530" t="s">
        <v>550</v>
      </c>
      <c r="JZV21" s="530" t="s">
        <v>550</v>
      </c>
      <c r="JZW21" s="530" t="s">
        <v>550</v>
      </c>
      <c r="JZX21" s="530" t="s">
        <v>550</v>
      </c>
      <c r="JZY21" s="530" t="s">
        <v>550</v>
      </c>
      <c r="JZZ21" s="530" t="s">
        <v>550</v>
      </c>
      <c r="KAA21" s="530" t="s">
        <v>550</v>
      </c>
      <c r="KAB21" s="530" t="s">
        <v>550</v>
      </c>
      <c r="KAC21" s="530" t="s">
        <v>550</v>
      </c>
      <c r="KAD21" s="530" t="s">
        <v>550</v>
      </c>
      <c r="KAE21" s="530" t="s">
        <v>550</v>
      </c>
      <c r="KAF21" s="530" t="s">
        <v>550</v>
      </c>
      <c r="KAG21" s="530" t="s">
        <v>550</v>
      </c>
      <c r="KAH21" s="530" t="s">
        <v>550</v>
      </c>
      <c r="KAI21" s="530" t="s">
        <v>550</v>
      </c>
      <c r="KAJ21" s="530" t="s">
        <v>550</v>
      </c>
      <c r="KAK21" s="530" t="s">
        <v>550</v>
      </c>
      <c r="KAL21" s="530" t="s">
        <v>550</v>
      </c>
      <c r="KAM21" s="530" t="s">
        <v>550</v>
      </c>
      <c r="KAN21" s="530" t="s">
        <v>550</v>
      </c>
      <c r="KAO21" s="530" t="s">
        <v>550</v>
      </c>
      <c r="KAP21" s="530" t="s">
        <v>550</v>
      </c>
      <c r="KAQ21" s="530" t="s">
        <v>550</v>
      </c>
      <c r="KAR21" s="530" t="s">
        <v>550</v>
      </c>
      <c r="KAS21" s="530" t="s">
        <v>550</v>
      </c>
      <c r="KAT21" s="530" t="s">
        <v>550</v>
      </c>
      <c r="KAU21" s="530" t="s">
        <v>550</v>
      </c>
      <c r="KAV21" s="530" t="s">
        <v>550</v>
      </c>
      <c r="KAW21" s="530" t="s">
        <v>550</v>
      </c>
      <c r="KAX21" s="530" t="s">
        <v>550</v>
      </c>
      <c r="KAY21" s="530" t="s">
        <v>550</v>
      </c>
      <c r="KAZ21" s="530" t="s">
        <v>550</v>
      </c>
      <c r="KBA21" s="530" t="s">
        <v>550</v>
      </c>
      <c r="KBB21" s="530" t="s">
        <v>550</v>
      </c>
      <c r="KBC21" s="530" t="s">
        <v>550</v>
      </c>
      <c r="KBD21" s="530" t="s">
        <v>550</v>
      </c>
      <c r="KBE21" s="530" t="s">
        <v>550</v>
      </c>
      <c r="KBF21" s="530" t="s">
        <v>550</v>
      </c>
      <c r="KBG21" s="530" t="s">
        <v>550</v>
      </c>
      <c r="KBH21" s="530" t="s">
        <v>550</v>
      </c>
      <c r="KBI21" s="530" t="s">
        <v>550</v>
      </c>
      <c r="KBJ21" s="530" t="s">
        <v>550</v>
      </c>
      <c r="KBK21" s="530" t="s">
        <v>550</v>
      </c>
      <c r="KBL21" s="530" t="s">
        <v>550</v>
      </c>
      <c r="KBM21" s="530" t="s">
        <v>550</v>
      </c>
      <c r="KBN21" s="530" t="s">
        <v>550</v>
      </c>
      <c r="KBO21" s="530" t="s">
        <v>550</v>
      </c>
      <c r="KBP21" s="530" t="s">
        <v>550</v>
      </c>
      <c r="KBQ21" s="530" t="s">
        <v>550</v>
      </c>
      <c r="KBR21" s="530" t="s">
        <v>550</v>
      </c>
      <c r="KBS21" s="530" t="s">
        <v>550</v>
      </c>
      <c r="KBT21" s="530" t="s">
        <v>550</v>
      </c>
      <c r="KBU21" s="530" t="s">
        <v>550</v>
      </c>
      <c r="KBV21" s="530" t="s">
        <v>550</v>
      </c>
      <c r="KBW21" s="530" t="s">
        <v>550</v>
      </c>
      <c r="KBX21" s="530" t="s">
        <v>550</v>
      </c>
      <c r="KBY21" s="530" t="s">
        <v>550</v>
      </c>
      <c r="KBZ21" s="530" t="s">
        <v>550</v>
      </c>
      <c r="KCA21" s="530" t="s">
        <v>550</v>
      </c>
      <c r="KCB21" s="530" t="s">
        <v>550</v>
      </c>
      <c r="KCC21" s="530" t="s">
        <v>550</v>
      </c>
      <c r="KCD21" s="530" t="s">
        <v>550</v>
      </c>
      <c r="KCE21" s="530" t="s">
        <v>550</v>
      </c>
      <c r="KCF21" s="530" t="s">
        <v>550</v>
      </c>
      <c r="KCG21" s="530" t="s">
        <v>550</v>
      </c>
      <c r="KCH21" s="530" t="s">
        <v>550</v>
      </c>
      <c r="KCI21" s="530" t="s">
        <v>550</v>
      </c>
      <c r="KCJ21" s="530" t="s">
        <v>550</v>
      </c>
      <c r="KCK21" s="530" t="s">
        <v>550</v>
      </c>
      <c r="KCL21" s="530" t="s">
        <v>550</v>
      </c>
      <c r="KCM21" s="530" t="s">
        <v>550</v>
      </c>
      <c r="KCN21" s="530" t="s">
        <v>550</v>
      </c>
      <c r="KCO21" s="530" t="s">
        <v>550</v>
      </c>
      <c r="KCP21" s="530" t="s">
        <v>550</v>
      </c>
      <c r="KCQ21" s="530" t="s">
        <v>550</v>
      </c>
      <c r="KCR21" s="530" t="s">
        <v>550</v>
      </c>
      <c r="KCS21" s="530" t="s">
        <v>550</v>
      </c>
      <c r="KCT21" s="530" t="s">
        <v>550</v>
      </c>
      <c r="KCU21" s="530" t="s">
        <v>550</v>
      </c>
      <c r="KCV21" s="530" t="s">
        <v>550</v>
      </c>
      <c r="KCW21" s="530" t="s">
        <v>550</v>
      </c>
      <c r="KCX21" s="530" t="s">
        <v>550</v>
      </c>
      <c r="KCY21" s="530" t="s">
        <v>550</v>
      </c>
      <c r="KCZ21" s="530" t="s">
        <v>550</v>
      </c>
      <c r="KDA21" s="530" t="s">
        <v>550</v>
      </c>
      <c r="KDB21" s="530" t="s">
        <v>550</v>
      </c>
      <c r="KDC21" s="530" t="s">
        <v>550</v>
      </c>
      <c r="KDD21" s="530" t="s">
        <v>550</v>
      </c>
      <c r="KDE21" s="530" t="s">
        <v>550</v>
      </c>
      <c r="KDF21" s="530" t="s">
        <v>550</v>
      </c>
      <c r="KDG21" s="530" t="s">
        <v>550</v>
      </c>
      <c r="KDH21" s="530" t="s">
        <v>550</v>
      </c>
      <c r="KDI21" s="530" t="s">
        <v>550</v>
      </c>
      <c r="KDJ21" s="530" t="s">
        <v>550</v>
      </c>
      <c r="KDK21" s="530" t="s">
        <v>550</v>
      </c>
      <c r="KDL21" s="530" t="s">
        <v>550</v>
      </c>
      <c r="KDM21" s="530" t="s">
        <v>550</v>
      </c>
      <c r="KDN21" s="530" t="s">
        <v>550</v>
      </c>
      <c r="KDO21" s="530" t="s">
        <v>550</v>
      </c>
      <c r="KDP21" s="530" t="s">
        <v>550</v>
      </c>
      <c r="KDQ21" s="530" t="s">
        <v>550</v>
      </c>
      <c r="KDR21" s="530" t="s">
        <v>550</v>
      </c>
      <c r="KDS21" s="530" t="s">
        <v>550</v>
      </c>
      <c r="KDT21" s="530" t="s">
        <v>550</v>
      </c>
      <c r="KDU21" s="530" t="s">
        <v>550</v>
      </c>
      <c r="KDV21" s="530" t="s">
        <v>550</v>
      </c>
      <c r="KDW21" s="530" t="s">
        <v>550</v>
      </c>
      <c r="KDX21" s="530" t="s">
        <v>550</v>
      </c>
      <c r="KDY21" s="530" t="s">
        <v>550</v>
      </c>
      <c r="KDZ21" s="530" t="s">
        <v>550</v>
      </c>
      <c r="KEA21" s="530" t="s">
        <v>550</v>
      </c>
      <c r="KEB21" s="530" t="s">
        <v>550</v>
      </c>
      <c r="KEC21" s="530" t="s">
        <v>550</v>
      </c>
      <c r="KED21" s="530" t="s">
        <v>550</v>
      </c>
      <c r="KEE21" s="530" t="s">
        <v>550</v>
      </c>
      <c r="KEF21" s="530" t="s">
        <v>550</v>
      </c>
      <c r="KEG21" s="530" t="s">
        <v>550</v>
      </c>
      <c r="KEH21" s="530" t="s">
        <v>550</v>
      </c>
      <c r="KEI21" s="530" t="s">
        <v>550</v>
      </c>
      <c r="KEJ21" s="530" t="s">
        <v>550</v>
      </c>
      <c r="KEK21" s="530" t="s">
        <v>550</v>
      </c>
      <c r="KEL21" s="530" t="s">
        <v>550</v>
      </c>
      <c r="KEM21" s="530" t="s">
        <v>550</v>
      </c>
      <c r="KEN21" s="530" t="s">
        <v>550</v>
      </c>
      <c r="KEO21" s="530" t="s">
        <v>550</v>
      </c>
      <c r="KEP21" s="530" t="s">
        <v>550</v>
      </c>
      <c r="KEQ21" s="530" t="s">
        <v>550</v>
      </c>
      <c r="KER21" s="530" t="s">
        <v>550</v>
      </c>
      <c r="KES21" s="530" t="s">
        <v>550</v>
      </c>
      <c r="KET21" s="530" t="s">
        <v>550</v>
      </c>
      <c r="KEU21" s="530" t="s">
        <v>550</v>
      </c>
      <c r="KEV21" s="530" t="s">
        <v>550</v>
      </c>
      <c r="KEW21" s="530" t="s">
        <v>550</v>
      </c>
      <c r="KEX21" s="530" t="s">
        <v>550</v>
      </c>
      <c r="KEY21" s="530" t="s">
        <v>550</v>
      </c>
      <c r="KEZ21" s="530" t="s">
        <v>550</v>
      </c>
      <c r="KFA21" s="530" t="s">
        <v>550</v>
      </c>
      <c r="KFB21" s="530" t="s">
        <v>550</v>
      </c>
      <c r="KFC21" s="530" t="s">
        <v>550</v>
      </c>
      <c r="KFD21" s="530" t="s">
        <v>550</v>
      </c>
      <c r="KFE21" s="530" t="s">
        <v>550</v>
      </c>
      <c r="KFF21" s="530" t="s">
        <v>550</v>
      </c>
      <c r="KFG21" s="530" t="s">
        <v>550</v>
      </c>
      <c r="KFH21" s="530" t="s">
        <v>550</v>
      </c>
      <c r="KFI21" s="530" t="s">
        <v>550</v>
      </c>
      <c r="KFJ21" s="530" t="s">
        <v>550</v>
      </c>
      <c r="KFK21" s="530" t="s">
        <v>550</v>
      </c>
      <c r="KFL21" s="530" t="s">
        <v>550</v>
      </c>
      <c r="KFM21" s="530" t="s">
        <v>550</v>
      </c>
      <c r="KFN21" s="530" t="s">
        <v>550</v>
      </c>
      <c r="KFO21" s="530" t="s">
        <v>550</v>
      </c>
      <c r="KFP21" s="530" t="s">
        <v>550</v>
      </c>
      <c r="KFQ21" s="530" t="s">
        <v>550</v>
      </c>
      <c r="KFR21" s="530" t="s">
        <v>550</v>
      </c>
      <c r="KFS21" s="530" t="s">
        <v>550</v>
      </c>
      <c r="KFT21" s="530" t="s">
        <v>550</v>
      </c>
      <c r="KFU21" s="530" t="s">
        <v>550</v>
      </c>
      <c r="KFV21" s="530" t="s">
        <v>550</v>
      </c>
      <c r="KFW21" s="530" t="s">
        <v>550</v>
      </c>
      <c r="KFX21" s="530" t="s">
        <v>550</v>
      </c>
      <c r="KFY21" s="530" t="s">
        <v>550</v>
      </c>
      <c r="KFZ21" s="530" t="s">
        <v>550</v>
      </c>
      <c r="KGA21" s="530" t="s">
        <v>550</v>
      </c>
      <c r="KGB21" s="530" t="s">
        <v>550</v>
      </c>
      <c r="KGC21" s="530" t="s">
        <v>550</v>
      </c>
      <c r="KGD21" s="530" t="s">
        <v>550</v>
      </c>
      <c r="KGE21" s="530" t="s">
        <v>550</v>
      </c>
      <c r="KGF21" s="530" t="s">
        <v>550</v>
      </c>
      <c r="KGG21" s="530" t="s">
        <v>550</v>
      </c>
      <c r="KGH21" s="530" t="s">
        <v>550</v>
      </c>
      <c r="KGI21" s="530" t="s">
        <v>550</v>
      </c>
      <c r="KGJ21" s="530" t="s">
        <v>550</v>
      </c>
      <c r="KGK21" s="530" t="s">
        <v>550</v>
      </c>
      <c r="KGL21" s="530" t="s">
        <v>550</v>
      </c>
      <c r="KGM21" s="530" t="s">
        <v>550</v>
      </c>
      <c r="KGN21" s="530" t="s">
        <v>550</v>
      </c>
      <c r="KGO21" s="530" t="s">
        <v>550</v>
      </c>
      <c r="KGP21" s="530" t="s">
        <v>550</v>
      </c>
      <c r="KGQ21" s="530" t="s">
        <v>550</v>
      </c>
      <c r="KGR21" s="530" t="s">
        <v>550</v>
      </c>
      <c r="KGS21" s="530" t="s">
        <v>550</v>
      </c>
      <c r="KGT21" s="530" t="s">
        <v>550</v>
      </c>
      <c r="KGU21" s="530" t="s">
        <v>550</v>
      </c>
      <c r="KGV21" s="530" t="s">
        <v>550</v>
      </c>
      <c r="KGW21" s="530" t="s">
        <v>550</v>
      </c>
      <c r="KGX21" s="530" t="s">
        <v>550</v>
      </c>
      <c r="KGY21" s="530" t="s">
        <v>550</v>
      </c>
      <c r="KGZ21" s="530" t="s">
        <v>550</v>
      </c>
      <c r="KHA21" s="530" t="s">
        <v>550</v>
      </c>
      <c r="KHB21" s="530" t="s">
        <v>550</v>
      </c>
      <c r="KHC21" s="530" t="s">
        <v>550</v>
      </c>
      <c r="KHD21" s="530" t="s">
        <v>550</v>
      </c>
      <c r="KHE21" s="530" t="s">
        <v>550</v>
      </c>
      <c r="KHF21" s="530" t="s">
        <v>550</v>
      </c>
      <c r="KHG21" s="530" t="s">
        <v>550</v>
      </c>
      <c r="KHH21" s="530" t="s">
        <v>550</v>
      </c>
      <c r="KHI21" s="530" t="s">
        <v>550</v>
      </c>
      <c r="KHJ21" s="530" t="s">
        <v>550</v>
      </c>
      <c r="KHK21" s="530" t="s">
        <v>550</v>
      </c>
      <c r="KHL21" s="530" t="s">
        <v>550</v>
      </c>
      <c r="KHM21" s="530" t="s">
        <v>550</v>
      </c>
      <c r="KHN21" s="530" t="s">
        <v>550</v>
      </c>
      <c r="KHO21" s="530" t="s">
        <v>550</v>
      </c>
      <c r="KHP21" s="530" t="s">
        <v>550</v>
      </c>
      <c r="KHQ21" s="530" t="s">
        <v>550</v>
      </c>
      <c r="KHR21" s="530" t="s">
        <v>550</v>
      </c>
      <c r="KHS21" s="530" t="s">
        <v>550</v>
      </c>
      <c r="KHT21" s="530" t="s">
        <v>550</v>
      </c>
      <c r="KHU21" s="530" t="s">
        <v>550</v>
      </c>
      <c r="KHV21" s="530" t="s">
        <v>550</v>
      </c>
      <c r="KHW21" s="530" t="s">
        <v>550</v>
      </c>
      <c r="KHX21" s="530" t="s">
        <v>550</v>
      </c>
      <c r="KHY21" s="530" t="s">
        <v>550</v>
      </c>
      <c r="KHZ21" s="530" t="s">
        <v>550</v>
      </c>
      <c r="KIA21" s="530" t="s">
        <v>550</v>
      </c>
      <c r="KIB21" s="530" t="s">
        <v>550</v>
      </c>
      <c r="KIC21" s="530" t="s">
        <v>550</v>
      </c>
      <c r="KID21" s="530" t="s">
        <v>550</v>
      </c>
      <c r="KIE21" s="530" t="s">
        <v>550</v>
      </c>
      <c r="KIF21" s="530" t="s">
        <v>550</v>
      </c>
      <c r="KIG21" s="530" t="s">
        <v>550</v>
      </c>
      <c r="KIH21" s="530" t="s">
        <v>550</v>
      </c>
      <c r="KII21" s="530" t="s">
        <v>550</v>
      </c>
      <c r="KIJ21" s="530" t="s">
        <v>550</v>
      </c>
      <c r="KIK21" s="530" t="s">
        <v>550</v>
      </c>
      <c r="KIL21" s="530" t="s">
        <v>550</v>
      </c>
      <c r="KIM21" s="530" t="s">
        <v>550</v>
      </c>
      <c r="KIN21" s="530" t="s">
        <v>550</v>
      </c>
      <c r="KIO21" s="530" t="s">
        <v>550</v>
      </c>
      <c r="KIP21" s="530" t="s">
        <v>550</v>
      </c>
      <c r="KIQ21" s="530" t="s">
        <v>550</v>
      </c>
      <c r="KIR21" s="530" t="s">
        <v>550</v>
      </c>
      <c r="KIS21" s="530" t="s">
        <v>550</v>
      </c>
      <c r="KIT21" s="530" t="s">
        <v>550</v>
      </c>
      <c r="KIU21" s="530" t="s">
        <v>550</v>
      </c>
      <c r="KIV21" s="530" t="s">
        <v>550</v>
      </c>
      <c r="KIW21" s="530" t="s">
        <v>550</v>
      </c>
      <c r="KIX21" s="530" t="s">
        <v>550</v>
      </c>
      <c r="KIY21" s="530" t="s">
        <v>550</v>
      </c>
      <c r="KIZ21" s="530" t="s">
        <v>550</v>
      </c>
      <c r="KJA21" s="530" t="s">
        <v>550</v>
      </c>
      <c r="KJB21" s="530" t="s">
        <v>550</v>
      </c>
      <c r="KJC21" s="530" t="s">
        <v>550</v>
      </c>
      <c r="KJD21" s="530" t="s">
        <v>550</v>
      </c>
      <c r="KJE21" s="530" t="s">
        <v>550</v>
      </c>
      <c r="KJF21" s="530" t="s">
        <v>550</v>
      </c>
      <c r="KJG21" s="530" t="s">
        <v>550</v>
      </c>
      <c r="KJH21" s="530" t="s">
        <v>550</v>
      </c>
      <c r="KJI21" s="530" t="s">
        <v>550</v>
      </c>
      <c r="KJJ21" s="530" t="s">
        <v>550</v>
      </c>
      <c r="KJK21" s="530" t="s">
        <v>550</v>
      </c>
      <c r="KJL21" s="530" t="s">
        <v>550</v>
      </c>
      <c r="KJM21" s="530" t="s">
        <v>550</v>
      </c>
      <c r="KJN21" s="530" t="s">
        <v>550</v>
      </c>
      <c r="KJO21" s="530" t="s">
        <v>550</v>
      </c>
      <c r="KJP21" s="530" t="s">
        <v>550</v>
      </c>
      <c r="KJQ21" s="530" t="s">
        <v>550</v>
      </c>
      <c r="KJR21" s="530" t="s">
        <v>550</v>
      </c>
      <c r="KJS21" s="530" t="s">
        <v>550</v>
      </c>
      <c r="KJT21" s="530" t="s">
        <v>550</v>
      </c>
      <c r="KJU21" s="530" t="s">
        <v>550</v>
      </c>
      <c r="KJV21" s="530" t="s">
        <v>550</v>
      </c>
      <c r="KJW21" s="530" t="s">
        <v>550</v>
      </c>
      <c r="KJX21" s="530" t="s">
        <v>550</v>
      </c>
      <c r="KJY21" s="530" t="s">
        <v>550</v>
      </c>
      <c r="KJZ21" s="530" t="s">
        <v>550</v>
      </c>
      <c r="KKA21" s="530" t="s">
        <v>550</v>
      </c>
      <c r="KKB21" s="530" t="s">
        <v>550</v>
      </c>
      <c r="KKC21" s="530" t="s">
        <v>550</v>
      </c>
      <c r="KKD21" s="530" t="s">
        <v>550</v>
      </c>
      <c r="KKE21" s="530" t="s">
        <v>550</v>
      </c>
      <c r="KKF21" s="530" t="s">
        <v>550</v>
      </c>
      <c r="KKG21" s="530" t="s">
        <v>550</v>
      </c>
      <c r="KKH21" s="530" t="s">
        <v>550</v>
      </c>
      <c r="KKI21" s="530" t="s">
        <v>550</v>
      </c>
      <c r="KKJ21" s="530" t="s">
        <v>550</v>
      </c>
      <c r="KKK21" s="530" t="s">
        <v>550</v>
      </c>
      <c r="KKL21" s="530" t="s">
        <v>550</v>
      </c>
      <c r="KKM21" s="530" t="s">
        <v>550</v>
      </c>
      <c r="KKN21" s="530" t="s">
        <v>550</v>
      </c>
      <c r="KKO21" s="530" t="s">
        <v>550</v>
      </c>
      <c r="KKP21" s="530" t="s">
        <v>550</v>
      </c>
      <c r="KKQ21" s="530" t="s">
        <v>550</v>
      </c>
      <c r="KKR21" s="530" t="s">
        <v>550</v>
      </c>
      <c r="KKS21" s="530" t="s">
        <v>550</v>
      </c>
      <c r="KKT21" s="530" t="s">
        <v>550</v>
      </c>
      <c r="KKU21" s="530" t="s">
        <v>550</v>
      </c>
      <c r="KKV21" s="530" t="s">
        <v>550</v>
      </c>
      <c r="KKW21" s="530" t="s">
        <v>550</v>
      </c>
      <c r="KKX21" s="530" t="s">
        <v>550</v>
      </c>
      <c r="KKY21" s="530" t="s">
        <v>550</v>
      </c>
      <c r="KKZ21" s="530" t="s">
        <v>550</v>
      </c>
      <c r="KLA21" s="530" t="s">
        <v>550</v>
      </c>
      <c r="KLB21" s="530" t="s">
        <v>550</v>
      </c>
      <c r="KLC21" s="530" t="s">
        <v>550</v>
      </c>
      <c r="KLD21" s="530" t="s">
        <v>550</v>
      </c>
      <c r="KLE21" s="530" t="s">
        <v>550</v>
      </c>
      <c r="KLF21" s="530" t="s">
        <v>550</v>
      </c>
      <c r="KLG21" s="530" t="s">
        <v>550</v>
      </c>
      <c r="KLH21" s="530" t="s">
        <v>550</v>
      </c>
      <c r="KLI21" s="530" t="s">
        <v>550</v>
      </c>
      <c r="KLJ21" s="530" t="s">
        <v>550</v>
      </c>
      <c r="KLK21" s="530" t="s">
        <v>550</v>
      </c>
      <c r="KLL21" s="530" t="s">
        <v>550</v>
      </c>
      <c r="KLM21" s="530" t="s">
        <v>550</v>
      </c>
      <c r="KLN21" s="530" t="s">
        <v>550</v>
      </c>
      <c r="KLO21" s="530" t="s">
        <v>550</v>
      </c>
      <c r="KLP21" s="530" t="s">
        <v>550</v>
      </c>
      <c r="KLQ21" s="530" t="s">
        <v>550</v>
      </c>
      <c r="KLR21" s="530" t="s">
        <v>550</v>
      </c>
      <c r="KLS21" s="530" t="s">
        <v>550</v>
      </c>
      <c r="KLT21" s="530" t="s">
        <v>550</v>
      </c>
      <c r="KLU21" s="530" t="s">
        <v>550</v>
      </c>
      <c r="KLV21" s="530" t="s">
        <v>550</v>
      </c>
      <c r="KLW21" s="530" t="s">
        <v>550</v>
      </c>
      <c r="KLX21" s="530" t="s">
        <v>550</v>
      </c>
      <c r="KLY21" s="530" t="s">
        <v>550</v>
      </c>
      <c r="KLZ21" s="530" t="s">
        <v>550</v>
      </c>
      <c r="KMA21" s="530" t="s">
        <v>550</v>
      </c>
      <c r="KMB21" s="530" t="s">
        <v>550</v>
      </c>
      <c r="KMC21" s="530" t="s">
        <v>550</v>
      </c>
      <c r="KMD21" s="530" t="s">
        <v>550</v>
      </c>
      <c r="KME21" s="530" t="s">
        <v>550</v>
      </c>
      <c r="KMF21" s="530" t="s">
        <v>550</v>
      </c>
      <c r="KMG21" s="530" t="s">
        <v>550</v>
      </c>
      <c r="KMH21" s="530" t="s">
        <v>550</v>
      </c>
      <c r="KMI21" s="530" t="s">
        <v>550</v>
      </c>
      <c r="KMJ21" s="530" t="s">
        <v>550</v>
      </c>
      <c r="KMK21" s="530" t="s">
        <v>550</v>
      </c>
      <c r="KML21" s="530" t="s">
        <v>550</v>
      </c>
      <c r="KMM21" s="530" t="s">
        <v>550</v>
      </c>
      <c r="KMN21" s="530" t="s">
        <v>550</v>
      </c>
      <c r="KMO21" s="530" t="s">
        <v>550</v>
      </c>
      <c r="KMP21" s="530" t="s">
        <v>550</v>
      </c>
      <c r="KMQ21" s="530" t="s">
        <v>550</v>
      </c>
      <c r="KMR21" s="530" t="s">
        <v>550</v>
      </c>
      <c r="KMS21" s="530" t="s">
        <v>550</v>
      </c>
      <c r="KMT21" s="530" t="s">
        <v>550</v>
      </c>
      <c r="KMU21" s="530" t="s">
        <v>550</v>
      </c>
      <c r="KMV21" s="530" t="s">
        <v>550</v>
      </c>
      <c r="KMW21" s="530" t="s">
        <v>550</v>
      </c>
      <c r="KMX21" s="530" t="s">
        <v>550</v>
      </c>
      <c r="KMY21" s="530" t="s">
        <v>550</v>
      </c>
      <c r="KMZ21" s="530" t="s">
        <v>550</v>
      </c>
      <c r="KNA21" s="530" t="s">
        <v>550</v>
      </c>
      <c r="KNB21" s="530" t="s">
        <v>550</v>
      </c>
      <c r="KNC21" s="530" t="s">
        <v>550</v>
      </c>
      <c r="KND21" s="530" t="s">
        <v>550</v>
      </c>
      <c r="KNE21" s="530" t="s">
        <v>550</v>
      </c>
      <c r="KNF21" s="530" t="s">
        <v>550</v>
      </c>
      <c r="KNG21" s="530" t="s">
        <v>550</v>
      </c>
      <c r="KNH21" s="530" t="s">
        <v>550</v>
      </c>
      <c r="KNI21" s="530" t="s">
        <v>550</v>
      </c>
      <c r="KNJ21" s="530" t="s">
        <v>550</v>
      </c>
      <c r="KNK21" s="530" t="s">
        <v>550</v>
      </c>
      <c r="KNL21" s="530" t="s">
        <v>550</v>
      </c>
      <c r="KNM21" s="530" t="s">
        <v>550</v>
      </c>
      <c r="KNN21" s="530" t="s">
        <v>550</v>
      </c>
      <c r="KNO21" s="530" t="s">
        <v>550</v>
      </c>
      <c r="KNP21" s="530" t="s">
        <v>550</v>
      </c>
      <c r="KNQ21" s="530" t="s">
        <v>550</v>
      </c>
      <c r="KNR21" s="530" t="s">
        <v>550</v>
      </c>
      <c r="KNS21" s="530" t="s">
        <v>550</v>
      </c>
      <c r="KNT21" s="530" t="s">
        <v>550</v>
      </c>
      <c r="KNU21" s="530" t="s">
        <v>550</v>
      </c>
      <c r="KNV21" s="530" t="s">
        <v>550</v>
      </c>
      <c r="KNW21" s="530" t="s">
        <v>550</v>
      </c>
      <c r="KNX21" s="530" t="s">
        <v>550</v>
      </c>
      <c r="KNY21" s="530" t="s">
        <v>550</v>
      </c>
      <c r="KNZ21" s="530" t="s">
        <v>550</v>
      </c>
      <c r="KOA21" s="530" t="s">
        <v>550</v>
      </c>
      <c r="KOB21" s="530" t="s">
        <v>550</v>
      </c>
      <c r="KOC21" s="530" t="s">
        <v>550</v>
      </c>
      <c r="KOD21" s="530" t="s">
        <v>550</v>
      </c>
      <c r="KOE21" s="530" t="s">
        <v>550</v>
      </c>
      <c r="KOF21" s="530" t="s">
        <v>550</v>
      </c>
      <c r="KOG21" s="530" t="s">
        <v>550</v>
      </c>
      <c r="KOH21" s="530" t="s">
        <v>550</v>
      </c>
      <c r="KOI21" s="530" t="s">
        <v>550</v>
      </c>
      <c r="KOJ21" s="530" t="s">
        <v>550</v>
      </c>
      <c r="KOK21" s="530" t="s">
        <v>550</v>
      </c>
      <c r="KOL21" s="530" t="s">
        <v>550</v>
      </c>
      <c r="KOM21" s="530" t="s">
        <v>550</v>
      </c>
      <c r="KON21" s="530" t="s">
        <v>550</v>
      </c>
      <c r="KOO21" s="530" t="s">
        <v>550</v>
      </c>
      <c r="KOP21" s="530" t="s">
        <v>550</v>
      </c>
      <c r="KOQ21" s="530" t="s">
        <v>550</v>
      </c>
      <c r="KOR21" s="530" t="s">
        <v>550</v>
      </c>
      <c r="KOS21" s="530" t="s">
        <v>550</v>
      </c>
      <c r="KOT21" s="530" t="s">
        <v>550</v>
      </c>
      <c r="KOU21" s="530" t="s">
        <v>550</v>
      </c>
      <c r="KOV21" s="530" t="s">
        <v>550</v>
      </c>
      <c r="KOW21" s="530" t="s">
        <v>550</v>
      </c>
      <c r="KOX21" s="530" t="s">
        <v>550</v>
      </c>
      <c r="KOY21" s="530" t="s">
        <v>550</v>
      </c>
      <c r="KOZ21" s="530" t="s">
        <v>550</v>
      </c>
      <c r="KPA21" s="530" t="s">
        <v>550</v>
      </c>
      <c r="KPB21" s="530" t="s">
        <v>550</v>
      </c>
      <c r="KPC21" s="530" t="s">
        <v>550</v>
      </c>
      <c r="KPD21" s="530" t="s">
        <v>550</v>
      </c>
      <c r="KPE21" s="530" t="s">
        <v>550</v>
      </c>
      <c r="KPF21" s="530" t="s">
        <v>550</v>
      </c>
      <c r="KPG21" s="530" t="s">
        <v>550</v>
      </c>
      <c r="KPH21" s="530" t="s">
        <v>550</v>
      </c>
      <c r="KPI21" s="530" t="s">
        <v>550</v>
      </c>
      <c r="KPJ21" s="530" t="s">
        <v>550</v>
      </c>
      <c r="KPK21" s="530" t="s">
        <v>550</v>
      </c>
      <c r="KPL21" s="530" t="s">
        <v>550</v>
      </c>
      <c r="KPM21" s="530" t="s">
        <v>550</v>
      </c>
      <c r="KPN21" s="530" t="s">
        <v>550</v>
      </c>
      <c r="KPO21" s="530" t="s">
        <v>550</v>
      </c>
      <c r="KPP21" s="530" t="s">
        <v>550</v>
      </c>
      <c r="KPQ21" s="530" t="s">
        <v>550</v>
      </c>
      <c r="KPR21" s="530" t="s">
        <v>550</v>
      </c>
      <c r="KPS21" s="530" t="s">
        <v>550</v>
      </c>
      <c r="KPT21" s="530" t="s">
        <v>550</v>
      </c>
      <c r="KPU21" s="530" t="s">
        <v>550</v>
      </c>
      <c r="KPV21" s="530" t="s">
        <v>550</v>
      </c>
      <c r="KPW21" s="530" t="s">
        <v>550</v>
      </c>
      <c r="KPX21" s="530" t="s">
        <v>550</v>
      </c>
      <c r="KPY21" s="530" t="s">
        <v>550</v>
      </c>
      <c r="KPZ21" s="530" t="s">
        <v>550</v>
      </c>
      <c r="KQA21" s="530" t="s">
        <v>550</v>
      </c>
      <c r="KQB21" s="530" t="s">
        <v>550</v>
      </c>
      <c r="KQC21" s="530" t="s">
        <v>550</v>
      </c>
      <c r="KQD21" s="530" t="s">
        <v>550</v>
      </c>
      <c r="KQE21" s="530" t="s">
        <v>550</v>
      </c>
      <c r="KQF21" s="530" t="s">
        <v>550</v>
      </c>
      <c r="KQG21" s="530" t="s">
        <v>550</v>
      </c>
      <c r="KQH21" s="530" t="s">
        <v>550</v>
      </c>
      <c r="KQI21" s="530" t="s">
        <v>550</v>
      </c>
      <c r="KQJ21" s="530" t="s">
        <v>550</v>
      </c>
      <c r="KQK21" s="530" t="s">
        <v>550</v>
      </c>
      <c r="KQL21" s="530" t="s">
        <v>550</v>
      </c>
      <c r="KQM21" s="530" t="s">
        <v>550</v>
      </c>
      <c r="KQN21" s="530" t="s">
        <v>550</v>
      </c>
      <c r="KQO21" s="530" t="s">
        <v>550</v>
      </c>
      <c r="KQP21" s="530" t="s">
        <v>550</v>
      </c>
      <c r="KQQ21" s="530" t="s">
        <v>550</v>
      </c>
      <c r="KQR21" s="530" t="s">
        <v>550</v>
      </c>
      <c r="KQS21" s="530" t="s">
        <v>550</v>
      </c>
      <c r="KQT21" s="530" t="s">
        <v>550</v>
      </c>
      <c r="KQU21" s="530" t="s">
        <v>550</v>
      </c>
      <c r="KQV21" s="530" t="s">
        <v>550</v>
      </c>
      <c r="KQW21" s="530" t="s">
        <v>550</v>
      </c>
      <c r="KQX21" s="530" t="s">
        <v>550</v>
      </c>
      <c r="KQY21" s="530" t="s">
        <v>550</v>
      </c>
      <c r="KQZ21" s="530" t="s">
        <v>550</v>
      </c>
      <c r="KRA21" s="530" t="s">
        <v>550</v>
      </c>
      <c r="KRB21" s="530" t="s">
        <v>550</v>
      </c>
      <c r="KRC21" s="530" t="s">
        <v>550</v>
      </c>
      <c r="KRD21" s="530" t="s">
        <v>550</v>
      </c>
      <c r="KRE21" s="530" t="s">
        <v>550</v>
      </c>
      <c r="KRF21" s="530" t="s">
        <v>550</v>
      </c>
      <c r="KRG21" s="530" t="s">
        <v>550</v>
      </c>
      <c r="KRH21" s="530" t="s">
        <v>550</v>
      </c>
      <c r="KRI21" s="530" t="s">
        <v>550</v>
      </c>
      <c r="KRJ21" s="530" t="s">
        <v>550</v>
      </c>
      <c r="KRK21" s="530" t="s">
        <v>550</v>
      </c>
      <c r="KRL21" s="530" t="s">
        <v>550</v>
      </c>
      <c r="KRM21" s="530" t="s">
        <v>550</v>
      </c>
      <c r="KRN21" s="530" t="s">
        <v>550</v>
      </c>
      <c r="KRO21" s="530" t="s">
        <v>550</v>
      </c>
      <c r="KRP21" s="530" t="s">
        <v>550</v>
      </c>
      <c r="KRQ21" s="530" t="s">
        <v>550</v>
      </c>
      <c r="KRR21" s="530" t="s">
        <v>550</v>
      </c>
      <c r="KRS21" s="530" t="s">
        <v>550</v>
      </c>
      <c r="KRT21" s="530" t="s">
        <v>550</v>
      </c>
      <c r="KRU21" s="530" t="s">
        <v>550</v>
      </c>
      <c r="KRV21" s="530" t="s">
        <v>550</v>
      </c>
      <c r="KRW21" s="530" t="s">
        <v>550</v>
      </c>
      <c r="KRX21" s="530" t="s">
        <v>550</v>
      </c>
      <c r="KRY21" s="530" t="s">
        <v>550</v>
      </c>
      <c r="KRZ21" s="530" t="s">
        <v>550</v>
      </c>
      <c r="KSA21" s="530" t="s">
        <v>550</v>
      </c>
      <c r="KSB21" s="530" t="s">
        <v>550</v>
      </c>
      <c r="KSC21" s="530" t="s">
        <v>550</v>
      </c>
      <c r="KSD21" s="530" t="s">
        <v>550</v>
      </c>
      <c r="KSE21" s="530" t="s">
        <v>550</v>
      </c>
      <c r="KSF21" s="530" t="s">
        <v>550</v>
      </c>
      <c r="KSG21" s="530" t="s">
        <v>550</v>
      </c>
      <c r="KSH21" s="530" t="s">
        <v>550</v>
      </c>
      <c r="KSI21" s="530" t="s">
        <v>550</v>
      </c>
      <c r="KSJ21" s="530" t="s">
        <v>550</v>
      </c>
      <c r="KSK21" s="530" t="s">
        <v>550</v>
      </c>
      <c r="KSL21" s="530" t="s">
        <v>550</v>
      </c>
      <c r="KSM21" s="530" t="s">
        <v>550</v>
      </c>
      <c r="KSN21" s="530" t="s">
        <v>550</v>
      </c>
      <c r="KSO21" s="530" t="s">
        <v>550</v>
      </c>
      <c r="KSP21" s="530" t="s">
        <v>550</v>
      </c>
      <c r="KSQ21" s="530" t="s">
        <v>550</v>
      </c>
      <c r="KSR21" s="530" t="s">
        <v>550</v>
      </c>
      <c r="KSS21" s="530" t="s">
        <v>550</v>
      </c>
      <c r="KST21" s="530" t="s">
        <v>550</v>
      </c>
      <c r="KSU21" s="530" t="s">
        <v>550</v>
      </c>
      <c r="KSV21" s="530" t="s">
        <v>550</v>
      </c>
      <c r="KSW21" s="530" t="s">
        <v>550</v>
      </c>
      <c r="KSX21" s="530" t="s">
        <v>550</v>
      </c>
      <c r="KSY21" s="530" t="s">
        <v>550</v>
      </c>
      <c r="KSZ21" s="530" t="s">
        <v>550</v>
      </c>
      <c r="KTA21" s="530" t="s">
        <v>550</v>
      </c>
      <c r="KTB21" s="530" t="s">
        <v>550</v>
      </c>
      <c r="KTC21" s="530" t="s">
        <v>550</v>
      </c>
      <c r="KTD21" s="530" t="s">
        <v>550</v>
      </c>
      <c r="KTE21" s="530" t="s">
        <v>550</v>
      </c>
      <c r="KTF21" s="530" t="s">
        <v>550</v>
      </c>
      <c r="KTG21" s="530" t="s">
        <v>550</v>
      </c>
      <c r="KTH21" s="530" t="s">
        <v>550</v>
      </c>
      <c r="KTI21" s="530" t="s">
        <v>550</v>
      </c>
      <c r="KTJ21" s="530" t="s">
        <v>550</v>
      </c>
      <c r="KTK21" s="530" t="s">
        <v>550</v>
      </c>
      <c r="KTL21" s="530" t="s">
        <v>550</v>
      </c>
      <c r="KTM21" s="530" t="s">
        <v>550</v>
      </c>
      <c r="KTN21" s="530" t="s">
        <v>550</v>
      </c>
      <c r="KTO21" s="530" t="s">
        <v>550</v>
      </c>
      <c r="KTP21" s="530" t="s">
        <v>550</v>
      </c>
      <c r="KTQ21" s="530" t="s">
        <v>550</v>
      </c>
      <c r="KTR21" s="530" t="s">
        <v>550</v>
      </c>
      <c r="KTS21" s="530" t="s">
        <v>550</v>
      </c>
      <c r="KTT21" s="530" t="s">
        <v>550</v>
      </c>
      <c r="KTU21" s="530" t="s">
        <v>550</v>
      </c>
      <c r="KTV21" s="530" t="s">
        <v>550</v>
      </c>
      <c r="KTW21" s="530" t="s">
        <v>550</v>
      </c>
      <c r="KTX21" s="530" t="s">
        <v>550</v>
      </c>
      <c r="KTY21" s="530" t="s">
        <v>550</v>
      </c>
      <c r="KTZ21" s="530" t="s">
        <v>550</v>
      </c>
      <c r="KUA21" s="530" t="s">
        <v>550</v>
      </c>
      <c r="KUB21" s="530" t="s">
        <v>550</v>
      </c>
      <c r="KUC21" s="530" t="s">
        <v>550</v>
      </c>
      <c r="KUD21" s="530" t="s">
        <v>550</v>
      </c>
      <c r="KUE21" s="530" t="s">
        <v>550</v>
      </c>
      <c r="KUF21" s="530" t="s">
        <v>550</v>
      </c>
      <c r="KUG21" s="530" t="s">
        <v>550</v>
      </c>
      <c r="KUH21" s="530" t="s">
        <v>550</v>
      </c>
      <c r="KUI21" s="530" t="s">
        <v>550</v>
      </c>
      <c r="KUJ21" s="530" t="s">
        <v>550</v>
      </c>
      <c r="KUK21" s="530" t="s">
        <v>550</v>
      </c>
      <c r="KUL21" s="530" t="s">
        <v>550</v>
      </c>
      <c r="KUM21" s="530" t="s">
        <v>550</v>
      </c>
      <c r="KUN21" s="530" t="s">
        <v>550</v>
      </c>
      <c r="KUO21" s="530" t="s">
        <v>550</v>
      </c>
      <c r="KUP21" s="530" t="s">
        <v>550</v>
      </c>
      <c r="KUQ21" s="530" t="s">
        <v>550</v>
      </c>
      <c r="KUR21" s="530" t="s">
        <v>550</v>
      </c>
      <c r="KUS21" s="530" t="s">
        <v>550</v>
      </c>
      <c r="KUT21" s="530" t="s">
        <v>550</v>
      </c>
      <c r="KUU21" s="530" t="s">
        <v>550</v>
      </c>
      <c r="KUV21" s="530" t="s">
        <v>550</v>
      </c>
      <c r="KUW21" s="530" t="s">
        <v>550</v>
      </c>
      <c r="KUX21" s="530" t="s">
        <v>550</v>
      </c>
      <c r="KUY21" s="530" t="s">
        <v>550</v>
      </c>
      <c r="KUZ21" s="530" t="s">
        <v>550</v>
      </c>
      <c r="KVA21" s="530" t="s">
        <v>550</v>
      </c>
      <c r="KVB21" s="530" t="s">
        <v>550</v>
      </c>
      <c r="KVC21" s="530" t="s">
        <v>550</v>
      </c>
      <c r="KVD21" s="530" t="s">
        <v>550</v>
      </c>
      <c r="KVE21" s="530" t="s">
        <v>550</v>
      </c>
      <c r="KVF21" s="530" t="s">
        <v>550</v>
      </c>
      <c r="KVG21" s="530" t="s">
        <v>550</v>
      </c>
      <c r="KVH21" s="530" t="s">
        <v>550</v>
      </c>
      <c r="KVI21" s="530" t="s">
        <v>550</v>
      </c>
      <c r="KVJ21" s="530" t="s">
        <v>550</v>
      </c>
      <c r="KVK21" s="530" t="s">
        <v>550</v>
      </c>
      <c r="KVL21" s="530" t="s">
        <v>550</v>
      </c>
      <c r="KVM21" s="530" t="s">
        <v>550</v>
      </c>
      <c r="KVN21" s="530" t="s">
        <v>550</v>
      </c>
      <c r="KVO21" s="530" t="s">
        <v>550</v>
      </c>
      <c r="KVP21" s="530" t="s">
        <v>550</v>
      </c>
      <c r="KVQ21" s="530" t="s">
        <v>550</v>
      </c>
      <c r="KVR21" s="530" t="s">
        <v>550</v>
      </c>
      <c r="KVS21" s="530" t="s">
        <v>550</v>
      </c>
      <c r="KVT21" s="530" t="s">
        <v>550</v>
      </c>
      <c r="KVU21" s="530" t="s">
        <v>550</v>
      </c>
      <c r="KVV21" s="530" t="s">
        <v>550</v>
      </c>
      <c r="KVW21" s="530" t="s">
        <v>550</v>
      </c>
      <c r="KVX21" s="530" t="s">
        <v>550</v>
      </c>
      <c r="KVY21" s="530" t="s">
        <v>550</v>
      </c>
      <c r="KVZ21" s="530" t="s">
        <v>550</v>
      </c>
      <c r="KWA21" s="530" t="s">
        <v>550</v>
      </c>
      <c r="KWB21" s="530" t="s">
        <v>550</v>
      </c>
      <c r="KWC21" s="530" t="s">
        <v>550</v>
      </c>
      <c r="KWD21" s="530" t="s">
        <v>550</v>
      </c>
      <c r="KWE21" s="530" t="s">
        <v>550</v>
      </c>
      <c r="KWF21" s="530" t="s">
        <v>550</v>
      </c>
      <c r="KWG21" s="530" t="s">
        <v>550</v>
      </c>
      <c r="KWH21" s="530" t="s">
        <v>550</v>
      </c>
      <c r="KWI21" s="530" t="s">
        <v>550</v>
      </c>
      <c r="KWJ21" s="530" t="s">
        <v>550</v>
      </c>
      <c r="KWK21" s="530" t="s">
        <v>550</v>
      </c>
      <c r="KWL21" s="530" t="s">
        <v>550</v>
      </c>
      <c r="KWM21" s="530" t="s">
        <v>550</v>
      </c>
      <c r="KWN21" s="530" t="s">
        <v>550</v>
      </c>
      <c r="KWO21" s="530" t="s">
        <v>550</v>
      </c>
      <c r="KWP21" s="530" t="s">
        <v>550</v>
      </c>
      <c r="KWQ21" s="530" t="s">
        <v>550</v>
      </c>
      <c r="KWR21" s="530" t="s">
        <v>550</v>
      </c>
      <c r="KWS21" s="530" t="s">
        <v>550</v>
      </c>
      <c r="KWT21" s="530" t="s">
        <v>550</v>
      </c>
      <c r="KWU21" s="530" t="s">
        <v>550</v>
      </c>
      <c r="KWV21" s="530" t="s">
        <v>550</v>
      </c>
      <c r="KWW21" s="530" t="s">
        <v>550</v>
      </c>
      <c r="KWX21" s="530" t="s">
        <v>550</v>
      </c>
      <c r="KWY21" s="530" t="s">
        <v>550</v>
      </c>
      <c r="KWZ21" s="530" t="s">
        <v>550</v>
      </c>
      <c r="KXA21" s="530" t="s">
        <v>550</v>
      </c>
      <c r="KXB21" s="530" t="s">
        <v>550</v>
      </c>
      <c r="KXC21" s="530" t="s">
        <v>550</v>
      </c>
      <c r="KXD21" s="530" t="s">
        <v>550</v>
      </c>
      <c r="KXE21" s="530" t="s">
        <v>550</v>
      </c>
      <c r="KXF21" s="530" t="s">
        <v>550</v>
      </c>
      <c r="KXG21" s="530" t="s">
        <v>550</v>
      </c>
      <c r="KXH21" s="530" t="s">
        <v>550</v>
      </c>
      <c r="KXI21" s="530" t="s">
        <v>550</v>
      </c>
      <c r="KXJ21" s="530" t="s">
        <v>550</v>
      </c>
      <c r="KXK21" s="530" t="s">
        <v>550</v>
      </c>
      <c r="KXL21" s="530" t="s">
        <v>550</v>
      </c>
      <c r="KXM21" s="530" t="s">
        <v>550</v>
      </c>
      <c r="KXN21" s="530" t="s">
        <v>550</v>
      </c>
      <c r="KXO21" s="530" t="s">
        <v>550</v>
      </c>
      <c r="KXP21" s="530" t="s">
        <v>550</v>
      </c>
      <c r="KXQ21" s="530" t="s">
        <v>550</v>
      </c>
      <c r="KXR21" s="530" t="s">
        <v>550</v>
      </c>
      <c r="KXS21" s="530" t="s">
        <v>550</v>
      </c>
      <c r="KXT21" s="530" t="s">
        <v>550</v>
      </c>
      <c r="KXU21" s="530" t="s">
        <v>550</v>
      </c>
      <c r="KXV21" s="530" t="s">
        <v>550</v>
      </c>
      <c r="KXW21" s="530" t="s">
        <v>550</v>
      </c>
      <c r="KXX21" s="530" t="s">
        <v>550</v>
      </c>
      <c r="KXY21" s="530" t="s">
        <v>550</v>
      </c>
      <c r="KXZ21" s="530" t="s">
        <v>550</v>
      </c>
      <c r="KYA21" s="530" t="s">
        <v>550</v>
      </c>
      <c r="KYB21" s="530" t="s">
        <v>550</v>
      </c>
      <c r="KYC21" s="530" t="s">
        <v>550</v>
      </c>
      <c r="KYD21" s="530" t="s">
        <v>550</v>
      </c>
      <c r="KYE21" s="530" t="s">
        <v>550</v>
      </c>
      <c r="KYF21" s="530" t="s">
        <v>550</v>
      </c>
      <c r="KYG21" s="530" t="s">
        <v>550</v>
      </c>
      <c r="KYH21" s="530" t="s">
        <v>550</v>
      </c>
      <c r="KYI21" s="530" t="s">
        <v>550</v>
      </c>
      <c r="KYJ21" s="530" t="s">
        <v>550</v>
      </c>
      <c r="KYK21" s="530" t="s">
        <v>550</v>
      </c>
      <c r="KYL21" s="530" t="s">
        <v>550</v>
      </c>
      <c r="KYM21" s="530" t="s">
        <v>550</v>
      </c>
      <c r="KYN21" s="530" t="s">
        <v>550</v>
      </c>
      <c r="KYO21" s="530" t="s">
        <v>550</v>
      </c>
      <c r="KYP21" s="530" t="s">
        <v>550</v>
      </c>
      <c r="KYQ21" s="530" t="s">
        <v>550</v>
      </c>
      <c r="KYR21" s="530" t="s">
        <v>550</v>
      </c>
      <c r="KYS21" s="530" t="s">
        <v>550</v>
      </c>
      <c r="KYT21" s="530" t="s">
        <v>550</v>
      </c>
      <c r="KYU21" s="530" t="s">
        <v>550</v>
      </c>
      <c r="KYV21" s="530" t="s">
        <v>550</v>
      </c>
      <c r="KYW21" s="530" t="s">
        <v>550</v>
      </c>
      <c r="KYX21" s="530" t="s">
        <v>550</v>
      </c>
      <c r="KYY21" s="530" t="s">
        <v>550</v>
      </c>
      <c r="KYZ21" s="530" t="s">
        <v>550</v>
      </c>
      <c r="KZA21" s="530" t="s">
        <v>550</v>
      </c>
      <c r="KZB21" s="530" t="s">
        <v>550</v>
      </c>
      <c r="KZC21" s="530" t="s">
        <v>550</v>
      </c>
      <c r="KZD21" s="530" t="s">
        <v>550</v>
      </c>
      <c r="KZE21" s="530" t="s">
        <v>550</v>
      </c>
      <c r="KZF21" s="530" t="s">
        <v>550</v>
      </c>
      <c r="KZG21" s="530" t="s">
        <v>550</v>
      </c>
      <c r="KZH21" s="530" t="s">
        <v>550</v>
      </c>
      <c r="KZI21" s="530" t="s">
        <v>550</v>
      </c>
      <c r="KZJ21" s="530" t="s">
        <v>550</v>
      </c>
      <c r="KZK21" s="530" t="s">
        <v>550</v>
      </c>
      <c r="KZL21" s="530" t="s">
        <v>550</v>
      </c>
      <c r="KZM21" s="530" t="s">
        <v>550</v>
      </c>
      <c r="KZN21" s="530" t="s">
        <v>550</v>
      </c>
      <c r="KZO21" s="530" t="s">
        <v>550</v>
      </c>
      <c r="KZP21" s="530" t="s">
        <v>550</v>
      </c>
      <c r="KZQ21" s="530" t="s">
        <v>550</v>
      </c>
      <c r="KZR21" s="530" t="s">
        <v>550</v>
      </c>
      <c r="KZS21" s="530" t="s">
        <v>550</v>
      </c>
      <c r="KZT21" s="530" t="s">
        <v>550</v>
      </c>
      <c r="KZU21" s="530" t="s">
        <v>550</v>
      </c>
      <c r="KZV21" s="530" t="s">
        <v>550</v>
      </c>
      <c r="KZW21" s="530" t="s">
        <v>550</v>
      </c>
      <c r="KZX21" s="530" t="s">
        <v>550</v>
      </c>
      <c r="KZY21" s="530" t="s">
        <v>550</v>
      </c>
      <c r="KZZ21" s="530" t="s">
        <v>550</v>
      </c>
      <c r="LAA21" s="530" t="s">
        <v>550</v>
      </c>
      <c r="LAB21" s="530" t="s">
        <v>550</v>
      </c>
      <c r="LAC21" s="530" t="s">
        <v>550</v>
      </c>
      <c r="LAD21" s="530" t="s">
        <v>550</v>
      </c>
      <c r="LAE21" s="530" t="s">
        <v>550</v>
      </c>
      <c r="LAF21" s="530" t="s">
        <v>550</v>
      </c>
      <c r="LAG21" s="530" t="s">
        <v>550</v>
      </c>
      <c r="LAH21" s="530" t="s">
        <v>550</v>
      </c>
      <c r="LAI21" s="530" t="s">
        <v>550</v>
      </c>
      <c r="LAJ21" s="530" t="s">
        <v>550</v>
      </c>
      <c r="LAK21" s="530" t="s">
        <v>550</v>
      </c>
      <c r="LAL21" s="530" t="s">
        <v>550</v>
      </c>
      <c r="LAM21" s="530" t="s">
        <v>550</v>
      </c>
      <c r="LAN21" s="530" t="s">
        <v>550</v>
      </c>
      <c r="LAO21" s="530" t="s">
        <v>550</v>
      </c>
      <c r="LAP21" s="530" t="s">
        <v>550</v>
      </c>
      <c r="LAQ21" s="530" t="s">
        <v>550</v>
      </c>
      <c r="LAR21" s="530" t="s">
        <v>550</v>
      </c>
      <c r="LAS21" s="530" t="s">
        <v>550</v>
      </c>
      <c r="LAT21" s="530" t="s">
        <v>550</v>
      </c>
      <c r="LAU21" s="530" t="s">
        <v>550</v>
      </c>
      <c r="LAV21" s="530" t="s">
        <v>550</v>
      </c>
      <c r="LAW21" s="530" t="s">
        <v>550</v>
      </c>
      <c r="LAX21" s="530" t="s">
        <v>550</v>
      </c>
      <c r="LAY21" s="530" t="s">
        <v>550</v>
      </c>
      <c r="LAZ21" s="530" t="s">
        <v>550</v>
      </c>
      <c r="LBA21" s="530" t="s">
        <v>550</v>
      </c>
      <c r="LBB21" s="530" t="s">
        <v>550</v>
      </c>
      <c r="LBC21" s="530" t="s">
        <v>550</v>
      </c>
      <c r="LBD21" s="530" t="s">
        <v>550</v>
      </c>
      <c r="LBE21" s="530" t="s">
        <v>550</v>
      </c>
      <c r="LBF21" s="530" t="s">
        <v>550</v>
      </c>
      <c r="LBG21" s="530" t="s">
        <v>550</v>
      </c>
      <c r="LBH21" s="530" t="s">
        <v>550</v>
      </c>
      <c r="LBI21" s="530" t="s">
        <v>550</v>
      </c>
      <c r="LBJ21" s="530" t="s">
        <v>550</v>
      </c>
      <c r="LBK21" s="530" t="s">
        <v>550</v>
      </c>
      <c r="LBL21" s="530" t="s">
        <v>550</v>
      </c>
      <c r="LBM21" s="530" t="s">
        <v>550</v>
      </c>
      <c r="LBN21" s="530" t="s">
        <v>550</v>
      </c>
      <c r="LBO21" s="530" t="s">
        <v>550</v>
      </c>
      <c r="LBP21" s="530" t="s">
        <v>550</v>
      </c>
      <c r="LBQ21" s="530" t="s">
        <v>550</v>
      </c>
      <c r="LBR21" s="530" t="s">
        <v>550</v>
      </c>
      <c r="LBS21" s="530" t="s">
        <v>550</v>
      </c>
      <c r="LBT21" s="530" t="s">
        <v>550</v>
      </c>
      <c r="LBU21" s="530" t="s">
        <v>550</v>
      </c>
      <c r="LBV21" s="530" t="s">
        <v>550</v>
      </c>
      <c r="LBW21" s="530" t="s">
        <v>550</v>
      </c>
      <c r="LBX21" s="530" t="s">
        <v>550</v>
      </c>
      <c r="LBY21" s="530" t="s">
        <v>550</v>
      </c>
      <c r="LBZ21" s="530" t="s">
        <v>550</v>
      </c>
      <c r="LCA21" s="530" t="s">
        <v>550</v>
      </c>
      <c r="LCB21" s="530" t="s">
        <v>550</v>
      </c>
      <c r="LCC21" s="530" t="s">
        <v>550</v>
      </c>
      <c r="LCD21" s="530" t="s">
        <v>550</v>
      </c>
      <c r="LCE21" s="530" t="s">
        <v>550</v>
      </c>
      <c r="LCF21" s="530" t="s">
        <v>550</v>
      </c>
      <c r="LCG21" s="530" t="s">
        <v>550</v>
      </c>
      <c r="LCH21" s="530" t="s">
        <v>550</v>
      </c>
      <c r="LCI21" s="530" t="s">
        <v>550</v>
      </c>
      <c r="LCJ21" s="530" t="s">
        <v>550</v>
      </c>
      <c r="LCK21" s="530" t="s">
        <v>550</v>
      </c>
      <c r="LCL21" s="530" t="s">
        <v>550</v>
      </c>
      <c r="LCM21" s="530" t="s">
        <v>550</v>
      </c>
      <c r="LCN21" s="530" t="s">
        <v>550</v>
      </c>
      <c r="LCO21" s="530" t="s">
        <v>550</v>
      </c>
      <c r="LCP21" s="530" t="s">
        <v>550</v>
      </c>
      <c r="LCQ21" s="530" t="s">
        <v>550</v>
      </c>
      <c r="LCR21" s="530" t="s">
        <v>550</v>
      </c>
      <c r="LCS21" s="530" t="s">
        <v>550</v>
      </c>
      <c r="LCT21" s="530" t="s">
        <v>550</v>
      </c>
      <c r="LCU21" s="530" t="s">
        <v>550</v>
      </c>
      <c r="LCV21" s="530" t="s">
        <v>550</v>
      </c>
      <c r="LCW21" s="530" t="s">
        <v>550</v>
      </c>
      <c r="LCX21" s="530" t="s">
        <v>550</v>
      </c>
      <c r="LCY21" s="530" t="s">
        <v>550</v>
      </c>
      <c r="LCZ21" s="530" t="s">
        <v>550</v>
      </c>
      <c r="LDA21" s="530" t="s">
        <v>550</v>
      </c>
      <c r="LDB21" s="530" t="s">
        <v>550</v>
      </c>
      <c r="LDC21" s="530" t="s">
        <v>550</v>
      </c>
      <c r="LDD21" s="530" t="s">
        <v>550</v>
      </c>
      <c r="LDE21" s="530" t="s">
        <v>550</v>
      </c>
      <c r="LDF21" s="530" t="s">
        <v>550</v>
      </c>
      <c r="LDG21" s="530" t="s">
        <v>550</v>
      </c>
      <c r="LDH21" s="530" t="s">
        <v>550</v>
      </c>
      <c r="LDI21" s="530" t="s">
        <v>550</v>
      </c>
      <c r="LDJ21" s="530" t="s">
        <v>550</v>
      </c>
      <c r="LDK21" s="530" t="s">
        <v>550</v>
      </c>
      <c r="LDL21" s="530" t="s">
        <v>550</v>
      </c>
      <c r="LDM21" s="530" t="s">
        <v>550</v>
      </c>
      <c r="LDN21" s="530" t="s">
        <v>550</v>
      </c>
      <c r="LDO21" s="530" t="s">
        <v>550</v>
      </c>
      <c r="LDP21" s="530" t="s">
        <v>550</v>
      </c>
      <c r="LDQ21" s="530" t="s">
        <v>550</v>
      </c>
      <c r="LDR21" s="530" t="s">
        <v>550</v>
      </c>
      <c r="LDS21" s="530" t="s">
        <v>550</v>
      </c>
      <c r="LDT21" s="530" t="s">
        <v>550</v>
      </c>
      <c r="LDU21" s="530" t="s">
        <v>550</v>
      </c>
      <c r="LDV21" s="530" t="s">
        <v>550</v>
      </c>
      <c r="LDW21" s="530" t="s">
        <v>550</v>
      </c>
      <c r="LDX21" s="530" t="s">
        <v>550</v>
      </c>
      <c r="LDY21" s="530" t="s">
        <v>550</v>
      </c>
      <c r="LDZ21" s="530" t="s">
        <v>550</v>
      </c>
      <c r="LEA21" s="530" t="s">
        <v>550</v>
      </c>
      <c r="LEB21" s="530" t="s">
        <v>550</v>
      </c>
      <c r="LEC21" s="530" t="s">
        <v>550</v>
      </c>
      <c r="LED21" s="530" t="s">
        <v>550</v>
      </c>
      <c r="LEE21" s="530" t="s">
        <v>550</v>
      </c>
      <c r="LEF21" s="530" t="s">
        <v>550</v>
      </c>
      <c r="LEG21" s="530" t="s">
        <v>550</v>
      </c>
      <c r="LEH21" s="530" t="s">
        <v>550</v>
      </c>
      <c r="LEI21" s="530" t="s">
        <v>550</v>
      </c>
      <c r="LEJ21" s="530" t="s">
        <v>550</v>
      </c>
      <c r="LEK21" s="530" t="s">
        <v>550</v>
      </c>
      <c r="LEL21" s="530" t="s">
        <v>550</v>
      </c>
      <c r="LEM21" s="530" t="s">
        <v>550</v>
      </c>
      <c r="LEN21" s="530" t="s">
        <v>550</v>
      </c>
      <c r="LEO21" s="530" t="s">
        <v>550</v>
      </c>
      <c r="LEP21" s="530" t="s">
        <v>550</v>
      </c>
      <c r="LEQ21" s="530" t="s">
        <v>550</v>
      </c>
      <c r="LER21" s="530" t="s">
        <v>550</v>
      </c>
      <c r="LES21" s="530" t="s">
        <v>550</v>
      </c>
      <c r="LET21" s="530" t="s">
        <v>550</v>
      </c>
      <c r="LEU21" s="530" t="s">
        <v>550</v>
      </c>
      <c r="LEV21" s="530" t="s">
        <v>550</v>
      </c>
      <c r="LEW21" s="530" t="s">
        <v>550</v>
      </c>
      <c r="LEX21" s="530" t="s">
        <v>550</v>
      </c>
      <c r="LEY21" s="530" t="s">
        <v>550</v>
      </c>
      <c r="LEZ21" s="530" t="s">
        <v>550</v>
      </c>
      <c r="LFA21" s="530" t="s">
        <v>550</v>
      </c>
      <c r="LFB21" s="530" t="s">
        <v>550</v>
      </c>
      <c r="LFC21" s="530" t="s">
        <v>550</v>
      </c>
      <c r="LFD21" s="530" t="s">
        <v>550</v>
      </c>
      <c r="LFE21" s="530" t="s">
        <v>550</v>
      </c>
      <c r="LFF21" s="530" t="s">
        <v>550</v>
      </c>
      <c r="LFG21" s="530" t="s">
        <v>550</v>
      </c>
      <c r="LFH21" s="530" t="s">
        <v>550</v>
      </c>
      <c r="LFI21" s="530" t="s">
        <v>550</v>
      </c>
      <c r="LFJ21" s="530" t="s">
        <v>550</v>
      </c>
      <c r="LFK21" s="530" t="s">
        <v>550</v>
      </c>
      <c r="LFL21" s="530" t="s">
        <v>550</v>
      </c>
      <c r="LFM21" s="530" t="s">
        <v>550</v>
      </c>
      <c r="LFN21" s="530" t="s">
        <v>550</v>
      </c>
      <c r="LFO21" s="530" t="s">
        <v>550</v>
      </c>
      <c r="LFP21" s="530" t="s">
        <v>550</v>
      </c>
      <c r="LFQ21" s="530" t="s">
        <v>550</v>
      </c>
      <c r="LFR21" s="530" t="s">
        <v>550</v>
      </c>
      <c r="LFS21" s="530" t="s">
        <v>550</v>
      </c>
      <c r="LFT21" s="530" t="s">
        <v>550</v>
      </c>
      <c r="LFU21" s="530" t="s">
        <v>550</v>
      </c>
      <c r="LFV21" s="530" t="s">
        <v>550</v>
      </c>
      <c r="LFW21" s="530" t="s">
        <v>550</v>
      </c>
      <c r="LFX21" s="530" t="s">
        <v>550</v>
      </c>
      <c r="LFY21" s="530" t="s">
        <v>550</v>
      </c>
      <c r="LFZ21" s="530" t="s">
        <v>550</v>
      </c>
      <c r="LGA21" s="530" t="s">
        <v>550</v>
      </c>
      <c r="LGB21" s="530" t="s">
        <v>550</v>
      </c>
      <c r="LGC21" s="530" t="s">
        <v>550</v>
      </c>
      <c r="LGD21" s="530" t="s">
        <v>550</v>
      </c>
      <c r="LGE21" s="530" t="s">
        <v>550</v>
      </c>
      <c r="LGF21" s="530" t="s">
        <v>550</v>
      </c>
      <c r="LGG21" s="530" t="s">
        <v>550</v>
      </c>
      <c r="LGH21" s="530" t="s">
        <v>550</v>
      </c>
      <c r="LGI21" s="530" t="s">
        <v>550</v>
      </c>
      <c r="LGJ21" s="530" t="s">
        <v>550</v>
      </c>
      <c r="LGK21" s="530" t="s">
        <v>550</v>
      </c>
      <c r="LGL21" s="530" t="s">
        <v>550</v>
      </c>
      <c r="LGM21" s="530" t="s">
        <v>550</v>
      </c>
      <c r="LGN21" s="530" t="s">
        <v>550</v>
      </c>
      <c r="LGO21" s="530" t="s">
        <v>550</v>
      </c>
      <c r="LGP21" s="530" t="s">
        <v>550</v>
      </c>
      <c r="LGQ21" s="530" t="s">
        <v>550</v>
      </c>
      <c r="LGR21" s="530" t="s">
        <v>550</v>
      </c>
      <c r="LGS21" s="530" t="s">
        <v>550</v>
      </c>
      <c r="LGT21" s="530" t="s">
        <v>550</v>
      </c>
      <c r="LGU21" s="530" t="s">
        <v>550</v>
      </c>
      <c r="LGV21" s="530" t="s">
        <v>550</v>
      </c>
      <c r="LGW21" s="530" t="s">
        <v>550</v>
      </c>
      <c r="LGX21" s="530" t="s">
        <v>550</v>
      </c>
      <c r="LGY21" s="530" t="s">
        <v>550</v>
      </c>
      <c r="LGZ21" s="530" t="s">
        <v>550</v>
      </c>
      <c r="LHA21" s="530" t="s">
        <v>550</v>
      </c>
      <c r="LHB21" s="530" t="s">
        <v>550</v>
      </c>
      <c r="LHC21" s="530" t="s">
        <v>550</v>
      </c>
      <c r="LHD21" s="530" t="s">
        <v>550</v>
      </c>
      <c r="LHE21" s="530" t="s">
        <v>550</v>
      </c>
      <c r="LHF21" s="530" t="s">
        <v>550</v>
      </c>
      <c r="LHG21" s="530" t="s">
        <v>550</v>
      </c>
      <c r="LHH21" s="530" t="s">
        <v>550</v>
      </c>
      <c r="LHI21" s="530" t="s">
        <v>550</v>
      </c>
      <c r="LHJ21" s="530" t="s">
        <v>550</v>
      </c>
      <c r="LHK21" s="530" t="s">
        <v>550</v>
      </c>
      <c r="LHL21" s="530" t="s">
        <v>550</v>
      </c>
      <c r="LHM21" s="530" t="s">
        <v>550</v>
      </c>
      <c r="LHN21" s="530" t="s">
        <v>550</v>
      </c>
      <c r="LHO21" s="530" t="s">
        <v>550</v>
      </c>
      <c r="LHP21" s="530" t="s">
        <v>550</v>
      </c>
      <c r="LHQ21" s="530" t="s">
        <v>550</v>
      </c>
      <c r="LHR21" s="530" t="s">
        <v>550</v>
      </c>
      <c r="LHS21" s="530" t="s">
        <v>550</v>
      </c>
      <c r="LHT21" s="530" t="s">
        <v>550</v>
      </c>
      <c r="LHU21" s="530" t="s">
        <v>550</v>
      </c>
      <c r="LHV21" s="530" t="s">
        <v>550</v>
      </c>
      <c r="LHW21" s="530" t="s">
        <v>550</v>
      </c>
      <c r="LHX21" s="530" t="s">
        <v>550</v>
      </c>
      <c r="LHY21" s="530" t="s">
        <v>550</v>
      </c>
      <c r="LHZ21" s="530" t="s">
        <v>550</v>
      </c>
      <c r="LIA21" s="530" t="s">
        <v>550</v>
      </c>
      <c r="LIB21" s="530" t="s">
        <v>550</v>
      </c>
      <c r="LIC21" s="530" t="s">
        <v>550</v>
      </c>
      <c r="LID21" s="530" t="s">
        <v>550</v>
      </c>
      <c r="LIE21" s="530" t="s">
        <v>550</v>
      </c>
      <c r="LIF21" s="530" t="s">
        <v>550</v>
      </c>
      <c r="LIG21" s="530" t="s">
        <v>550</v>
      </c>
      <c r="LIH21" s="530" t="s">
        <v>550</v>
      </c>
      <c r="LII21" s="530" t="s">
        <v>550</v>
      </c>
      <c r="LIJ21" s="530" t="s">
        <v>550</v>
      </c>
      <c r="LIK21" s="530" t="s">
        <v>550</v>
      </c>
      <c r="LIL21" s="530" t="s">
        <v>550</v>
      </c>
      <c r="LIM21" s="530" t="s">
        <v>550</v>
      </c>
      <c r="LIN21" s="530" t="s">
        <v>550</v>
      </c>
      <c r="LIO21" s="530" t="s">
        <v>550</v>
      </c>
      <c r="LIP21" s="530" t="s">
        <v>550</v>
      </c>
      <c r="LIQ21" s="530" t="s">
        <v>550</v>
      </c>
      <c r="LIR21" s="530" t="s">
        <v>550</v>
      </c>
      <c r="LIS21" s="530" t="s">
        <v>550</v>
      </c>
      <c r="LIT21" s="530" t="s">
        <v>550</v>
      </c>
      <c r="LIU21" s="530" t="s">
        <v>550</v>
      </c>
      <c r="LIV21" s="530" t="s">
        <v>550</v>
      </c>
      <c r="LIW21" s="530" t="s">
        <v>550</v>
      </c>
      <c r="LIX21" s="530" t="s">
        <v>550</v>
      </c>
      <c r="LIY21" s="530" t="s">
        <v>550</v>
      </c>
      <c r="LIZ21" s="530" t="s">
        <v>550</v>
      </c>
      <c r="LJA21" s="530" t="s">
        <v>550</v>
      </c>
      <c r="LJB21" s="530" t="s">
        <v>550</v>
      </c>
      <c r="LJC21" s="530" t="s">
        <v>550</v>
      </c>
      <c r="LJD21" s="530" t="s">
        <v>550</v>
      </c>
      <c r="LJE21" s="530" t="s">
        <v>550</v>
      </c>
      <c r="LJF21" s="530" t="s">
        <v>550</v>
      </c>
      <c r="LJG21" s="530" t="s">
        <v>550</v>
      </c>
      <c r="LJH21" s="530" t="s">
        <v>550</v>
      </c>
      <c r="LJI21" s="530" t="s">
        <v>550</v>
      </c>
      <c r="LJJ21" s="530" t="s">
        <v>550</v>
      </c>
      <c r="LJK21" s="530" t="s">
        <v>550</v>
      </c>
      <c r="LJL21" s="530" t="s">
        <v>550</v>
      </c>
      <c r="LJM21" s="530" t="s">
        <v>550</v>
      </c>
      <c r="LJN21" s="530" t="s">
        <v>550</v>
      </c>
      <c r="LJO21" s="530" t="s">
        <v>550</v>
      </c>
      <c r="LJP21" s="530" t="s">
        <v>550</v>
      </c>
      <c r="LJQ21" s="530" t="s">
        <v>550</v>
      </c>
      <c r="LJR21" s="530" t="s">
        <v>550</v>
      </c>
      <c r="LJS21" s="530" t="s">
        <v>550</v>
      </c>
      <c r="LJT21" s="530" t="s">
        <v>550</v>
      </c>
      <c r="LJU21" s="530" t="s">
        <v>550</v>
      </c>
      <c r="LJV21" s="530" t="s">
        <v>550</v>
      </c>
      <c r="LJW21" s="530" t="s">
        <v>550</v>
      </c>
      <c r="LJX21" s="530" t="s">
        <v>550</v>
      </c>
      <c r="LJY21" s="530" t="s">
        <v>550</v>
      </c>
      <c r="LJZ21" s="530" t="s">
        <v>550</v>
      </c>
      <c r="LKA21" s="530" t="s">
        <v>550</v>
      </c>
      <c r="LKB21" s="530" t="s">
        <v>550</v>
      </c>
      <c r="LKC21" s="530" t="s">
        <v>550</v>
      </c>
      <c r="LKD21" s="530" t="s">
        <v>550</v>
      </c>
      <c r="LKE21" s="530" t="s">
        <v>550</v>
      </c>
      <c r="LKF21" s="530" t="s">
        <v>550</v>
      </c>
      <c r="LKG21" s="530" t="s">
        <v>550</v>
      </c>
      <c r="LKH21" s="530" t="s">
        <v>550</v>
      </c>
      <c r="LKI21" s="530" t="s">
        <v>550</v>
      </c>
      <c r="LKJ21" s="530" t="s">
        <v>550</v>
      </c>
      <c r="LKK21" s="530" t="s">
        <v>550</v>
      </c>
      <c r="LKL21" s="530" t="s">
        <v>550</v>
      </c>
      <c r="LKM21" s="530" t="s">
        <v>550</v>
      </c>
      <c r="LKN21" s="530" t="s">
        <v>550</v>
      </c>
      <c r="LKO21" s="530" t="s">
        <v>550</v>
      </c>
      <c r="LKP21" s="530" t="s">
        <v>550</v>
      </c>
      <c r="LKQ21" s="530" t="s">
        <v>550</v>
      </c>
      <c r="LKR21" s="530" t="s">
        <v>550</v>
      </c>
      <c r="LKS21" s="530" t="s">
        <v>550</v>
      </c>
      <c r="LKT21" s="530" t="s">
        <v>550</v>
      </c>
      <c r="LKU21" s="530" t="s">
        <v>550</v>
      </c>
      <c r="LKV21" s="530" t="s">
        <v>550</v>
      </c>
      <c r="LKW21" s="530" t="s">
        <v>550</v>
      </c>
      <c r="LKX21" s="530" t="s">
        <v>550</v>
      </c>
      <c r="LKY21" s="530" t="s">
        <v>550</v>
      </c>
      <c r="LKZ21" s="530" t="s">
        <v>550</v>
      </c>
      <c r="LLA21" s="530" t="s">
        <v>550</v>
      </c>
      <c r="LLB21" s="530" t="s">
        <v>550</v>
      </c>
      <c r="LLC21" s="530" t="s">
        <v>550</v>
      </c>
      <c r="LLD21" s="530" t="s">
        <v>550</v>
      </c>
      <c r="LLE21" s="530" t="s">
        <v>550</v>
      </c>
      <c r="LLF21" s="530" t="s">
        <v>550</v>
      </c>
      <c r="LLG21" s="530" t="s">
        <v>550</v>
      </c>
      <c r="LLH21" s="530" t="s">
        <v>550</v>
      </c>
      <c r="LLI21" s="530" t="s">
        <v>550</v>
      </c>
      <c r="LLJ21" s="530" t="s">
        <v>550</v>
      </c>
      <c r="LLK21" s="530" t="s">
        <v>550</v>
      </c>
      <c r="LLL21" s="530" t="s">
        <v>550</v>
      </c>
      <c r="LLM21" s="530" t="s">
        <v>550</v>
      </c>
      <c r="LLN21" s="530" t="s">
        <v>550</v>
      </c>
      <c r="LLO21" s="530" t="s">
        <v>550</v>
      </c>
      <c r="LLP21" s="530" t="s">
        <v>550</v>
      </c>
      <c r="LLQ21" s="530" t="s">
        <v>550</v>
      </c>
      <c r="LLR21" s="530" t="s">
        <v>550</v>
      </c>
      <c r="LLS21" s="530" t="s">
        <v>550</v>
      </c>
      <c r="LLT21" s="530" t="s">
        <v>550</v>
      </c>
      <c r="LLU21" s="530" t="s">
        <v>550</v>
      </c>
      <c r="LLV21" s="530" t="s">
        <v>550</v>
      </c>
      <c r="LLW21" s="530" t="s">
        <v>550</v>
      </c>
      <c r="LLX21" s="530" t="s">
        <v>550</v>
      </c>
      <c r="LLY21" s="530" t="s">
        <v>550</v>
      </c>
      <c r="LLZ21" s="530" t="s">
        <v>550</v>
      </c>
      <c r="LMA21" s="530" t="s">
        <v>550</v>
      </c>
      <c r="LMB21" s="530" t="s">
        <v>550</v>
      </c>
      <c r="LMC21" s="530" t="s">
        <v>550</v>
      </c>
      <c r="LMD21" s="530" t="s">
        <v>550</v>
      </c>
      <c r="LME21" s="530" t="s">
        <v>550</v>
      </c>
      <c r="LMF21" s="530" t="s">
        <v>550</v>
      </c>
      <c r="LMG21" s="530" t="s">
        <v>550</v>
      </c>
      <c r="LMH21" s="530" t="s">
        <v>550</v>
      </c>
      <c r="LMI21" s="530" t="s">
        <v>550</v>
      </c>
      <c r="LMJ21" s="530" t="s">
        <v>550</v>
      </c>
      <c r="LMK21" s="530" t="s">
        <v>550</v>
      </c>
      <c r="LML21" s="530" t="s">
        <v>550</v>
      </c>
      <c r="LMM21" s="530" t="s">
        <v>550</v>
      </c>
      <c r="LMN21" s="530" t="s">
        <v>550</v>
      </c>
      <c r="LMO21" s="530" t="s">
        <v>550</v>
      </c>
      <c r="LMP21" s="530" t="s">
        <v>550</v>
      </c>
      <c r="LMQ21" s="530" t="s">
        <v>550</v>
      </c>
      <c r="LMR21" s="530" t="s">
        <v>550</v>
      </c>
      <c r="LMS21" s="530" t="s">
        <v>550</v>
      </c>
      <c r="LMT21" s="530" t="s">
        <v>550</v>
      </c>
      <c r="LMU21" s="530" t="s">
        <v>550</v>
      </c>
      <c r="LMV21" s="530" t="s">
        <v>550</v>
      </c>
      <c r="LMW21" s="530" t="s">
        <v>550</v>
      </c>
      <c r="LMX21" s="530" t="s">
        <v>550</v>
      </c>
      <c r="LMY21" s="530" t="s">
        <v>550</v>
      </c>
      <c r="LMZ21" s="530" t="s">
        <v>550</v>
      </c>
      <c r="LNA21" s="530" t="s">
        <v>550</v>
      </c>
      <c r="LNB21" s="530" t="s">
        <v>550</v>
      </c>
      <c r="LNC21" s="530" t="s">
        <v>550</v>
      </c>
      <c r="LND21" s="530" t="s">
        <v>550</v>
      </c>
      <c r="LNE21" s="530" t="s">
        <v>550</v>
      </c>
      <c r="LNF21" s="530" t="s">
        <v>550</v>
      </c>
      <c r="LNG21" s="530" t="s">
        <v>550</v>
      </c>
      <c r="LNH21" s="530" t="s">
        <v>550</v>
      </c>
      <c r="LNI21" s="530" t="s">
        <v>550</v>
      </c>
      <c r="LNJ21" s="530" t="s">
        <v>550</v>
      </c>
      <c r="LNK21" s="530" t="s">
        <v>550</v>
      </c>
      <c r="LNL21" s="530" t="s">
        <v>550</v>
      </c>
      <c r="LNM21" s="530" t="s">
        <v>550</v>
      </c>
      <c r="LNN21" s="530" t="s">
        <v>550</v>
      </c>
      <c r="LNO21" s="530" t="s">
        <v>550</v>
      </c>
      <c r="LNP21" s="530" t="s">
        <v>550</v>
      </c>
      <c r="LNQ21" s="530" t="s">
        <v>550</v>
      </c>
      <c r="LNR21" s="530" t="s">
        <v>550</v>
      </c>
      <c r="LNS21" s="530" t="s">
        <v>550</v>
      </c>
      <c r="LNT21" s="530" t="s">
        <v>550</v>
      </c>
      <c r="LNU21" s="530" t="s">
        <v>550</v>
      </c>
      <c r="LNV21" s="530" t="s">
        <v>550</v>
      </c>
      <c r="LNW21" s="530" t="s">
        <v>550</v>
      </c>
      <c r="LNX21" s="530" t="s">
        <v>550</v>
      </c>
      <c r="LNY21" s="530" t="s">
        <v>550</v>
      </c>
      <c r="LNZ21" s="530" t="s">
        <v>550</v>
      </c>
      <c r="LOA21" s="530" t="s">
        <v>550</v>
      </c>
      <c r="LOB21" s="530" t="s">
        <v>550</v>
      </c>
      <c r="LOC21" s="530" t="s">
        <v>550</v>
      </c>
      <c r="LOD21" s="530" t="s">
        <v>550</v>
      </c>
      <c r="LOE21" s="530" t="s">
        <v>550</v>
      </c>
      <c r="LOF21" s="530" t="s">
        <v>550</v>
      </c>
      <c r="LOG21" s="530" t="s">
        <v>550</v>
      </c>
      <c r="LOH21" s="530" t="s">
        <v>550</v>
      </c>
      <c r="LOI21" s="530" t="s">
        <v>550</v>
      </c>
      <c r="LOJ21" s="530" t="s">
        <v>550</v>
      </c>
      <c r="LOK21" s="530" t="s">
        <v>550</v>
      </c>
      <c r="LOL21" s="530" t="s">
        <v>550</v>
      </c>
      <c r="LOM21" s="530" t="s">
        <v>550</v>
      </c>
      <c r="LON21" s="530" t="s">
        <v>550</v>
      </c>
      <c r="LOO21" s="530" t="s">
        <v>550</v>
      </c>
      <c r="LOP21" s="530" t="s">
        <v>550</v>
      </c>
      <c r="LOQ21" s="530" t="s">
        <v>550</v>
      </c>
      <c r="LOR21" s="530" t="s">
        <v>550</v>
      </c>
      <c r="LOS21" s="530" t="s">
        <v>550</v>
      </c>
      <c r="LOT21" s="530" t="s">
        <v>550</v>
      </c>
      <c r="LOU21" s="530" t="s">
        <v>550</v>
      </c>
      <c r="LOV21" s="530" t="s">
        <v>550</v>
      </c>
      <c r="LOW21" s="530" t="s">
        <v>550</v>
      </c>
      <c r="LOX21" s="530" t="s">
        <v>550</v>
      </c>
      <c r="LOY21" s="530" t="s">
        <v>550</v>
      </c>
      <c r="LOZ21" s="530" t="s">
        <v>550</v>
      </c>
      <c r="LPA21" s="530" t="s">
        <v>550</v>
      </c>
      <c r="LPB21" s="530" t="s">
        <v>550</v>
      </c>
      <c r="LPC21" s="530" t="s">
        <v>550</v>
      </c>
      <c r="LPD21" s="530" t="s">
        <v>550</v>
      </c>
      <c r="LPE21" s="530" t="s">
        <v>550</v>
      </c>
      <c r="LPF21" s="530" t="s">
        <v>550</v>
      </c>
      <c r="LPG21" s="530" t="s">
        <v>550</v>
      </c>
      <c r="LPH21" s="530" t="s">
        <v>550</v>
      </c>
      <c r="LPI21" s="530" t="s">
        <v>550</v>
      </c>
      <c r="LPJ21" s="530" t="s">
        <v>550</v>
      </c>
      <c r="LPK21" s="530" t="s">
        <v>550</v>
      </c>
      <c r="LPL21" s="530" t="s">
        <v>550</v>
      </c>
      <c r="LPM21" s="530" t="s">
        <v>550</v>
      </c>
      <c r="LPN21" s="530" t="s">
        <v>550</v>
      </c>
      <c r="LPO21" s="530" t="s">
        <v>550</v>
      </c>
      <c r="LPP21" s="530" t="s">
        <v>550</v>
      </c>
      <c r="LPQ21" s="530" t="s">
        <v>550</v>
      </c>
      <c r="LPR21" s="530" t="s">
        <v>550</v>
      </c>
      <c r="LPS21" s="530" t="s">
        <v>550</v>
      </c>
      <c r="LPT21" s="530" t="s">
        <v>550</v>
      </c>
      <c r="LPU21" s="530" t="s">
        <v>550</v>
      </c>
      <c r="LPV21" s="530" t="s">
        <v>550</v>
      </c>
      <c r="LPW21" s="530" t="s">
        <v>550</v>
      </c>
      <c r="LPX21" s="530" t="s">
        <v>550</v>
      </c>
      <c r="LPY21" s="530" t="s">
        <v>550</v>
      </c>
      <c r="LPZ21" s="530" t="s">
        <v>550</v>
      </c>
      <c r="LQA21" s="530" t="s">
        <v>550</v>
      </c>
      <c r="LQB21" s="530" t="s">
        <v>550</v>
      </c>
      <c r="LQC21" s="530" t="s">
        <v>550</v>
      </c>
      <c r="LQD21" s="530" t="s">
        <v>550</v>
      </c>
      <c r="LQE21" s="530" t="s">
        <v>550</v>
      </c>
      <c r="LQF21" s="530" t="s">
        <v>550</v>
      </c>
      <c r="LQG21" s="530" t="s">
        <v>550</v>
      </c>
      <c r="LQH21" s="530" t="s">
        <v>550</v>
      </c>
      <c r="LQI21" s="530" t="s">
        <v>550</v>
      </c>
      <c r="LQJ21" s="530" t="s">
        <v>550</v>
      </c>
      <c r="LQK21" s="530" t="s">
        <v>550</v>
      </c>
      <c r="LQL21" s="530" t="s">
        <v>550</v>
      </c>
      <c r="LQM21" s="530" t="s">
        <v>550</v>
      </c>
      <c r="LQN21" s="530" t="s">
        <v>550</v>
      </c>
      <c r="LQO21" s="530" t="s">
        <v>550</v>
      </c>
      <c r="LQP21" s="530" t="s">
        <v>550</v>
      </c>
      <c r="LQQ21" s="530" t="s">
        <v>550</v>
      </c>
      <c r="LQR21" s="530" t="s">
        <v>550</v>
      </c>
      <c r="LQS21" s="530" t="s">
        <v>550</v>
      </c>
      <c r="LQT21" s="530" t="s">
        <v>550</v>
      </c>
      <c r="LQU21" s="530" t="s">
        <v>550</v>
      </c>
      <c r="LQV21" s="530" t="s">
        <v>550</v>
      </c>
      <c r="LQW21" s="530" t="s">
        <v>550</v>
      </c>
      <c r="LQX21" s="530" t="s">
        <v>550</v>
      </c>
      <c r="LQY21" s="530" t="s">
        <v>550</v>
      </c>
      <c r="LQZ21" s="530" t="s">
        <v>550</v>
      </c>
      <c r="LRA21" s="530" t="s">
        <v>550</v>
      </c>
      <c r="LRB21" s="530" t="s">
        <v>550</v>
      </c>
      <c r="LRC21" s="530" t="s">
        <v>550</v>
      </c>
      <c r="LRD21" s="530" t="s">
        <v>550</v>
      </c>
      <c r="LRE21" s="530" t="s">
        <v>550</v>
      </c>
      <c r="LRF21" s="530" t="s">
        <v>550</v>
      </c>
      <c r="LRG21" s="530" t="s">
        <v>550</v>
      </c>
      <c r="LRH21" s="530" t="s">
        <v>550</v>
      </c>
      <c r="LRI21" s="530" t="s">
        <v>550</v>
      </c>
      <c r="LRJ21" s="530" t="s">
        <v>550</v>
      </c>
      <c r="LRK21" s="530" t="s">
        <v>550</v>
      </c>
      <c r="LRL21" s="530" t="s">
        <v>550</v>
      </c>
      <c r="LRM21" s="530" t="s">
        <v>550</v>
      </c>
      <c r="LRN21" s="530" t="s">
        <v>550</v>
      </c>
      <c r="LRO21" s="530" t="s">
        <v>550</v>
      </c>
      <c r="LRP21" s="530" t="s">
        <v>550</v>
      </c>
      <c r="LRQ21" s="530" t="s">
        <v>550</v>
      </c>
      <c r="LRR21" s="530" t="s">
        <v>550</v>
      </c>
      <c r="LRS21" s="530" t="s">
        <v>550</v>
      </c>
      <c r="LRT21" s="530" t="s">
        <v>550</v>
      </c>
      <c r="LRU21" s="530" t="s">
        <v>550</v>
      </c>
      <c r="LRV21" s="530" t="s">
        <v>550</v>
      </c>
      <c r="LRW21" s="530" t="s">
        <v>550</v>
      </c>
      <c r="LRX21" s="530" t="s">
        <v>550</v>
      </c>
      <c r="LRY21" s="530" t="s">
        <v>550</v>
      </c>
      <c r="LRZ21" s="530" t="s">
        <v>550</v>
      </c>
      <c r="LSA21" s="530" t="s">
        <v>550</v>
      </c>
      <c r="LSB21" s="530" t="s">
        <v>550</v>
      </c>
      <c r="LSC21" s="530" t="s">
        <v>550</v>
      </c>
      <c r="LSD21" s="530" t="s">
        <v>550</v>
      </c>
      <c r="LSE21" s="530" t="s">
        <v>550</v>
      </c>
      <c r="LSF21" s="530" t="s">
        <v>550</v>
      </c>
      <c r="LSG21" s="530" t="s">
        <v>550</v>
      </c>
      <c r="LSH21" s="530" t="s">
        <v>550</v>
      </c>
      <c r="LSI21" s="530" t="s">
        <v>550</v>
      </c>
      <c r="LSJ21" s="530" t="s">
        <v>550</v>
      </c>
      <c r="LSK21" s="530" t="s">
        <v>550</v>
      </c>
      <c r="LSL21" s="530" t="s">
        <v>550</v>
      </c>
      <c r="LSM21" s="530" t="s">
        <v>550</v>
      </c>
      <c r="LSN21" s="530" t="s">
        <v>550</v>
      </c>
      <c r="LSO21" s="530" t="s">
        <v>550</v>
      </c>
      <c r="LSP21" s="530" t="s">
        <v>550</v>
      </c>
      <c r="LSQ21" s="530" t="s">
        <v>550</v>
      </c>
      <c r="LSR21" s="530" t="s">
        <v>550</v>
      </c>
      <c r="LSS21" s="530" t="s">
        <v>550</v>
      </c>
      <c r="LST21" s="530" t="s">
        <v>550</v>
      </c>
      <c r="LSU21" s="530" t="s">
        <v>550</v>
      </c>
      <c r="LSV21" s="530" t="s">
        <v>550</v>
      </c>
      <c r="LSW21" s="530" t="s">
        <v>550</v>
      </c>
      <c r="LSX21" s="530" t="s">
        <v>550</v>
      </c>
      <c r="LSY21" s="530" t="s">
        <v>550</v>
      </c>
      <c r="LSZ21" s="530" t="s">
        <v>550</v>
      </c>
      <c r="LTA21" s="530" t="s">
        <v>550</v>
      </c>
      <c r="LTB21" s="530" t="s">
        <v>550</v>
      </c>
      <c r="LTC21" s="530" t="s">
        <v>550</v>
      </c>
      <c r="LTD21" s="530" t="s">
        <v>550</v>
      </c>
      <c r="LTE21" s="530" t="s">
        <v>550</v>
      </c>
      <c r="LTF21" s="530" t="s">
        <v>550</v>
      </c>
      <c r="LTG21" s="530" t="s">
        <v>550</v>
      </c>
      <c r="LTH21" s="530" t="s">
        <v>550</v>
      </c>
      <c r="LTI21" s="530" t="s">
        <v>550</v>
      </c>
      <c r="LTJ21" s="530" t="s">
        <v>550</v>
      </c>
      <c r="LTK21" s="530" t="s">
        <v>550</v>
      </c>
      <c r="LTL21" s="530" t="s">
        <v>550</v>
      </c>
      <c r="LTM21" s="530" t="s">
        <v>550</v>
      </c>
      <c r="LTN21" s="530" t="s">
        <v>550</v>
      </c>
      <c r="LTO21" s="530" t="s">
        <v>550</v>
      </c>
      <c r="LTP21" s="530" t="s">
        <v>550</v>
      </c>
      <c r="LTQ21" s="530" t="s">
        <v>550</v>
      </c>
      <c r="LTR21" s="530" t="s">
        <v>550</v>
      </c>
      <c r="LTS21" s="530" t="s">
        <v>550</v>
      </c>
      <c r="LTT21" s="530" t="s">
        <v>550</v>
      </c>
      <c r="LTU21" s="530" t="s">
        <v>550</v>
      </c>
      <c r="LTV21" s="530" t="s">
        <v>550</v>
      </c>
      <c r="LTW21" s="530" t="s">
        <v>550</v>
      </c>
      <c r="LTX21" s="530" t="s">
        <v>550</v>
      </c>
      <c r="LTY21" s="530" t="s">
        <v>550</v>
      </c>
      <c r="LTZ21" s="530" t="s">
        <v>550</v>
      </c>
      <c r="LUA21" s="530" t="s">
        <v>550</v>
      </c>
      <c r="LUB21" s="530" t="s">
        <v>550</v>
      </c>
      <c r="LUC21" s="530" t="s">
        <v>550</v>
      </c>
      <c r="LUD21" s="530" t="s">
        <v>550</v>
      </c>
      <c r="LUE21" s="530" t="s">
        <v>550</v>
      </c>
      <c r="LUF21" s="530" t="s">
        <v>550</v>
      </c>
      <c r="LUG21" s="530" t="s">
        <v>550</v>
      </c>
      <c r="LUH21" s="530" t="s">
        <v>550</v>
      </c>
      <c r="LUI21" s="530" t="s">
        <v>550</v>
      </c>
      <c r="LUJ21" s="530" t="s">
        <v>550</v>
      </c>
      <c r="LUK21" s="530" t="s">
        <v>550</v>
      </c>
      <c r="LUL21" s="530" t="s">
        <v>550</v>
      </c>
      <c r="LUM21" s="530" t="s">
        <v>550</v>
      </c>
      <c r="LUN21" s="530" t="s">
        <v>550</v>
      </c>
      <c r="LUO21" s="530" t="s">
        <v>550</v>
      </c>
      <c r="LUP21" s="530" t="s">
        <v>550</v>
      </c>
      <c r="LUQ21" s="530" t="s">
        <v>550</v>
      </c>
      <c r="LUR21" s="530" t="s">
        <v>550</v>
      </c>
      <c r="LUS21" s="530" t="s">
        <v>550</v>
      </c>
      <c r="LUT21" s="530" t="s">
        <v>550</v>
      </c>
      <c r="LUU21" s="530" t="s">
        <v>550</v>
      </c>
      <c r="LUV21" s="530" t="s">
        <v>550</v>
      </c>
      <c r="LUW21" s="530" t="s">
        <v>550</v>
      </c>
      <c r="LUX21" s="530" t="s">
        <v>550</v>
      </c>
      <c r="LUY21" s="530" t="s">
        <v>550</v>
      </c>
      <c r="LUZ21" s="530" t="s">
        <v>550</v>
      </c>
      <c r="LVA21" s="530" t="s">
        <v>550</v>
      </c>
      <c r="LVB21" s="530" t="s">
        <v>550</v>
      </c>
      <c r="LVC21" s="530" t="s">
        <v>550</v>
      </c>
      <c r="LVD21" s="530" t="s">
        <v>550</v>
      </c>
      <c r="LVE21" s="530" t="s">
        <v>550</v>
      </c>
      <c r="LVF21" s="530" t="s">
        <v>550</v>
      </c>
      <c r="LVG21" s="530" t="s">
        <v>550</v>
      </c>
      <c r="LVH21" s="530" t="s">
        <v>550</v>
      </c>
      <c r="LVI21" s="530" t="s">
        <v>550</v>
      </c>
      <c r="LVJ21" s="530" t="s">
        <v>550</v>
      </c>
      <c r="LVK21" s="530" t="s">
        <v>550</v>
      </c>
      <c r="LVL21" s="530" t="s">
        <v>550</v>
      </c>
      <c r="LVM21" s="530" t="s">
        <v>550</v>
      </c>
      <c r="LVN21" s="530" t="s">
        <v>550</v>
      </c>
      <c r="LVO21" s="530" t="s">
        <v>550</v>
      </c>
      <c r="LVP21" s="530" t="s">
        <v>550</v>
      </c>
      <c r="LVQ21" s="530" t="s">
        <v>550</v>
      </c>
      <c r="LVR21" s="530" t="s">
        <v>550</v>
      </c>
      <c r="LVS21" s="530" t="s">
        <v>550</v>
      </c>
      <c r="LVT21" s="530" t="s">
        <v>550</v>
      </c>
      <c r="LVU21" s="530" t="s">
        <v>550</v>
      </c>
      <c r="LVV21" s="530" t="s">
        <v>550</v>
      </c>
      <c r="LVW21" s="530" t="s">
        <v>550</v>
      </c>
      <c r="LVX21" s="530" t="s">
        <v>550</v>
      </c>
      <c r="LVY21" s="530" t="s">
        <v>550</v>
      </c>
      <c r="LVZ21" s="530" t="s">
        <v>550</v>
      </c>
      <c r="LWA21" s="530" t="s">
        <v>550</v>
      </c>
      <c r="LWB21" s="530" t="s">
        <v>550</v>
      </c>
      <c r="LWC21" s="530" t="s">
        <v>550</v>
      </c>
      <c r="LWD21" s="530" t="s">
        <v>550</v>
      </c>
      <c r="LWE21" s="530" t="s">
        <v>550</v>
      </c>
      <c r="LWF21" s="530" t="s">
        <v>550</v>
      </c>
      <c r="LWG21" s="530" t="s">
        <v>550</v>
      </c>
      <c r="LWH21" s="530" t="s">
        <v>550</v>
      </c>
      <c r="LWI21" s="530" t="s">
        <v>550</v>
      </c>
      <c r="LWJ21" s="530" t="s">
        <v>550</v>
      </c>
      <c r="LWK21" s="530" t="s">
        <v>550</v>
      </c>
      <c r="LWL21" s="530" t="s">
        <v>550</v>
      </c>
      <c r="LWM21" s="530" t="s">
        <v>550</v>
      </c>
      <c r="LWN21" s="530" t="s">
        <v>550</v>
      </c>
      <c r="LWO21" s="530" t="s">
        <v>550</v>
      </c>
      <c r="LWP21" s="530" t="s">
        <v>550</v>
      </c>
      <c r="LWQ21" s="530" t="s">
        <v>550</v>
      </c>
      <c r="LWR21" s="530" t="s">
        <v>550</v>
      </c>
      <c r="LWS21" s="530" t="s">
        <v>550</v>
      </c>
      <c r="LWT21" s="530" t="s">
        <v>550</v>
      </c>
      <c r="LWU21" s="530" t="s">
        <v>550</v>
      </c>
      <c r="LWV21" s="530" t="s">
        <v>550</v>
      </c>
      <c r="LWW21" s="530" t="s">
        <v>550</v>
      </c>
      <c r="LWX21" s="530" t="s">
        <v>550</v>
      </c>
      <c r="LWY21" s="530" t="s">
        <v>550</v>
      </c>
      <c r="LWZ21" s="530" t="s">
        <v>550</v>
      </c>
      <c r="LXA21" s="530" t="s">
        <v>550</v>
      </c>
      <c r="LXB21" s="530" t="s">
        <v>550</v>
      </c>
      <c r="LXC21" s="530" t="s">
        <v>550</v>
      </c>
      <c r="LXD21" s="530" t="s">
        <v>550</v>
      </c>
      <c r="LXE21" s="530" t="s">
        <v>550</v>
      </c>
      <c r="LXF21" s="530" t="s">
        <v>550</v>
      </c>
      <c r="LXG21" s="530" t="s">
        <v>550</v>
      </c>
      <c r="LXH21" s="530" t="s">
        <v>550</v>
      </c>
      <c r="LXI21" s="530" t="s">
        <v>550</v>
      </c>
      <c r="LXJ21" s="530" t="s">
        <v>550</v>
      </c>
      <c r="LXK21" s="530" t="s">
        <v>550</v>
      </c>
      <c r="LXL21" s="530" t="s">
        <v>550</v>
      </c>
      <c r="LXM21" s="530" t="s">
        <v>550</v>
      </c>
      <c r="LXN21" s="530" t="s">
        <v>550</v>
      </c>
      <c r="LXO21" s="530" t="s">
        <v>550</v>
      </c>
      <c r="LXP21" s="530" t="s">
        <v>550</v>
      </c>
      <c r="LXQ21" s="530" t="s">
        <v>550</v>
      </c>
      <c r="LXR21" s="530" t="s">
        <v>550</v>
      </c>
      <c r="LXS21" s="530" t="s">
        <v>550</v>
      </c>
      <c r="LXT21" s="530" t="s">
        <v>550</v>
      </c>
      <c r="LXU21" s="530" t="s">
        <v>550</v>
      </c>
      <c r="LXV21" s="530" t="s">
        <v>550</v>
      </c>
      <c r="LXW21" s="530" t="s">
        <v>550</v>
      </c>
      <c r="LXX21" s="530" t="s">
        <v>550</v>
      </c>
      <c r="LXY21" s="530" t="s">
        <v>550</v>
      </c>
      <c r="LXZ21" s="530" t="s">
        <v>550</v>
      </c>
      <c r="LYA21" s="530" t="s">
        <v>550</v>
      </c>
      <c r="LYB21" s="530" t="s">
        <v>550</v>
      </c>
      <c r="LYC21" s="530" t="s">
        <v>550</v>
      </c>
      <c r="LYD21" s="530" t="s">
        <v>550</v>
      </c>
      <c r="LYE21" s="530" t="s">
        <v>550</v>
      </c>
      <c r="LYF21" s="530" t="s">
        <v>550</v>
      </c>
      <c r="LYG21" s="530" t="s">
        <v>550</v>
      </c>
      <c r="LYH21" s="530" t="s">
        <v>550</v>
      </c>
      <c r="LYI21" s="530" t="s">
        <v>550</v>
      </c>
      <c r="LYJ21" s="530" t="s">
        <v>550</v>
      </c>
      <c r="LYK21" s="530" t="s">
        <v>550</v>
      </c>
      <c r="LYL21" s="530" t="s">
        <v>550</v>
      </c>
      <c r="LYM21" s="530" t="s">
        <v>550</v>
      </c>
      <c r="LYN21" s="530" t="s">
        <v>550</v>
      </c>
      <c r="LYO21" s="530" t="s">
        <v>550</v>
      </c>
      <c r="LYP21" s="530" t="s">
        <v>550</v>
      </c>
      <c r="LYQ21" s="530" t="s">
        <v>550</v>
      </c>
      <c r="LYR21" s="530" t="s">
        <v>550</v>
      </c>
      <c r="LYS21" s="530" t="s">
        <v>550</v>
      </c>
      <c r="LYT21" s="530" t="s">
        <v>550</v>
      </c>
      <c r="LYU21" s="530" t="s">
        <v>550</v>
      </c>
      <c r="LYV21" s="530" t="s">
        <v>550</v>
      </c>
      <c r="LYW21" s="530" t="s">
        <v>550</v>
      </c>
      <c r="LYX21" s="530" t="s">
        <v>550</v>
      </c>
      <c r="LYY21" s="530" t="s">
        <v>550</v>
      </c>
      <c r="LYZ21" s="530" t="s">
        <v>550</v>
      </c>
      <c r="LZA21" s="530" t="s">
        <v>550</v>
      </c>
      <c r="LZB21" s="530" t="s">
        <v>550</v>
      </c>
      <c r="LZC21" s="530" t="s">
        <v>550</v>
      </c>
      <c r="LZD21" s="530" t="s">
        <v>550</v>
      </c>
      <c r="LZE21" s="530" t="s">
        <v>550</v>
      </c>
      <c r="LZF21" s="530" t="s">
        <v>550</v>
      </c>
      <c r="LZG21" s="530" t="s">
        <v>550</v>
      </c>
      <c r="LZH21" s="530" t="s">
        <v>550</v>
      </c>
      <c r="LZI21" s="530" t="s">
        <v>550</v>
      </c>
      <c r="LZJ21" s="530" t="s">
        <v>550</v>
      </c>
      <c r="LZK21" s="530" t="s">
        <v>550</v>
      </c>
      <c r="LZL21" s="530" t="s">
        <v>550</v>
      </c>
      <c r="LZM21" s="530" t="s">
        <v>550</v>
      </c>
      <c r="LZN21" s="530" t="s">
        <v>550</v>
      </c>
      <c r="LZO21" s="530" t="s">
        <v>550</v>
      </c>
      <c r="LZP21" s="530" t="s">
        <v>550</v>
      </c>
      <c r="LZQ21" s="530" t="s">
        <v>550</v>
      </c>
      <c r="LZR21" s="530" t="s">
        <v>550</v>
      </c>
      <c r="LZS21" s="530" t="s">
        <v>550</v>
      </c>
      <c r="LZT21" s="530" t="s">
        <v>550</v>
      </c>
      <c r="LZU21" s="530" t="s">
        <v>550</v>
      </c>
      <c r="LZV21" s="530" t="s">
        <v>550</v>
      </c>
      <c r="LZW21" s="530" t="s">
        <v>550</v>
      </c>
      <c r="LZX21" s="530" t="s">
        <v>550</v>
      </c>
      <c r="LZY21" s="530" t="s">
        <v>550</v>
      </c>
      <c r="LZZ21" s="530" t="s">
        <v>550</v>
      </c>
      <c r="MAA21" s="530" t="s">
        <v>550</v>
      </c>
      <c r="MAB21" s="530" t="s">
        <v>550</v>
      </c>
      <c r="MAC21" s="530" t="s">
        <v>550</v>
      </c>
      <c r="MAD21" s="530" t="s">
        <v>550</v>
      </c>
      <c r="MAE21" s="530" t="s">
        <v>550</v>
      </c>
      <c r="MAF21" s="530" t="s">
        <v>550</v>
      </c>
      <c r="MAG21" s="530" t="s">
        <v>550</v>
      </c>
      <c r="MAH21" s="530" t="s">
        <v>550</v>
      </c>
      <c r="MAI21" s="530" t="s">
        <v>550</v>
      </c>
      <c r="MAJ21" s="530" t="s">
        <v>550</v>
      </c>
      <c r="MAK21" s="530" t="s">
        <v>550</v>
      </c>
      <c r="MAL21" s="530" t="s">
        <v>550</v>
      </c>
      <c r="MAM21" s="530" t="s">
        <v>550</v>
      </c>
      <c r="MAN21" s="530" t="s">
        <v>550</v>
      </c>
      <c r="MAO21" s="530" t="s">
        <v>550</v>
      </c>
      <c r="MAP21" s="530" t="s">
        <v>550</v>
      </c>
      <c r="MAQ21" s="530" t="s">
        <v>550</v>
      </c>
      <c r="MAR21" s="530" t="s">
        <v>550</v>
      </c>
      <c r="MAS21" s="530" t="s">
        <v>550</v>
      </c>
      <c r="MAT21" s="530" t="s">
        <v>550</v>
      </c>
      <c r="MAU21" s="530" t="s">
        <v>550</v>
      </c>
      <c r="MAV21" s="530" t="s">
        <v>550</v>
      </c>
      <c r="MAW21" s="530" t="s">
        <v>550</v>
      </c>
      <c r="MAX21" s="530" t="s">
        <v>550</v>
      </c>
      <c r="MAY21" s="530" t="s">
        <v>550</v>
      </c>
      <c r="MAZ21" s="530" t="s">
        <v>550</v>
      </c>
      <c r="MBA21" s="530" t="s">
        <v>550</v>
      </c>
      <c r="MBB21" s="530" t="s">
        <v>550</v>
      </c>
      <c r="MBC21" s="530" t="s">
        <v>550</v>
      </c>
      <c r="MBD21" s="530" t="s">
        <v>550</v>
      </c>
      <c r="MBE21" s="530" t="s">
        <v>550</v>
      </c>
      <c r="MBF21" s="530" t="s">
        <v>550</v>
      </c>
      <c r="MBG21" s="530" t="s">
        <v>550</v>
      </c>
      <c r="MBH21" s="530" t="s">
        <v>550</v>
      </c>
      <c r="MBI21" s="530" t="s">
        <v>550</v>
      </c>
      <c r="MBJ21" s="530" t="s">
        <v>550</v>
      </c>
      <c r="MBK21" s="530" t="s">
        <v>550</v>
      </c>
      <c r="MBL21" s="530" t="s">
        <v>550</v>
      </c>
      <c r="MBM21" s="530" t="s">
        <v>550</v>
      </c>
      <c r="MBN21" s="530" t="s">
        <v>550</v>
      </c>
      <c r="MBO21" s="530" t="s">
        <v>550</v>
      </c>
      <c r="MBP21" s="530" t="s">
        <v>550</v>
      </c>
      <c r="MBQ21" s="530" t="s">
        <v>550</v>
      </c>
      <c r="MBR21" s="530" t="s">
        <v>550</v>
      </c>
      <c r="MBS21" s="530" t="s">
        <v>550</v>
      </c>
      <c r="MBT21" s="530" t="s">
        <v>550</v>
      </c>
      <c r="MBU21" s="530" t="s">
        <v>550</v>
      </c>
      <c r="MBV21" s="530" t="s">
        <v>550</v>
      </c>
      <c r="MBW21" s="530" t="s">
        <v>550</v>
      </c>
      <c r="MBX21" s="530" t="s">
        <v>550</v>
      </c>
      <c r="MBY21" s="530" t="s">
        <v>550</v>
      </c>
      <c r="MBZ21" s="530" t="s">
        <v>550</v>
      </c>
      <c r="MCA21" s="530" t="s">
        <v>550</v>
      </c>
      <c r="MCB21" s="530" t="s">
        <v>550</v>
      </c>
      <c r="MCC21" s="530" t="s">
        <v>550</v>
      </c>
      <c r="MCD21" s="530" t="s">
        <v>550</v>
      </c>
      <c r="MCE21" s="530" t="s">
        <v>550</v>
      </c>
      <c r="MCF21" s="530" t="s">
        <v>550</v>
      </c>
      <c r="MCG21" s="530" t="s">
        <v>550</v>
      </c>
      <c r="MCH21" s="530" t="s">
        <v>550</v>
      </c>
      <c r="MCI21" s="530" t="s">
        <v>550</v>
      </c>
      <c r="MCJ21" s="530" t="s">
        <v>550</v>
      </c>
      <c r="MCK21" s="530" t="s">
        <v>550</v>
      </c>
      <c r="MCL21" s="530" t="s">
        <v>550</v>
      </c>
      <c r="MCM21" s="530" t="s">
        <v>550</v>
      </c>
      <c r="MCN21" s="530" t="s">
        <v>550</v>
      </c>
      <c r="MCO21" s="530" t="s">
        <v>550</v>
      </c>
      <c r="MCP21" s="530" t="s">
        <v>550</v>
      </c>
      <c r="MCQ21" s="530" t="s">
        <v>550</v>
      </c>
      <c r="MCR21" s="530" t="s">
        <v>550</v>
      </c>
      <c r="MCS21" s="530" t="s">
        <v>550</v>
      </c>
      <c r="MCT21" s="530" t="s">
        <v>550</v>
      </c>
      <c r="MCU21" s="530" t="s">
        <v>550</v>
      </c>
      <c r="MCV21" s="530" t="s">
        <v>550</v>
      </c>
      <c r="MCW21" s="530" t="s">
        <v>550</v>
      </c>
      <c r="MCX21" s="530" t="s">
        <v>550</v>
      </c>
      <c r="MCY21" s="530" t="s">
        <v>550</v>
      </c>
      <c r="MCZ21" s="530" t="s">
        <v>550</v>
      </c>
      <c r="MDA21" s="530" t="s">
        <v>550</v>
      </c>
      <c r="MDB21" s="530" t="s">
        <v>550</v>
      </c>
      <c r="MDC21" s="530" t="s">
        <v>550</v>
      </c>
      <c r="MDD21" s="530" t="s">
        <v>550</v>
      </c>
      <c r="MDE21" s="530" t="s">
        <v>550</v>
      </c>
      <c r="MDF21" s="530" t="s">
        <v>550</v>
      </c>
      <c r="MDG21" s="530" t="s">
        <v>550</v>
      </c>
      <c r="MDH21" s="530" t="s">
        <v>550</v>
      </c>
      <c r="MDI21" s="530" t="s">
        <v>550</v>
      </c>
      <c r="MDJ21" s="530" t="s">
        <v>550</v>
      </c>
      <c r="MDK21" s="530" t="s">
        <v>550</v>
      </c>
      <c r="MDL21" s="530" t="s">
        <v>550</v>
      </c>
      <c r="MDM21" s="530" t="s">
        <v>550</v>
      </c>
      <c r="MDN21" s="530" t="s">
        <v>550</v>
      </c>
      <c r="MDO21" s="530" t="s">
        <v>550</v>
      </c>
      <c r="MDP21" s="530" t="s">
        <v>550</v>
      </c>
      <c r="MDQ21" s="530" t="s">
        <v>550</v>
      </c>
      <c r="MDR21" s="530" t="s">
        <v>550</v>
      </c>
      <c r="MDS21" s="530" t="s">
        <v>550</v>
      </c>
      <c r="MDT21" s="530" t="s">
        <v>550</v>
      </c>
      <c r="MDU21" s="530" t="s">
        <v>550</v>
      </c>
      <c r="MDV21" s="530" t="s">
        <v>550</v>
      </c>
      <c r="MDW21" s="530" t="s">
        <v>550</v>
      </c>
      <c r="MDX21" s="530" t="s">
        <v>550</v>
      </c>
      <c r="MDY21" s="530" t="s">
        <v>550</v>
      </c>
      <c r="MDZ21" s="530" t="s">
        <v>550</v>
      </c>
      <c r="MEA21" s="530" t="s">
        <v>550</v>
      </c>
      <c r="MEB21" s="530" t="s">
        <v>550</v>
      </c>
      <c r="MEC21" s="530" t="s">
        <v>550</v>
      </c>
      <c r="MED21" s="530" t="s">
        <v>550</v>
      </c>
      <c r="MEE21" s="530" t="s">
        <v>550</v>
      </c>
      <c r="MEF21" s="530" t="s">
        <v>550</v>
      </c>
      <c r="MEG21" s="530" t="s">
        <v>550</v>
      </c>
      <c r="MEH21" s="530" t="s">
        <v>550</v>
      </c>
      <c r="MEI21" s="530" t="s">
        <v>550</v>
      </c>
      <c r="MEJ21" s="530" t="s">
        <v>550</v>
      </c>
      <c r="MEK21" s="530" t="s">
        <v>550</v>
      </c>
      <c r="MEL21" s="530" t="s">
        <v>550</v>
      </c>
      <c r="MEM21" s="530" t="s">
        <v>550</v>
      </c>
      <c r="MEN21" s="530" t="s">
        <v>550</v>
      </c>
      <c r="MEO21" s="530" t="s">
        <v>550</v>
      </c>
      <c r="MEP21" s="530" t="s">
        <v>550</v>
      </c>
      <c r="MEQ21" s="530" t="s">
        <v>550</v>
      </c>
      <c r="MER21" s="530" t="s">
        <v>550</v>
      </c>
      <c r="MES21" s="530" t="s">
        <v>550</v>
      </c>
      <c r="MET21" s="530" t="s">
        <v>550</v>
      </c>
      <c r="MEU21" s="530" t="s">
        <v>550</v>
      </c>
      <c r="MEV21" s="530" t="s">
        <v>550</v>
      </c>
      <c r="MEW21" s="530" t="s">
        <v>550</v>
      </c>
      <c r="MEX21" s="530" t="s">
        <v>550</v>
      </c>
      <c r="MEY21" s="530" t="s">
        <v>550</v>
      </c>
      <c r="MEZ21" s="530" t="s">
        <v>550</v>
      </c>
      <c r="MFA21" s="530" t="s">
        <v>550</v>
      </c>
      <c r="MFB21" s="530" t="s">
        <v>550</v>
      </c>
      <c r="MFC21" s="530" t="s">
        <v>550</v>
      </c>
      <c r="MFD21" s="530" t="s">
        <v>550</v>
      </c>
      <c r="MFE21" s="530" t="s">
        <v>550</v>
      </c>
      <c r="MFF21" s="530" t="s">
        <v>550</v>
      </c>
      <c r="MFG21" s="530" t="s">
        <v>550</v>
      </c>
      <c r="MFH21" s="530" t="s">
        <v>550</v>
      </c>
      <c r="MFI21" s="530" t="s">
        <v>550</v>
      </c>
      <c r="MFJ21" s="530" t="s">
        <v>550</v>
      </c>
      <c r="MFK21" s="530" t="s">
        <v>550</v>
      </c>
      <c r="MFL21" s="530" t="s">
        <v>550</v>
      </c>
      <c r="MFM21" s="530" t="s">
        <v>550</v>
      </c>
      <c r="MFN21" s="530" t="s">
        <v>550</v>
      </c>
      <c r="MFO21" s="530" t="s">
        <v>550</v>
      </c>
      <c r="MFP21" s="530" t="s">
        <v>550</v>
      </c>
      <c r="MFQ21" s="530" t="s">
        <v>550</v>
      </c>
      <c r="MFR21" s="530" t="s">
        <v>550</v>
      </c>
      <c r="MFS21" s="530" t="s">
        <v>550</v>
      </c>
      <c r="MFT21" s="530" t="s">
        <v>550</v>
      </c>
      <c r="MFU21" s="530" t="s">
        <v>550</v>
      </c>
      <c r="MFV21" s="530" t="s">
        <v>550</v>
      </c>
      <c r="MFW21" s="530" t="s">
        <v>550</v>
      </c>
      <c r="MFX21" s="530" t="s">
        <v>550</v>
      </c>
      <c r="MFY21" s="530" t="s">
        <v>550</v>
      </c>
      <c r="MFZ21" s="530" t="s">
        <v>550</v>
      </c>
      <c r="MGA21" s="530" t="s">
        <v>550</v>
      </c>
      <c r="MGB21" s="530" t="s">
        <v>550</v>
      </c>
      <c r="MGC21" s="530" t="s">
        <v>550</v>
      </c>
      <c r="MGD21" s="530" t="s">
        <v>550</v>
      </c>
      <c r="MGE21" s="530" t="s">
        <v>550</v>
      </c>
      <c r="MGF21" s="530" t="s">
        <v>550</v>
      </c>
      <c r="MGG21" s="530" t="s">
        <v>550</v>
      </c>
      <c r="MGH21" s="530" t="s">
        <v>550</v>
      </c>
      <c r="MGI21" s="530" t="s">
        <v>550</v>
      </c>
      <c r="MGJ21" s="530" t="s">
        <v>550</v>
      </c>
      <c r="MGK21" s="530" t="s">
        <v>550</v>
      </c>
      <c r="MGL21" s="530" t="s">
        <v>550</v>
      </c>
      <c r="MGM21" s="530" t="s">
        <v>550</v>
      </c>
      <c r="MGN21" s="530" t="s">
        <v>550</v>
      </c>
      <c r="MGO21" s="530" t="s">
        <v>550</v>
      </c>
      <c r="MGP21" s="530" t="s">
        <v>550</v>
      </c>
      <c r="MGQ21" s="530" t="s">
        <v>550</v>
      </c>
      <c r="MGR21" s="530" t="s">
        <v>550</v>
      </c>
      <c r="MGS21" s="530" t="s">
        <v>550</v>
      </c>
      <c r="MGT21" s="530" t="s">
        <v>550</v>
      </c>
      <c r="MGU21" s="530" t="s">
        <v>550</v>
      </c>
      <c r="MGV21" s="530" t="s">
        <v>550</v>
      </c>
      <c r="MGW21" s="530" t="s">
        <v>550</v>
      </c>
      <c r="MGX21" s="530" t="s">
        <v>550</v>
      </c>
      <c r="MGY21" s="530" t="s">
        <v>550</v>
      </c>
      <c r="MGZ21" s="530" t="s">
        <v>550</v>
      </c>
      <c r="MHA21" s="530" t="s">
        <v>550</v>
      </c>
      <c r="MHB21" s="530" t="s">
        <v>550</v>
      </c>
      <c r="MHC21" s="530" t="s">
        <v>550</v>
      </c>
      <c r="MHD21" s="530" t="s">
        <v>550</v>
      </c>
      <c r="MHE21" s="530" t="s">
        <v>550</v>
      </c>
      <c r="MHF21" s="530" t="s">
        <v>550</v>
      </c>
      <c r="MHG21" s="530" t="s">
        <v>550</v>
      </c>
      <c r="MHH21" s="530" t="s">
        <v>550</v>
      </c>
      <c r="MHI21" s="530" t="s">
        <v>550</v>
      </c>
      <c r="MHJ21" s="530" t="s">
        <v>550</v>
      </c>
      <c r="MHK21" s="530" t="s">
        <v>550</v>
      </c>
      <c r="MHL21" s="530" t="s">
        <v>550</v>
      </c>
      <c r="MHM21" s="530" t="s">
        <v>550</v>
      </c>
      <c r="MHN21" s="530" t="s">
        <v>550</v>
      </c>
      <c r="MHO21" s="530" t="s">
        <v>550</v>
      </c>
      <c r="MHP21" s="530" t="s">
        <v>550</v>
      </c>
      <c r="MHQ21" s="530" t="s">
        <v>550</v>
      </c>
      <c r="MHR21" s="530" t="s">
        <v>550</v>
      </c>
      <c r="MHS21" s="530" t="s">
        <v>550</v>
      </c>
      <c r="MHT21" s="530" t="s">
        <v>550</v>
      </c>
      <c r="MHU21" s="530" t="s">
        <v>550</v>
      </c>
      <c r="MHV21" s="530" t="s">
        <v>550</v>
      </c>
      <c r="MHW21" s="530" t="s">
        <v>550</v>
      </c>
      <c r="MHX21" s="530" t="s">
        <v>550</v>
      </c>
      <c r="MHY21" s="530" t="s">
        <v>550</v>
      </c>
      <c r="MHZ21" s="530" t="s">
        <v>550</v>
      </c>
      <c r="MIA21" s="530" t="s">
        <v>550</v>
      </c>
      <c r="MIB21" s="530" t="s">
        <v>550</v>
      </c>
      <c r="MIC21" s="530" t="s">
        <v>550</v>
      </c>
      <c r="MID21" s="530" t="s">
        <v>550</v>
      </c>
      <c r="MIE21" s="530" t="s">
        <v>550</v>
      </c>
      <c r="MIF21" s="530" t="s">
        <v>550</v>
      </c>
      <c r="MIG21" s="530" t="s">
        <v>550</v>
      </c>
      <c r="MIH21" s="530" t="s">
        <v>550</v>
      </c>
      <c r="MII21" s="530" t="s">
        <v>550</v>
      </c>
      <c r="MIJ21" s="530" t="s">
        <v>550</v>
      </c>
      <c r="MIK21" s="530" t="s">
        <v>550</v>
      </c>
      <c r="MIL21" s="530" t="s">
        <v>550</v>
      </c>
      <c r="MIM21" s="530" t="s">
        <v>550</v>
      </c>
      <c r="MIN21" s="530" t="s">
        <v>550</v>
      </c>
      <c r="MIO21" s="530" t="s">
        <v>550</v>
      </c>
      <c r="MIP21" s="530" t="s">
        <v>550</v>
      </c>
      <c r="MIQ21" s="530" t="s">
        <v>550</v>
      </c>
      <c r="MIR21" s="530" t="s">
        <v>550</v>
      </c>
      <c r="MIS21" s="530" t="s">
        <v>550</v>
      </c>
      <c r="MIT21" s="530" t="s">
        <v>550</v>
      </c>
      <c r="MIU21" s="530" t="s">
        <v>550</v>
      </c>
      <c r="MIV21" s="530" t="s">
        <v>550</v>
      </c>
      <c r="MIW21" s="530" t="s">
        <v>550</v>
      </c>
      <c r="MIX21" s="530" t="s">
        <v>550</v>
      </c>
      <c r="MIY21" s="530" t="s">
        <v>550</v>
      </c>
      <c r="MIZ21" s="530" t="s">
        <v>550</v>
      </c>
      <c r="MJA21" s="530" t="s">
        <v>550</v>
      </c>
      <c r="MJB21" s="530" t="s">
        <v>550</v>
      </c>
      <c r="MJC21" s="530" t="s">
        <v>550</v>
      </c>
      <c r="MJD21" s="530" t="s">
        <v>550</v>
      </c>
      <c r="MJE21" s="530" t="s">
        <v>550</v>
      </c>
      <c r="MJF21" s="530" t="s">
        <v>550</v>
      </c>
      <c r="MJG21" s="530" t="s">
        <v>550</v>
      </c>
      <c r="MJH21" s="530" t="s">
        <v>550</v>
      </c>
      <c r="MJI21" s="530" t="s">
        <v>550</v>
      </c>
      <c r="MJJ21" s="530" t="s">
        <v>550</v>
      </c>
      <c r="MJK21" s="530" t="s">
        <v>550</v>
      </c>
      <c r="MJL21" s="530" t="s">
        <v>550</v>
      </c>
      <c r="MJM21" s="530" t="s">
        <v>550</v>
      </c>
      <c r="MJN21" s="530" t="s">
        <v>550</v>
      </c>
      <c r="MJO21" s="530" t="s">
        <v>550</v>
      </c>
      <c r="MJP21" s="530" t="s">
        <v>550</v>
      </c>
      <c r="MJQ21" s="530" t="s">
        <v>550</v>
      </c>
      <c r="MJR21" s="530" t="s">
        <v>550</v>
      </c>
      <c r="MJS21" s="530" t="s">
        <v>550</v>
      </c>
      <c r="MJT21" s="530" t="s">
        <v>550</v>
      </c>
      <c r="MJU21" s="530" t="s">
        <v>550</v>
      </c>
      <c r="MJV21" s="530" t="s">
        <v>550</v>
      </c>
      <c r="MJW21" s="530" t="s">
        <v>550</v>
      </c>
      <c r="MJX21" s="530" t="s">
        <v>550</v>
      </c>
      <c r="MJY21" s="530" t="s">
        <v>550</v>
      </c>
      <c r="MJZ21" s="530" t="s">
        <v>550</v>
      </c>
      <c r="MKA21" s="530" t="s">
        <v>550</v>
      </c>
      <c r="MKB21" s="530" t="s">
        <v>550</v>
      </c>
      <c r="MKC21" s="530" t="s">
        <v>550</v>
      </c>
      <c r="MKD21" s="530" t="s">
        <v>550</v>
      </c>
      <c r="MKE21" s="530" t="s">
        <v>550</v>
      </c>
      <c r="MKF21" s="530" t="s">
        <v>550</v>
      </c>
      <c r="MKG21" s="530" t="s">
        <v>550</v>
      </c>
      <c r="MKH21" s="530" t="s">
        <v>550</v>
      </c>
      <c r="MKI21" s="530" t="s">
        <v>550</v>
      </c>
      <c r="MKJ21" s="530" t="s">
        <v>550</v>
      </c>
      <c r="MKK21" s="530" t="s">
        <v>550</v>
      </c>
      <c r="MKL21" s="530" t="s">
        <v>550</v>
      </c>
      <c r="MKM21" s="530" t="s">
        <v>550</v>
      </c>
      <c r="MKN21" s="530" t="s">
        <v>550</v>
      </c>
      <c r="MKO21" s="530" t="s">
        <v>550</v>
      </c>
      <c r="MKP21" s="530" t="s">
        <v>550</v>
      </c>
      <c r="MKQ21" s="530" t="s">
        <v>550</v>
      </c>
      <c r="MKR21" s="530" t="s">
        <v>550</v>
      </c>
      <c r="MKS21" s="530" t="s">
        <v>550</v>
      </c>
      <c r="MKT21" s="530" t="s">
        <v>550</v>
      </c>
      <c r="MKU21" s="530" t="s">
        <v>550</v>
      </c>
      <c r="MKV21" s="530" t="s">
        <v>550</v>
      </c>
      <c r="MKW21" s="530" t="s">
        <v>550</v>
      </c>
      <c r="MKX21" s="530" t="s">
        <v>550</v>
      </c>
      <c r="MKY21" s="530" t="s">
        <v>550</v>
      </c>
      <c r="MKZ21" s="530" t="s">
        <v>550</v>
      </c>
      <c r="MLA21" s="530" t="s">
        <v>550</v>
      </c>
      <c r="MLB21" s="530" t="s">
        <v>550</v>
      </c>
      <c r="MLC21" s="530" t="s">
        <v>550</v>
      </c>
      <c r="MLD21" s="530" t="s">
        <v>550</v>
      </c>
      <c r="MLE21" s="530" t="s">
        <v>550</v>
      </c>
      <c r="MLF21" s="530" t="s">
        <v>550</v>
      </c>
      <c r="MLG21" s="530" t="s">
        <v>550</v>
      </c>
      <c r="MLH21" s="530" t="s">
        <v>550</v>
      </c>
      <c r="MLI21" s="530" t="s">
        <v>550</v>
      </c>
      <c r="MLJ21" s="530" t="s">
        <v>550</v>
      </c>
      <c r="MLK21" s="530" t="s">
        <v>550</v>
      </c>
      <c r="MLL21" s="530" t="s">
        <v>550</v>
      </c>
      <c r="MLM21" s="530" t="s">
        <v>550</v>
      </c>
      <c r="MLN21" s="530" t="s">
        <v>550</v>
      </c>
      <c r="MLO21" s="530" t="s">
        <v>550</v>
      </c>
      <c r="MLP21" s="530" t="s">
        <v>550</v>
      </c>
      <c r="MLQ21" s="530" t="s">
        <v>550</v>
      </c>
      <c r="MLR21" s="530" t="s">
        <v>550</v>
      </c>
      <c r="MLS21" s="530" t="s">
        <v>550</v>
      </c>
      <c r="MLT21" s="530" t="s">
        <v>550</v>
      </c>
      <c r="MLU21" s="530" t="s">
        <v>550</v>
      </c>
      <c r="MLV21" s="530" t="s">
        <v>550</v>
      </c>
      <c r="MLW21" s="530" t="s">
        <v>550</v>
      </c>
      <c r="MLX21" s="530" t="s">
        <v>550</v>
      </c>
      <c r="MLY21" s="530" t="s">
        <v>550</v>
      </c>
      <c r="MLZ21" s="530" t="s">
        <v>550</v>
      </c>
      <c r="MMA21" s="530" t="s">
        <v>550</v>
      </c>
      <c r="MMB21" s="530" t="s">
        <v>550</v>
      </c>
      <c r="MMC21" s="530" t="s">
        <v>550</v>
      </c>
      <c r="MMD21" s="530" t="s">
        <v>550</v>
      </c>
      <c r="MME21" s="530" t="s">
        <v>550</v>
      </c>
      <c r="MMF21" s="530" t="s">
        <v>550</v>
      </c>
      <c r="MMG21" s="530" t="s">
        <v>550</v>
      </c>
      <c r="MMH21" s="530" t="s">
        <v>550</v>
      </c>
      <c r="MMI21" s="530" t="s">
        <v>550</v>
      </c>
      <c r="MMJ21" s="530" t="s">
        <v>550</v>
      </c>
      <c r="MMK21" s="530" t="s">
        <v>550</v>
      </c>
      <c r="MML21" s="530" t="s">
        <v>550</v>
      </c>
      <c r="MMM21" s="530" t="s">
        <v>550</v>
      </c>
      <c r="MMN21" s="530" t="s">
        <v>550</v>
      </c>
      <c r="MMO21" s="530" t="s">
        <v>550</v>
      </c>
      <c r="MMP21" s="530" t="s">
        <v>550</v>
      </c>
      <c r="MMQ21" s="530" t="s">
        <v>550</v>
      </c>
      <c r="MMR21" s="530" t="s">
        <v>550</v>
      </c>
      <c r="MMS21" s="530" t="s">
        <v>550</v>
      </c>
      <c r="MMT21" s="530" t="s">
        <v>550</v>
      </c>
      <c r="MMU21" s="530" t="s">
        <v>550</v>
      </c>
      <c r="MMV21" s="530" t="s">
        <v>550</v>
      </c>
      <c r="MMW21" s="530" t="s">
        <v>550</v>
      </c>
      <c r="MMX21" s="530" t="s">
        <v>550</v>
      </c>
      <c r="MMY21" s="530" t="s">
        <v>550</v>
      </c>
      <c r="MMZ21" s="530" t="s">
        <v>550</v>
      </c>
      <c r="MNA21" s="530" t="s">
        <v>550</v>
      </c>
      <c r="MNB21" s="530" t="s">
        <v>550</v>
      </c>
      <c r="MNC21" s="530" t="s">
        <v>550</v>
      </c>
      <c r="MND21" s="530" t="s">
        <v>550</v>
      </c>
      <c r="MNE21" s="530" t="s">
        <v>550</v>
      </c>
      <c r="MNF21" s="530" t="s">
        <v>550</v>
      </c>
      <c r="MNG21" s="530" t="s">
        <v>550</v>
      </c>
      <c r="MNH21" s="530" t="s">
        <v>550</v>
      </c>
      <c r="MNI21" s="530" t="s">
        <v>550</v>
      </c>
      <c r="MNJ21" s="530" t="s">
        <v>550</v>
      </c>
      <c r="MNK21" s="530" t="s">
        <v>550</v>
      </c>
      <c r="MNL21" s="530" t="s">
        <v>550</v>
      </c>
      <c r="MNM21" s="530" t="s">
        <v>550</v>
      </c>
      <c r="MNN21" s="530" t="s">
        <v>550</v>
      </c>
      <c r="MNO21" s="530" t="s">
        <v>550</v>
      </c>
      <c r="MNP21" s="530" t="s">
        <v>550</v>
      </c>
      <c r="MNQ21" s="530" t="s">
        <v>550</v>
      </c>
      <c r="MNR21" s="530" t="s">
        <v>550</v>
      </c>
      <c r="MNS21" s="530" t="s">
        <v>550</v>
      </c>
      <c r="MNT21" s="530" t="s">
        <v>550</v>
      </c>
      <c r="MNU21" s="530" t="s">
        <v>550</v>
      </c>
      <c r="MNV21" s="530" t="s">
        <v>550</v>
      </c>
      <c r="MNW21" s="530" t="s">
        <v>550</v>
      </c>
      <c r="MNX21" s="530" t="s">
        <v>550</v>
      </c>
      <c r="MNY21" s="530" t="s">
        <v>550</v>
      </c>
      <c r="MNZ21" s="530" t="s">
        <v>550</v>
      </c>
      <c r="MOA21" s="530" t="s">
        <v>550</v>
      </c>
      <c r="MOB21" s="530" t="s">
        <v>550</v>
      </c>
      <c r="MOC21" s="530" t="s">
        <v>550</v>
      </c>
      <c r="MOD21" s="530" t="s">
        <v>550</v>
      </c>
      <c r="MOE21" s="530" t="s">
        <v>550</v>
      </c>
      <c r="MOF21" s="530" t="s">
        <v>550</v>
      </c>
      <c r="MOG21" s="530" t="s">
        <v>550</v>
      </c>
      <c r="MOH21" s="530" t="s">
        <v>550</v>
      </c>
      <c r="MOI21" s="530" t="s">
        <v>550</v>
      </c>
      <c r="MOJ21" s="530" t="s">
        <v>550</v>
      </c>
      <c r="MOK21" s="530" t="s">
        <v>550</v>
      </c>
      <c r="MOL21" s="530" t="s">
        <v>550</v>
      </c>
      <c r="MOM21" s="530" t="s">
        <v>550</v>
      </c>
      <c r="MON21" s="530" t="s">
        <v>550</v>
      </c>
      <c r="MOO21" s="530" t="s">
        <v>550</v>
      </c>
      <c r="MOP21" s="530" t="s">
        <v>550</v>
      </c>
      <c r="MOQ21" s="530" t="s">
        <v>550</v>
      </c>
      <c r="MOR21" s="530" t="s">
        <v>550</v>
      </c>
      <c r="MOS21" s="530" t="s">
        <v>550</v>
      </c>
      <c r="MOT21" s="530" t="s">
        <v>550</v>
      </c>
      <c r="MOU21" s="530" t="s">
        <v>550</v>
      </c>
      <c r="MOV21" s="530" t="s">
        <v>550</v>
      </c>
      <c r="MOW21" s="530" t="s">
        <v>550</v>
      </c>
      <c r="MOX21" s="530" t="s">
        <v>550</v>
      </c>
      <c r="MOY21" s="530" t="s">
        <v>550</v>
      </c>
      <c r="MOZ21" s="530" t="s">
        <v>550</v>
      </c>
      <c r="MPA21" s="530" t="s">
        <v>550</v>
      </c>
      <c r="MPB21" s="530" t="s">
        <v>550</v>
      </c>
      <c r="MPC21" s="530" t="s">
        <v>550</v>
      </c>
      <c r="MPD21" s="530" t="s">
        <v>550</v>
      </c>
      <c r="MPE21" s="530" t="s">
        <v>550</v>
      </c>
      <c r="MPF21" s="530" t="s">
        <v>550</v>
      </c>
      <c r="MPG21" s="530" t="s">
        <v>550</v>
      </c>
      <c r="MPH21" s="530" t="s">
        <v>550</v>
      </c>
      <c r="MPI21" s="530" t="s">
        <v>550</v>
      </c>
      <c r="MPJ21" s="530" t="s">
        <v>550</v>
      </c>
      <c r="MPK21" s="530" t="s">
        <v>550</v>
      </c>
      <c r="MPL21" s="530" t="s">
        <v>550</v>
      </c>
      <c r="MPM21" s="530" t="s">
        <v>550</v>
      </c>
      <c r="MPN21" s="530" t="s">
        <v>550</v>
      </c>
      <c r="MPO21" s="530" t="s">
        <v>550</v>
      </c>
      <c r="MPP21" s="530" t="s">
        <v>550</v>
      </c>
      <c r="MPQ21" s="530" t="s">
        <v>550</v>
      </c>
      <c r="MPR21" s="530" t="s">
        <v>550</v>
      </c>
      <c r="MPS21" s="530" t="s">
        <v>550</v>
      </c>
      <c r="MPT21" s="530" t="s">
        <v>550</v>
      </c>
      <c r="MPU21" s="530" t="s">
        <v>550</v>
      </c>
      <c r="MPV21" s="530" t="s">
        <v>550</v>
      </c>
      <c r="MPW21" s="530" t="s">
        <v>550</v>
      </c>
      <c r="MPX21" s="530" t="s">
        <v>550</v>
      </c>
      <c r="MPY21" s="530" t="s">
        <v>550</v>
      </c>
      <c r="MPZ21" s="530" t="s">
        <v>550</v>
      </c>
      <c r="MQA21" s="530" t="s">
        <v>550</v>
      </c>
      <c r="MQB21" s="530" t="s">
        <v>550</v>
      </c>
      <c r="MQC21" s="530" t="s">
        <v>550</v>
      </c>
      <c r="MQD21" s="530" t="s">
        <v>550</v>
      </c>
      <c r="MQE21" s="530" t="s">
        <v>550</v>
      </c>
      <c r="MQF21" s="530" t="s">
        <v>550</v>
      </c>
      <c r="MQG21" s="530" t="s">
        <v>550</v>
      </c>
      <c r="MQH21" s="530" t="s">
        <v>550</v>
      </c>
      <c r="MQI21" s="530" t="s">
        <v>550</v>
      </c>
      <c r="MQJ21" s="530" t="s">
        <v>550</v>
      </c>
      <c r="MQK21" s="530" t="s">
        <v>550</v>
      </c>
      <c r="MQL21" s="530" t="s">
        <v>550</v>
      </c>
      <c r="MQM21" s="530" t="s">
        <v>550</v>
      </c>
      <c r="MQN21" s="530" t="s">
        <v>550</v>
      </c>
      <c r="MQO21" s="530" t="s">
        <v>550</v>
      </c>
      <c r="MQP21" s="530" t="s">
        <v>550</v>
      </c>
      <c r="MQQ21" s="530" t="s">
        <v>550</v>
      </c>
      <c r="MQR21" s="530" t="s">
        <v>550</v>
      </c>
      <c r="MQS21" s="530" t="s">
        <v>550</v>
      </c>
      <c r="MQT21" s="530" t="s">
        <v>550</v>
      </c>
      <c r="MQU21" s="530" t="s">
        <v>550</v>
      </c>
      <c r="MQV21" s="530" t="s">
        <v>550</v>
      </c>
      <c r="MQW21" s="530" t="s">
        <v>550</v>
      </c>
      <c r="MQX21" s="530" t="s">
        <v>550</v>
      </c>
      <c r="MQY21" s="530" t="s">
        <v>550</v>
      </c>
      <c r="MQZ21" s="530" t="s">
        <v>550</v>
      </c>
      <c r="MRA21" s="530" t="s">
        <v>550</v>
      </c>
      <c r="MRB21" s="530" t="s">
        <v>550</v>
      </c>
      <c r="MRC21" s="530" t="s">
        <v>550</v>
      </c>
      <c r="MRD21" s="530" t="s">
        <v>550</v>
      </c>
      <c r="MRE21" s="530" t="s">
        <v>550</v>
      </c>
      <c r="MRF21" s="530" t="s">
        <v>550</v>
      </c>
      <c r="MRG21" s="530" t="s">
        <v>550</v>
      </c>
      <c r="MRH21" s="530" t="s">
        <v>550</v>
      </c>
      <c r="MRI21" s="530" t="s">
        <v>550</v>
      </c>
      <c r="MRJ21" s="530" t="s">
        <v>550</v>
      </c>
      <c r="MRK21" s="530" t="s">
        <v>550</v>
      </c>
      <c r="MRL21" s="530" t="s">
        <v>550</v>
      </c>
      <c r="MRM21" s="530" t="s">
        <v>550</v>
      </c>
      <c r="MRN21" s="530" t="s">
        <v>550</v>
      </c>
      <c r="MRO21" s="530" t="s">
        <v>550</v>
      </c>
      <c r="MRP21" s="530" t="s">
        <v>550</v>
      </c>
      <c r="MRQ21" s="530" t="s">
        <v>550</v>
      </c>
      <c r="MRR21" s="530" t="s">
        <v>550</v>
      </c>
      <c r="MRS21" s="530" t="s">
        <v>550</v>
      </c>
      <c r="MRT21" s="530" t="s">
        <v>550</v>
      </c>
      <c r="MRU21" s="530" t="s">
        <v>550</v>
      </c>
      <c r="MRV21" s="530" t="s">
        <v>550</v>
      </c>
      <c r="MRW21" s="530" t="s">
        <v>550</v>
      </c>
      <c r="MRX21" s="530" t="s">
        <v>550</v>
      </c>
      <c r="MRY21" s="530" t="s">
        <v>550</v>
      </c>
      <c r="MRZ21" s="530" t="s">
        <v>550</v>
      </c>
      <c r="MSA21" s="530" t="s">
        <v>550</v>
      </c>
      <c r="MSB21" s="530" t="s">
        <v>550</v>
      </c>
      <c r="MSC21" s="530" t="s">
        <v>550</v>
      </c>
      <c r="MSD21" s="530" t="s">
        <v>550</v>
      </c>
      <c r="MSE21" s="530" t="s">
        <v>550</v>
      </c>
      <c r="MSF21" s="530" t="s">
        <v>550</v>
      </c>
      <c r="MSG21" s="530" t="s">
        <v>550</v>
      </c>
      <c r="MSH21" s="530" t="s">
        <v>550</v>
      </c>
      <c r="MSI21" s="530" t="s">
        <v>550</v>
      </c>
      <c r="MSJ21" s="530" t="s">
        <v>550</v>
      </c>
      <c r="MSK21" s="530" t="s">
        <v>550</v>
      </c>
      <c r="MSL21" s="530" t="s">
        <v>550</v>
      </c>
      <c r="MSM21" s="530" t="s">
        <v>550</v>
      </c>
      <c r="MSN21" s="530" t="s">
        <v>550</v>
      </c>
      <c r="MSO21" s="530" t="s">
        <v>550</v>
      </c>
      <c r="MSP21" s="530" t="s">
        <v>550</v>
      </c>
      <c r="MSQ21" s="530" t="s">
        <v>550</v>
      </c>
      <c r="MSR21" s="530" t="s">
        <v>550</v>
      </c>
      <c r="MSS21" s="530" t="s">
        <v>550</v>
      </c>
      <c r="MST21" s="530" t="s">
        <v>550</v>
      </c>
      <c r="MSU21" s="530" t="s">
        <v>550</v>
      </c>
      <c r="MSV21" s="530" t="s">
        <v>550</v>
      </c>
      <c r="MSW21" s="530" t="s">
        <v>550</v>
      </c>
      <c r="MSX21" s="530" t="s">
        <v>550</v>
      </c>
      <c r="MSY21" s="530" t="s">
        <v>550</v>
      </c>
      <c r="MSZ21" s="530" t="s">
        <v>550</v>
      </c>
      <c r="MTA21" s="530" t="s">
        <v>550</v>
      </c>
      <c r="MTB21" s="530" t="s">
        <v>550</v>
      </c>
      <c r="MTC21" s="530" t="s">
        <v>550</v>
      </c>
      <c r="MTD21" s="530" t="s">
        <v>550</v>
      </c>
      <c r="MTE21" s="530" t="s">
        <v>550</v>
      </c>
      <c r="MTF21" s="530" t="s">
        <v>550</v>
      </c>
      <c r="MTG21" s="530" t="s">
        <v>550</v>
      </c>
      <c r="MTH21" s="530" t="s">
        <v>550</v>
      </c>
      <c r="MTI21" s="530" t="s">
        <v>550</v>
      </c>
      <c r="MTJ21" s="530" t="s">
        <v>550</v>
      </c>
      <c r="MTK21" s="530" t="s">
        <v>550</v>
      </c>
      <c r="MTL21" s="530" t="s">
        <v>550</v>
      </c>
      <c r="MTM21" s="530" t="s">
        <v>550</v>
      </c>
      <c r="MTN21" s="530" t="s">
        <v>550</v>
      </c>
      <c r="MTO21" s="530" t="s">
        <v>550</v>
      </c>
      <c r="MTP21" s="530" t="s">
        <v>550</v>
      </c>
      <c r="MTQ21" s="530" t="s">
        <v>550</v>
      </c>
      <c r="MTR21" s="530" t="s">
        <v>550</v>
      </c>
      <c r="MTS21" s="530" t="s">
        <v>550</v>
      </c>
      <c r="MTT21" s="530" t="s">
        <v>550</v>
      </c>
      <c r="MTU21" s="530" t="s">
        <v>550</v>
      </c>
      <c r="MTV21" s="530" t="s">
        <v>550</v>
      </c>
      <c r="MTW21" s="530" t="s">
        <v>550</v>
      </c>
      <c r="MTX21" s="530" t="s">
        <v>550</v>
      </c>
      <c r="MTY21" s="530" t="s">
        <v>550</v>
      </c>
      <c r="MTZ21" s="530" t="s">
        <v>550</v>
      </c>
      <c r="MUA21" s="530" t="s">
        <v>550</v>
      </c>
      <c r="MUB21" s="530" t="s">
        <v>550</v>
      </c>
      <c r="MUC21" s="530" t="s">
        <v>550</v>
      </c>
      <c r="MUD21" s="530" t="s">
        <v>550</v>
      </c>
      <c r="MUE21" s="530" t="s">
        <v>550</v>
      </c>
      <c r="MUF21" s="530" t="s">
        <v>550</v>
      </c>
      <c r="MUG21" s="530" t="s">
        <v>550</v>
      </c>
      <c r="MUH21" s="530" t="s">
        <v>550</v>
      </c>
      <c r="MUI21" s="530" t="s">
        <v>550</v>
      </c>
      <c r="MUJ21" s="530" t="s">
        <v>550</v>
      </c>
      <c r="MUK21" s="530" t="s">
        <v>550</v>
      </c>
      <c r="MUL21" s="530" t="s">
        <v>550</v>
      </c>
      <c r="MUM21" s="530" t="s">
        <v>550</v>
      </c>
      <c r="MUN21" s="530" t="s">
        <v>550</v>
      </c>
      <c r="MUO21" s="530" t="s">
        <v>550</v>
      </c>
      <c r="MUP21" s="530" t="s">
        <v>550</v>
      </c>
      <c r="MUQ21" s="530" t="s">
        <v>550</v>
      </c>
      <c r="MUR21" s="530" t="s">
        <v>550</v>
      </c>
      <c r="MUS21" s="530" t="s">
        <v>550</v>
      </c>
      <c r="MUT21" s="530" t="s">
        <v>550</v>
      </c>
      <c r="MUU21" s="530" t="s">
        <v>550</v>
      </c>
      <c r="MUV21" s="530" t="s">
        <v>550</v>
      </c>
      <c r="MUW21" s="530" t="s">
        <v>550</v>
      </c>
      <c r="MUX21" s="530" t="s">
        <v>550</v>
      </c>
      <c r="MUY21" s="530" t="s">
        <v>550</v>
      </c>
      <c r="MUZ21" s="530" t="s">
        <v>550</v>
      </c>
      <c r="MVA21" s="530" t="s">
        <v>550</v>
      </c>
      <c r="MVB21" s="530" t="s">
        <v>550</v>
      </c>
      <c r="MVC21" s="530" t="s">
        <v>550</v>
      </c>
      <c r="MVD21" s="530" t="s">
        <v>550</v>
      </c>
      <c r="MVE21" s="530" t="s">
        <v>550</v>
      </c>
      <c r="MVF21" s="530" t="s">
        <v>550</v>
      </c>
      <c r="MVG21" s="530" t="s">
        <v>550</v>
      </c>
      <c r="MVH21" s="530" t="s">
        <v>550</v>
      </c>
      <c r="MVI21" s="530" t="s">
        <v>550</v>
      </c>
      <c r="MVJ21" s="530" t="s">
        <v>550</v>
      </c>
      <c r="MVK21" s="530" t="s">
        <v>550</v>
      </c>
      <c r="MVL21" s="530" t="s">
        <v>550</v>
      </c>
      <c r="MVM21" s="530" t="s">
        <v>550</v>
      </c>
      <c r="MVN21" s="530" t="s">
        <v>550</v>
      </c>
      <c r="MVO21" s="530" t="s">
        <v>550</v>
      </c>
      <c r="MVP21" s="530" t="s">
        <v>550</v>
      </c>
      <c r="MVQ21" s="530" t="s">
        <v>550</v>
      </c>
      <c r="MVR21" s="530" t="s">
        <v>550</v>
      </c>
      <c r="MVS21" s="530" t="s">
        <v>550</v>
      </c>
      <c r="MVT21" s="530" t="s">
        <v>550</v>
      </c>
      <c r="MVU21" s="530" t="s">
        <v>550</v>
      </c>
      <c r="MVV21" s="530" t="s">
        <v>550</v>
      </c>
      <c r="MVW21" s="530" t="s">
        <v>550</v>
      </c>
      <c r="MVX21" s="530" t="s">
        <v>550</v>
      </c>
      <c r="MVY21" s="530" t="s">
        <v>550</v>
      </c>
      <c r="MVZ21" s="530" t="s">
        <v>550</v>
      </c>
      <c r="MWA21" s="530" t="s">
        <v>550</v>
      </c>
      <c r="MWB21" s="530" t="s">
        <v>550</v>
      </c>
      <c r="MWC21" s="530" t="s">
        <v>550</v>
      </c>
      <c r="MWD21" s="530" t="s">
        <v>550</v>
      </c>
      <c r="MWE21" s="530" t="s">
        <v>550</v>
      </c>
      <c r="MWF21" s="530" t="s">
        <v>550</v>
      </c>
      <c r="MWG21" s="530" t="s">
        <v>550</v>
      </c>
      <c r="MWH21" s="530" t="s">
        <v>550</v>
      </c>
      <c r="MWI21" s="530" t="s">
        <v>550</v>
      </c>
      <c r="MWJ21" s="530" t="s">
        <v>550</v>
      </c>
      <c r="MWK21" s="530" t="s">
        <v>550</v>
      </c>
      <c r="MWL21" s="530" t="s">
        <v>550</v>
      </c>
      <c r="MWM21" s="530" t="s">
        <v>550</v>
      </c>
      <c r="MWN21" s="530" t="s">
        <v>550</v>
      </c>
      <c r="MWO21" s="530" t="s">
        <v>550</v>
      </c>
      <c r="MWP21" s="530" t="s">
        <v>550</v>
      </c>
      <c r="MWQ21" s="530" t="s">
        <v>550</v>
      </c>
      <c r="MWR21" s="530" t="s">
        <v>550</v>
      </c>
      <c r="MWS21" s="530" t="s">
        <v>550</v>
      </c>
      <c r="MWT21" s="530" t="s">
        <v>550</v>
      </c>
      <c r="MWU21" s="530" t="s">
        <v>550</v>
      </c>
      <c r="MWV21" s="530" t="s">
        <v>550</v>
      </c>
      <c r="MWW21" s="530" t="s">
        <v>550</v>
      </c>
      <c r="MWX21" s="530" t="s">
        <v>550</v>
      </c>
      <c r="MWY21" s="530" t="s">
        <v>550</v>
      </c>
      <c r="MWZ21" s="530" t="s">
        <v>550</v>
      </c>
      <c r="MXA21" s="530" t="s">
        <v>550</v>
      </c>
      <c r="MXB21" s="530" t="s">
        <v>550</v>
      </c>
      <c r="MXC21" s="530" t="s">
        <v>550</v>
      </c>
      <c r="MXD21" s="530" t="s">
        <v>550</v>
      </c>
      <c r="MXE21" s="530" t="s">
        <v>550</v>
      </c>
      <c r="MXF21" s="530" t="s">
        <v>550</v>
      </c>
      <c r="MXG21" s="530" t="s">
        <v>550</v>
      </c>
      <c r="MXH21" s="530" t="s">
        <v>550</v>
      </c>
      <c r="MXI21" s="530" t="s">
        <v>550</v>
      </c>
      <c r="MXJ21" s="530" t="s">
        <v>550</v>
      </c>
      <c r="MXK21" s="530" t="s">
        <v>550</v>
      </c>
      <c r="MXL21" s="530" t="s">
        <v>550</v>
      </c>
      <c r="MXM21" s="530" t="s">
        <v>550</v>
      </c>
      <c r="MXN21" s="530" t="s">
        <v>550</v>
      </c>
      <c r="MXO21" s="530" t="s">
        <v>550</v>
      </c>
      <c r="MXP21" s="530" t="s">
        <v>550</v>
      </c>
      <c r="MXQ21" s="530" t="s">
        <v>550</v>
      </c>
      <c r="MXR21" s="530" t="s">
        <v>550</v>
      </c>
      <c r="MXS21" s="530" t="s">
        <v>550</v>
      </c>
      <c r="MXT21" s="530" t="s">
        <v>550</v>
      </c>
      <c r="MXU21" s="530" t="s">
        <v>550</v>
      </c>
      <c r="MXV21" s="530" t="s">
        <v>550</v>
      </c>
      <c r="MXW21" s="530" t="s">
        <v>550</v>
      </c>
      <c r="MXX21" s="530" t="s">
        <v>550</v>
      </c>
      <c r="MXY21" s="530" t="s">
        <v>550</v>
      </c>
      <c r="MXZ21" s="530" t="s">
        <v>550</v>
      </c>
      <c r="MYA21" s="530" t="s">
        <v>550</v>
      </c>
      <c r="MYB21" s="530" t="s">
        <v>550</v>
      </c>
      <c r="MYC21" s="530" t="s">
        <v>550</v>
      </c>
      <c r="MYD21" s="530" t="s">
        <v>550</v>
      </c>
      <c r="MYE21" s="530" t="s">
        <v>550</v>
      </c>
      <c r="MYF21" s="530" t="s">
        <v>550</v>
      </c>
      <c r="MYG21" s="530" t="s">
        <v>550</v>
      </c>
      <c r="MYH21" s="530" t="s">
        <v>550</v>
      </c>
      <c r="MYI21" s="530" t="s">
        <v>550</v>
      </c>
      <c r="MYJ21" s="530" t="s">
        <v>550</v>
      </c>
      <c r="MYK21" s="530" t="s">
        <v>550</v>
      </c>
      <c r="MYL21" s="530" t="s">
        <v>550</v>
      </c>
      <c r="MYM21" s="530" t="s">
        <v>550</v>
      </c>
      <c r="MYN21" s="530" t="s">
        <v>550</v>
      </c>
      <c r="MYO21" s="530" t="s">
        <v>550</v>
      </c>
      <c r="MYP21" s="530" t="s">
        <v>550</v>
      </c>
      <c r="MYQ21" s="530" t="s">
        <v>550</v>
      </c>
      <c r="MYR21" s="530" t="s">
        <v>550</v>
      </c>
      <c r="MYS21" s="530" t="s">
        <v>550</v>
      </c>
      <c r="MYT21" s="530" t="s">
        <v>550</v>
      </c>
      <c r="MYU21" s="530" t="s">
        <v>550</v>
      </c>
      <c r="MYV21" s="530" t="s">
        <v>550</v>
      </c>
      <c r="MYW21" s="530" t="s">
        <v>550</v>
      </c>
      <c r="MYX21" s="530" t="s">
        <v>550</v>
      </c>
      <c r="MYY21" s="530" t="s">
        <v>550</v>
      </c>
      <c r="MYZ21" s="530" t="s">
        <v>550</v>
      </c>
      <c r="MZA21" s="530" t="s">
        <v>550</v>
      </c>
      <c r="MZB21" s="530" t="s">
        <v>550</v>
      </c>
      <c r="MZC21" s="530" t="s">
        <v>550</v>
      </c>
      <c r="MZD21" s="530" t="s">
        <v>550</v>
      </c>
      <c r="MZE21" s="530" t="s">
        <v>550</v>
      </c>
      <c r="MZF21" s="530" t="s">
        <v>550</v>
      </c>
      <c r="MZG21" s="530" t="s">
        <v>550</v>
      </c>
      <c r="MZH21" s="530" t="s">
        <v>550</v>
      </c>
      <c r="MZI21" s="530" t="s">
        <v>550</v>
      </c>
      <c r="MZJ21" s="530" t="s">
        <v>550</v>
      </c>
      <c r="MZK21" s="530" t="s">
        <v>550</v>
      </c>
      <c r="MZL21" s="530" t="s">
        <v>550</v>
      </c>
      <c r="MZM21" s="530" t="s">
        <v>550</v>
      </c>
      <c r="MZN21" s="530" t="s">
        <v>550</v>
      </c>
      <c r="MZO21" s="530" t="s">
        <v>550</v>
      </c>
      <c r="MZP21" s="530" t="s">
        <v>550</v>
      </c>
      <c r="MZQ21" s="530" t="s">
        <v>550</v>
      </c>
      <c r="MZR21" s="530" t="s">
        <v>550</v>
      </c>
      <c r="MZS21" s="530" t="s">
        <v>550</v>
      </c>
      <c r="MZT21" s="530" t="s">
        <v>550</v>
      </c>
      <c r="MZU21" s="530" t="s">
        <v>550</v>
      </c>
      <c r="MZV21" s="530" t="s">
        <v>550</v>
      </c>
      <c r="MZW21" s="530" t="s">
        <v>550</v>
      </c>
      <c r="MZX21" s="530" t="s">
        <v>550</v>
      </c>
      <c r="MZY21" s="530" t="s">
        <v>550</v>
      </c>
      <c r="MZZ21" s="530" t="s">
        <v>550</v>
      </c>
      <c r="NAA21" s="530" t="s">
        <v>550</v>
      </c>
      <c r="NAB21" s="530" t="s">
        <v>550</v>
      </c>
      <c r="NAC21" s="530" t="s">
        <v>550</v>
      </c>
      <c r="NAD21" s="530" t="s">
        <v>550</v>
      </c>
      <c r="NAE21" s="530" t="s">
        <v>550</v>
      </c>
      <c r="NAF21" s="530" t="s">
        <v>550</v>
      </c>
      <c r="NAG21" s="530" t="s">
        <v>550</v>
      </c>
      <c r="NAH21" s="530" t="s">
        <v>550</v>
      </c>
      <c r="NAI21" s="530" t="s">
        <v>550</v>
      </c>
      <c r="NAJ21" s="530" t="s">
        <v>550</v>
      </c>
      <c r="NAK21" s="530" t="s">
        <v>550</v>
      </c>
      <c r="NAL21" s="530" t="s">
        <v>550</v>
      </c>
      <c r="NAM21" s="530" t="s">
        <v>550</v>
      </c>
      <c r="NAN21" s="530" t="s">
        <v>550</v>
      </c>
      <c r="NAO21" s="530" t="s">
        <v>550</v>
      </c>
      <c r="NAP21" s="530" t="s">
        <v>550</v>
      </c>
      <c r="NAQ21" s="530" t="s">
        <v>550</v>
      </c>
      <c r="NAR21" s="530" t="s">
        <v>550</v>
      </c>
      <c r="NAS21" s="530" t="s">
        <v>550</v>
      </c>
      <c r="NAT21" s="530" t="s">
        <v>550</v>
      </c>
      <c r="NAU21" s="530" t="s">
        <v>550</v>
      </c>
      <c r="NAV21" s="530" t="s">
        <v>550</v>
      </c>
      <c r="NAW21" s="530" t="s">
        <v>550</v>
      </c>
      <c r="NAX21" s="530" t="s">
        <v>550</v>
      </c>
      <c r="NAY21" s="530" t="s">
        <v>550</v>
      </c>
      <c r="NAZ21" s="530" t="s">
        <v>550</v>
      </c>
      <c r="NBA21" s="530" t="s">
        <v>550</v>
      </c>
      <c r="NBB21" s="530" t="s">
        <v>550</v>
      </c>
      <c r="NBC21" s="530" t="s">
        <v>550</v>
      </c>
      <c r="NBD21" s="530" t="s">
        <v>550</v>
      </c>
      <c r="NBE21" s="530" t="s">
        <v>550</v>
      </c>
      <c r="NBF21" s="530" t="s">
        <v>550</v>
      </c>
      <c r="NBG21" s="530" t="s">
        <v>550</v>
      </c>
      <c r="NBH21" s="530" t="s">
        <v>550</v>
      </c>
      <c r="NBI21" s="530" t="s">
        <v>550</v>
      </c>
      <c r="NBJ21" s="530" t="s">
        <v>550</v>
      </c>
      <c r="NBK21" s="530" t="s">
        <v>550</v>
      </c>
      <c r="NBL21" s="530" t="s">
        <v>550</v>
      </c>
      <c r="NBM21" s="530" t="s">
        <v>550</v>
      </c>
      <c r="NBN21" s="530" t="s">
        <v>550</v>
      </c>
      <c r="NBO21" s="530" t="s">
        <v>550</v>
      </c>
      <c r="NBP21" s="530" t="s">
        <v>550</v>
      </c>
      <c r="NBQ21" s="530" t="s">
        <v>550</v>
      </c>
      <c r="NBR21" s="530" t="s">
        <v>550</v>
      </c>
      <c r="NBS21" s="530" t="s">
        <v>550</v>
      </c>
      <c r="NBT21" s="530" t="s">
        <v>550</v>
      </c>
      <c r="NBU21" s="530" t="s">
        <v>550</v>
      </c>
      <c r="NBV21" s="530" t="s">
        <v>550</v>
      </c>
      <c r="NBW21" s="530" t="s">
        <v>550</v>
      </c>
      <c r="NBX21" s="530" t="s">
        <v>550</v>
      </c>
      <c r="NBY21" s="530" t="s">
        <v>550</v>
      </c>
      <c r="NBZ21" s="530" t="s">
        <v>550</v>
      </c>
      <c r="NCA21" s="530" t="s">
        <v>550</v>
      </c>
      <c r="NCB21" s="530" t="s">
        <v>550</v>
      </c>
      <c r="NCC21" s="530" t="s">
        <v>550</v>
      </c>
      <c r="NCD21" s="530" t="s">
        <v>550</v>
      </c>
      <c r="NCE21" s="530" t="s">
        <v>550</v>
      </c>
      <c r="NCF21" s="530" t="s">
        <v>550</v>
      </c>
      <c r="NCG21" s="530" t="s">
        <v>550</v>
      </c>
      <c r="NCH21" s="530" t="s">
        <v>550</v>
      </c>
      <c r="NCI21" s="530" t="s">
        <v>550</v>
      </c>
      <c r="NCJ21" s="530" t="s">
        <v>550</v>
      </c>
      <c r="NCK21" s="530" t="s">
        <v>550</v>
      </c>
      <c r="NCL21" s="530" t="s">
        <v>550</v>
      </c>
      <c r="NCM21" s="530" t="s">
        <v>550</v>
      </c>
      <c r="NCN21" s="530" t="s">
        <v>550</v>
      </c>
      <c r="NCO21" s="530" t="s">
        <v>550</v>
      </c>
      <c r="NCP21" s="530" t="s">
        <v>550</v>
      </c>
      <c r="NCQ21" s="530" t="s">
        <v>550</v>
      </c>
      <c r="NCR21" s="530" t="s">
        <v>550</v>
      </c>
      <c r="NCS21" s="530" t="s">
        <v>550</v>
      </c>
      <c r="NCT21" s="530" t="s">
        <v>550</v>
      </c>
      <c r="NCU21" s="530" t="s">
        <v>550</v>
      </c>
      <c r="NCV21" s="530" t="s">
        <v>550</v>
      </c>
      <c r="NCW21" s="530" t="s">
        <v>550</v>
      </c>
      <c r="NCX21" s="530" t="s">
        <v>550</v>
      </c>
      <c r="NCY21" s="530" t="s">
        <v>550</v>
      </c>
      <c r="NCZ21" s="530" t="s">
        <v>550</v>
      </c>
      <c r="NDA21" s="530" t="s">
        <v>550</v>
      </c>
      <c r="NDB21" s="530" t="s">
        <v>550</v>
      </c>
      <c r="NDC21" s="530" t="s">
        <v>550</v>
      </c>
      <c r="NDD21" s="530" t="s">
        <v>550</v>
      </c>
      <c r="NDE21" s="530" t="s">
        <v>550</v>
      </c>
      <c r="NDF21" s="530" t="s">
        <v>550</v>
      </c>
      <c r="NDG21" s="530" t="s">
        <v>550</v>
      </c>
      <c r="NDH21" s="530" t="s">
        <v>550</v>
      </c>
      <c r="NDI21" s="530" t="s">
        <v>550</v>
      </c>
      <c r="NDJ21" s="530" t="s">
        <v>550</v>
      </c>
      <c r="NDK21" s="530" t="s">
        <v>550</v>
      </c>
      <c r="NDL21" s="530" t="s">
        <v>550</v>
      </c>
      <c r="NDM21" s="530" t="s">
        <v>550</v>
      </c>
      <c r="NDN21" s="530" t="s">
        <v>550</v>
      </c>
      <c r="NDO21" s="530" t="s">
        <v>550</v>
      </c>
      <c r="NDP21" s="530" t="s">
        <v>550</v>
      </c>
      <c r="NDQ21" s="530" t="s">
        <v>550</v>
      </c>
      <c r="NDR21" s="530" t="s">
        <v>550</v>
      </c>
      <c r="NDS21" s="530" t="s">
        <v>550</v>
      </c>
      <c r="NDT21" s="530" t="s">
        <v>550</v>
      </c>
      <c r="NDU21" s="530" t="s">
        <v>550</v>
      </c>
      <c r="NDV21" s="530" t="s">
        <v>550</v>
      </c>
      <c r="NDW21" s="530" t="s">
        <v>550</v>
      </c>
      <c r="NDX21" s="530" t="s">
        <v>550</v>
      </c>
      <c r="NDY21" s="530" t="s">
        <v>550</v>
      </c>
      <c r="NDZ21" s="530" t="s">
        <v>550</v>
      </c>
      <c r="NEA21" s="530" t="s">
        <v>550</v>
      </c>
      <c r="NEB21" s="530" t="s">
        <v>550</v>
      </c>
      <c r="NEC21" s="530" t="s">
        <v>550</v>
      </c>
      <c r="NED21" s="530" t="s">
        <v>550</v>
      </c>
      <c r="NEE21" s="530" t="s">
        <v>550</v>
      </c>
      <c r="NEF21" s="530" t="s">
        <v>550</v>
      </c>
      <c r="NEG21" s="530" t="s">
        <v>550</v>
      </c>
      <c r="NEH21" s="530" t="s">
        <v>550</v>
      </c>
      <c r="NEI21" s="530" t="s">
        <v>550</v>
      </c>
      <c r="NEJ21" s="530" t="s">
        <v>550</v>
      </c>
      <c r="NEK21" s="530" t="s">
        <v>550</v>
      </c>
      <c r="NEL21" s="530" t="s">
        <v>550</v>
      </c>
      <c r="NEM21" s="530" t="s">
        <v>550</v>
      </c>
      <c r="NEN21" s="530" t="s">
        <v>550</v>
      </c>
      <c r="NEO21" s="530" t="s">
        <v>550</v>
      </c>
      <c r="NEP21" s="530" t="s">
        <v>550</v>
      </c>
      <c r="NEQ21" s="530" t="s">
        <v>550</v>
      </c>
      <c r="NER21" s="530" t="s">
        <v>550</v>
      </c>
      <c r="NES21" s="530" t="s">
        <v>550</v>
      </c>
      <c r="NET21" s="530" t="s">
        <v>550</v>
      </c>
      <c r="NEU21" s="530" t="s">
        <v>550</v>
      </c>
      <c r="NEV21" s="530" t="s">
        <v>550</v>
      </c>
      <c r="NEW21" s="530" t="s">
        <v>550</v>
      </c>
      <c r="NEX21" s="530" t="s">
        <v>550</v>
      </c>
      <c r="NEY21" s="530" t="s">
        <v>550</v>
      </c>
      <c r="NEZ21" s="530" t="s">
        <v>550</v>
      </c>
      <c r="NFA21" s="530" t="s">
        <v>550</v>
      </c>
      <c r="NFB21" s="530" t="s">
        <v>550</v>
      </c>
      <c r="NFC21" s="530" t="s">
        <v>550</v>
      </c>
      <c r="NFD21" s="530" t="s">
        <v>550</v>
      </c>
      <c r="NFE21" s="530" t="s">
        <v>550</v>
      </c>
      <c r="NFF21" s="530" t="s">
        <v>550</v>
      </c>
      <c r="NFG21" s="530" t="s">
        <v>550</v>
      </c>
      <c r="NFH21" s="530" t="s">
        <v>550</v>
      </c>
      <c r="NFI21" s="530" t="s">
        <v>550</v>
      </c>
      <c r="NFJ21" s="530" t="s">
        <v>550</v>
      </c>
      <c r="NFK21" s="530" t="s">
        <v>550</v>
      </c>
      <c r="NFL21" s="530" t="s">
        <v>550</v>
      </c>
      <c r="NFM21" s="530" t="s">
        <v>550</v>
      </c>
      <c r="NFN21" s="530" t="s">
        <v>550</v>
      </c>
      <c r="NFO21" s="530" t="s">
        <v>550</v>
      </c>
      <c r="NFP21" s="530" t="s">
        <v>550</v>
      </c>
      <c r="NFQ21" s="530" t="s">
        <v>550</v>
      </c>
      <c r="NFR21" s="530" t="s">
        <v>550</v>
      </c>
      <c r="NFS21" s="530" t="s">
        <v>550</v>
      </c>
      <c r="NFT21" s="530" t="s">
        <v>550</v>
      </c>
      <c r="NFU21" s="530" t="s">
        <v>550</v>
      </c>
      <c r="NFV21" s="530" t="s">
        <v>550</v>
      </c>
      <c r="NFW21" s="530" t="s">
        <v>550</v>
      </c>
      <c r="NFX21" s="530" t="s">
        <v>550</v>
      </c>
      <c r="NFY21" s="530" t="s">
        <v>550</v>
      </c>
      <c r="NFZ21" s="530" t="s">
        <v>550</v>
      </c>
      <c r="NGA21" s="530" t="s">
        <v>550</v>
      </c>
      <c r="NGB21" s="530" t="s">
        <v>550</v>
      </c>
      <c r="NGC21" s="530" t="s">
        <v>550</v>
      </c>
      <c r="NGD21" s="530" t="s">
        <v>550</v>
      </c>
      <c r="NGE21" s="530" t="s">
        <v>550</v>
      </c>
      <c r="NGF21" s="530" t="s">
        <v>550</v>
      </c>
      <c r="NGG21" s="530" t="s">
        <v>550</v>
      </c>
      <c r="NGH21" s="530" t="s">
        <v>550</v>
      </c>
      <c r="NGI21" s="530" t="s">
        <v>550</v>
      </c>
      <c r="NGJ21" s="530" t="s">
        <v>550</v>
      </c>
      <c r="NGK21" s="530" t="s">
        <v>550</v>
      </c>
      <c r="NGL21" s="530" t="s">
        <v>550</v>
      </c>
      <c r="NGM21" s="530" t="s">
        <v>550</v>
      </c>
      <c r="NGN21" s="530" t="s">
        <v>550</v>
      </c>
      <c r="NGO21" s="530" t="s">
        <v>550</v>
      </c>
      <c r="NGP21" s="530" t="s">
        <v>550</v>
      </c>
      <c r="NGQ21" s="530" t="s">
        <v>550</v>
      </c>
      <c r="NGR21" s="530" t="s">
        <v>550</v>
      </c>
      <c r="NGS21" s="530" t="s">
        <v>550</v>
      </c>
      <c r="NGT21" s="530" t="s">
        <v>550</v>
      </c>
      <c r="NGU21" s="530" t="s">
        <v>550</v>
      </c>
      <c r="NGV21" s="530" t="s">
        <v>550</v>
      </c>
      <c r="NGW21" s="530" t="s">
        <v>550</v>
      </c>
      <c r="NGX21" s="530" t="s">
        <v>550</v>
      </c>
      <c r="NGY21" s="530" t="s">
        <v>550</v>
      </c>
      <c r="NGZ21" s="530" t="s">
        <v>550</v>
      </c>
      <c r="NHA21" s="530" t="s">
        <v>550</v>
      </c>
      <c r="NHB21" s="530" t="s">
        <v>550</v>
      </c>
      <c r="NHC21" s="530" t="s">
        <v>550</v>
      </c>
      <c r="NHD21" s="530" t="s">
        <v>550</v>
      </c>
      <c r="NHE21" s="530" t="s">
        <v>550</v>
      </c>
      <c r="NHF21" s="530" t="s">
        <v>550</v>
      </c>
      <c r="NHG21" s="530" t="s">
        <v>550</v>
      </c>
      <c r="NHH21" s="530" t="s">
        <v>550</v>
      </c>
      <c r="NHI21" s="530" t="s">
        <v>550</v>
      </c>
      <c r="NHJ21" s="530" t="s">
        <v>550</v>
      </c>
      <c r="NHK21" s="530" t="s">
        <v>550</v>
      </c>
      <c r="NHL21" s="530" t="s">
        <v>550</v>
      </c>
      <c r="NHM21" s="530" t="s">
        <v>550</v>
      </c>
      <c r="NHN21" s="530" t="s">
        <v>550</v>
      </c>
      <c r="NHO21" s="530" t="s">
        <v>550</v>
      </c>
      <c r="NHP21" s="530" t="s">
        <v>550</v>
      </c>
      <c r="NHQ21" s="530" t="s">
        <v>550</v>
      </c>
      <c r="NHR21" s="530" t="s">
        <v>550</v>
      </c>
      <c r="NHS21" s="530" t="s">
        <v>550</v>
      </c>
      <c r="NHT21" s="530" t="s">
        <v>550</v>
      </c>
      <c r="NHU21" s="530" t="s">
        <v>550</v>
      </c>
      <c r="NHV21" s="530" t="s">
        <v>550</v>
      </c>
      <c r="NHW21" s="530" t="s">
        <v>550</v>
      </c>
      <c r="NHX21" s="530" t="s">
        <v>550</v>
      </c>
      <c r="NHY21" s="530" t="s">
        <v>550</v>
      </c>
      <c r="NHZ21" s="530" t="s">
        <v>550</v>
      </c>
      <c r="NIA21" s="530" t="s">
        <v>550</v>
      </c>
      <c r="NIB21" s="530" t="s">
        <v>550</v>
      </c>
      <c r="NIC21" s="530" t="s">
        <v>550</v>
      </c>
      <c r="NID21" s="530" t="s">
        <v>550</v>
      </c>
      <c r="NIE21" s="530" t="s">
        <v>550</v>
      </c>
      <c r="NIF21" s="530" t="s">
        <v>550</v>
      </c>
      <c r="NIG21" s="530" t="s">
        <v>550</v>
      </c>
      <c r="NIH21" s="530" t="s">
        <v>550</v>
      </c>
      <c r="NII21" s="530" t="s">
        <v>550</v>
      </c>
      <c r="NIJ21" s="530" t="s">
        <v>550</v>
      </c>
      <c r="NIK21" s="530" t="s">
        <v>550</v>
      </c>
      <c r="NIL21" s="530" t="s">
        <v>550</v>
      </c>
      <c r="NIM21" s="530" t="s">
        <v>550</v>
      </c>
      <c r="NIN21" s="530" t="s">
        <v>550</v>
      </c>
      <c r="NIO21" s="530" t="s">
        <v>550</v>
      </c>
      <c r="NIP21" s="530" t="s">
        <v>550</v>
      </c>
      <c r="NIQ21" s="530" t="s">
        <v>550</v>
      </c>
      <c r="NIR21" s="530" t="s">
        <v>550</v>
      </c>
      <c r="NIS21" s="530" t="s">
        <v>550</v>
      </c>
      <c r="NIT21" s="530" t="s">
        <v>550</v>
      </c>
      <c r="NIU21" s="530" t="s">
        <v>550</v>
      </c>
      <c r="NIV21" s="530" t="s">
        <v>550</v>
      </c>
      <c r="NIW21" s="530" t="s">
        <v>550</v>
      </c>
      <c r="NIX21" s="530" t="s">
        <v>550</v>
      </c>
      <c r="NIY21" s="530" t="s">
        <v>550</v>
      </c>
      <c r="NIZ21" s="530" t="s">
        <v>550</v>
      </c>
      <c r="NJA21" s="530" t="s">
        <v>550</v>
      </c>
      <c r="NJB21" s="530" t="s">
        <v>550</v>
      </c>
      <c r="NJC21" s="530" t="s">
        <v>550</v>
      </c>
      <c r="NJD21" s="530" t="s">
        <v>550</v>
      </c>
      <c r="NJE21" s="530" t="s">
        <v>550</v>
      </c>
      <c r="NJF21" s="530" t="s">
        <v>550</v>
      </c>
      <c r="NJG21" s="530" t="s">
        <v>550</v>
      </c>
      <c r="NJH21" s="530" t="s">
        <v>550</v>
      </c>
      <c r="NJI21" s="530" t="s">
        <v>550</v>
      </c>
      <c r="NJJ21" s="530" t="s">
        <v>550</v>
      </c>
      <c r="NJK21" s="530" t="s">
        <v>550</v>
      </c>
      <c r="NJL21" s="530" t="s">
        <v>550</v>
      </c>
      <c r="NJM21" s="530" t="s">
        <v>550</v>
      </c>
      <c r="NJN21" s="530" t="s">
        <v>550</v>
      </c>
      <c r="NJO21" s="530" t="s">
        <v>550</v>
      </c>
      <c r="NJP21" s="530" t="s">
        <v>550</v>
      </c>
      <c r="NJQ21" s="530" t="s">
        <v>550</v>
      </c>
      <c r="NJR21" s="530" t="s">
        <v>550</v>
      </c>
      <c r="NJS21" s="530" t="s">
        <v>550</v>
      </c>
      <c r="NJT21" s="530" t="s">
        <v>550</v>
      </c>
      <c r="NJU21" s="530" t="s">
        <v>550</v>
      </c>
      <c r="NJV21" s="530" t="s">
        <v>550</v>
      </c>
      <c r="NJW21" s="530" t="s">
        <v>550</v>
      </c>
      <c r="NJX21" s="530" t="s">
        <v>550</v>
      </c>
      <c r="NJY21" s="530" t="s">
        <v>550</v>
      </c>
      <c r="NJZ21" s="530" t="s">
        <v>550</v>
      </c>
      <c r="NKA21" s="530" t="s">
        <v>550</v>
      </c>
      <c r="NKB21" s="530" t="s">
        <v>550</v>
      </c>
      <c r="NKC21" s="530" t="s">
        <v>550</v>
      </c>
      <c r="NKD21" s="530" t="s">
        <v>550</v>
      </c>
      <c r="NKE21" s="530" t="s">
        <v>550</v>
      </c>
      <c r="NKF21" s="530" t="s">
        <v>550</v>
      </c>
      <c r="NKG21" s="530" t="s">
        <v>550</v>
      </c>
      <c r="NKH21" s="530" t="s">
        <v>550</v>
      </c>
      <c r="NKI21" s="530" t="s">
        <v>550</v>
      </c>
      <c r="NKJ21" s="530" t="s">
        <v>550</v>
      </c>
      <c r="NKK21" s="530" t="s">
        <v>550</v>
      </c>
      <c r="NKL21" s="530" t="s">
        <v>550</v>
      </c>
      <c r="NKM21" s="530" t="s">
        <v>550</v>
      </c>
      <c r="NKN21" s="530" t="s">
        <v>550</v>
      </c>
      <c r="NKO21" s="530" t="s">
        <v>550</v>
      </c>
      <c r="NKP21" s="530" t="s">
        <v>550</v>
      </c>
      <c r="NKQ21" s="530" t="s">
        <v>550</v>
      </c>
      <c r="NKR21" s="530" t="s">
        <v>550</v>
      </c>
      <c r="NKS21" s="530" t="s">
        <v>550</v>
      </c>
      <c r="NKT21" s="530" t="s">
        <v>550</v>
      </c>
      <c r="NKU21" s="530" t="s">
        <v>550</v>
      </c>
      <c r="NKV21" s="530" t="s">
        <v>550</v>
      </c>
      <c r="NKW21" s="530" t="s">
        <v>550</v>
      </c>
      <c r="NKX21" s="530" t="s">
        <v>550</v>
      </c>
      <c r="NKY21" s="530" t="s">
        <v>550</v>
      </c>
      <c r="NKZ21" s="530" t="s">
        <v>550</v>
      </c>
      <c r="NLA21" s="530" t="s">
        <v>550</v>
      </c>
      <c r="NLB21" s="530" t="s">
        <v>550</v>
      </c>
      <c r="NLC21" s="530" t="s">
        <v>550</v>
      </c>
      <c r="NLD21" s="530" t="s">
        <v>550</v>
      </c>
      <c r="NLE21" s="530" t="s">
        <v>550</v>
      </c>
      <c r="NLF21" s="530" t="s">
        <v>550</v>
      </c>
      <c r="NLG21" s="530" t="s">
        <v>550</v>
      </c>
      <c r="NLH21" s="530" t="s">
        <v>550</v>
      </c>
      <c r="NLI21" s="530" t="s">
        <v>550</v>
      </c>
      <c r="NLJ21" s="530" t="s">
        <v>550</v>
      </c>
      <c r="NLK21" s="530" t="s">
        <v>550</v>
      </c>
      <c r="NLL21" s="530" t="s">
        <v>550</v>
      </c>
      <c r="NLM21" s="530" t="s">
        <v>550</v>
      </c>
      <c r="NLN21" s="530" t="s">
        <v>550</v>
      </c>
      <c r="NLO21" s="530" t="s">
        <v>550</v>
      </c>
      <c r="NLP21" s="530" t="s">
        <v>550</v>
      </c>
      <c r="NLQ21" s="530" t="s">
        <v>550</v>
      </c>
      <c r="NLR21" s="530" t="s">
        <v>550</v>
      </c>
      <c r="NLS21" s="530" t="s">
        <v>550</v>
      </c>
      <c r="NLT21" s="530" t="s">
        <v>550</v>
      </c>
      <c r="NLU21" s="530" t="s">
        <v>550</v>
      </c>
      <c r="NLV21" s="530" t="s">
        <v>550</v>
      </c>
      <c r="NLW21" s="530" t="s">
        <v>550</v>
      </c>
      <c r="NLX21" s="530" t="s">
        <v>550</v>
      </c>
      <c r="NLY21" s="530" t="s">
        <v>550</v>
      </c>
      <c r="NLZ21" s="530" t="s">
        <v>550</v>
      </c>
      <c r="NMA21" s="530" t="s">
        <v>550</v>
      </c>
      <c r="NMB21" s="530" t="s">
        <v>550</v>
      </c>
      <c r="NMC21" s="530" t="s">
        <v>550</v>
      </c>
      <c r="NMD21" s="530" t="s">
        <v>550</v>
      </c>
      <c r="NME21" s="530" t="s">
        <v>550</v>
      </c>
      <c r="NMF21" s="530" t="s">
        <v>550</v>
      </c>
      <c r="NMG21" s="530" t="s">
        <v>550</v>
      </c>
      <c r="NMH21" s="530" t="s">
        <v>550</v>
      </c>
      <c r="NMI21" s="530" t="s">
        <v>550</v>
      </c>
      <c r="NMJ21" s="530" t="s">
        <v>550</v>
      </c>
      <c r="NMK21" s="530" t="s">
        <v>550</v>
      </c>
      <c r="NML21" s="530" t="s">
        <v>550</v>
      </c>
      <c r="NMM21" s="530" t="s">
        <v>550</v>
      </c>
      <c r="NMN21" s="530" t="s">
        <v>550</v>
      </c>
      <c r="NMO21" s="530" t="s">
        <v>550</v>
      </c>
      <c r="NMP21" s="530" t="s">
        <v>550</v>
      </c>
      <c r="NMQ21" s="530" t="s">
        <v>550</v>
      </c>
      <c r="NMR21" s="530" t="s">
        <v>550</v>
      </c>
      <c r="NMS21" s="530" t="s">
        <v>550</v>
      </c>
      <c r="NMT21" s="530" t="s">
        <v>550</v>
      </c>
      <c r="NMU21" s="530" t="s">
        <v>550</v>
      </c>
      <c r="NMV21" s="530" t="s">
        <v>550</v>
      </c>
      <c r="NMW21" s="530" t="s">
        <v>550</v>
      </c>
      <c r="NMX21" s="530" t="s">
        <v>550</v>
      </c>
      <c r="NMY21" s="530" t="s">
        <v>550</v>
      </c>
      <c r="NMZ21" s="530" t="s">
        <v>550</v>
      </c>
      <c r="NNA21" s="530" t="s">
        <v>550</v>
      </c>
      <c r="NNB21" s="530" t="s">
        <v>550</v>
      </c>
      <c r="NNC21" s="530" t="s">
        <v>550</v>
      </c>
      <c r="NND21" s="530" t="s">
        <v>550</v>
      </c>
      <c r="NNE21" s="530" t="s">
        <v>550</v>
      </c>
      <c r="NNF21" s="530" t="s">
        <v>550</v>
      </c>
      <c r="NNG21" s="530" t="s">
        <v>550</v>
      </c>
      <c r="NNH21" s="530" t="s">
        <v>550</v>
      </c>
      <c r="NNI21" s="530" t="s">
        <v>550</v>
      </c>
      <c r="NNJ21" s="530" t="s">
        <v>550</v>
      </c>
      <c r="NNK21" s="530" t="s">
        <v>550</v>
      </c>
      <c r="NNL21" s="530" t="s">
        <v>550</v>
      </c>
      <c r="NNM21" s="530" t="s">
        <v>550</v>
      </c>
      <c r="NNN21" s="530" t="s">
        <v>550</v>
      </c>
      <c r="NNO21" s="530" t="s">
        <v>550</v>
      </c>
      <c r="NNP21" s="530" t="s">
        <v>550</v>
      </c>
      <c r="NNQ21" s="530" t="s">
        <v>550</v>
      </c>
      <c r="NNR21" s="530" t="s">
        <v>550</v>
      </c>
      <c r="NNS21" s="530" t="s">
        <v>550</v>
      </c>
      <c r="NNT21" s="530" t="s">
        <v>550</v>
      </c>
      <c r="NNU21" s="530" t="s">
        <v>550</v>
      </c>
      <c r="NNV21" s="530" t="s">
        <v>550</v>
      </c>
      <c r="NNW21" s="530" t="s">
        <v>550</v>
      </c>
      <c r="NNX21" s="530" t="s">
        <v>550</v>
      </c>
      <c r="NNY21" s="530" t="s">
        <v>550</v>
      </c>
      <c r="NNZ21" s="530" t="s">
        <v>550</v>
      </c>
      <c r="NOA21" s="530" t="s">
        <v>550</v>
      </c>
      <c r="NOB21" s="530" t="s">
        <v>550</v>
      </c>
      <c r="NOC21" s="530" t="s">
        <v>550</v>
      </c>
      <c r="NOD21" s="530" t="s">
        <v>550</v>
      </c>
      <c r="NOE21" s="530" t="s">
        <v>550</v>
      </c>
      <c r="NOF21" s="530" t="s">
        <v>550</v>
      </c>
      <c r="NOG21" s="530" t="s">
        <v>550</v>
      </c>
      <c r="NOH21" s="530" t="s">
        <v>550</v>
      </c>
      <c r="NOI21" s="530" t="s">
        <v>550</v>
      </c>
      <c r="NOJ21" s="530" t="s">
        <v>550</v>
      </c>
      <c r="NOK21" s="530" t="s">
        <v>550</v>
      </c>
      <c r="NOL21" s="530" t="s">
        <v>550</v>
      </c>
      <c r="NOM21" s="530" t="s">
        <v>550</v>
      </c>
      <c r="NON21" s="530" t="s">
        <v>550</v>
      </c>
      <c r="NOO21" s="530" t="s">
        <v>550</v>
      </c>
      <c r="NOP21" s="530" t="s">
        <v>550</v>
      </c>
      <c r="NOQ21" s="530" t="s">
        <v>550</v>
      </c>
      <c r="NOR21" s="530" t="s">
        <v>550</v>
      </c>
      <c r="NOS21" s="530" t="s">
        <v>550</v>
      </c>
      <c r="NOT21" s="530" t="s">
        <v>550</v>
      </c>
      <c r="NOU21" s="530" t="s">
        <v>550</v>
      </c>
      <c r="NOV21" s="530" t="s">
        <v>550</v>
      </c>
      <c r="NOW21" s="530" t="s">
        <v>550</v>
      </c>
      <c r="NOX21" s="530" t="s">
        <v>550</v>
      </c>
      <c r="NOY21" s="530" t="s">
        <v>550</v>
      </c>
      <c r="NOZ21" s="530" t="s">
        <v>550</v>
      </c>
      <c r="NPA21" s="530" t="s">
        <v>550</v>
      </c>
      <c r="NPB21" s="530" t="s">
        <v>550</v>
      </c>
      <c r="NPC21" s="530" t="s">
        <v>550</v>
      </c>
      <c r="NPD21" s="530" t="s">
        <v>550</v>
      </c>
      <c r="NPE21" s="530" t="s">
        <v>550</v>
      </c>
      <c r="NPF21" s="530" t="s">
        <v>550</v>
      </c>
      <c r="NPG21" s="530" t="s">
        <v>550</v>
      </c>
      <c r="NPH21" s="530" t="s">
        <v>550</v>
      </c>
      <c r="NPI21" s="530" t="s">
        <v>550</v>
      </c>
      <c r="NPJ21" s="530" t="s">
        <v>550</v>
      </c>
      <c r="NPK21" s="530" t="s">
        <v>550</v>
      </c>
      <c r="NPL21" s="530" t="s">
        <v>550</v>
      </c>
      <c r="NPM21" s="530" t="s">
        <v>550</v>
      </c>
      <c r="NPN21" s="530" t="s">
        <v>550</v>
      </c>
      <c r="NPO21" s="530" t="s">
        <v>550</v>
      </c>
      <c r="NPP21" s="530" t="s">
        <v>550</v>
      </c>
      <c r="NPQ21" s="530" t="s">
        <v>550</v>
      </c>
      <c r="NPR21" s="530" t="s">
        <v>550</v>
      </c>
      <c r="NPS21" s="530" t="s">
        <v>550</v>
      </c>
      <c r="NPT21" s="530" t="s">
        <v>550</v>
      </c>
      <c r="NPU21" s="530" t="s">
        <v>550</v>
      </c>
      <c r="NPV21" s="530" t="s">
        <v>550</v>
      </c>
      <c r="NPW21" s="530" t="s">
        <v>550</v>
      </c>
      <c r="NPX21" s="530" t="s">
        <v>550</v>
      </c>
      <c r="NPY21" s="530" t="s">
        <v>550</v>
      </c>
      <c r="NPZ21" s="530" t="s">
        <v>550</v>
      </c>
      <c r="NQA21" s="530" t="s">
        <v>550</v>
      </c>
      <c r="NQB21" s="530" t="s">
        <v>550</v>
      </c>
      <c r="NQC21" s="530" t="s">
        <v>550</v>
      </c>
      <c r="NQD21" s="530" t="s">
        <v>550</v>
      </c>
      <c r="NQE21" s="530" t="s">
        <v>550</v>
      </c>
      <c r="NQF21" s="530" t="s">
        <v>550</v>
      </c>
      <c r="NQG21" s="530" t="s">
        <v>550</v>
      </c>
      <c r="NQH21" s="530" t="s">
        <v>550</v>
      </c>
      <c r="NQI21" s="530" t="s">
        <v>550</v>
      </c>
      <c r="NQJ21" s="530" t="s">
        <v>550</v>
      </c>
      <c r="NQK21" s="530" t="s">
        <v>550</v>
      </c>
      <c r="NQL21" s="530" t="s">
        <v>550</v>
      </c>
      <c r="NQM21" s="530" t="s">
        <v>550</v>
      </c>
      <c r="NQN21" s="530" t="s">
        <v>550</v>
      </c>
      <c r="NQO21" s="530" t="s">
        <v>550</v>
      </c>
      <c r="NQP21" s="530" t="s">
        <v>550</v>
      </c>
      <c r="NQQ21" s="530" t="s">
        <v>550</v>
      </c>
      <c r="NQR21" s="530" t="s">
        <v>550</v>
      </c>
      <c r="NQS21" s="530" t="s">
        <v>550</v>
      </c>
      <c r="NQT21" s="530" t="s">
        <v>550</v>
      </c>
      <c r="NQU21" s="530" t="s">
        <v>550</v>
      </c>
      <c r="NQV21" s="530" t="s">
        <v>550</v>
      </c>
      <c r="NQW21" s="530" t="s">
        <v>550</v>
      </c>
      <c r="NQX21" s="530" t="s">
        <v>550</v>
      </c>
      <c r="NQY21" s="530" t="s">
        <v>550</v>
      </c>
      <c r="NQZ21" s="530" t="s">
        <v>550</v>
      </c>
      <c r="NRA21" s="530" t="s">
        <v>550</v>
      </c>
      <c r="NRB21" s="530" t="s">
        <v>550</v>
      </c>
      <c r="NRC21" s="530" t="s">
        <v>550</v>
      </c>
      <c r="NRD21" s="530" t="s">
        <v>550</v>
      </c>
      <c r="NRE21" s="530" t="s">
        <v>550</v>
      </c>
      <c r="NRF21" s="530" t="s">
        <v>550</v>
      </c>
      <c r="NRG21" s="530" t="s">
        <v>550</v>
      </c>
      <c r="NRH21" s="530" t="s">
        <v>550</v>
      </c>
      <c r="NRI21" s="530" t="s">
        <v>550</v>
      </c>
      <c r="NRJ21" s="530" t="s">
        <v>550</v>
      </c>
      <c r="NRK21" s="530" t="s">
        <v>550</v>
      </c>
      <c r="NRL21" s="530" t="s">
        <v>550</v>
      </c>
      <c r="NRM21" s="530" t="s">
        <v>550</v>
      </c>
      <c r="NRN21" s="530" t="s">
        <v>550</v>
      </c>
      <c r="NRO21" s="530" t="s">
        <v>550</v>
      </c>
      <c r="NRP21" s="530" t="s">
        <v>550</v>
      </c>
      <c r="NRQ21" s="530" t="s">
        <v>550</v>
      </c>
      <c r="NRR21" s="530" t="s">
        <v>550</v>
      </c>
      <c r="NRS21" s="530" t="s">
        <v>550</v>
      </c>
      <c r="NRT21" s="530" t="s">
        <v>550</v>
      </c>
      <c r="NRU21" s="530" t="s">
        <v>550</v>
      </c>
      <c r="NRV21" s="530" t="s">
        <v>550</v>
      </c>
      <c r="NRW21" s="530" t="s">
        <v>550</v>
      </c>
      <c r="NRX21" s="530" t="s">
        <v>550</v>
      </c>
      <c r="NRY21" s="530" t="s">
        <v>550</v>
      </c>
      <c r="NRZ21" s="530" t="s">
        <v>550</v>
      </c>
      <c r="NSA21" s="530" t="s">
        <v>550</v>
      </c>
      <c r="NSB21" s="530" t="s">
        <v>550</v>
      </c>
      <c r="NSC21" s="530" t="s">
        <v>550</v>
      </c>
      <c r="NSD21" s="530" t="s">
        <v>550</v>
      </c>
      <c r="NSE21" s="530" t="s">
        <v>550</v>
      </c>
      <c r="NSF21" s="530" t="s">
        <v>550</v>
      </c>
      <c r="NSG21" s="530" t="s">
        <v>550</v>
      </c>
      <c r="NSH21" s="530" t="s">
        <v>550</v>
      </c>
      <c r="NSI21" s="530" t="s">
        <v>550</v>
      </c>
      <c r="NSJ21" s="530" t="s">
        <v>550</v>
      </c>
      <c r="NSK21" s="530" t="s">
        <v>550</v>
      </c>
      <c r="NSL21" s="530" t="s">
        <v>550</v>
      </c>
      <c r="NSM21" s="530" t="s">
        <v>550</v>
      </c>
      <c r="NSN21" s="530" t="s">
        <v>550</v>
      </c>
      <c r="NSO21" s="530" t="s">
        <v>550</v>
      </c>
      <c r="NSP21" s="530" t="s">
        <v>550</v>
      </c>
      <c r="NSQ21" s="530" t="s">
        <v>550</v>
      </c>
      <c r="NSR21" s="530" t="s">
        <v>550</v>
      </c>
      <c r="NSS21" s="530" t="s">
        <v>550</v>
      </c>
      <c r="NST21" s="530" t="s">
        <v>550</v>
      </c>
      <c r="NSU21" s="530" t="s">
        <v>550</v>
      </c>
      <c r="NSV21" s="530" t="s">
        <v>550</v>
      </c>
      <c r="NSW21" s="530" t="s">
        <v>550</v>
      </c>
      <c r="NSX21" s="530" t="s">
        <v>550</v>
      </c>
      <c r="NSY21" s="530" t="s">
        <v>550</v>
      </c>
      <c r="NSZ21" s="530" t="s">
        <v>550</v>
      </c>
      <c r="NTA21" s="530" t="s">
        <v>550</v>
      </c>
      <c r="NTB21" s="530" t="s">
        <v>550</v>
      </c>
      <c r="NTC21" s="530" t="s">
        <v>550</v>
      </c>
      <c r="NTD21" s="530" t="s">
        <v>550</v>
      </c>
      <c r="NTE21" s="530" t="s">
        <v>550</v>
      </c>
      <c r="NTF21" s="530" t="s">
        <v>550</v>
      </c>
      <c r="NTG21" s="530" t="s">
        <v>550</v>
      </c>
      <c r="NTH21" s="530" t="s">
        <v>550</v>
      </c>
      <c r="NTI21" s="530" t="s">
        <v>550</v>
      </c>
      <c r="NTJ21" s="530" t="s">
        <v>550</v>
      </c>
      <c r="NTK21" s="530" t="s">
        <v>550</v>
      </c>
      <c r="NTL21" s="530" t="s">
        <v>550</v>
      </c>
      <c r="NTM21" s="530" t="s">
        <v>550</v>
      </c>
      <c r="NTN21" s="530" t="s">
        <v>550</v>
      </c>
      <c r="NTO21" s="530" t="s">
        <v>550</v>
      </c>
      <c r="NTP21" s="530" t="s">
        <v>550</v>
      </c>
      <c r="NTQ21" s="530" t="s">
        <v>550</v>
      </c>
      <c r="NTR21" s="530" t="s">
        <v>550</v>
      </c>
      <c r="NTS21" s="530" t="s">
        <v>550</v>
      </c>
      <c r="NTT21" s="530" t="s">
        <v>550</v>
      </c>
      <c r="NTU21" s="530" t="s">
        <v>550</v>
      </c>
      <c r="NTV21" s="530" t="s">
        <v>550</v>
      </c>
      <c r="NTW21" s="530" t="s">
        <v>550</v>
      </c>
      <c r="NTX21" s="530" t="s">
        <v>550</v>
      </c>
      <c r="NTY21" s="530" t="s">
        <v>550</v>
      </c>
      <c r="NTZ21" s="530" t="s">
        <v>550</v>
      </c>
      <c r="NUA21" s="530" t="s">
        <v>550</v>
      </c>
      <c r="NUB21" s="530" t="s">
        <v>550</v>
      </c>
      <c r="NUC21" s="530" t="s">
        <v>550</v>
      </c>
      <c r="NUD21" s="530" t="s">
        <v>550</v>
      </c>
      <c r="NUE21" s="530" t="s">
        <v>550</v>
      </c>
      <c r="NUF21" s="530" t="s">
        <v>550</v>
      </c>
      <c r="NUG21" s="530" t="s">
        <v>550</v>
      </c>
      <c r="NUH21" s="530" t="s">
        <v>550</v>
      </c>
      <c r="NUI21" s="530" t="s">
        <v>550</v>
      </c>
      <c r="NUJ21" s="530" t="s">
        <v>550</v>
      </c>
      <c r="NUK21" s="530" t="s">
        <v>550</v>
      </c>
      <c r="NUL21" s="530" t="s">
        <v>550</v>
      </c>
      <c r="NUM21" s="530" t="s">
        <v>550</v>
      </c>
      <c r="NUN21" s="530" t="s">
        <v>550</v>
      </c>
      <c r="NUO21" s="530" t="s">
        <v>550</v>
      </c>
      <c r="NUP21" s="530" t="s">
        <v>550</v>
      </c>
      <c r="NUQ21" s="530" t="s">
        <v>550</v>
      </c>
      <c r="NUR21" s="530" t="s">
        <v>550</v>
      </c>
      <c r="NUS21" s="530" t="s">
        <v>550</v>
      </c>
      <c r="NUT21" s="530" t="s">
        <v>550</v>
      </c>
      <c r="NUU21" s="530" t="s">
        <v>550</v>
      </c>
      <c r="NUV21" s="530" t="s">
        <v>550</v>
      </c>
      <c r="NUW21" s="530" t="s">
        <v>550</v>
      </c>
      <c r="NUX21" s="530" t="s">
        <v>550</v>
      </c>
      <c r="NUY21" s="530" t="s">
        <v>550</v>
      </c>
      <c r="NUZ21" s="530" t="s">
        <v>550</v>
      </c>
      <c r="NVA21" s="530" t="s">
        <v>550</v>
      </c>
      <c r="NVB21" s="530" t="s">
        <v>550</v>
      </c>
      <c r="NVC21" s="530" t="s">
        <v>550</v>
      </c>
      <c r="NVD21" s="530" t="s">
        <v>550</v>
      </c>
      <c r="NVE21" s="530" t="s">
        <v>550</v>
      </c>
      <c r="NVF21" s="530" t="s">
        <v>550</v>
      </c>
      <c r="NVG21" s="530" t="s">
        <v>550</v>
      </c>
      <c r="NVH21" s="530" t="s">
        <v>550</v>
      </c>
      <c r="NVI21" s="530" t="s">
        <v>550</v>
      </c>
      <c r="NVJ21" s="530" t="s">
        <v>550</v>
      </c>
      <c r="NVK21" s="530" t="s">
        <v>550</v>
      </c>
      <c r="NVL21" s="530" t="s">
        <v>550</v>
      </c>
      <c r="NVM21" s="530" t="s">
        <v>550</v>
      </c>
      <c r="NVN21" s="530" t="s">
        <v>550</v>
      </c>
      <c r="NVO21" s="530" t="s">
        <v>550</v>
      </c>
      <c r="NVP21" s="530" t="s">
        <v>550</v>
      </c>
      <c r="NVQ21" s="530" t="s">
        <v>550</v>
      </c>
      <c r="NVR21" s="530" t="s">
        <v>550</v>
      </c>
      <c r="NVS21" s="530" t="s">
        <v>550</v>
      </c>
      <c r="NVT21" s="530" t="s">
        <v>550</v>
      </c>
      <c r="NVU21" s="530" t="s">
        <v>550</v>
      </c>
      <c r="NVV21" s="530" t="s">
        <v>550</v>
      </c>
      <c r="NVW21" s="530" t="s">
        <v>550</v>
      </c>
      <c r="NVX21" s="530" t="s">
        <v>550</v>
      </c>
      <c r="NVY21" s="530" t="s">
        <v>550</v>
      </c>
      <c r="NVZ21" s="530" t="s">
        <v>550</v>
      </c>
      <c r="NWA21" s="530" t="s">
        <v>550</v>
      </c>
      <c r="NWB21" s="530" t="s">
        <v>550</v>
      </c>
      <c r="NWC21" s="530" t="s">
        <v>550</v>
      </c>
      <c r="NWD21" s="530" t="s">
        <v>550</v>
      </c>
      <c r="NWE21" s="530" t="s">
        <v>550</v>
      </c>
      <c r="NWF21" s="530" t="s">
        <v>550</v>
      </c>
      <c r="NWG21" s="530" t="s">
        <v>550</v>
      </c>
      <c r="NWH21" s="530" t="s">
        <v>550</v>
      </c>
      <c r="NWI21" s="530" t="s">
        <v>550</v>
      </c>
      <c r="NWJ21" s="530" t="s">
        <v>550</v>
      </c>
      <c r="NWK21" s="530" t="s">
        <v>550</v>
      </c>
      <c r="NWL21" s="530" t="s">
        <v>550</v>
      </c>
      <c r="NWM21" s="530" t="s">
        <v>550</v>
      </c>
      <c r="NWN21" s="530" t="s">
        <v>550</v>
      </c>
      <c r="NWO21" s="530" t="s">
        <v>550</v>
      </c>
      <c r="NWP21" s="530" t="s">
        <v>550</v>
      </c>
      <c r="NWQ21" s="530" t="s">
        <v>550</v>
      </c>
      <c r="NWR21" s="530" t="s">
        <v>550</v>
      </c>
      <c r="NWS21" s="530" t="s">
        <v>550</v>
      </c>
      <c r="NWT21" s="530" t="s">
        <v>550</v>
      </c>
      <c r="NWU21" s="530" t="s">
        <v>550</v>
      </c>
      <c r="NWV21" s="530" t="s">
        <v>550</v>
      </c>
      <c r="NWW21" s="530" t="s">
        <v>550</v>
      </c>
      <c r="NWX21" s="530" t="s">
        <v>550</v>
      </c>
      <c r="NWY21" s="530" t="s">
        <v>550</v>
      </c>
      <c r="NWZ21" s="530" t="s">
        <v>550</v>
      </c>
      <c r="NXA21" s="530" t="s">
        <v>550</v>
      </c>
      <c r="NXB21" s="530" t="s">
        <v>550</v>
      </c>
      <c r="NXC21" s="530" t="s">
        <v>550</v>
      </c>
      <c r="NXD21" s="530" t="s">
        <v>550</v>
      </c>
      <c r="NXE21" s="530" t="s">
        <v>550</v>
      </c>
      <c r="NXF21" s="530" t="s">
        <v>550</v>
      </c>
      <c r="NXG21" s="530" t="s">
        <v>550</v>
      </c>
      <c r="NXH21" s="530" t="s">
        <v>550</v>
      </c>
      <c r="NXI21" s="530" t="s">
        <v>550</v>
      </c>
      <c r="NXJ21" s="530" t="s">
        <v>550</v>
      </c>
      <c r="NXK21" s="530" t="s">
        <v>550</v>
      </c>
      <c r="NXL21" s="530" t="s">
        <v>550</v>
      </c>
      <c r="NXM21" s="530" t="s">
        <v>550</v>
      </c>
      <c r="NXN21" s="530" t="s">
        <v>550</v>
      </c>
      <c r="NXO21" s="530" t="s">
        <v>550</v>
      </c>
      <c r="NXP21" s="530" t="s">
        <v>550</v>
      </c>
      <c r="NXQ21" s="530" t="s">
        <v>550</v>
      </c>
      <c r="NXR21" s="530" t="s">
        <v>550</v>
      </c>
      <c r="NXS21" s="530" t="s">
        <v>550</v>
      </c>
      <c r="NXT21" s="530" t="s">
        <v>550</v>
      </c>
      <c r="NXU21" s="530" t="s">
        <v>550</v>
      </c>
      <c r="NXV21" s="530" t="s">
        <v>550</v>
      </c>
      <c r="NXW21" s="530" t="s">
        <v>550</v>
      </c>
      <c r="NXX21" s="530" t="s">
        <v>550</v>
      </c>
      <c r="NXY21" s="530" t="s">
        <v>550</v>
      </c>
      <c r="NXZ21" s="530" t="s">
        <v>550</v>
      </c>
      <c r="NYA21" s="530" t="s">
        <v>550</v>
      </c>
      <c r="NYB21" s="530" t="s">
        <v>550</v>
      </c>
      <c r="NYC21" s="530" t="s">
        <v>550</v>
      </c>
      <c r="NYD21" s="530" t="s">
        <v>550</v>
      </c>
      <c r="NYE21" s="530" t="s">
        <v>550</v>
      </c>
      <c r="NYF21" s="530" t="s">
        <v>550</v>
      </c>
      <c r="NYG21" s="530" t="s">
        <v>550</v>
      </c>
      <c r="NYH21" s="530" t="s">
        <v>550</v>
      </c>
      <c r="NYI21" s="530" t="s">
        <v>550</v>
      </c>
      <c r="NYJ21" s="530" t="s">
        <v>550</v>
      </c>
      <c r="NYK21" s="530" t="s">
        <v>550</v>
      </c>
      <c r="NYL21" s="530" t="s">
        <v>550</v>
      </c>
      <c r="NYM21" s="530" t="s">
        <v>550</v>
      </c>
      <c r="NYN21" s="530" t="s">
        <v>550</v>
      </c>
      <c r="NYO21" s="530" t="s">
        <v>550</v>
      </c>
      <c r="NYP21" s="530" t="s">
        <v>550</v>
      </c>
      <c r="NYQ21" s="530" t="s">
        <v>550</v>
      </c>
      <c r="NYR21" s="530" t="s">
        <v>550</v>
      </c>
      <c r="NYS21" s="530" t="s">
        <v>550</v>
      </c>
      <c r="NYT21" s="530" t="s">
        <v>550</v>
      </c>
      <c r="NYU21" s="530" t="s">
        <v>550</v>
      </c>
      <c r="NYV21" s="530" t="s">
        <v>550</v>
      </c>
      <c r="NYW21" s="530" t="s">
        <v>550</v>
      </c>
      <c r="NYX21" s="530" t="s">
        <v>550</v>
      </c>
      <c r="NYY21" s="530" t="s">
        <v>550</v>
      </c>
      <c r="NYZ21" s="530" t="s">
        <v>550</v>
      </c>
      <c r="NZA21" s="530" t="s">
        <v>550</v>
      </c>
      <c r="NZB21" s="530" t="s">
        <v>550</v>
      </c>
      <c r="NZC21" s="530" t="s">
        <v>550</v>
      </c>
      <c r="NZD21" s="530" t="s">
        <v>550</v>
      </c>
      <c r="NZE21" s="530" t="s">
        <v>550</v>
      </c>
      <c r="NZF21" s="530" t="s">
        <v>550</v>
      </c>
      <c r="NZG21" s="530" t="s">
        <v>550</v>
      </c>
      <c r="NZH21" s="530" t="s">
        <v>550</v>
      </c>
      <c r="NZI21" s="530" t="s">
        <v>550</v>
      </c>
      <c r="NZJ21" s="530" t="s">
        <v>550</v>
      </c>
      <c r="NZK21" s="530" t="s">
        <v>550</v>
      </c>
      <c r="NZL21" s="530" t="s">
        <v>550</v>
      </c>
      <c r="NZM21" s="530" t="s">
        <v>550</v>
      </c>
      <c r="NZN21" s="530" t="s">
        <v>550</v>
      </c>
      <c r="NZO21" s="530" t="s">
        <v>550</v>
      </c>
      <c r="NZP21" s="530" t="s">
        <v>550</v>
      </c>
      <c r="NZQ21" s="530" t="s">
        <v>550</v>
      </c>
      <c r="NZR21" s="530" t="s">
        <v>550</v>
      </c>
      <c r="NZS21" s="530" t="s">
        <v>550</v>
      </c>
      <c r="NZT21" s="530" t="s">
        <v>550</v>
      </c>
      <c r="NZU21" s="530" t="s">
        <v>550</v>
      </c>
      <c r="NZV21" s="530" t="s">
        <v>550</v>
      </c>
      <c r="NZW21" s="530" t="s">
        <v>550</v>
      </c>
      <c r="NZX21" s="530" t="s">
        <v>550</v>
      </c>
      <c r="NZY21" s="530" t="s">
        <v>550</v>
      </c>
      <c r="NZZ21" s="530" t="s">
        <v>550</v>
      </c>
      <c r="OAA21" s="530" t="s">
        <v>550</v>
      </c>
      <c r="OAB21" s="530" t="s">
        <v>550</v>
      </c>
      <c r="OAC21" s="530" t="s">
        <v>550</v>
      </c>
      <c r="OAD21" s="530" t="s">
        <v>550</v>
      </c>
      <c r="OAE21" s="530" t="s">
        <v>550</v>
      </c>
      <c r="OAF21" s="530" t="s">
        <v>550</v>
      </c>
      <c r="OAG21" s="530" t="s">
        <v>550</v>
      </c>
      <c r="OAH21" s="530" t="s">
        <v>550</v>
      </c>
      <c r="OAI21" s="530" t="s">
        <v>550</v>
      </c>
      <c r="OAJ21" s="530" t="s">
        <v>550</v>
      </c>
      <c r="OAK21" s="530" t="s">
        <v>550</v>
      </c>
      <c r="OAL21" s="530" t="s">
        <v>550</v>
      </c>
      <c r="OAM21" s="530" t="s">
        <v>550</v>
      </c>
      <c r="OAN21" s="530" t="s">
        <v>550</v>
      </c>
      <c r="OAO21" s="530" t="s">
        <v>550</v>
      </c>
      <c r="OAP21" s="530" t="s">
        <v>550</v>
      </c>
      <c r="OAQ21" s="530" t="s">
        <v>550</v>
      </c>
      <c r="OAR21" s="530" t="s">
        <v>550</v>
      </c>
      <c r="OAS21" s="530" t="s">
        <v>550</v>
      </c>
      <c r="OAT21" s="530" t="s">
        <v>550</v>
      </c>
      <c r="OAU21" s="530" t="s">
        <v>550</v>
      </c>
      <c r="OAV21" s="530" t="s">
        <v>550</v>
      </c>
      <c r="OAW21" s="530" t="s">
        <v>550</v>
      </c>
      <c r="OAX21" s="530" t="s">
        <v>550</v>
      </c>
      <c r="OAY21" s="530" t="s">
        <v>550</v>
      </c>
      <c r="OAZ21" s="530" t="s">
        <v>550</v>
      </c>
      <c r="OBA21" s="530" t="s">
        <v>550</v>
      </c>
      <c r="OBB21" s="530" t="s">
        <v>550</v>
      </c>
      <c r="OBC21" s="530" t="s">
        <v>550</v>
      </c>
      <c r="OBD21" s="530" t="s">
        <v>550</v>
      </c>
      <c r="OBE21" s="530" t="s">
        <v>550</v>
      </c>
      <c r="OBF21" s="530" t="s">
        <v>550</v>
      </c>
      <c r="OBG21" s="530" t="s">
        <v>550</v>
      </c>
      <c r="OBH21" s="530" t="s">
        <v>550</v>
      </c>
      <c r="OBI21" s="530" t="s">
        <v>550</v>
      </c>
      <c r="OBJ21" s="530" t="s">
        <v>550</v>
      </c>
      <c r="OBK21" s="530" t="s">
        <v>550</v>
      </c>
      <c r="OBL21" s="530" t="s">
        <v>550</v>
      </c>
      <c r="OBM21" s="530" t="s">
        <v>550</v>
      </c>
      <c r="OBN21" s="530" t="s">
        <v>550</v>
      </c>
      <c r="OBO21" s="530" t="s">
        <v>550</v>
      </c>
      <c r="OBP21" s="530" t="s">
        <v>550</v>
      </c>
      <c r="OBQ21" s="530" t="s">
        <v>550</v>
      </c>
      <c r="OBR21" s="530" t="s">
        <v>550</v>
      </c>
      <c r="OBS21" s="530" t="s">
        <v>550</v>
      </c>
      <c r="OBT21" s="530" t="s">
        <v>550</v>
      </c>
      <c r="OBU21" s="530" t="s">
        <v>550</v>
      </c>
      <c r="OBV21" s="530" t="s">
        <v>550</v>
      </c>
      <c r="OBW21" s="530" t="s">
        <v>550</v>
      </c>
      <c r="OBX21" s="530" t="s">
        <v>550</v>
      </c>
      <c r="OBY21" s="530" t="s">
        <v>550</v>
      </c>
      <c r="OBZ21" s="530" t="s">
        <v>550</v>
      </c>
      <c r="OCA21" s="530" t="s">
        <v>550</v>
      </c>
      <c r="OCB21" s="530" t="s">
        <v>550</v>
      </c>
      <c r="OCC21" s="530" t="s">
        <v>550</v>
      </c>
      <c r="OCD21" s="530" t="s">
        <v>550</v>
      </c>
      <c r="OCE21" s="530" t="s">
        <v>550</v>
      </c>
      <c r="OCF21" s="530" t="s">
        <v>550</v>
      </c>
      <c r="OCG21" s="530" t="s">
        <v>550</v>
      </c>
      <c r="OCH21" s="530" t="s">
        <v>550</v>
      </c>
      <c r="OCI21" s="530" t="s">
        <v>550</v>
      </c>
      <c r="OCJ21" s="530" t="s">
        <v>550</v>
      </c>
      <c r="OCK21" s="530" t="s">
        <v>550</v>
      </c>
      <c r="OCL21" s="530" t="s">
        <v>550</v>
      </c>
      <c r="OCM21" s="530" t="s">
        <v>550</v>
      </c>
      <c r="OCN21" s="530" t="s">
        <v>550</v>
      </c>
      <c r="OCO21" s="530" t="s">
        <v>550</v>
      </c>
      <c r="OCP21" s="530" t="s">
        <v>550</v>
      </c>
      <c r="OCQ21" s="530" t="s">
        <v>550</v>
      </c>
      <c r="OCR21" s="530" t="s">
        <v>550</v>
      </c>
      <c r="OCS21" s="530" t="s">
        <v>550</v>
      </c>
      <c r="OCT21" s="530" t="s">
        <v>550</v>
      </c>
      <c r="OCU21" s="530" t="s">
        <v>550</v>
      </c>
      <c r="OCV21" s="530" t="s">
        <v>550</v>
      </c>
      <c r="OCW21" s="530" t="s">
        <v>550</v>
      </c>
      <c r="OCX21" s="530" t="s">
        <v>550</v>
      </c>
      <c r="OCY21" s="530" t="s">
        <v>550</v>
      </c>
      <c r="OCZ21" s="530" t="s">
        <v>550</v>
      </c>
      <c r="ODA21" s="530" t="s">
        <v>550</v>
      </c>
      <c r="ODB21" s="530" t="s">
        <v>550</v>
      </c>
      <c r="ODC21" s="530" t="s">
        <v>550</v>
      </c>
      <c r="ODD21" s="530" t="s">
        <v>550</v>
      </c>
      <c r="ODE21" s="530" t="s">
        <v>550</v>
      </c>
      <c r="ODF21" s="530" t="s">
        <v>550</v>
      </c>
      <c r="ODG21" s="530" t="s">
        <v>550</v>
      </c>
      <c r="ODH21" s="530" t="s">
        <v>550</v>
      </c>
      <c r="ODI21" s="530" t="s">
        <v>550</v>
      </c>
      <c r="ODJ21" s="530" t="s">
        <v>550</v>
      </c>
      <c r="ODK21" s="530" t="s">
        <v>550</v>
      </c>
      <c r="ODL21" s="530" t="s">
        <v>550</v>
      </c>
      <c r="ODM21" s="530" t="s">
        <v>550</v>
      </c>
      <c r="ODN21" s="530" t="s">
        <v>550</v>
      </c>
      <c r="ODO21" s="530" t="s">
        <v>550</v>
      </c>
      <c r="ODP21" s="530" t="s">
        <v>550</v>
      </c>
      <c r="ODQ21" s="530" t="s">
        <v>550</v>
      </c>
      <c r="ODR21" s="530" t="s">
        <v>550</v>
      </c>
      <c r="ODS21" s="530" t="s">
        <v>550</v>
      </c>
      <c r="ODT21" s="530" t="s">
        <v>550</v>
      </c>
      <c r="ODU21" s="530" t="s">
        <v>550</v>
      </c>
      <c r="ODV21" s="530" t="s">
        <v>550</v>
      </c>
      <c r="ODW21" s="530" t="s">
        <v>550</v>
      </c>
      <c r="ODX21" s="530" t="s">
        <v>550</v>
      </c>
      <c r="ODY21" s="530" t="s">
        <v>550</v>
      </c>
      <c r="ODZ21" s="530" t="s">
        <v>550</v>
      </c>
      <c r="OEA21" s="530" t="s">
        <v>550</v>
      </c>
      <c r="OEB21" s="530" t="s">
        <v>550</v>
      </c>
      <c r="OEC21" s="530" t="s">
        <v>550</v>
      </c>
      <c r="OED21" s="530" t="s">
        <v>550</v>
      </c>
      <c r="OEE21" s="530" t="s">
        <v>550</v>
      </c>
      <c r="OEF21" s="530" t="s">
        <v>550</v>
      </c>
      <c r="OEG21" s="530" t="s">
        <v>550</v>
      </c>
      <c r="OEH21" s="530" t="s">
        <v>550</v>
      </c>
      <c r="OEI21" s="530" t="s">
        <v>550</v>
      </c>
      <c r="OEJ21" s="530" t="s">
        <v>550</v>
      </c>
      <c r="OEK21" s="530" t="s">
        <v>550</v>
      </c>
      <c r="OEL21" s="530" t="s">
        <v>550</v>
      </c>
      <c r="OEM21" s="530" t="s">
        <v>550</v>
      </c>
      <c r="OEN21" s="530" t="s">
        <v>550</v>
      </c>
      <c r="OEO21" s="530" t="s">
        <v>550</v>
      </c>
      <c r="OEP21" s="530" t="s">
        <v>550</v>
      </c>
      <c r="OEQ21" s="530" t="s">
        <v>550</v>
      </c>
      <c r="OER21" s="530" t="s">
        <v>550</v>
      </c>
      <c r="OES21" s="530" t="s">
        <v>550</v>
      </c>
      <c r="OET21" s="530" t="s">
        <v>550</v>
      </c>
      <c r="OEU21" s="530" t="s">
        <v>550</v>
      </c>
      <c r="OEV21" s="530" t="s">
        <v>550</v>
      </c>
      <c r="OEW21" s="530" t="s">
        <v>550</v>
      </c>
      <c r="OEX21" s="530" t="s">
        <v>550</v>
      </c>
      <c r="OEY21" s="530" t="s">
        <v>550</v>
      </c>
      <c r="OEZ21" s="530" t="s">
        <v>550</v>
      </c>
      <c r="OFA21" s="530" t="s">
        <v>550</v>
      </c>
      <c r="OFB21" s="530" t="s">
        <v>550</v>
      </c>
      <c r="OFC21" s="530" t="s">
        <v>550</v>
      </c>
      <c r="OFD21" s="530" t="s">
        <v>550</v>
      </c>
      <c r="OFE21" s="530" t="s">
        <v>550</v>
      </c>
      <c r="OFF21" s="530" t="s">
        <v>550</v>
      </c>
      <c r="OFG21" s="530" t="s">
        <v>550</v>
      </c>
      <c r="OFH21" s="530" t="s">
        <v>550</v>
      </c>
      <c r="OFI21" s="530" t="s">
        <v>550</v>
      </c>
      <c r="OFJ21" s="530" t="s">
        <v>550</v>
      </c>
      <c r="OFK21" s="530" t="s">
        <v>550</v>
      </c>
      <c r="OFL21" s="530" t="s">
        <v>550</v>
      </c>
      <c r="OFM21" s="530" t="s">
        <v>550</v>
      </c>
      <c r="OFN21" s="530" t="s">
        <v>550</v>
      </c>
      <c r="OFO21" s="530" t="s">
        <v>550</v>
      </c>
      <c r="OFP21" s="530" t="s">
        <v>550</v>
      </c>
      <c r="OFQ21" s="530" t="s">
        <v>550</v>
      </c>
      <c r="OFR21" s="530" t="s">
        <v>550</v>
      </c>
      <c r="OFS21" s="530" t="s">
        <v>550</v>
      </c>
      <c r="OFT21" s="530" t="s">
        <v>550</v>
      </c>
      <c r="OFU21" s="530" t="s">
        <v>550</v>
      </c>
      <c r="OFV21" s="530" t="s">
        <v>550</v>
      </c>
      <c r="OFW21" s="530" t="s">
        <v>550</v>
      </c>
      <c r="OFX21" s="530" t="s">
        <v>550</v>
      </c>
      <c r="OFY21" s="530" t="s">
        <v>550</v>
      </c>
      <c r="OFZ21" s="530" t="s">
        <v>550</v>
      </c>
      <c r="OGA21" s="530" t="s">
        <v>550</v>
      </c>
      <c r="OGB21" s="530" t="s">
        <v>550</v>
      </c>
      <c r="OGC21" s="530" t="s">
        <v>550</v>
      </c>
      <c r="OGD21" s="530" t="s">
        <v>550</v>
      </c>
      <c r="OGE21" s="530" t="s">
        <v>550</v>
      </c>
      <c r="OGF21" s="530" t="s">
        <v>550</v>
      </c>
      <c r="OGG21" s="530" t="s">
        <v>550</v>
      </c>
      <c r="OGH21" s="530" t="s">
        <v>550</v>
      </c>
      <c r="OGI21" s="530" t="s">
        <v>550</v>
      </c>
      <c r="OGJ21" s="530" t="s">
        <v>550</v>
      </c>
      <c r="OGK21" s="530" t="s">
        <v>550</v>
      </c>
      <c r="OGL21" s="530" t="s">
        <v>550</v>
      </c>
      <c r="OGM21" s="530" t="s">
        <v>550</v>
      </c>
      <c r="OGN21" s="530" t="s">
        <v>550</v>
      </c>
      <c r="OGO21" s="530" t="s">
        <v>550</v>
      </c>
      <c r="OGP21" s="530" t="s">
        <v>550</v>
      </c>
      <c r="OGQ21" s="530" t="s">
        <v>550</v>
      </c>
      <c r="OGR21" s="530" t="s">
        <v>550</v>
      </c>
      <c r="OGS21" s="530" t="s">
        <v>550</v>
      </c>
      <c r="OGT21" s="530" t="s">
        <v>550</v>
      </c>
      <c r="OGU21" s="530" t="s">
        <v>550</v>
      </c>
      <c r="OGV21" s="530" t="s">
        <v>550</v>
      </c>
      <c r="OGW21" s="530" t="s">
        <v>550</v>
      </c>
      <c r="OGX21" s="530" t="s">
        <v>550</v>
      </c>
      <c r="OGY21" s="530" t="s">
        <v>550</v>
      </c>
      <c r="OGZ21" s="530" t="s">
        <v>550</v>
      </c>
      <c r="OHA21" s="530" t="s">
        <v>550</v>
      </c>
      <c r="OHB21" s="530" t="s">
        <v>550</v>
      </c>
      <c r="OHC21" s="530" t="s">
        <v>550</v>
      </c>
      <c r="OHD21" s="530" t="s">
        <v>550</v>
      </c>
      <c r="OHE21" s="530" t="s">
        <v>550</v>
      </c>
      <c r="OHF21" s="530" t="s">
        <v>550</v>
      </c>
      <c r="OHG21" s="530" t="s">
        <v>550</v>
      </c>
      <c r="OHH21" s="530" t="s">
        <v>550</v>
      </c>
      <c r="OHI21" s="530" t="s">
        <v>550</v>
      </c>
      <c r="OHJ21" s="530" t="s">
        <v>550</v>
      </c>
      <c r="OHK21" s="530" t="s">
        <v>550</v>
      </c>
      <c r="OHL21" s="530" t="s">
        <v>550</v>
      </c>
      <c r="OHM21" s="530" t="s">
        <v>550</v>
      </c>
      <c r="OHN21" s="530" t="s">
        <v>550</v>
      </c>
      <c r="OHO21" s="530" t="s">
        <v>550</v>
      </c>
      <c r="OHP21" s="530" t="s">
        <v>550</v>
      </c>
      <c r="OHQ21" s="530" t="s">
        <v>550</v>
      </c>
      <c r="OHR21" s="530" t="s">
        <v>550</v>
      </c>
      <c r="OHS21" s="530" t="s">
        <v>550</v>
      </c>
      <c r="OHT21" s="530" t="s">
        <v>550</v>
      </c>
      <c r="OHU21" s="530" t="s">
        <v>550</v>
      </c>
      <c r="OHV21" s="530" t="s">
        <v>550</v>
      </c>
      <c r="OHW21" s="530" t="s">
        <v>550</v>
      </c>
      <c r="OHX21" s="530" t="s">
        <v>550</v>
      </c>
      <c r="OHY21" s="530" t="s">
        <v>550</v>
      </c>
      <c r="OHZ21" s="530" t="s">
        <v>550</v>
      </c>
      <c r="OIA21" s="530" t="s">
        <v>550</v>
      </c>
      <c r="OIB21" s="530" t="s">
        <v>550</v>
      </c>
      <c r="OIC21" s="530" t="s">
        <v>550</v>
      </c>
      <c r="OID21" s="530" t="s">
        <v>550</v>
      </c>
      <c r="OIE21" s="530" t="s">
        <v>550</v>
      </c>
      <c r="OIF21" s="530" t="s">
        <v>550</v>
      </c>
      <c r="OIG21" s="530" t="s">
        <v>550</v>
      </c>
      <c r="OIH21" s="530" t="s">
        <v>550</v>
      </c>
      <c r="OII21" s="530" t="s">
        <v>550</v>
      </c>
      <c r="OIJ21" s="530" t="s">
        <v>550</v>
      </c>
      <c r="OIK21" s="530" t="s">
        <v>550</v>
      </c>
      <c r="OIL21" s="530" t="s">
        <v>550</v>
      </c>
      <c r="OIM21" s="530" t="s">
        <v>550</v>
      </c>
      <c r="OIN21" s="530" t="s">
        <v>550</v>
      </c>
      <c r="OIO21" s="530" t="s">
        <v>550</v>
      </c>
      <c r="OIP21" s="530" t="s">
        <v>550</v>
      </c>
      <c r="OIQ21" s="530" t="s">
        <v>550</v>
      </c>
      <c r="OIR21" s="530" t="s">
        <v>550</v>
      </c>
      <c r="OIS21" s="530" t="s">
        <v>550</v>
      </c>
      <c r="OIT21" s="530" t="s">
        <v>550</v>
      </c>
      <c r="OIU21" s="530" t="s">
        <v>550</v>
      </c>
      <c r="OIV21" s="530" t="s">
        <v>550</v>
      </c>
      <c r="OIW21" s="530" t="s">
        <v>550</v>
      </c>
      <c r="OIX21" s="530" t="s">
        <v>550</v>
      </c>
      <c r="OIY21" s="530" t="s">
        <v>550</v>
      </c>
      <c r="OIZ21" s="530" t="s">
        <v>550</v>
      </c>
      <c r="OJA21" s="530" t="s">
        <v>550</v>
      </c>
      <c r="OJB21" s="530" t="s">
        <v>550</v>
      </c>
      <c r="OJC21" s="530" t="s">
        <v>550</v>
      </c>
      <c r="OJD21" s="530" t="s">
        <v>550</v>
      </c>
      <c r="OJE21" s="530" t="s">
        <v>550</v>
      </c>
      <c r="OJF21" s="530" t="s">
        <v>550</v>
      </c>
      <c r="OJG21" s="530" t="s">
        <v>550</v>
      </c>
      <c r="OJH21" s="530" t="s">
        <v>550</v>
      </c>
      <c r="OJI21" s="530" t="s">
        <v>550</v>
      </c>
      <c r="OJJ21" s="530" t="s">
        <v>550</v>
      </c>
      <c r="OJK21" s="530" t="s">
        <v>550</v>
      </c>
      <c r="OJL21" s="530" t="s">
        <v>550</v>
      </c>
      <c r="OJM21" s="530" t="s">
        <v>550</v>
      </c>
      <c r="OJN21" s="530" t="s">
        <v>550</v>
      </c>
      <c r="OJO21" s="530" t="s">
        <v>550</v>
      </c>
      <c r="OJP21" s="530" t="s">
        <v>550</v>
      </c>
      <c r="OJQ21" s="530" t="s">
        <v>550</v>
      </c>
      <c r="OJR21" s="530" t="s">
        <v>550</v>
      </c>
      <c r="OJS21" s="530" t="s">
        <v>550</v>
      </c>
      <c r="OJT21" s="530" t="s">
        <v>550</v>
      </c>
      <c r="OJU21" s="530" t="s">
        <v>550</v>
      </c>
      <c r="OJV21" s="530" t="s">
        <v>550</v>
      </c>
      <c r="OJW21" s="530" t="s">
        <v>550</v>
      </c>
      <c r="OJX21" s="530" t="s">
        <v>550</v>
      </c>
      <c r="OJY21" s="530" t="s">
        <v>550</v>
      </c>
      <c r="OJZ21" s="530" t="s">
        <v>550</v>
      </c>
      <c r="OKA21" s="530" t="s">
        <v>550</v>
      </c>
      <c r="OKB21" s="530" t="s">
        <v>550</v>
      </c>
      <c r="OKC21" s="530" t="s">
        <v>550</v>
      </c>
      <c r="OKD21" s="530" t="s">
        <v>550</v>
      </c>
      <c r="OKE21" s="530" t="s">
        <v>550</v>
      </c>
      <c r="OKF21" s="530" t="s">
        <v>550</v>
      </c>
      <c r="OKG21" s="530" t="s">
        <v>550</v>
      </c>
      <c r="OKH21" s="530" t="s">
        <v>550</v>
      </c>
      <c r="OKI21" s="530" t="s">
        <v>550</v>
      </c>
      <c r="OKJ21" s="530" t="s">
        <v>550</v>
      </c>
      <c r="OKK21" s="530" t="s">
        <v>550</v>
      </c>
      <c r="OKL21" s="530" t="s">
        <v>550</v>
      </c>
      <c r="OKM21" s="530" t="s">
        <v>550</v>
      </c>
      <c r="OKN21" s="530" t="s">
        <v>550</v>
      </c>
      <c r="OKO21" s="530" t="s">
        <v>550</v>
      </c>
      <c r="OKP21" s="530" t="s">
        <v>550</v>
      </c>
      <c r="OKQ21" s="530" t="s">
        <v>550</v>
      </c>
      <c r="OKR21" s="530" t="s">
        <v>550</v>
      </c>
      <c r="OKS21" s="530" t="s">
        <v>550</v>
      </c>
      <c r="OKT21" s="530" t="s">
        <v>550</v>
      </c>
      <c r="OKU21" s="530" t="s">
        <v>550</v>
      </c>
      <c r="OKV21" s="530" t="s">
        <v>550</v>
      </c>
      <c r="OKW21" s="530" t="s">
        <v>550</v>
      </c>
      <c r="OKX21" s="530" t="s">
        <v>550</v>
      </c>
      <c r="OKY21" s="530" t="s">
        <v>550</v>
      </c>
      <c r="OKZ21" s="530" t="s">
        <v>550</v>
      </c>
      <c r="OLA21" s="530" t="s">
        <v>550</v>
      </c>
      <c r="OLB21" s="530" t="s">
        <v>550</v>
      </c>
      <c r="OLC21" s="530" t="s">
        <v>550</v>
      </c>
      <c r="OLD21" s="530" t="s">
        <v>550</v>
      </c>
      <c r="OLE21" s="530" t="s">
        <v>550</v>
      </c>
      <c r="OLF21" s="530" t="s">
        <v>550</v>
      </c>
      <c r="OLG21" s="530" t="s">
        <v>550</v>
      </c>
      <c r="OLH21" s="530" t="s">
        <v>550</v>
      </c>
      <c r="OLI21" s="530" t="s">
        <v>550</v>
      </c>
      <c r="OLJ21" s="530" t="s">
        <v>550</v>
      </c>
      <c r="OLK21" s="530" t="s">
        <v>550</v>
      </c>
      <c r="OLL21" s="530" t="s">
        <v>550</v>
      </c>
      <c r="OLM21" s="530" t="s">
        <v>550</v>
      </c>
      <c r="OLN21" s="530" t="s">
        <v>550</v>
      </c>
      <c r="OLO21" s="530" t="s">
        <v>550</v>
      </c>
      <c r="OLP21" s="530" t="s">
        <v>550</v>
      </c>
      <c r="OLQ21" s="530" t="s">
        <v>550</v>
      </c>
      <c r="OLR21" s="530" t="s">
        <v>550</v>
      </c>
      <c r="OLS21" s="530" t="s">
        <v>550</v>
      </c>
      <c r="OLT21" s="530" t="s">
        <v>550</v>
      </c>
      <c r="OLU21" s="530" t="s">
        <v>550</v>
      </c>
      <c r="OLV21" s="530" t="s">
        <v>550</v>
      </c>
      <c r="OLW21" s="530" t="s">
        <v>550</v>
      </c>
      <c r="OLX21" s="530" t="s">
        <v>550</v>
      </c>
      <c r="OLY21" s="530" t="s">
        <v>550</v>
      </c>
      <c r="OLZ21" s="530" t="s">
        <v>550</v>
      </c>
      <c r="OMA21" s="530" t="s">
        <v>550</v>
      </c>
      <c r="OMB21" s="530" t="s">
        <v>550</v>
      </c>
      <c r="OMC21" s="530" t="s">
        <v>550</v>
      </c>
      <c r="OMD21" s="530" t="s">
        <v>550</v>
      </c>
      <c r="OME21" s="530" t="s">
        <v>550</v>
      </c>
      <c r="OMF21" s="530" t="s">
        <v>550</v>
      </c>
      <c r="OMG21" s="530" t="s">
        <v>550</v>
      </c>
      <c r="OMH21" s="530" t="s">
        <v>550</v>
      </c>
      <c r="OMI21" s="530" t="s">
        <v>550</v>
      </c>
      <c r="OMJ21" s="530" t="s">
        <v>550</v>
      </c>
      <c r="OMK21" s="530" t="s">
        <v>550</v>
      </c>
      <c r="OML21" s="530" t="s">
        <v>550</v>
      </c>
      <c r="OMM21" s="530" t="s">
        <v>550</v>
      </c>
      <c r="OMN21" s="530" t="s">
        <v>550</v>
      </c>
      <c r="OMO21" s="530" t="s">
        <v>550</v>
      </c>
      <c r="OMP21" s="530" t="s">
        <v>550</v>
      </c>
      <c r="OMQ21" s="530" t="s">
        <v>550</v>
      </c>
      <c r="OMR21" s="530" t="s">
        <v>550</v>
      </c>
      <c r="OMS21" s="530" t="s">
        <v>550</v>
      </c>
      <c r="OMT21" s="530" t="s">
        <v>550</v>
      </c>
      <c r="OMU21" s="530" t="s">
        <v>550</v>
      </c>
      <c r="OMV21" s="530" t="s">
        <v>550</v>
      </c>
      <c r="OMW21" s="530" t="s">
        <v>550</v>
      </c>
      <c r="OMX21" s="530" t="s">
        <v>550</v>
      </c>
      <c r="OMY21" s="530" t="s">
        <v>550</v>
      </c>
      <c r="OMZ21" s="530" t="s">
        <v>550</v>
      </c>
      <c r="ONA21" s="530" t="s">
        <v>550</v>
      </c>
      <c r="ONB21" s="530" t="s">
        <v>550</v>
      </c>
      <c r="ONC21" s="530" t="s">
        <v>550</v>
      </c>
      <c r="OND21" s="530" t="s">
        <v>550</v>
      </c>
      <c r="ONE21" s="530" t="s">
        <v>550</v>
      </c>
      <c r="ONF21" s="530" t="s">
        <v>550</v>
      </c>
      <c r="ONG21" s="530" t="s">
        <v>550</v>
      </c>
      <c r="ONH21" s="530" t="s">
        <v>550</v>
      </c>
      <c r="ONI21" s="530" t="s">
        <v>550</v>
      </c>
      <c r="ONJ21" s="530" t="s">
        <v>550</v>
      </c>
      <c r="ONK21" s="530" t="s">
        <v>550</v>
      </c>
      <c r="ONL21" s="530" t="s">
        <v>550</v>
      </c>
      <c r="ONM21" s="530" t="s">
        <v>550</v>
      </c>
      <c r="ONN21" s="530" t="s">
        <v>550</v>
      </c>
      <c r="ONO21" s="530" t="s">
        <v>550</v>
      </c>
      <c r="ONP21" s="530" t="s">
        <v>550</v>
      </c>
      <c r="ONQ21" s="530" t="s">
        <v>550</v>
      </c>
      <c r="ONR21" s="530" t="s">
        <v>550</v>
      </c>
      <c r="ONS21" s="530" t="s">
        <v>550</v>
      </c>
      <c r="ONT21" s="530" t="s">
        <v>550</v>
      </c>
      <c r="ONU21" s="530" t="s">
        <v>550</v>
      </c>
      <c r="ONV21" s="530" t="s">
        <v>550</v>
      </c>
      <c r="ONW21" s="530" t="s">
        <v>550</v>
      </c>
      <c r="ONX21" s="530" t="s">
        <v>550</v>
      </c>
      <c r="ONY21" s="530" t="s">
        <v>550</v>
      </c>
      <c r="ONZ21" s="530" t="s">
        <v>550</v>
      </c>
      <c r="OOA21" s="530" t="s">
        <v>550</v>
      </c>
      <c r="OOB21" s="530" t="s">
        <v>550</v>
      </c>
      <c r="OOC21" s="530" t="s">
        <v>550</v>
      </c>
      <c r="OOD21" s="530" t="s">
        <v>550</v>
      </c>
      <c r="OOE21" s="530" t="s">
        <v>550</v>
      </c>
      <c r="OOF21" s="530" t="s">
        <v>550</v>
      </c>
      <c r="OOG21" s="530" t="s">
        <v>550</v>
      </c>
      <c r="OOH21" s="530" t="s">
        <v>550</v>
      </c>
      <c r="OOI21" s="530" t="s">
        <v>550</v>
      </c>
      <c r="OOJ21" s="530" t="s">
        <v>550</v>
      </c>
      <c r="OOK21" s="530" t="s">
        <v>550</v>
      </c>
      <c r="OOL21" s="530" t="s">
        <v>550</v>
      </c>
      <c r="OOM21" s="530" t="s">
        <v>550</v>
      </c>
      <c r="OON21" s="530" t="s">
        <v>550</v>
      </c>
      <c r="OOO21" s="530" t="s">
        <v>550</v>
      </c>
      <c r="OOP21" s="530" t="s">
        <v>550</v>
      </c>
      <c r="OOQ21" s="530" t="s">
        <v>550</v>
      </c>
      <c r="OOR21" s="530" t="s">
        <v>550</v>
      </c>
      <c r="OOS21" s="530" t="s">
        <v>550</v>
      </c>
      <c r="OOT21" s="530" t="s">
        <v>550</v>
      </c>
      <c r="OOU21" s="530" t="s">
        <v>550</v>
      </c>
      <c r="OOV21" s="530" t="s">
        <v>550</v>
      </c>
      <c r="OOW21" s="530" t="s">
        <v>550</v>
      </c>
      <c r="OOX21" s="530" t="s">
        <v>550</v>
      </c>
      <c r="OOY21" s="530" t="s">
        <v>550</v>
      </c>
      <c r="OOZ21" s="530" t="s">
        <v>550</v>
      </c>
      <c r="OPA21" s="530" t="s">
        <v>550</v>
      </c>
      <c r="OPB21" s="530" t="s">
        <v>550</v>
      </c>
      <c r="OPC21" s="530" t="s">
        <v>550</v>
      </c>
      <c r="OPD21" s="530" t="s">
        <v>550</v>
      </c>
      <c r="OPE21" s="530" t="s">
        <v>550</v>
      </c>
      <c r="OPF21" s="530" t="s">
        <v>550</v>
      </c>
      <c r="OPG21" s="530" t="s">
        <v>550</v>
      </c>
      <c r="OPH21" s="530" t="s">
        <v>550</v>
      </c>
      <c r="OPI21" s="530" t="s">
        <v>550</v>
      </c>
      <c r="OPJ21" s="530" t="s">
        <v>550</v>
      </c>
      <c r="OPK21" s="530" t="s">
        <v>550</v>
      </c>
      <c r="OPL21" s="530" t="s">
        <v>550</v>
      </c>
      <c r="OPM21" s="530" t="s">
        <v>550</v>
      </c>
      <c r="OPN21" s="530" t="s">
        <v>550</v>
      </c>
      <c r="OPO21" s="530" t="s">
        <v>550</v>
      </c>
      <c r="OPP21" s="530" t="s">
        <v>550</v>
      </c>
      <c r="OPQ21" s="530" t="s">
        <v>550</v>
      </c>
      <c r="OPR21" s="530" t="s">
        <v>550</v>
      </c>
      <c r="OPS21" s="530" t="s">
        <v>550</v>
      </c>
      <c r="OPT21" s="530" t="s">
        <v>550</v>
      </c>
      <c r="OPU21" s="530" t="s">
        <v>550</v>
      </c>
      <c r="OPV21" s="530" t="s">
        <v>550</v>
      </c>
      <c r="OPW21" s="530" t="s">
        <v>550</v>
      </c>
      <c r="OPX21" s="530" t="s">
        <v>550</v>
      </c>
      <c r="OPY21" s="530" t="s">
        <v>550</v>
      </c>
      <c r="OPZ21" s="530" t="s">
        <v>550</v>
      </c>
      <c r="OQA21" s="530" t="s">
        <v>550</v>
      </c>
      <c r="OQB21" s="530" t="s">
        <v>550</v>
      </c>
      <c r="OQC21" s="530" t="s">
        <v>550</v>
      </c>
      <c r="OQD21" s="530" t="s">
        <v>550</v>
      </c>
      <c r="OQE21" s="530" t="s">
        <v>550</v>
      </c>
      <c r="OQF21" s="530" t="s">
        <v>550</v>
      </c>
      <c r="OQG21" s="530" t="s">
        <v>550</v>
      </c>
      <c r="OQH21" s="530" t="s">
        <v>550</v>
      </c>
      <c r="OQI21" s="530" t="s">
        <v>550</v>
      </c>
      <c r="OQJ21" s="530" t="s">
        <v>550</v>
      </c>
      <c r="OQK21" s="530" t="s">
        <v>550</v>
      </c>
      <c r="OQL21" s="530" t="s">
        <v>550</v>
      </c>
      <c r="OQM21" s="530" t="s">
        <v>550</v>
      </c>
      <c r="OQN21" s="530" t="s">
        <v>550</v>
      </c>
      <c r="OQO21" s="530" t="s">
        <v>550</v>
      </c>
      <c r="OQP21" s="530" t="s">
        <v>550</v>
      </c>
      <c r="OQQ21" s="530" t="s">
        <v>550</v>
      </c>
      <c r="OQR21" s="530" t="s">
        <v>550</v>
      </c>
      <c r="OQS21" s="530" t="s">
        <v>550</v>
      </c>
      <c r="OQT21" s="530" t="s">
        <v>550</v>
      </c>
      <c r="OQU21" s="530" t="s">
        <v>550</v>
      </c>
      <c r="OQV21" s="530" t="s">
        <v>550</v>
      </c>
      <c r="OQW21" s="530" t="s">
        <v>550</v>
      </c>
      <c r="OQX21" s="530" t="s">
        <v>550</v>
      </c>
      <c r="OQY21" s="530" t="s">
        <v>550</v>
      </c>
      <c r="OQZ21" s="530" t="s">
        <v>550</v>
      </c>
      <c r="ORA21" s="530" t="s">
        <v>550</v>
      </c>
      <c r="ORB21" s="530" t="s">
        <v>550</v>
      </c>
      <c r="ORC21" s="530" t="s">
        <v>550</v>
      </c>
      <c r="ORD21" s="530" t="s">
        <v>550</v>
      </c>
      <c r="ORE21" s="530" t="s">
        <v>550</v>
      </c>
      <c r="ORF21" s="530" t="s">
        <v>550</v>
      </c>
      <c r="ORG21" s="530" t="s">
        <v>550</v>
      </c>
      <c r="ORH21" s="530" t="s">
        <v>550</v>
      </c>
      <c r="ORI21" s="530" t="s">
        <v>550</v>
      </c>
      <c r="ORJ21" s="530" t="s">
        <v>550</v>
      </c>
      <c r="ORK21" s="530" t="s">
        <v>550</v>
      </c>
      <c r="ORL21" s="530" t="s">
        <v>550</v>
      </c>
      <c r="ORM21" s="530" t="s">
        <v>550</v>
      </c>
      <c r="ORN21" s="530" t="s">
        <v>550</v>
      </c>
      <c r="ORO21" s="530" t="s">
        <v>550</v>
      </c>
      <c r="ORP21" s="530" t="s">
        <v>550</v>
      </c>
      <c r="ORQ21" s="530" t="s">
        <v>550</v>
      </c>
      <c r="ORR21" s="530" t="s">
        <v>550</v>
      </c>
      <c r="ORS21" s="530" t="s">
        <v>550</v>
      </c>
      <c r="ORT21" s="530" t="s">
        <v>550</v>
      </c>
      <c r="ORU21" s="530" t="s">
        <v>550</v>
      </c>
      <c r="ORV21" s="530" t="s">
        <v>550</v>
      </c>
      <c r="ORW21" s="530" t="s">
        <v>550</v>
      </c>
      <c r="ORX21" s="530" t="s">
        <v>550</v>
      </c>
      <c r="ORY21" s="530" t="s">
        <v>550</v>
      </c>
      <c r="ORZ21" s="530" t="s">
        <v>550</v>
      </c>
      <c r="OSA21" s="530" t="s">
        <v>550</v>
      </c>
      <c r="OSB21" s="530" t="s">
        <v>550</v>
      </c>
      <c r="OSC21" s="530" t="s">
        <v>550</v>
      </c>
      <c r="OSD21" s="530" t="s">
        <v>550</v>
      </c>
      <c r="OSE21" s="530" t="s">
        <v>550</v>
      </c>
      <c r="OSF21" s="530" t="s">
        <v>550</v>
      </c>
      <c r="OSG21" s="530" t="s">
        <v>550</v>
      </c>
      <c r="OSH21" s="530" t="s">
        <v>550</v>
      </c>
      <c r="OSI21" s="530" t="s">
        <v>550</v>
      </c>
      <c r="OSJ21" s="530" t="s">
        <v>550</v>
      </c>
      <c r="OSK21" s="530" t="s">
        <v>550</v>
      </c>
      <c r="OSL21" s="530" t="s">
        <v>550</v>
      </c>
      <c r="OSM21" s="530" t="s">
        <v>550</v>
      </c>
      <c r="OSN21" s="530" t="s">
        <v>550</v>
      </c>
      <c r="OSO21" s="530" t="s">
        <v>550</v>
      </c>
      <c r="OSP21" s="530" t="s">
        <v>550</v>
      </c>
      <c r="OSQ21" s="530" t="s">
        <v>550</v>
      </c>
      <c r="OSR21" s="530" t="s">
        <v>550</v>
      </c>
      <c r="OSS21" s="530" t="s">
        <v>550</v>
      </c>
      <c r="OST21" s="530" t="s">
        <v>550</v>
      </c>
      <c r="OSU21" s="530" t="s">
        <v>550</v>
      </c>
      <c r="OSV21" s="530" t="s">
        <v>550</v>
      </c>
      <c r="OSW21" s="530" t="s">
        <v>550</v>
      </c>
      <c r="OSX21" s="530" t="s">
        <v>550</v>
      </c>
      <c r="OSY21" s="530" t="s">
        <v>550</v>
      </c>
      <c r="OSZ21" s="530" t="s">
        <v>550</v>
      </c>
      <c r="OTA21" s="530" t="s">
        <v>550</v>
      </c>
      <c r="OTB21" s="530" t="s">
        <v>550</v>
      </c>
      <c r="OTC21" s="530" t="s">
        <v>550</v>
      </c>
      <c r="OTD21" s="530" t="s">
        <v>550</v>
      </c>
      <c r="OTE21" s="530" t="s">
        <v>550</v>
      </c>
      <c r="OTF21" s="530" t="s">
        <v>550</v>
      </c>
      <c r="OTG21" s="530" t="s">
        <v>550</v>
      </c>
      <c r="OTH21" s="530" t="s">
        <v>550</v>
      </c>
      <c r="OTI21" s="530" t="s">
        <v>550</v>
      </c>
      <c r="OTJ21" s="530" t="s">
        <v>550</v>
      </c>
      <c r="OTK21" s="530" t="s">
        <v>550</v>
      </c>
      <c r="OTL21" s="530" t="s">
        <v>550</v>
      </c>
      <c r="OTM21" s="530" t="s">
        <v>550</v>
      </c>
      <c r="OTN21" s="530" t="s">
        <v>550</v>
      </c>
      <c r="OTO21" s="530" t="s">
        <v>550</v>
      </c>
      <c r="OTP21" s="530" t="s">
        <v>550</v>
      </c>
      <c r="OTQ21" s="530" t="s">
        <v>550</v>
      </c>
      <c r="OTR21" s="530" t="s">
        <v>550</v>
      </c>
      <c r="OTS21" s="530" t="s">
        <v>550</v>
      </c>
      <c r="OTT21" s="530" t="s">
        <v>550</v>
      </c>
      <c r="OTU21" s="530" t="s">
        <v>550</v>
      </c>
      <c r="OTV21" s="530" t="s">
        <v>550</v>
      </c>
      <c r="OTW21" s="530" t="s">
        <v>550</v>
      </c>
      <c r="OTX21" s="530" t="s">
        <v>550</v>
      </c>
      <c r="OTY21" s="530" t="s">
        <v>550</v>
      </c>
      <c r="OTZ21" s="530" t="s">
        <v>550</v>
      </c>
      <c r="OUA21" s="530" t="s">
        <v>550</v>
      </c>
      <c r="OUB21" s="530" t="s">
        <v>550</v>
      </c>
      <c r="OUC21" s="530" t="s">
        <v>550</v>
      </c>
      <c r="OUD21" s="530" t="s">
        <v>550</v>
      </c>
      <c r="OUE21" s="530" t="s">
        <v>550</v>
      </c>
      <c r="OUF21" s="530" t="s">
        <v>550</v>
      </c>
      <c r="OUG21" s="530" t="s">
        <v>550</v>
      </c>
      <c r="OUH21" s="530" t="s">
        <v>550</v>
      </c>
      <c r="OUI21" s="530" t="s">
        <v>550</v>
      </c>
      <c r="OUJ21" s="530" t="s">
        <v>550</v>
      </c>
      <c r="OUK21" s="530" t="s">
        <v>550</v>
      </c>
      <c r="OUL21" s="530" t="s">
        <v>550</v>
      </c>
      <c r="OUM21" s="530" t="s">
        <v>550</v>
      </c>
      <c r="OUN21" s="530" t="s">
        <v>550</v>
      </c>
      <c r="OUO21" s="530" t="s">
        <v>550</v>
      </c>
      <c r="OUP21" s="530" t="s">
        <v>550</v>
      </c>
      <c r="OUQ21" s="530" t="s">
        <v>550</v>
      </c>
      <c r="OUR21" s="530" t="s">
        <v>550</v>
      </c>
      <c r="OUS21" s="530" t="s">
        <v>550</v>
      </c>
      <c r="OUT21" s="530" t="s">
        <v>550</v>
      </c>
      <c r="OUU21" s="530" t="s">
        <v>550</v>
      </c>
      <c r="OUV21" s="530" t="s">
        <v>550</v>
      </c>
      <c r="OUW21" s="530" t="s">
        <v>550</v>
      </c>
      <c r="OUX21" s="530" t="s">
        <v>550</v>
      </c>
      <c r="OUY21" s="530" t="s">
        <v>550</v>
      </c>
      <c r="OUZ21" s="530" t="s">
        <v>550</v>
      </c>
      <c r="OVA21" s="530" t="s">
        <v>550</v>
      </c>
      <c r="OVB21" s="530" t="s">
        <v>550</v>
      </c>
      <c r="OVC21" s="530" t="s">
        <v>550</v>
      </c>
      <c r="OVD21" s="530" t="s">
        <v>550</v>
      </c>
      <c r="OVE21" s="530" t="s">
        <v>550</v>
      </c>
      <c r="OVF21" s="530" t="s">
        <v>550</v>
      </c>
      <c r="OVG21" s="530" t="s">
        <v>550</v>
      </c>
      <c r="OVH21" s="530" t="s">
        <v>550</v>
      </c>
      <c r="OVI21" s="530" t="s">
        <v>550</v>
      </c>
      <c r="OVJ21" s="530" t="s">
        <v>550</v>
      </c>
      <c r="OVK21" s="530" t="s">
        <v>550</v>
      </c>
      <c r="OVL21" s="530" t="s">
        <v>550</v>
      </c>
      <c r="OVM21" s="530" t="s">
        <v>550</v>
      </c>
      <c r="OVN21" s="530" t="s">
        <v>550</v>
      </c>
      <c r="OVO21" s="530" t="s">
        <v>550</v>
      </c>
      <c r="OVP21" s="530" t="s">
        <v>550</v>
      </c>
      <c r="OVQ21" s="530" t="s">
        <v>550</v>
      </c>
      <c r="OVR21" s="530" t="s">
        <v>550</v>
      </c>
      <c r="OVS21" s="530" t="s">
        <v>550</v>
      </c>
      <c r="OVT21" s="530" t="s">
        <v>550</v>
      </c>
      <c r="OVU21" s="530" t="s">
        <v>550</v>
      </c>
      <c r="OVV21" s="530" t="s">
        <v>550</v>
      </c>
      <c r="OVW21" s="530" t="s">
        <v>550</v>
      </c>
      <c r="OVX21" s="530" t="s">
        <v>550</v>
      </c>
      <c r="OVY21" s="530" t="s">
        <v>550</v>
      </c>
      <c r="OVZ21" s="530" t="s">
        <v>550</v>
      </c>
      <c r="OWA21" s="530" t="s">
        <v>550</v>
      </c>
      <c r="OWB21" s="530" t="s">
        <v>550</v>
      </c>
      <c r="OWC21" s="530" t="s">
        <v>550</v>
      </c>
      <c r="OWD21" s="530" t="s">
        <v>550</v>
      </c>
      <c r="OWE21" s="530" t="s">
        <v>550</v>
      </c>
      <c r="OWF21" s="530" t="s">
        <v>550</v>
      </c>
      <c r="OWG21" s="530" t="s">
        <v>550</v>
      </c>
      <c r="OWH21" s="530" t="s">
        <v>550</v>
      </c>
      <c r="OWI21" s="530" t="s">
        <v>550</v>
      </c>
      <c r="OWJ21" s="530" t="s">
        <v>550</v>
      </c>
      <c r="OWK21" s="530" t="s">
        <v>550</v>
      </c>
      <c r="OWL21" s="530" t="s">
        <v>550</v>
      </c>
      <c r="OWM21" s="530" t="s">
        <v>550</v>
      </c>
      <c r="OWN21" s="530" t="s">
        <v>550</v>
      </c>
      <c r="OWO21" s="530" t="s">
        <v>550</v>
      </c>
      <c r="OWP21" s="530" t="s">
        <v>550</v>
      </c>
      <c r="OWQ21" s="530" t="s">
        <v>550</v>
      </c>
      <c r="OWR21" s="530" t="s">
        <v>550</v>
      </c>
      <c r="OWS21" s="530" t="s">
        <v>550</v>
      </c>
      <c r="OWT21" s="530" t="s">
        <v>550</v>
      </c>
      <c r="OWU21" s="530" t="s">
        <v>550</v>
      </c>
      <c r="OWV21" s="530" t="s">
        <v>550</v>
      </c>
      <c r="OWW21" s="530" t="s">
        <v>550</v>
      </c>
      <c r="OWX21" s="530" t="s">
        <v>550</v>
      </c>
      <c r="OWY21" s="530" t="s">
        <v>550</v>
      </c>
      <c r="OWZ21" s="530" t="s">
        <v>550</v>
      </c>
      <c r="OXA21" s="530" t="s">
        <v>550</v>
      </c>
      <c r="OXB21" s="530" t="s">
        <v>550</v>
      </c>
      <c r="OXC21" s="530" t="s">
        <v>550</v>
      </c>
      <c r="OXD21" s="530" t="s">
        <v>550</v>
      </c>
      <c r="OXE21" s="530" t="s">
        <v>550</v>
      </c>
      <c r="OXF21" s="530" t="s">
        <v>550</v>
      </c>
      <c r="OXG21" s="530" t="s">
        <v>550</v>
      </c>
      <c r="OXH21" s="530" t="s">
        <v>550</v>
      </c>
      <c r="OXI21" s="530" t="s">
        <v>550</v>
      </c>
      <c r="OXJ21" s="530" t="s">
        <v>550</v>
      </c>
      <c r="OXK21" s="530" t="s">
        <v>550</v>
      </c>
      <c r="OXL21" s="530" t="s">
        <v>550</v>
      </c>
      <c r="OXM21" s="530" t="s">
        <v>550</v>
      </c>
      <c r="OXN21" s="530" t="s">
        <v>550</v>
      </c>
      <c r="OXO21" s="530" t="s">
        <v>550</v>
      </c>
      <c r="OXP21" s="530" t="s">
        <v>550</v>
      </c>
      <c r="OXQ21" s="530" t="s">
        <v>550</v>
      </c>
      <c r="OXR21" s="530" t="s">
        <v>550</v>
      </c>
      <c r="OXS21" s="530" t="s">
        <v>550</v>
      </c>
      <c r="OXT21" s="530" t="s">
        <v>550</v>
      </c>
      <c r="OXU21" s="530" t="s">
        <v>550</v>
      </c>
      <c r="OXV21" s="530" t="s">
        <v>550</v>
      </c>
      <c r="OXW21" s="530" t="s">
        <v>550</v>
      </c>
      <c r="OXX21" s="530" t="s">
        <v>550</v>
      </c>
      <c r="OXY21" s="530" t="s">
        <v>550</v>
      </c>
      <c r="OXZ21" s="530" t="s">
        <v>550</v>
      </c>
      <c r="OYA21" s="530" t="s">
        <v>550</v>
      </c>
      <c r="OYB21" s="530" t="s">
        <v>550</v>
      </c>
      <c r="OYC21" s="530" t="s">
        <v>550</v>
      </c>
      <c r="OYD21" s="530" t="s">
        <v>550</v>
      </c>
      <c r="OYE21" s="530" t="s">
        <v>550</v>
      </c>
      <c r="OYF21" s="530" t="s">
        <v>550</v>
      </c>
      <c r="OYG21" s="530" t="s">
        <v>550</v>
      </c>
      <c r="OYH21" s="530" t="s">
        <v>550</v>
      </c>
      <c r="OYI21" s="530" t="s">
        <v>550</v>
      </c>
      <c r="OYJ21" s="530" t="s">
        <v>550</v>
      </c>
      <c r="OYK21" s="530" t="s">
        <v>550</v>
      </c>
      <c r="OYL21" s="530" t="s">
        <v>550</v>
      </c>
      <c r="OYM21" s="530" t="s">
        <v>550</v>
      </c>
      <c r="OYN21" s="530" t="s">
        <v>550</v>
      </c>
      <c r="OYO21" s="530" t="s">
        <v>550</v>
      </c>
      <c r="OYP21" s="530" t="s">
        <v>550</v>
      </c>
      <c r="OYQ21" s="530" t="s">
        <v>550</v>
      </c>
      <c r="OYR21" s="530" t="s">
        <v>550</v>
      </c>
      <c r="OYS21" s="530" t="s">
        <v>550</v>
      </c>
      <c r="OYT21" s="530" t="s">
        <v>550</v>
      </c>
      <c r="OYU21" s="530" t="s">
        <v>550</v>
      </c>
      <c r="OYV21" s="530" t="s">
        <v>550</v>
      </c>
      <c r="OYW21" s="530" t="s">
        <v>550</v>
      </c>
      <c r="OYX21" s="530" t="s">
        <v>550</v>
      </c>
      <c r="OYY21" s="530" t="s">
        <v>550</v>
      </c>
      <c r="OYZ21" s="530" t="s">
        <v>550</v>
      </c>
      <c r="OZA21" s="530" t="s">
        <v>550</v>
      </c>
      <c r="OZB21" s="530" t="s">
        <v>550</v>
      </c>
      <c r="OZC21" s="530" t="s">
        <v>550</v>
      </c>
      <c r="OZD21" s="530" t="s">
        <v>550</v>
      </c>
      <c r="OZE21" s="530" t="s">
        <v>550</v>
      </c>
      <c r="OZF21" s="530" t="s">
        <v>550</v>
      </c>
      <c r="OZG21" s="530" t="s">
        <v>550</v>
      </c>
      <c r="OZH21" s="530" t="s">
        <v>550</v>
      </c>
      <c r="OZI21" s="530" t="s">
        <v>550</v>
      </c>
      <c r="OZJ21" s="530" t="s">
        <v>550</v>
      </c>
      <c r="OZK21" s="530" t="s">
        <v>550</v>
      </c>
      <c r="OZL21" s="530" t="s">
        <v>550</v>
      </c>
      <c r="OZM21" s="530" t="s">
        <v>550</v>
      </c>
      <c r="OZN21" s="530" t="s">
        <v>550</v>
      </c>
      <c r="OZO21" s="530" t="s">
        <v>550</v>
      </c>
      <c r="OZP21" s="530" t="s">
        <v>550</v>
      </c>
      <c r="OZQ21" s="530" t="s">
        <v>550</v>
      </c>
      <c r="OZR21" s="530" t="s">
        <v>550</v>
      </c>
      <c r="OZS21" s="530" t="s">
        <v>550</v>
      </c>
      <c r="OZT21" s="530" t="s">
        <v>550</v>
      </c>
      <c r="OZU21" s="530" t="s">
        <v>550</v>
      </c>
      <c r="OZV21" s="530" t="s">
        <v>550</v>
      </c>
      <c r="OZW21" s="530" t="s">
        <v>550</v>
      </c>
      <c r="OZX21" s="530" t="s">
        <v>550</v>
      </c>
      <c r="OZY21" s="530" t="s">
        <v>550</v>
      </c>
      <c r="OZZ21" s="530" t="s">
        <v>550</v>
      </c>
      <c r="PAA21" s="530" t="s">
        <v>550</v>
      </c>
      <c r="PAB21" s="530" t="s">
        <v>550</v>
      </c>
      <c r="PAC21" s="530" t="s">
        <v>550</v>
      </c>
      <c r="PAD21" s="530" t="s">
        <v>550</v>
      </c>
      <c r="PAE21" s="530" t="s">
        <v>550</v>
      </c>
      <c r="PAF21" s="530" t="s">
        <v>550</v>
      </c>
      <c r="PAG21" s="530" t="s">
        <v>550</v>
      </c>
      <c r="PAH21" s="530" t="s">
        <v>550</v>
      </c>
      <c r="PAI21" s="530" t="s">
        <v>550</v>
      </c>
      <c r="PAJ21" s="530" t="s">
        <v>550</v>
      </c>
      <c r="PAK21" s="530" t="s">
        <v>550</v>
      </c>
      <c r="PAL21" s="530" t="s">
        <v>550</v>
      </c>
      <c r="PAM21" s="530" t="s">
        <v>550</v>
      </c>
      <c r="PAN21" s="530" t="s">
        <v>550</v>
      </c>
      <c r="PAO21" s="530" t="s">
        <v>550</v>
      </c>
      <c r="PAP21" s="530" t="s">
        <v>550</v>
      </c>
      <c r="PAQ21" s="530" t="s">
        <v>550</v>
      </c>
      <c r="PAR21" s="530" t="s">
        <v>550</v>
      </c>
      <c r="PAS21" s="530" t="s">
        <v>550</v>
      </c>
      <c r="PAT21" s="530" t="s">
        <v>550</v>
      </c>
      <c r="PAU21" s="530" t="s">
        <v>550</v>
      </c>
      <c r="PAV21" s="530" t="s">
        <v>550</v>
      </c>
      <c r="PAW21" s="530" t="s">
        <v>550</v>
      </c>
      <c r="PAX21" s="530" t="s">
        <v>550</v>
      </c>
      <c r="PAY21" s="530" t="s">
        <v>550</v>
      </c>
      <c r="PAZ21" s="530" t="s">
        <v>550</v>
      </c>
      <c r="PBA21" s="530" t="s">
        <v>550</v>
      </c>
      <c r="PBB21" s="530" t="s">
        <v>550</v>
      </c>
      <c r="PBC21" s="530" t="s">
        <v>550</v>
      </c>
      <c r="PBD21" s="530" t="s">
        <v>550</v>
      </c>
      <c r="PBE21" s="530" t="s">
        <v>550</v>
      </c>
      <c r="PBF21" s="530" t="s">
        <v>550</v>
      </c>
      <c r="PBG21" s="530" t="s">
        <v>550</v>
      </c>
      <c r="PBH21" s="530" t="s">
        <v>550</v>
      </c>
      <c r="PBI21" s="530" t="s">
        <v>550</v>
      </c>
      <c r="PBJ21" s="530" t="s">
        <v>550</v>
      </c>
      <c r="PBK21" s="530" t="s">
        <v>550</v>
      </c>
      <c r="PBL21" s="530" t="s">
        <v>550</v>
      </c>
      <c r="PBM21" s="530" t="s">
        <v>550</v>
      </c>
      <c r="PBN21" s="530" t="s">
        <v>550</v>
      </c>
      <c r="PBO21" s="530" t="s">
        <v>550</v>
      </c>
      <c r="PBP21" s="530" t="s">
        <v>550</v>
      </c>
      <c r="PBQ21" s="530" t="s">
        <v>550</v>
      </c>
      <c r="PBR21" s="530" t="s">
        <v>550</v>
      </c>
      <c r="PBS21" s="530" t="s">
        <v>550</v>
      </c>
      <c r="PBT21" s="530" t="s">
        <v>550</v>
      </c>
      <c r="PBU21" s="530" t="s">
        <v>550</v>
      </c>
      <c r="PBV21" s="530" t="s">
        <v>550</v>
      </c>
      <c r="PBW21" s="530" t="s">
        <v>550</v>
      </c>
      <c r="PBX21" s="530" t="s">
        <v>550</v>
      </c>
      <c r="PBY21" s="530" t="s">
        <v>550</v>
      </c>
      <c r="PBZ21" s="530" t="s">
        <v>550</v>
      </c>
      <c r="PCA21" s="530" t="s">
        <v>550</v>
      </c>
      <c r="PCB21" s="530" t="s">
        <v>550</v>
      </c>
      <c r="PCC21" s="530" t="s">
        <v>550</v>
      </c>
      <c r="PCD21" s="530" t="s">
        <v>550</v>
      </c>
      <c r="PCE21" s="530" t="s">
        <v>550</v>
      </c>
      <c r="PCF21" s="530" t="s">
        <v>550</v>
      </c>
      <c r="PCG21" s="530" t="s">
        <v>550</v>
      </c>
      <c r="PCH21" s="530" t="s">
        <v>550</v>
      </c>
      <c r="PCI21" s="530" t="s">
        <v>550</v>
      </c>
      <c r="PCJ21" s="530" t="s">
        <v>550</v>
      </c>
      <c r="PCK21" s="530" t="s">
        <v>550</v>
      </c>
      <c r="PCL21" s="530" t="s">
        <v>550</v>
      </c>
      <c r="PCM21" s="530" t="s">
        <v>550</v>
      </c>
      <c r="PCN21" s="530" t="s">
        <v>550</v>
      </c>
      <c r="PCO21" s="530" t="s">
        <v>550</v>
      </c>
      <c r="PCP21" s="530" t="s">
        <v>550</v>
      </c>
      <c r="PCQ21" s="530" t="s">
        <v>550</v>
      </c>
      <c r="PCR21" s="530" t="s">
        <v>550</v>
      </c>
      <c r="PCS21" s="530" t="s">
        <v>550</v>
      </c>
      <c r="PCT21" s="530" t="s">
        <v>550</v>
      </c>
      <c r="PCU21" s="530" t="s">
        <v>550</v>
      </c>
      <c r="PCV21" s="530" t="s">
        <v>550</v>
      </c>
      <c r="PCW21" s="530" t="s">
        <v>550</v>
      </c>
      <c r="PCX21" s="530" t="s">
        <v>550</v>
      </c>
      <c r="PCY21" s="530" t="s">
        <v>550</v>
      </c>
      <c r="PCZ21" s="530" t="s">
        <v>550</v>
      </c>
      <c r="PDA21" s="530" t="s">
        <v>550</v>
      </c>
      <c r="PDB21" s="530" t="s">
        <v>550</v>
      </c>
      <c r="PDC21" s="530" t="s">
        <v>550</v>
      </c>
      <c r="PDD21" s="530" t="s">
        <v>550</v>
      </c>
      <c r="PDE21" s="530" t="s">
        <v>550</v>
      </c>
      <c r="PDF21" s="530" t="s">
        <v>550</v>
      </c>
      <c r="PDG21" s="530" t="s">
        <v>550</v>
      </c>
      <c r="PDH21" s="530" t="s">
        <v>550</v>
      </c>
      <c r="PDI21" s="530" t="s">
        <v>550</v>
      </c>
      <c r="PDJ21" s="530" t="s">
        <v>550</v>
      </c>
      <c r="PDK21" s="530" t="s">
        <v>550</v>
      </c>
      <c r="PDL21" s="530" t="s">
        <v>550</v>
      </c>
      <c r="PDM21" s="530" t="s">
        <v>550</v>
      </c>
      <c r="PDN21" s="530" t="s">
        <v>550</v>
      </c>
      <c r="PDO21" s="530" t="s">
        <v>550</v>
      </c>
      <c r="PDP21" s="530" t="s">
        <v>550</v>
      </c>
      <c r="PDQ21" s="530" t="s">
        <v>550</v>
      </c>
      <c r="PDR21" s="530" t="s">
        <v>550</v>
      </c>
      <c r="PDS21" s="530" t="s">
        <v>550</v>
      </c>
      <c r="PDT21" s="530" t="s">
        <v>550</v>
      </c>
      <c r="PDU21" s="530" t="s">
        <v>550</v>
      </c>
      <c r="PDV21" s="530" t="s">
        <v>550</v>
      </c>
      <c r="PDW21" s="530" t="s">
        <v>550</v>
      </c>
      <c r="PDX21" s="530" t="s">
        <v>550</v>
      </c>
      <c r="PDY21" s="530" t="s">
        <v>550</v>
      </c>
      <c r="PDZ21" s="530" t="s">
        <v>550</v>
      </c>
      <c r="PEA21" s="530" t="s">
        <v>550</v>
      </c>
      <c r="PEB21" s="530" t="s">
        <v>550</v>
      </c>
      <c r="PEC21" s="530" t="s">
        <v>550</v>
      </c>
      <c r="PED21" s="530" t="s">
        <v>550</v>
      </c>
      <c r="PEE21" s="530" t="s">
        <v>550</v>
      </c>
      <c r="PEF21" s="530" t="s">
        <v>550</v>
      </c>
      <c r="PEG21" s="530" t="s">
        <v>550</v>
      </c>
      <c r="PEH21" s="530" t="s">
        <v>550</v>
      </c>
      <c r="PEI21" s="530" t="s">
        <v>550</v>
      </c>
      <c r="PEJ21" s="530" t="s">
        <v>550</v>
      </c>
      <c r="PEK21" s="530" t="s">
        <v>550</v>
      </c>
      <c r="PEL21" s="530" t="s">
        <v>550</v>
      </c>
      <c r="PEM21" s="530" t="s">
        <v>550</v>
      </c>
      <c r="PEN21" s="530" t="s">
        <v>550</v>
      </c>
      <c r="PEO21" s="530" t="s">
        <v>550</v>
      </c>
      <c r="PEP21" s="530" t="s">
        <v>550</v>
      </c>
      <c r="PEQ21" s="530" t="s">
        <v>550</v>
      </c>
      <c r="PER21" s="530" t="s">
        <v>550</v>
      </c>
      <c r="PES21" s="530" t="s">
        <v>550</v>
      </c>
      <c r="PET21" s="530" t="s">
        <v>550</v>
      </c>
      <c r="PEU21" s="530" t="s">
        <v>550</v>
      </c>
      <c r="PEV21" s="530" t="s">
        <v>550</v>
      </c>
      <c r="PEW21" s="530" t="s">
        <v>550</v>
      </c>
      <c r="PEX21" s="530" t="s">
        <v>550</v>
      </c>
      <c r="PEY21" s="530" t="s">
        <v>550</v>
      </c>
      <c r="PEZ21" s="530" t="s">
        <v>550</v>
      </c>
      <c r="PFA21" s="530" t="s">
        <v>550</v>
      </c>
      <c r="PFB21" s="530" t="s">
        <v>550</v>
      </c>
      <c r="PFC21" s="530" t="s">
        <v>550</v>
      </c>
      <c r="PFD21" s="530" t="s">
        <v>550</v>
      </c>
      <c r="PFE21" s="530" t="s">
        <v>550</v>
      </c>
      <c r="PFF21" s="530" t="s">
        <v>550</v>
      </c>
      <c r="PFG21" s="530" t="s">
        <v>550</v>
      </c>
      <c r="PFH21" s="530" t="s">
        <v>550</v>
      </c>
      <c r="PFI21" s="530" t="s">
        <v>550</v>
      </c>
      <c r="PFJ21" s="530" t="s">
        <v>550</v>
      </c>
      <c r="PFK21" s="530" t="s">
        <v>550</v>
      </c>
      <c r="PFL21" s="530" t="s">
        <v>550</v>
      </c>
      <c r="PFM21" s="530" t="s">
        <v>550</v>
      </c>
      <c r="PFN21" s="530" t="s">
        <v>550</v>
      </c>
      <c r="PFO21" s="530" t="s">
        <v>550</v>
      </c>
      <c r="PFP21" s="530" t="s">
        <v>550</v>
      </c>
      <c r="PFQ21" s="530" t="s">
        <v>550</v>
      </c>
      <c r="PFR21" s="530" t="s">
        <v>550</v>
      </c>
      <c r="PFS21" s="530" t="s">
        <v>550</v>
      </c>
      <c r="PFT21" s="530" t="s">
        <v>550</v>
      </c>
      <c r="PFU21" s="530" t="s">
        <v>550</v>
      </c>
      <c r="PFV21" s="530" t="s">
        <v>550</v>
      </c>
      <c r="PFW21" s="530" t="s">
        <v>550</v>
      </c>
      <c r="PFX21" s="530" t="s">
        <v>550</v>
      </c>
      <c r="PFY21" s="530" t="s">
        <v>550</v>
      </c>
      <c r="PFZ21" s="530" t="s">
        <v>550</v>
      </c>
      <c r="PGA21" s="530" t="s">
        <v>550</v>
      </c>
      <c r="PGB21" s="530" t="s">
        <v>550</v>
      </c>
      <c r="PGC21" s="530" t="s">
        <v>550</v>
      </c>
      <c r="PGD21" s="530" t="s">
        <v>550</v>
      </c>
      <c r="PGE21" s="530" t="s">
        <v>550</v>
      </c>
      <c r="PGF21" s="530" t="s">
        <v>550</v>
      </c>
      <c r="PGG21" s="530" t="s">
        <v>550</v>
      </c>
      <c r="PGH21" s="530" t="s">
        <v>550</v>
      </c>
      <c r="PGI21" s="530" t="s">
        <v>550</v>
      </c>
      <c r="PGJ21" s="530" t="s">
        <v>550</v>
      </c>
      <c r="PGK21" s="530" t="s">
        <v>550</v>
      </c>
      <c r="PGL21" s="530" t="s">
        <v>550</v>
      </c>
      <c r="PGM21" s="530" t="s">
        <v>550</v>
      </c>
      <c r="PGN21" s="530" t="s">
        <v>550</v>
      </c>
      <c r="PGO21" s="530" t="s">
        <v>550</v>
      </c>
      <c r="PGP21" s="530" t="s">
        <v>550</v>
      </c>
      <c r="PGQ21" s="530" t="s">
        <v>550</v>
      </c>
      <c r="PGR21" s="530" t="s">
        <v>550</v>
      </c>
      <c r="PGS21" s="530" t="s">
        <v>550</v>
      </c>
      <c r="PGT21" s="530" t="s">
        <v>550</v>
      </c>
      <c r="PGU21" s="530" t="s">
        <v>550</v>
      </c>
      <c r="PGV21" s="530" t="s">
        <v>550</v>
      </c>
      <c r="PGW21" s="530" t="s">
        <v>550</v>
      </c>
      <c r="PGX21" s="530" t="s">
        <v>550</v>
      </c>
      <c r="PGY21" s="530" t="s">
        <v>550</v>
      </c>
      <c r="PGZ21" s="530" t="s">
        <v>550</v>
      </c>
      <c r="PHA21" s="530" t="s">
        <v>550</v>
      </c>
      <c r="PHB21" s="530" t="s">
        <v>550</v>
      </c>
      <c r="PHC21" s="530" t="s">
        <v>550</v>
      </c>
      <c r="PHD21" s="530" t="s">
        <v>550</v>
      </c>
      <c r="PHE21" s="530" t="s">
        <v>550</v>
      </c>
      <c r="PHF21" s="530" t="s">
        <v>550</v>
      </c>
      <c r="PHG21" s="530" t="s">
        <v>550</v>
      </c>
      <c r="PHH21" s="530" t="s">
        <v>550</v>
      </c>
      <c r="PHI21" s="530" t="s">
        <v>550</v>
      </c>
      <c r="PHJ21" s="530" t="s">
        <v>550</v>
      </c>
      <c r="PHK21" s="530" t="s">
        <v>550</v>
      </c>
      <c r="PHL21" s="530" t="s">
        <v>550</v>
      </c>
      <c r="PHM21" s="530" t="s">
        <v>550</v>
      </c>
      <c r="PHN21" s="530" t="s">
        <v>550</v>
      </c>
      <c r="PHO21" s="530" t="s">
        <v>550</v>
      </c>
      <c r="PHP21" s="530" t="s">
        <v>550</v>
      </c>
      <c r="PHQ21" s="530" t="s">
        <v>550</v>
      </c>
      <c r="PHR21" s="530" t="s">
        <v>550</v>
      </c>
      <c r="PHS21" s="530" t="s">
        <v>550</v>
      </c>
      <c r="PHT21" s="530" t="s">
        <v>550</v>
      </c>
      <c r="PHU21" s="530" t="s">
        <v>550</v>
      </c>
      <c r="PHV21" s="530" t="s">
        <v>550</v>
      </c>
      <c r="PHW21" s="530" t="s">
        <v>550</v>
      </c>
      <c r="PHX21" s="530" t="s">
        <v>550</v>
      </c>
      <c r="PHY21" s="530" t="s">
        <v>550</v>
      </c>
      <c r="PHZ21" s="530" t="s">
        <v>550</v>
      </c>
      <c r="PIA21" s="530" t="s">
        <v>550</v>
      </c>
      <c r="PIB21" s="530" t="s">
        <v>550</v>
      </c>
      <c r="PIC21" s="530" t="s">
        <v>550</v>
      </c>
      <c r="PID21" s="530" t="s">
        <v>550</v>
      </c>
      <c r="PIE21" s="530" t="s">
        <v>550</v>
      </c>
      <c r="PIF21" s="530" t="s">
        <v>550</v>
      </c>
      <c r="PIG21" s="530" t="s">
        <v>550</v>
      </c>
      <c r="PIH21" s="530" t="s">
        <v>550</v>
      </c>
      <c r="PII21" s="530" t="s">
        <v>550</v>
      </c>
      <c r="PIJ21" s="530" t="s">
        <v>550</v>
      </c>
      <c r="PIK21" s="530" t="s">
        <v>550</v>
      </c>
      <c r="PIL21" s="530" t="s">
        <v>550</v>
      </c>
      <c r="PIM21" s="530" t="s">
        <v>550</v>
      </c>
      <c r="PIN21" s="530" t="s">
        <v>550</v>
      </c>
      <c r="PIO21" s="530" t="s">
        <v>550</v>
      </c>
      <c r="PIP21" s="530" t="s">
        <v>550</v>
      </c>
      <c r="PIQ21" s="530" t="s">
        <v>550</v>
      </c>
      <c r="PIR21" s="530" t="s">
        <v>550</v>
      </c>
      <c r="PIS21" s="530" t="s">
        <v>550</v>
      </c>
      <c r="PIT21" s="530" t="s">
        <v>550</v>
      </c>
      <c r="PIU21" s="530" t="s">
        <v>550</v>
      </c>
      <c r="PIV21" s="530" t="s">
        <v>550</v>
      </c>
      <c r="PIW21" s="530" t="s">
        <v>550</v>
      </c>
      <c r="PIX21" s="530" t="s">
        <v>550</v>
      </c>
      <c r="PIY21" s="530" t="s">
        <v>550</v>
      </c>
      <c r="PIZ21" s="530" t="s">
        <v>550</v>
      </c>
      <c r="PJA21" s="530" t="s">
        <v>550</v>
      </c>
      <c r="PJB21" s="530" t="s">
        <v>550</v>
      </c>
      <c r="PJC21" s="530" t="s">
        <v>550</v>
      </c>
      <c r="PJD21" s="530" t="s">
        <v>550</v>
      </c>
      <c r="PJE21" s="530" t="s">
        <v>550</v>
      </c>
      <c r="PJF21" s="530" t="s">
        <v>550</v>
      </c>
      <c r="PJG21" s="530" t="s">
        <v>550</v>
      </c>
      <c r="PJH21" s="530" t="s">
        <v>550</v>
      </c>
      <c r="PJI21" s="530" t="s">
        <v>550</v>
      </c>
      <c r="PJJ21" s="530" t="s">
        <v>550</v>
      </c>
      <c r="PJK21" s="530" t="s">
        <v>550</v>
      </c>
      <c r="PJL21" s="530" t="s">
        <v>550</v>
      </c>
      <c r="PJM21" s="530" t="s">
        <v>550</v>
      </c>
      <c r="PJN21" s="530" t="s">
        <v>550</v>
      </c>
      <c r="PJO21" s="530" t="s">
        <v>550</v>
      </c>
      <c r="PJP21" s="530" t="s">
        <v>550</v>
      </c>
      <c r="PJQ21" s="530" t="s">
        <v>550</v>
      </c>
      <c r="PJR21" s="530" t="s">
        <v>550</v>
      </c>
      <c r="PJS21" s="530" t="s">
        <v>550</v>
      </c>
      <c r="PJT21" s="530" t="s">
        <v>550</v>
      </c>
      <c r="PJU21" s="530" t="s">
        <v>550</v>
      </c>
      <c r="PJV21" s="530" t="s">
        <v>550</v>
      </c>
      <c r="PJW21" s="530" t="s">
        <v>550</v>
      </c>
      <c r="PJX21" s="530" t="s">
        <v>550</v>
      </c>
      <c r="PJY21" s="530" t="s">
        <v>550</v>
      </c>
      <c r="PJZ21" s="530" t="s">
        <v>550</v>
      </c>
      <c r="PKA21" s="530" t="s">
        <v>550</v>
      </c>
      <c r="PKB21" s="530" t="s">
        <v>550</v>
      </c>
      <c r="PKC21" s="530" t="s">
        <v>550</v>
      </c>
      <c r="PKD21" s="530" t="s">
        <v>550</v>
      </c>
      <c r="PKE21" s="530" t="s">
        <v>550</v>
      </c>
      <c r="PKF21" s="530" t="s">
        <v>550</v>
      </c>
      <c r="PKG21" s="530" t="s">
        <v>550</v>
      </c>
      <c r="PKH21" s="530" t="s">
        <v>550</v>
      </c>
      <c r="PKI21" s="530" t="s">
        <v>550</v>
      </c>
      <c r="PKJ21" s="530" t="s">
        <v>550</v>
      </c>
      <c r="PKK21" s="530" t="s">
        <v>550</v>
      </c>
      <c r="PKL21" s="530" t="s">
        <v>550</v>
      </c>
      <c r="PKM21" s="530" t="s">
        <v>550</v>
      </c>
      <c r="PKN21" s="530" t="s">
        <v>550</v>
      </c>
      <c r="PKO21" s="530" t="s">
        <v>550</v>
      </c>
      <c r="PKP21" s="530" t="s">
        <v>550</v>
      </c>
      <c r="PKQ21" s="530" t="s">
        <v>550</v>
      </c>
      <c r="PKR21" s="530" t="s">
        <v>550</v>
      </c>
      <c r="PKS21" s="530" t="s">
        <v>550</v>
      </c>
      <c r="PKT21" s="530" t="s">
        <v>550</v>
      </c>
      <c r="PKU21" s="530" t="s">
        <v>550</v>
      </c>
      <c r="PKV21" s="530" t="s">
        <v>550</v>
      </c>
      <c r="PKW21" s="530" t="s">
        <v>550</v>
      </c>
      <c r="PKX21" s="530" t="s">
        <v>550</v>
      </c>
      <c r="PKY21" s="530" t="s">
        <v>550</v>
      </c>
      <c r="PKZ21" s="530" t="s">
        <v>550</v>
      </c>
      <c r="PLA21" s="530" t="s">
        <v>550</v>
      </c>
      <c r="PLB21" s="530" t="s">
        <v>550</v>
      </c>
      <c r="PLC21" s="530" t="s">
        <v>550</v>
      </c>
      <c r="PLD21" s="530" t="s">
        <v>550</v>
      </c>
      <c r="PLE21" s="530" t="s">
        <v>550</v>
      </c>
      <c r="PLF21" s="530" t="s">
        <v>550</v>
      </c>
      <c r="PLG21" s="530" t="s">
        <v>550</v>
      </c>
      <c r="PLH21" s="530" t="s">
        <v>550</v>
      </c>
      <c r="PLI21" s="530" t="s">
        <v>550</v>
      </c>
      <c r="PLJ21" s="530" t="s">
        <v>550</v>
      </c>
      <c r="PLK21" s="530" t="s">
        <v>550</v>
      </c>
      <c r="PLL21" s="530" t="s">
        <v>550</v>
      </c>
      <c r="PLM21" s="530" t="s">
        <v>550</v>
      </c>
      <c r="PLN21" s="530" t="s">
        <v>550</v>
      </c>
      <c r="PLO21" s="530" t="s">
        <v>550</v>
      </c>
      <c r="PLP21" s="530" t="s">
        <v>550</v>
      </c>
      <c r="PLQ21" s="530" t="s">
        <v>550</v>
      </c>
      <c r="PLR21" s="530" t="s">
        <v>550</v>
      </c>
      <c r="PLS21" s="530" t="s">
        <v>550</v>
      </c>
      <c r="PLT21" s="530" t="s">
        <v>550</v>
      </c>
      <c r="PLU21" s="530" t="s">
        <v>550</v>
      </c>
      <c r="PLV21" s="530" t="s">
        <v>550</v>
      </c>
      <c r="PLW21" s="530" t="s">
        <v>550</v>
      </c>
      <c r="PLX21" s="530" t="s">
        <v>550</v>
      </c>
      <c r="PLY21" s="530" t="s">
        <v>550</v>
      </c>
      <c r="PLZ21" s="530" t="s">
        <v>550</v>
      </c>
      <c r="PMA21" s="530" t="s">
        <v>550</v>
      </c>
      <c r="PMB21" s="530" t="s">
        <v>550</v>
      </c>
      <c r="PMC21" s="530" t="s">
        <v>550</v>
      </c>
      <c r="PMD21" s="530" t="s">
        <v>550</v>
      </c>
      <c r="PME21" s="530" t="s">
        <v>550</v>
      </c>
      <c r="PMF21" s="530" t="s">
        <v>550</v>
      </c>
      <c r="PMG21" s="530" t="s">
        <v>550</v>
      </c>
      <c r="PMH21" s="530" t="s">
        <v>550</v>
      </c>
      <c r="PMI21" s="530" t="s">
        <v>550</v>
      </c>
      <c r="PMJ21" s="530" t="s">
        <v>550</v>
      </c>
      <c r="PMK21" s="530" t="s">
        <v>550</v>
      </c>
      <c r="PML21" s="530" t="s">
        <v>550</v>
      </c>
      <c r="PMM21" s="530" t="s">
        <v>550</v>
      </c>
      <c r="PMN21" s="530" t="s">
        <v>550</v>
      </c>
      <c r="PMO21" s="530" t="s">
        <v>550</v>
      </c>
      <c r="PMP21" s="530" t="s">
        <v>550</v>
      </c>
      <c r="PMQ21" s="530" t="s">
        <v>550</v>
      </c>
      <c r="PMR21" s="530" t="s">
        <v>550</v>
      </c>
      <c r="PMS21" s="530" t="s">
        <v>550</v>
      </c>
      <c r="PMT21" s="530" t="s">
        <v>550</v>
      </c>
      <c r="PMU21" s="530" t="s">
        <v>550</v>
      </c>
      <c r="PMV21" s="530" t="s">
        <v>550</v>
      </c>
      <c r="PMW21" s="530" t="s">
        <v>550</v>
      </c>
      <c r="PMX21" s="530" t="s">
        <v>550</v>
      </c>
      <c r="PMY21" s="530" t="s">
        <v>550</v>
      </c>
      <c r="PMZ21" s="530" t="s">
        <v>550</v>
      </c>
      <c r="PNA21" s="530" t="s">
        <v>550</v>
      </c>
      <c r="PNB21" s="530" t="s">
        <v>550</v>
      </c>
      <c r="PNC21" s="530" t="s">
        <v>550</v>
      </c>
      <c r="PND21" s="530" t="s">
        <v>550</v>
      </c>
      <c r="PNE21" s="530" t="s">
        <v>550</v>
      </c>
      <c r="PNF21" s="530" t="s">
        <v>550</v>
      </c>
      <c r="PNG21" s="530" t="s">
        <v>550</v>
      </c>
      <c r="PNH21" s="530" t="s">
        <v>550</v>
      </c>
      <c r="PNI21" s="530" t="s">
        <v>550</v>
      </c>
      <c r="PNJ21" s="530" t="s">
        <v>550</v>
      </c>
      <c r="PNK21" s="530" t="s">
        <v>550</v>
      </c>
      <c r="PNL21" s="530" t="s">
        <v>550</v>
      </c>
      <c r="PNM21" s="530" t="s">
        <v>550</v>
      </c>
      <c r="PNN21" s="530" t="s">
        <v>550</v>
      </c>
      <c r="PNO21" s="530" t="s">
        <v>550</v>
      </c>
      <c r="PNP21" s="530" t="s">
        <v>550</v>
      </c>
      <c r="PNQ21" s="530" t="s">
        <v>550</v>
      </c>
      <c r="PNR21" s="530" t="s">
        <v>550</v>
      </c>
      <c r="PNS21" s="530" t="s">
        <v>550</v>
      </c>
      <c r="PNT21" s="530" t="s">
        <v>550</v>
      </c>
      <c r="PNU21" s="530" t="s">
        <v>550</v>
      </c>
      <c r="PNV21" s="530" t="s">
        <v>550</v>
      </c>
      <c r="PNW21" s="530" t="s">
        <v>550</v>
      </c>
      <c r="PNX21" s="530" t="s">
        <v>550</v>
      </c>
      <c r="PNY21" s="530" t="s">
        <v>550</v>
      </c>
      <c r="PNZ21" s="530" t="s">
        <v>550</v>
      </c>
      <c r="POA21" s="530" t="s">
        <v>550</v>
      </c>
      <c r="POB21" s="530" t="s">
        <v>550</v>
      </c>
      <c r="POC21" s="530" t="s">
        <v>550</v>
      </c>
      <c r="POD21" s="530" t="s">
        <v>550</v>
      </c>
      <c r="POE21" s="530" t="s">
        <v>550</v>
      </c>
      <c r="POF21" s="530" t="s">
        <v>550</v>
      </c>
      <c r="POG21" s="530" t="s">
        <v>550</v>
      </c>
      <c r="POH21" s="530" t="s">
        <v>550</v>
      </c>
      <c r="POI21" s="530" t="s">
        <v>550</v>
      </c>
      <c r="POJ21" s="530" t="s">
        <v>550</v>
      </c>
      <c r="POK21" s="530" t="s">
        <v>550</v>
      </c>
      <c r="POL21" s="530" t="s">
        <v>550</v>
      </c>
      <c r="POM21" s="530" t="s">
        <v>550</v>
      </c>
      <c r="PON21" s="530" t="s">
        <v>550</v>
      </c>
      <c r="POO21" s="530" t="s">
        <v>550</v>
      </c>
      <c r="POP21" s="530" t="s">
        <v>550</v>
      </c>
      <c r="POQ21" s="530" t="s">
        <v>550</v>
      </c>
      <c r="POR21" s="530" t="s">
        <v>550</v>
      </c>
      <c r="POS21" s="530" t="s">
        <v>550</v>
      </c>
      <c r="POT21" s="530" t="s">
        <v>550</v>
      </c>
      <c r="POU21" s="530" t="s">
        <v>550</v>
      </c>
      <c r="POV21" s="530" t="s">
        <v>550</v>
      </c>
      <c r="POW21" s="530" t="s">
        <v>550</v>
      </c>
      <c r="POX21" s="530" t="s">
        <v>550</v>
      </c>
      <c r="POY21" s="530" t="s">
        <v>550</v>
      </c>
      <c r="POZ21" s="530" t="s">
        <v>550</v>
      </c>
      <c r="PPA21" s="530" t="s">
        <v>550</v>
      </c>
      <c r="PPB21" s="530" t="s">
        <v>550</v>
      </c>
      <c r="PPC21" s="530" t="s">
        <v>550</v>
      </c>
      <c r="PPD21" s="530" t="s">
        <v>550</v>
      </c>
      <c r="PPE21" s="530" t="s">
        <v>550</v>
      </c>
      <c r="PPF21" s="530" t="s">
        <v>550</v>
      </c>
      <c r="PPG21" s="530" t="s">
        <v>550</v>
      </c>
      <c r="PPH21" s="530" t="s">
        <v>550</v>
      </c>
      <c r="PPI21" s="530" t="s">
        <v>550</v>
      </c>
      <c r="PPJ21" s="530" t="s">
        <v>550</v>
      </c>
      <c r="PPK21" s="530" t="s">
        <v>550</v>
      </c>
      <c r="PPL21" s="530" t="s">
        <v>550</v>
      </c>
      <c r="PPM21" s="530" t="s">
        <v>550</v>
      </c>
      <c r="PPN21" s="530" t="s">
        <v>550</v>
      </c>
      <c r="PPO21" s="530" t="s">
        <v>550</v>
      </c>
      <c r="PPP21" s="530" t="s">
        <v>550</v>
      </c>
      <c r="PPQ21" s="530" t="s">
        <v>550</v>
      </c>
      <c r="PPR21" s="530" t="s">
        <v>550</v>
      </c>
      <c r="PPS21" s="530" t="s">
        <v>550</v>
      </c>
      <c r="PPT21" s="530" t="s">
        <v>550</v>
      </c>
      <c r="PPU21" s="530" t="s">
        <v>550</v>
      </c>
      <c r="PPV21" s="530" t="s">
        <v>550</v>
      </c>
      <c r="PPW21" s="530" t="s">
        <v>550</v>
      </c>
      <c r="PPX21" s="530" t="s">
        <v>550</v>
      </c>
      <c r="PPY21" s="530" t="s">
        <v>550</v>
      </c>
      <c r="PPZ21" s="530" t="s">
        <v>550</v>
      </c>
      <c r="PQA21" s="530" t="s">
        <v>550</v>
      </c>
      <c r="PQB21" s="530" t="s">
        <v>550</v>
      </c>
      <c r="PQC21" s="530" t="s">
        <v>550</v>
      </c>
      <c r="PQD21" s="530" t="s">
        <v>550</v>
      </c>
      <c r="PQE21" s="530" t="s">
        <v>550</v>
      </c>
      <c r="PQF21" s="530" t="s">
        <v>550</v>
      </c>
      <c r="PQG21" s="530" t="s">
        <v>550</v>
      </c>
      <c r="PQH21" s="530" t="s">
        <v>550</v>
      </c>
      <c r="PQI21" s="530" t="s">
        <v>550</v>
      </c>
      <c r="PQJ21" s="530" t="s">
        <v>550</v>
      </c>
      <c r="PQK21" s="530" t="s">
        <v>550</v>
      </c>
      <c r="PQL21" s="530" t="s">
        <v>550</v>
      </c>
      <c r="PQM21" s="530" t="s">
        <v>550</v>
      </c>
      <c r="PQN21" s="530" t="s">
        <v>550</v>
      </c>
      <c r="PQO21" s="530" t="s">
        <v>550</v>
      </c>
      <c r="PQP21" s="530" t="s">
        <v>550</v>
      </c>
      <c r="PQQ21" s="530" t="s">
        <v>550</v>
      </c>
      <c r="PQR21" s="530" t="s">
        <v>550</v>
      </c>
      <c r="PQS21" s="530" t="s">
        <v>550</v>
      </c>
      <c r="PQT21" s="530" t="s">
        <v>550</v>
      </c>
      <c r="PQU21" s="530" t="s">
        <v>550</v>
      </c>
      <c r="PQV21" s="530" t="s">
        <v>550</v>
      </c>
      <c r="PQW21" s="530" t="s">
        <v>550</v>
      </c>
      <c r="PQX21" s="530" t="s">
        <v>550</v>
      </c>
      <c r="PQY21" s="530" t="s">
        <v>550</v>
      </c>
      <c r="PQZ21" s="530" t="s">
        <v>550</v>
      </c>
      <c r="PRA21" s="530" t="s">
        <v>550</v>
      </c>
      <c r="PRB21" s="530" t="s">
        <v>550</v>
      </c>
      <c r="PRC21" s="530" t="s">
        <v>550</v>
      </c>
      <c r="PRD21" s="530" t="s">
        <v>550</v>
      </c>
      <c r="PRE21" s="530" t="s">
        <v>550</v>
      </c>
      <c r="PRF21" s="530" t="s">
        <v>550</v>
      </c>
      <c r="PRG21" s="530" t="s">
        <v>550</v>
      </c>
      <c r="PRH21" s="530" t="s">
        <v>550</v>
      </c>
      <c r="PRI21" s="530" t="s">
        <v>550</v>
      </c>
      <c r="PRJ21" s="530" t="s">
        <v>550</v>
      </c>
      <c r="PRK21" s="530" t="s">
        <v>550</v>
      </c>
      <c r="PRL21" s="530" t="s">
        <v>550</v>
      </c>
      <c r="PRM21" s="530" t="s">
        <v>550</v>
      </c>
      <c r="PRN21" s="530" t="s">
        <v>550</v>
      </c>
      <c r="PRO21" s="530" t="s">
        <v>550</v>
      </c>
      <c r="PRP21" s="530" t="s">
        <v>550</v>
      </c>
      <c r="PRQ21" s="530" t="s">
        <v>550</v>
      </c>
      <c r="PRR21" s="530" t="s">
        <v>550</v>
      </c>
      <c r="PRS21" s="530" t="s">
        <v>550</v>
      </c>
      <c r="PRT21" s="530" t="s">
        <v>550</v>
      </c>
      <c r="PRU21" s="530" t="s">
        <v>550</v>
      </c>
      <c r="PRV21" s="530" t="s">
        <v>550</v>
      </c>
      <c r="PRW21" s="530" t="s">
        <v>550</v>
      </c>
      <c r="PRX21" s="530" t="s">
        <v>550</v>
      </c>
      <c r="PRY21" s="530" t="s">
        <v>550</v>
      </c>
      <c r="PRZ21" s="530" t="s">
        <v>550</v>
      </c>
      <c r="PSA21" s="530" t="s">
        <v>550</v>
      </c>
      <c r="PSB21" s="530" t="s">
        <v>550</v>
      </c>
      <c r="PSC21" s="530" t="s">
        <v>550</v>
      </c>
      <c r="PSD21" s="530" t="s">
        <v>550</v>
      </c>
      <c r="PSE21" s="530" t="s">
        <v>550</v>
      </c>
      <c r="PSF21" s="530" t="s">
        <v>550</v>
      </c>
      <c r="PSG21" s="530" t="s">
        <v>550</v>
      </c>
      <c r="PSH21" s="530" t="s">
        <v>550</v>
      </c>
      <c r="PSI21" s="530" t="s">
        <v>550</v>
      </c>
      <c r="PSJ21" s="530" t="s">
        <v>550</v>
      </c>
      <c r="PSK21" s="530" t="s">
        <v>550</v>
      </c>
      <c r="PSL21" s="530" t="s">
        <v>550</v>
      </c>
      <c r="PSM21" s="530" t="s">
        <v>550</v>
      </c>
      <c r="PSN21" s="530" t="s">
        <v>550</v>
      </c>
      <c r="PSO21" s="530" t="s">
        <v>550</v>
      </c>
      <c r="PSP21" s="530" t="s">
        <v>550</v>
      </c>
      <c r="PSQ21" s="530" t="s">
        <v>550</v>
      </c>
      <c r="PSR21" s="530" t="s">
        <v>550</v>
      </c>
      <c r="PSS21" s="530" t="s">
        <v>550</v>
      </c>
      <c r="PST21" s="530" t="s">
        <v>550</v>
      </c>
      <c r="PSU21" s="530" t="s">
        <v>550</v>
      </c>
      <c r="PSV21" s="530" t="s">
        <v>550</v>
      </c>
      <c r="PSW21" s="530" t="s">
        <v>550</v>
      </c>
      <c r="PSX21" s="530" t="s">
        <v>550</v>
      </c>
      <c r="PSY21" s="530" t="s">
        <v>550</v>
      </c>
      <c r="PSZ21" s="530" t="s">
        <v>550</v>
      </c>
      <c r="PTA21" s="530" t="s">
        <v>550</v>
      </c>
      <c r="PTB21" s="530" t="s">
        <v>550</v>
      </c>
      <c r="PTC21" s="530" t="s">
        <v>550</v>
      </c>
      <c r="PTD21" s="530" t="s">
        <v>550</v>
      </c>
      <c r="PTE21" s="530" t="s">
        <v>550</v>
      </c>
      <c r="PTF21" s="530" t="s">
        <v>550</v>
      </c>
      <c r="PTG21" s="530" t="s">
        <v>550</v>
      </c>
      <c r="PTH21" s="530" t="s">
        <v>550</v>
      </c>
      <c r="PTI21" s="530" t="s">
        <v>550</v>
      </c>
      <c r="PTJ21" s="530" t="s">
        <v>550</v>
      </c>
      <c r="PTK21" s="530" t="s">
        <v>550</v>
      </c>
      <c r="PTL21" s="530" t="s">
        <v>550</v>
      </c>
      <c r="PTM21" s="530" t="s">
        <v>550</v>
      </c>
      <c r="PTN21" s="530" t="s">
        <v>550</v>
      </c>
      <c r="PTO21" s="530" t="s">
        <v>550</v>
      </c>
      <c r="PTP21" s="530" t="s">
        <v>550</v>
      </c>
      <c r="PTQ21" s="530" t="s">
        <v>550</v>
      </c>
      <c r="PTR21" s="530" t="s">
        <v>550</v>
      </c>
      <c r="PTS21" s="530" t="s">
        <v>550</v>
      </c>
      <c r="PTT21" s="530" t="s">
        <v>550</v>
      </c>
      <c r="PTU21" s="530" t="s">
        <v>550</v>
      </c>
      <c r="PTV21" s="530" t="s">
        <v>550</v>
      </c>
      <c r="PTW21" s="530" t="s">
        <v>550</v>
      </c>
      <c r="PTX21" s="530" t="s">
        <v>550</v>
      </c>
      <c r="PTY21" s="530" t="s">
        <v>550</v>
      </c>
      <c r="PTZ21" s="530" t="s">
        <v>550</v>
      </c>
      <c r="PUA21" s="530" t="s">
        <v>550</v>
      </c>
      <c r="PUB21" s="530" t="s">
        <v>550</v>
      </c>
      <c r="PUC21" s="530" t="s">
        <v>550</v>
      </c>
      <c r="PUD21" s="530" t="s">
        <v>550</v>
      </c>
      <c r="PUE21" s="530" t="s">
        <v>550</v>
      </c>
      <c r="PUF21" s="530" t="s">
        <v>550</v>
      </c>
      <c r="PUG21" s="530" t="s">
        <v>550</v>
      </c>
      <c r="PUH21" s="530" t="s">
        <v>550</v>
      </c>
      <c r="PUI21" s="530" t="s">
        <v>550</v>
      </c>
      <c r="PUJ21" s="530" t="s">
        <v>550</v>
      </c>
      <c r="PUK21" s="530" t="s">
        <v>550</v>
      </c>
      <c r="PUL21" s="530" t="s">
        <v>550</v>
      </c>
      <c r="PUM21" s="530" t="s">
        <v>550</v>
      </c>
      <c r="PUN21" s="530" t="s">
        <v>550</v>
      </c>
      <c r="PUO21" s="530" t="s">
        <v>550</v>
      </c>
      <c r="PUP21" s="530" t="s">
        <v>550</v>
      </c>
      <c r="PUQ21" s="530" t="s">
        <v>550</v>
      </c>
      <c r="PUR21" s="530" t="s">
        <v>550</v>
      </c>
      <c r="PUS21" s="530" t="s">
        <v>550</v>
      </c>
      <c r="PUT21" s="530" t="s">
        <v>550</v>
      </c>
      <c r="PUU21" s="530" t="s">
        <v>550</v>
      </c>
      <c r="PUV21" s="530" t="s">
        <v>550</v>
      </c>
      <c r="PUW21" s="530" t="s">
        <v>550</v>
      </c>
      <c r="PUX21" s="530" t="s">
        <v>550</v>
      </c>
      <c r="PUY21" s="530" t="s">
        <v>550</v>
      </c>
      <c r="PUZ21" s="530" t="s">
        <v>550</v>
      </c>
      <c r="PVA21" s="530" t="s">
        <v>550</v>
      </c>
      <c r="PVB21" s="530" t="s">
        <v>550</v>
      </c>
      <c r="PVC21" s="530" t="s">
        <v>550</v>
      </c>
      <c r="PVD21" s="530" t="s">
        <v>550</v>
      </c>
      <c r="PVE21" s="530" t="s">
        <v>550</v>
      </c>
      <c r="PVF21" s="530" t="s">
        <v>550</v>
      </c>
      <c r="PVG21" s="530" t="s">
        <v>550</v>
      </c>
      <c r="PVH21" s="530" t="s">
        <v>550</v>
      </c>
      <c r="PVI21" s="530" t="s">
        <v>550</v>
      </c>
      <c r="PVJ21" s="530" t="s">
        <v>550</v>
      </c>
      <c r="PVK21" s="530" t="s">
        <v>550</v>
      </c>
      <c r="PVL21" s="530" t="s">
        <v>550</v>
      </c>
      <c r="PVM21" s="530" t="s">
        <v>550</v>
      </c>
      <c r="PVN21" s="530" t="s">
        <v>550</v>
      </c>
      <c r="PVO21" s="530" t="s">
        <v>550</v>
      </c>
      <c r="PVP21" s="530" t="s">
        <v>550</v>
      </c>
      <c r="PVQ21" s="530" t="s">
        <v>550</v>
      </c>
      <c r="PVR21" s="530" t="s">
        <v>550</v>
      </c>
      <c r="PVS21" s="530" t="s">
        <v>550</v>
      </c>
      <c r="PVT21" s="530" t="s">
        <v>550</v>
      </c>
      <c r="PVU21" s="530" t="s">
        <v>550</v>
      </c>
      <c r="PVV21" s="530" t="s">
        <v>550</v>
      </c>
      <c r="PVW21" s="530" t="s">
        <v>550</v>
      </c>
      <c r="PVX21" s="530" t="s">
        <v>550</v>
      </c>
      <c r="PVY21" s="530" t="s">
        <v>550</v>
      </c>
      <c r="PVZ21" s="530" t="s">
        <v>550</v>
      </c>
      <c r="PWA21" s="530" t="s">
        <v>550</v>
      </c>
      <c r="PWB21" s="530" t="s">
        <v>550</v>
      </c>
      <c r="PWC21" s="530" t="s">
        <v>550</v>
      </c>
      <c r="PWD21" s="530" t="s">
        <v>550</v>
      </c>
      <c r="PWE21" s="530" t="s">
        <v>550</v>
      </c>
      <c r="PWF21" s="530" t="s">
        <v>550</v>
      </c>
      <c r="PWG21" s="530" t="s">
        <v>550</v>
      </c>
      <c r="PWH21" s="530" t="s">
        <v>550</v>
      </c>
      <c r="PWI21" s="530" t="s">
        <v>550</v>
      </c>
      <c r="PWJ21" s="530" t="s">
        <v>550</v>
      </c>
      <c r="PWK21" s="530" t="s">
        <v>550</v>
      </c>
      <c r="PWL21" s="530" t="s">
        <v>550</v>
      </c>
      <c r="PWM21" s="530" t="s">
        <v>550</v>
      </c>
      <c r="PWN21" s="530" t="s">
        <v>550</v>
      </c>
      <c r="PWO21" s="530" t="s">
        <v>550</v>
      </c>
      <c r="PWP21" s="530" t="s">
        <v>550</v>
      </c>
      <c r="PWQ21" s="530" t="s">
        <v>550</v>
      </c>
      <c r="PWR21" s="530" t="s">
        <v>550</v>
      </c>
      <c r="PWS21" s="530" t="s">
        <v>550</v>
      </c>
      <c r="PWT21" s="530" t="s">
        <v>550</v>
      </c>
      <c r="PWU21" s="530" t="s">
        <v>550</v>
      </c>
      <c r="PWV21" s="530" t="s">
        <v>550</v>
      </c>
      <c r="PWW21" s="530" t="s">
        <v>550</v>
      </c>
      <c r="PWX21" s="530" t="s">
        <v>550</v>
      </c>
      <c r="PWY21" s="530" t="s">
        <v>550</v>
      </c>
      <c r="PWZ21" s="530" t="s">
        <v>550</v>
      </c>
      <c r="PXA21" s="530" t="s">
        <v>550</v>
      </c>
      <c r="PXB21" s="530" t="s">
        <v>550</v>
      </c>
      <c r="PXC21" s="530" t="s">
        <v>550</v>
      </c>
      <c r="PXD21" s="530" t="s">
        <v>550</v>
      </c>
      <c r="PXE21" s="530" t="s">
        <v>550</v>
      </c>
      <c r="PXF21" s="530" t="s">
        <v>550</v>
      </c>
      <c r="PXG21" s="530" t="s">
        <v>550</v>
      </c>
      <c r="PXH21" s="530" t="s">
        <v>550</v>
      </c>
      <c r="PXI21" s="530" t="s">
        <v>550</v>
      </c>
      <c r="PXJ21" s="530" t="s">
        <v>550</v>
      </c>
      <c r="PXK21" s="530" t="s">
        <v>550</v>
      </c>
      <c r="PXL21" s="530" t="s">
        <v>550</v>
      </c>
      <c r="PXM21" s="530" t="s">
        <v>550</v>
      </c>
      <c r="PXN21" s="530" t="s">
        <v>550</v>
      </c>
      <c r="PXO21" s="530" t="s">
        <v>550</v>
      </c>
      <c r="PXP21" s="530" t="s">
        <v>550</v>
      </c>
      <c r="PXQ21" s="530" t="s">
        <v>550</v>
      </c>
      <c r="PXR21" s="530" t="s">
        <v>550</v>
      </c>
      <c r="PXS21" s="530" t="s">
        <v>550</v>
      </c>
      <c r="PXT21" s="530" t="s">
        <v>550</v>
      </c>
      <c r="PXU21" s="530" t="s">
        <v>550</v>
      </c>
      <c r="PXV21" s="530" t="s">
        <v>550</v>
      </c>
      <c r="PXW21" s="530" t="s">
        <v>550</v>
      </c>
      <c r="PXX21" s="530" t="s">
        <v>550</v>
      </c>
      <c r="PXY21" s="530" t="s">
        <v>550</v>
      </c>
      <c r="PXZ21" s="530" t="s">
        <v>550</v>
      </c>
      <c r="PYA21" s="530" t="s">
        <v>550</v>
      </c>
      <c r="PYB21" s="530" t="s">
        <v>550</v>
      </c>
      <c r="PYC21" s="530" t="s">
        <v>550</v>
      </c>
      <c r="PYD21" s="530" t="s">
        <v>550</v>
      </c>
      <c r="PYE21" s="530" t="s">
        <v>550</v>
      </c>
      <c r="PYF21" s="530" t="s">
        <v>550</v>
      </c>
      <c r="PYG21" s="530" t="s">
        <v>550</v>
      </c>
      <c r="PYH21" s="530" t="s">
        <v>550</v>
      </c>
      <c r="PYI21" s="530" t="s">
        <v>550</v>
      </c>
      <c r="PYJ21" s="530" t="s">
        <v>550</v>
      </c>
      <c r="PYK21" s="530" t="s">
        <v>550</v>
      </c>
      <c r="PYL21" s="530" t="s">
        <v>550</v>
      </c>
      <c r="PYM21" s="530" t="s">
        <v>550</v>
      </c>
      <c r="PYN21" s="530" t="s">
        <v>550</v>
      </c>
      <c r="PYO21" s="530" t="s">
        <v>550</v>
      </c>
      <c r="PYP21" s="530" t="s">
        <v>550</v>
      </c>
      <c r="PYQ21" s="530" t="s">
        <v>550</v>
      </c>
      <c r="PYR21" s="530" t="s">
        <v>550</v>
      </c>
      <c r="PYS21" s="530" t="s">
        <v>550</v>
      </c>
      <c r="PYT21" s="530" t="s">
        <v>550</v>
      </c>
      <c r="PYU21" s="530" t="s">
        <v>550</v>
      </c>
      <c r="PYV21" s="530" t="s">
        <v>550</v>
      </c>
      <c r="PYW21" s="530" t="s">
        <v>550</v>
      </c>
      <c r="PYX21" s="530" t="s">
        <v>550</v>
      </c>
      <c r="PYY21" s="530" t="s">
        <v>550</v>
      </c>
      <c r="PYZ21" s="530" t="s">
        <v>550</v>
      </c>
      <c r="PZA21" s="530" t="s">
        <v>550</v>
      </c>
      <c r="PZB21" s="530" t="s">
        <v>550</v>
      </c>
      <c r="PZC21" s="530" t="s">
        <v>550</v>
      </c>
      <c r="PZD21" s="530" t="s">
        <v>550</v>
      </c>
      <c r="PZE21" s="530" t="s">
        <v>550</v>
      </c>
      <c r="PZF21" s="530" t="s">
        <v>550</v>
      </c>
      <c r="PZG21" s="530" t="s">
        <v>550</v>
      </c>
      <c r="PZH21" s="530" t="s">
        <v>550</v>
      </c>
      <c r="PZI21" s="530" t="s">
        <v>550</v>
      </c>
      <c r="PZJ21" s="530" t="s">
        <v>550</v>
      </c>
      <c r="PZK21" s="530" t="s">
        <v>550</v>
      </c>
      <c r="PZL21" s="530" t="s">
        <v>550</v>
      </c>
      <c r="PZM21" s="530" t="s">
        <v>550</v>
      </c>
      <c r="PZN21" s="530" t="s">
        <v>550</v>
      </c>
      <c r="PZO21" s="530" t="s">
        <v>550</v>
      </c>
      <c r="PZP21" s="530" t="s">
        <v>550</v>
      </c>
      <c r="PZQ21" s="530" t="s">
        <v>550</v>
      </c>
      <c r="PZR21" s="530" t="s">
        <v>550</v>
      </c>
      <c r="PZS21" s="530" t="s">
        <v>550</v>
      </c>
      <c r="PZT21" s="530" t="s">
        <v>550</v>
      </c>
      <c r="PZU21" s="530" t="s">
        <v>550</v>
      </c>
      <c r="PZV21" s="530" t="s">
        <v>550</v>
      </c>
      <c r="PZW21" s="530" t="s">
        <v>550</v>
      </c>
      <c r="PZX21" s="530" t="s">
        <v>550</v>
      </c>
      <c r="PZY21" s="530" t="s">
        <v>550</v>
      </c>
      <c r="PZZ21" s="530" t="s">
        <v>550</v>
      </c>
      <c r="QAA21" s="530" t="s">
        <v>550</v>
      </c>
      <c r="QAB21" s="530" t="s">
        <v>550</v>
      </c>
      <c r="QAC21" s="530" t="s">
        <v>550</v>
      </c>
      <c r="QAD21" s="530" t="s">
        <v>550</v>
      </c>
      <c r="QAE21" s="530" t="s">
        <v>550</v>
      </c>
      <c r="QAF21" s="530" t="s">
        <v>550</v>
      </c>
      <c r="QAG21" s="530" t="s">
        <v>550</v>
      </c>
      <c r="QAH21" s="530" t="s">
        <v>550</v>
      </c>
      <c r="QAI21" s="530" t="s">
        <v>550</v>
      </c>
      <c r="QAJ21" s="530" t="s">
        <v>550</v>
      </c>
      <c r="QAK21" s="530" t="s">
        <v>550</v>
      </c>
      <c r="QAL21" s="530" t="s">
        <v>550</v>
      </c>
      <c r="QAM21" s="530" t="s">
        <v>550</v>
      </c>
      <c r="QAN21" s="530" t="s">
        <v>550</v>
      </c>
      <c r="QAO21" s="530" t="s">
        <v>550</v>
      </c>
      <c r="QAP21" s="530" t="s">
        <v>550</v>
      </c>
      <c r="QAQ21" s="530" t="s">
        <v>550</v>
      </c>
      <c r="QAR21" s="530" t="s">
        <v>550</v>
      </c>
      <c r="QAS21" s="530" t="s">
        <v>550</v>
      </c>
      <c r="QAT21" s="530" t="s">
        <v>550</v>
      </c>
      <c r="QAU21" s="530" t="s">
        <v>550</v>
      </c>
      <c r="QAV21" s="530" t="s">
        <v>550</v>
      </c>
      <c r="QAW21" s="530" t="s">
        <v>550</v>
      </c>
      <c r="QAX21" s="530" t="s">
        <v>550</v>
      </c>
      <c r="QAY21" s="530" t="s">
        <v>550</v>
      </c>
      <c r="QAZ21" s="530" t="s">
        <v>550</v>
      </c>
      <c r="QBA21" s="530" t="s">
        <v>550</v>
      </c>
      <c r="QBB21" s="530" t="s">
        <v>550</v>
      </c>
      <c r="QBC21" s="530" t="s">
        <v>550</v>
      </c>
      <c r="QBD21" s="530" t="s">
        <v>550</v>
      </c>
      <c r="QBE21" s="530" t="s">
        <v>550</v>
      </c>
      <c r="QBF21" s="530" t="s">
        <v>550</v>
      </c>
      <c r="QBG21" s="530" t="s">
        <v>550</v>
      </c>
      <c r="QBH21" s="530" t="s">
        <v>550</v>
      </c>
      <c r="QBI21" s="530" t="s">
        <v>550</v>
      </c>
      <c r="QBJ21" s="530" t="s">
        <v>550</v>
      </c>
      <c r="QBK21" s="530" t="s">
        <v>550</v>
      </c>
      <c r="QBL21" s="530" t="s">
        <v>550</v>
      </c>
      <c r="QBM21" s="530" t="s">
        <v>550</v>
      </c>
      <c r="QBN21" s="530" t="s">
        <v>550</v>
      </c>
      <c r="QBO21" s="530" t="s">
        <v>550</v>
      </c>
      <c r="QBP21" s="530" t="s">
        <v>550</v>
      </c>
      <c r="QBQ21" s="530" t="s">
        <v>550</v>
      </c>
      <c r="QBR21" s="530" t="s">
        <v>550</v>
      </c>
      <c r="QBS21" s="530" t="s">
        <v>550</v>
      </c>
      <c r="QBT21" s="530" t="s">
        <v>550</v>
      </c>
      <c r="QBU21" s="530" t="s">
        <v>550</v>
      </c>
      <c r="QBV21" s="530" t="s">
        <v>550</v>
      </c>
      <c r="QBW21" s="530" t="s">
        <v>550</v>
      </c>
      <c r="QBX21" s="530" t="s">
        <v>550</v>
      </c>
      <c r="QBY21" s="530" t="s">
        <v>550</v>
      </c>
      <c r="QBZ21" s="530" t="s">
        <v>550</v>
      </c>
      <c r="QCA21" s="530" t="s">
        <v>550</v>
      </c>
      <c r="QCB21" s="530" t="s">
        <v>550</v>
      </c>
      <c r="QCC21" s="530" t="s">
        <v>550</v>
      </c>
      <c r="QCD21" s="530" t="s">
        <v>550</v>
      </c>
      <c r="QCE21" s="530" t="s">
        <v>550</v>
      </c>
      <c r="QCF21" s="530" t="s">
        <v>550</v>
      </c>
      <c r="QCG21" s="530" t="s">
        <v>550</v>
      </c>
      <c r="QCH21" s="530" t="s">
        <v>550</v>
      </c>
      <c r="QCI21" s="530" t="s">
        <v>550</v>
      </c>
      <c r="QCJ21" s="530" t="s">
        <v>550</v>
      </c>
      <c r="QCK21" s="530" t="s">
        <v>550</v>
      </c>
      <c r="QCL21" s="530" t="s">
        <v>550</v>
      </c>
      <c r="QCM21" s="530" t="s">
        <v>550</v>
      </c>
      <c r="QCN21" s="530" t="s">
        <v>550</v>
      </c>
      <c r="QCO21" s="530" t="s">
        <v>550</v>
      </c>
      <c r="QCP21" s="530" t="s">
        <v>550</v>
      </c>
      <c r="QCQ21" s="530" t="s">
        <v>550</v>
      </c>
      <c r="QCR21" s="530" t="s">
        <v>550</v>
      </c>
      <c r="QCS21" s="530" t="s">
        <v>550</v>
      </c>
      <c r="QCT21" s="530" t="s">
        <v>550</v>
      </c>
      <c r="QCU21" s="530" t="s">
        <v>550</v>
      </c>
      <c r="QCV21" s="530" t="s">
        <v>550</v>
      </c>
      <c r="QCW21" s="530" t="s">
        <v>550</v>
      </c>
      <c r="QCX21" s="530" t="s">
        <v>550</v>
      </c>
      <c r="QCY21" s="530" t="s">
        <v>550</v>
      </c>
      <c r="QCZ21" s="530" t="s">
        <v>550</v>
      </c>
      <c r="QDA21" s="530" t="s">
        <v>550</v>
      </c>
      <c r="QDB21" s="530" t="s">
        <v>550</v>
      </c>
      <c r="QDC21" s="530" t="s">
        <v>550</v>
      </c>
      <c r="QDD21" s="530" t="s">
        <v>550</v>
      </c>
      <c r="QDE21" s="530" t="s">
        <v>550</v>
      </c>
      <c r="QDF21" s="530" t="s">
        <v>550</v>
      </c>
      <c r="QDG21" s="530" t="s">
        <v>550</v>
      </c>
      <c r="QDH21" s="530" t="s">
        <v>550</v>
      </c>
      <c r="QDI21" s="530" t="s">
        <v>550</v>
      </c>
      <c r="QDJ21" s="530" t="s">
        <v>550</v>
      </c>
      <c r="QDK21" s="530" t="s">
        <v>550</v>
      </c>
      <c r="QDL21" s="530" t="s">
        <v>550</v>
      </c>
      <c r="QDM21" s="530" t="s">
        <v>550</v>
      </c>
      <c r="QDN21" s="530" t="s">
        <v>550</v>
      </c>
      <c r="QDO21" s="530" t="s">
        <v>550</v>
      </c>
      <c r="QDP21" s="530" t="s">
        <v>550</v>
      </c>
      <c r="QDQ21" s="530" t="s">
        <v>550</v>
      </c>
      <c r="QDR21" s="530" t="s">
        <v>550</v>
      </c>
      <c r="QDS21" s="530" t="s">
        <v>550</v>
      </c>
      <c r="QDT21" s="530" t="s">
        <v>550</v>
      </c>
      <c r="QDU21" s="530" t="s">
        <v>550</v>
      </c>
      <c r="QDV21" s="530" t="s">
        <v>550</v>
      </c>
      <c r="QDW21" s="530" t="s">
        <v>550</v>
      </c>
      <c r="QDX21" s="530" t="s">
        <v>550</v>
      </c>
      <c r="QDY21" s="530" t="s">
        <v>550</v>
      </c>
      <c r="QDZ21" s="530" t="s">
        <v>550</v>
      </c>
      <c r="QEA21" s="530" t="s">
        <v>550</v>
      </c>
      <c r="QEB21" s="530" t="s">
        <v>550</v>
      </c>
      <c r="QEC21" s="530" t="s">
        <v>550</v>
      </c>
      <c r="QED21" s="530" t="s">
        <v>550</v>
      </c>
      <c r="QEE21" s="530" t="s">
        <v>550</v>
      </c>
      <c r="QEF21" s="530" t="s">
        <v>550</v>
      </c>
      <c r="QEG21" s="530" t="s">
        <v>550</v>
      </c>
      <c r="QEH21" s="530" t="s">
        <v>550</v>
      </c>
      <c r="QEI21" s="530" t="s">
        <v>550</v>
      </c>
      <c r="QEJ21" s="530" t="s">
        <v>550</v>
      </c>
      <c r="QEK21" s="530" t="s">
        <v>550</v>
      </c>
      <c r="QEL21" s="530" t="s">
        <v>550</v>
      </c>
      <c r="QEM21" s="530" t="s">
        <v>550</v>
      </c>
      <c r="QEN21" s="530" t="s">
        <v>550</v>
      </c>
      <c r="QEO21" s="530" t="s">
        <v>550</v>
      </c>
      <c r="QEP21" s="530" t="s">
        <v>550</v>
      </c>
      <c r="QEQ21" s="530" t="s">
        <v>550</v>
      </c>
      <c r="QER21" s="530" t="s">
        <v>550</v>
      </c>
      <c r="QES21" s="530" t="s">
        <v>550</v>
      </c>
      <c r="QET21" s="530" t="s">
        <v>550</v>
      </c>
      <c r="QEU21" s="530" t="s">
        <v>550</v>
      </c>
      <c r="QEV21" s="530" t="s">
        <v>550</v>
      </c>
      <c r="QEW21" s="530" t="s">
        <v>550</v>
      </c>
      <c r="QEX21" s="530" t="s">
        <v>550</v>
      </c>
      <c r="QEY21" s="530" t="s">
        <v>550</v>
      </c>
      <c r="QEZ21" s="530" t="s">
        <v>550</v>
      </c>
      <c r="QFA21" s="530" t="s">
        <v>550</v>
      </c>
      <c r="QFB21" s="530" t="s">
        <v>550</v>
      </c>
      <c r="QFC21" s="530" t="s">
        <v>550</v>
      </c>
      <c r="QFD21" s="530" t="s">
        <v>550</v>
      </c>
      <c r="QFE21" s="530" t="s">
        <v>550</v>
      </c>
      <c r="QFF21" s="530" t="s">
        <v>550</v>
      </c>
      <c r="QFG21" s="530" t="s">
        <v>550</v>
      </c>
      <c r="QFH21" s="530" t="s">
        <v>550</v>
      </c>
      <c r="QFI21" s="530" t="s">
        <v>550</v>
      </c>
      <c r="QFJ21" s="530" t="s">
        <v>550</v>
      </c>
      <c r="QFK21" s="530" t="s">
        <v>550</v>
      </c>
      <c r="QFL21" s="530" t="s">
        <v>550</v>
      </c>
      <c r="QFM21" s="530" t="s">
        <v>550</v>
      </c>
      <c r="QFN21" s="530" t="s">
        <v>550</v>
      </c>
      <c r="QFO21" s="530" t="s">
        <v>550</v>
      </c>
      <c r="QFP21" s="530" t="s">
        <v>550</v>
      </c>
      <c r="QFQ21" s="530" t="s">
        <v>550</v>
      </c>
      <c r="QFR21" s="530" t="s">
        <v>550</v>
      </c>
      <c r="QFS21" s="530" t="s">
        <v>550</v>
      </c>
      <c r="QFT21" s="530" t="s">
        <v>550</v>
      </c>
      <c r="QFU21" s="530" t="s">
        <v>550</v>
      </c>
      <c r="QFV21" s="530" t="s">
        <v>550</v>
      </c>
      <c r="QFW21" s="530" t="s">
        <v>550</v>
      </c>
      <c r="QFX21" s="530" t="s">
        <v>550</v>
      </c>
      <c r="QFY21" s="530" t="s">
        <v>550</v>
      </c>
      <c r="QFZ21" s="530" t="s">
        <v>550</v>
      </c>
      <c r="QGA21" s="530" t="s">
        <v>550</v>
      </c>
      <c r="QGB21" s="530" t="s">
        <v>550</v>
      </c>
      <c r="QGC21" s="530" t="s">
        <v>550</v>
      </c>
      <c r="QGD21" s="530" t="s">
        <v>550</v>
      </c>
      <c r="QGE21" s="530" t="s">
        <v>550</v>
      </c>
      <c r="QGF21" s="530" t="s">
        <v>550</v>
      </c>
      <c r="QGG21" s="530" t="s">
        <v>550</v>
      </c>
      <c r="QGH21" s="530" t="s">
        <v>550</v>
      </c>
      <c r="QGI21" s="530" t="s">
        <v>550</v>
      </c>
      <c r="QGJ21" s="530" t="s">
        <v>550</v>
      </c>
      <c r="QGK21" s="530" t="s">
        <v>550</v>
      </c>
      <c r="QGL21" s="530" t="s">
        <v>550</v>
      </c>
      <c r="QGM21" s="530" t="s">
        <v>550</v>
      </c>
      <c r="QGN21" s="530" t="s">
        <v>550</v>
      </c>
      <c r="QGO21" s="530" t="s">
        <v>550</v>
      </c>
      <c r="QGP21" s="530" t="s">
        <v>550</v>
      </c>
      <c r="QGQ21" s="530" t="s">
        <v>550</v>
      </c>
      <c r="QGR21" s="530" t="s">
        <v>550</v>
      </c>
      <c r="QGS21" s="530" t="s">
        <v>550</v>
      </c>
      <c r="QGT21" s="530" t="s">
        <v>550</v>
      </c>
      <c r="QGU21" s="530" t="s">
        <v>550</v>
      </c>
      <c r="QGV21" s="530" t="s">
        <v>550</v>
      </c>
      <c r="QGW21" s="530" t="s">
        <v>550</v>
      </c>
      <c r="QGX21" s="530" t="s">
        <v>550</v>
      </c>
      <c r="QGY21" s="530" t="s">
        <v>550</v>
      </c>
      <c r="QGZ21" s="530" t="s">
        <v>550</v>
      </c>
      <c r="QHA21" s="530" t="s">
        <v>550</v>
      </c>
      <c r="QHB21" s="530" t="s">
        <v>550</v>
      </c>
      <c r="QHC21" s="530" t="s">
        <v>550</v>
      </c>
      <c r="QHD21" s="530" t="s">
        <v>550</v>
      </c>
      <c r="QHE21" s="530" t="s">
        <v>550</v>
      </c>
      <c r="QHF21" s="530" t="s">
        <v>550</v>
      </c>
      <c r="QHG21" s="530" t="s">
        <v>550</v>
      </c>
      <c r="QHH21" s="530" t="s">
        <v>550</v>
      </c>
      <c r="QHI21" s="530" t="s">
        <v>550</v>
      </c>
      <c r="QHJ21" s="530" t="s">
        <v>550</v>
      </c>
      <c r="QHK21" s="530" t="s">
        <v>550</v>
      </c>
      <c r="QHL21" s="530" t="s">
        <v>550</v>
      </c>
      <c r="QHM21" s="530" t="s">
        <v>550</v>
      </c>
      <c r="QHN21" s="530" t="s">
        <v>550</v>
      </c>
      <c r="QHO21" s="530" t="s">
        <v>550</v>
      </c>
      <c r="QHP21" s="530" t="s">
        <v>550</v>
      </c>
      <c r="QHQ21" s="530" t="s">
        <v>550</v>
      </c>
      <c r="QHR21" s="530" t="s">
        <v>550</v>
      </c>
      <c r="QHS21" s="530" t="s">
        <v>550</v>
      </c>
      <c r="QHT21" s="530" t="s">
        <v>550</v>
      </c>
      <c r="QHU21" s="530" t="s">
        <v>550</v>
      </c>
      <c r="QHV21" s="530" t="s">
        <v>550</v>
      </c>
      <c r="QHW21" s="530" t="s">
        <v>550</v>
      </c>
      <c r="QHX21" s="530" t="s">
        <v>550</v>
      </c>
      <c r="QHY21" s="530" t="s">
        <v>550</v>
      </c>
      <c r="QHZ21" s="530" t="s">
        <v>550</v>
      </c>
      <c r="QIA21" s="530" t="s">
        <v>550</v>
      </c>
      <c r="QIB21" s="530" t="s">
        <v>550</v>
      </c>
      <c r="QIC21" s="530" t="s">
        <v>550</v>
      </c>
      <c r="QID21" s="530" t="s">
        <v>550</v>
      </c>
      <c r="QIE21" s="530" t="s">
        <v>550</v>
      </c>
      <c r="QIF21" s="530" t="s">
        <v>550</v>
      </c>
      <c r="QIG21" s="530" t="s">
        <v>550</v>
      </c>
      <c r="QIH21" s="530" t="s">
        <v>550</v>
      </c>
      <c r="QII21" s="530" t="s">
        <v>550</v>
      </c>
      <c r="QIJ21" s="530" t="s">
        <v>550</v>
      </c>
      <c r="QIK21" s="530" t="s">
        <v>550</v>
      </c>
      <c r="QIL21" s="530" t="s">
        <v>550</v>
      </c>
      <c r="QIM21" s="530" t="s">
        <v>550</v>
      </c>
      <c r="QIN21" s="530" t="s">
        <v>550</v>
      </c>
      <c r="QIO21" s="530" t="s">
        <v>550</v>
      </c>
      <c r="QIP21" s="530" t="s">
        <v>550</v>
      </c>
      <c r="QIQ21" s="530" t="s">
        <v>550</v>
      </c>
      <c r="QIR21" s="530" t="s">
        <v>550</v>
      </c>
      <c r="QIS21" s="530" t="s">
        <v>550</v>
      </c>
      <c r="QIT21" s="530" t="s">
        <v>550</v>
      </c>
      <c r="QIU21" s="530" t="s">
        <v>550</v>
      </c>
      <c r="QIV21" s="530" t="s">
        <v>550</v>
      </c>
      <c r="QIW21" s="530" t="s">
        <v>550</v>
      </c>
      <c r="QIX21" s="530" t="s">
        <v>550</v>
      </c>
      <c r="QIY21" s="530" t="s">
        <v>550</v>
      </c>
      <c r="QIZ21" s="530" t="s">
        <v>550</v>
      </c>
      <c r="QJA21" s="530" t="s">
        <v>550</v>
      </c>
      <c r="QJB21" s="530" t="s">
        <v>550</v>
      </c>
      <c r="QJC21" s="530" t="s">
        <v>550</v>
      </c>
      <c r="QJD21" s="530" t="s">
        <v>550</v>
      </c>
      <c r="QJE21" s="530" t="s">
        <v>550</v>
      </c>
      <c r="QJF21" s="530" t="s">
        <v>550</v>
      </c>
      <c r="QJG21" s="530" t="s">
        <v>550</v>
      </c>
      <c r="QJH21" s="530" t="s">
        <v>550</v>
      </c>
      <c r="QJI21" s="530" t="s">
        <v>550</v>
      </c>
      <c r="QJJ21" s="530" t="s">
        <v>550</v>
      </c>
      <c r="QJK21" s="530" t="s">
        <v>550</v>
      </c>
      <c r="QJL21" s="530" t="s">
        <v>550</v>
      </c>
      <c r="QJM21" s="530" t="s">
        <v>550</v>
      </c>
      <c r="QJN21" s="530" t="s">
        <v>550</v>
      </c>
      <c r="QJO21" s="530" t="s">
        <v>550</v>
      </c>
      <c r="QJP21" s="530" t="s">
        <v>550</v>
      </c>
      <c r="QJQ21" s="530" t="s">
        <v>550</v>
      </c>
      <c r="QJR21" s="530" t="s">
        <v>550</v>
      </c>
      <c r="QJS21" s="530" t="s">
        <v>550</v>
      </c>
      <c r="QJT21" s="530" t="s">
        <v>550</v>
      </c>
      <c r="QJU21" s="530" t="s">
        <v>550</v>
      </c>
      <c r="QJV21" s="530" t="s">
        <v>550</v>
      </c>
      <c r="QJW21" s="530" t="s">
        <v>550</v>
      </c>
      <c r="QJX21" s="530" t="s">
        <v>550</v>
      </c>
      <c r="QJY21" s="530" t="s">
        <v>550</v>
      </c>
      <c r="QJZ21" s="530" t="s">
        <v>550</v>
      </c>
      <c r="QKA21" s="530" t="s">
        <v>550</v>
      </c>
      <c r="QKB21" s="530" t="s">
        <v>550</v>
      </c>
      <c r="QKC21" s="530" t="s">
        <v>550</v>
      </c>
      <c r="QKD21" s="530" t="s">
        <v>550</v>
      </c>
      <c r="QKE21" s="530" t="s">
        <v>550</v>
      </c>
      <c r="QKF21" s="530" t="s">
        <v>550</v>
      </c>
      <c r="QKG21" s="530" t="s">
        <v>550</v>
      </c>
      <c r="QKH21" s="530" t="s">
        <v>550</v>
      </c>
      <c r="QKI21" s="530" t="s">
        <v>550</v>
      </c>
      <c r="QKJ21" s="530" t="s">
        <v>550</v>
      </c>
      <c r="QKK21" s="530" t="s">
        <v>550</v>
      </c>
      <c r="QKL21" s="530" t="s">
        <v>550</v>
      </c>
      <c r="QKM21" s="530" t="s">
        <v>550</v>
      </c>
      <c r="QKN21" s="530" t="s">
        <v>550</v>
      </c>
      <c r="QKO21" s="530" t="s">
        <v>550</v>
      </c>
      <c r="QKP21" s="530" t="s">
        <v>550</v>
      </c>
      <c r="QKQ21" s="530" t="s">
        <v>550</v>
      </c>
      <c r="QKR21" s="530" t="s">
        <v>550</v>
      </c>
      <c r="QKS21" s="530" t="s">
        <v>550</v>
      </c>
      <c r="QKT21" s="530" t="s">
        <v>550</v>
      </c>
      <c r="QKU21" s="530" t="s">
        <v>550</v>
      </c>
      <c r="QKV21" s="530" t="s">
        <v>550</v>
      </c>
      <c r="QKW21" s="530" t="s">
        <v>550</v>
      </c>
      <c r="QKX21" s="530" t="s">
        <v>550</v>
      </c>
      <c r="QKY21" s="530" t="s">
        <v>550</v>
      </c>
      <c r="QKZ21" s="530" t="s">
        <v>550</v>
      </c>
      <c r="QLA21" s="530" t="s">
        <v>550</v>
      </c>
      <c r="QLB21" s="530" t="s">
        <v>550</v>
      </c>
      <c r="QLC21" s="530" t="s">
        <v>550</v>
      </c>
      <c r="QLD21" s="530" t="s">
        <v>550</v>
      </c>
      <c r="QLE21" s="530" t="s">
        <v>550</v>
      </c>
      <c r="QLF21" s="530" t="s">
        <v>550</v>
      </c>
      <c r="QLG21" s="530" t="s">
        <v>550</v>
      </c>
      <c r="QLH21" s="530" t="s">
        <v>550</v>
      </c>
      <c r="QLI21" s="530" t="s">
        <v>550</v>
      </c>
      <c r="QLJ21" s="530" t="s">
        <v>550</v>
      </c>
      <c r="QLK21" s="530" t="s">
        <v>550</v>
      </c>
      <c r="QLL21" s="530" t="s">
        <v>550</v>
      </c>
      <c r="QLM21" s="530" t="s">
        <v>550</v>
      </c>
      <c r="QLN21" s="530" t="s">
        <v>550</v>
      </c>
      <c r="QLO21" s="530" t="s">
        <v>550</v>
      </c>
      <c r="QLP21" s="530" t="s">
        <v>550</v>
      </c>
      <c r="QLQ21" s="530" t="s">
        <v>550</v>
      </c>
      <c r="QLR21" s="530" t="s">
        <v>550</v>
      </c>
      <c r="QLS21" s="530" t="s">
        <v>550</v>
      </c>
      <c r="QLT21" s="530" t="s">
        <v>550</v>
      </c>
      <c r="QLU21" s="530" t="s">
        <v>550</v>
      </c>
      <c r="QLV21" s="530" t="s">
        <v>550</v>
      </c>
      <c r="QLW21" s="530" t="s">
        <v>550</v>
      </c>
      <c r="QLX21" s="530" t="s">
        <v>550</v>
      </c>
      <c r="QLY21" s="530" t="s">
        <v>550</v>
      </c>
      <c r="QLZ21" s="530" t="s">
        <v>550</v>
      </c>
      <c r="QMA21" s="530" t="s">
        <v>550</v>
      </c>
      <c r="QMB21" s="530" t="s">
        <v>550</v>
      </c>
      <c r="QMC21" s="530" t="s">
        <v>550</v>
      </c>
      <c r="QMD21" s="530" t="s">
        <v>550</v>
      </c>
      <c r="QME21" s="530" t="s">
        <v>550</v>
      </c>
      <c r="QMF21" s="530" t="s">
        <v>550</v>
      </c>
      <c r="QMG21" s="530" t="s">
        <v>550</v>
      </c>
      <c r="QMH21" s="530" t="s">
        <v>550</v>
      </c>
      <c r="QMI21" s="530" t="s">
        <v>550</v>
      </c>
      <c r="QMJ21" s="530" t="s">
        <v>550</v>
      </c>
      <c r="QMK21" s="530" t="s">
        <v>550</v>
      </c>
      <c r="QML21" s="530" t="s">
        <v>550</v>
      </c>
      <c r="QMM21" s="530" t="s">
        <v>550</v>
      </c>
      <c r="QMN21" s="530" t="s">
        <v>550</v>
      </c>
      <c r="QMO21" s="530" t="s">
        <v>550</v>
      </c>
      <c r="QMP21" s="530" t="s">
        <v>550</v>
      </c>
      <c r="QMQ21" s="530" t="s">
        <v>550</v>
      </c>
      <c r="QMR21" s="530" t="s">
        <v>550</v>
      </c>
      <c r="QMS21" s="530" t="s">
        <v>550</v>
      </c>
      <c r="QMT21" s="530" t="s">
        <v>550</v>
      </c>
      <c r="QMU21" s="530" t="s">
        <v>550</v>
      </c>
      <c r="QMV21" s="530" t="s">
        <v>550</v>
      </c>
      <c r="QMW21" s="530" t="s">
        <v>550</v>
      </c>
      <c r="QMX21" s="530" t="s">
        <v>550</v>
      </c>
      <c r="QMY21" s="530" t="s">
        <v>550</v>
      </c>
      <c r="QMZ21" s="530" t="s">
        <v>550</v>
      </c>
      <c r="QNA21" s="530" t="s">
        <v>550</v>
      </c>
      <c r="QNB21" s="530" t="s">
        <v>550</v>
      </c>
      <c r="QNC21" s="530" t="s">
        <v>550</v>
      </c>
      <c r="QND21" s="530" t="s">
        <v>550</v>
      </c>
      <c r="QNE21" s="530" t="s">
        <v>550</v>
      </c>
      <c r="QNF21" s="530" t="s">
        <v>550</v>
      </c>
      <c r="QNG21" s="530" t="s">
        <v>550</v>
      </c>
      <c r="QNH21" s="530" t="s">
        <v>550</v>
      </c>
      <c r="QNI21" s="530" t="s">
        <v>550</v>
      </c>
      <c r="QNJ21" s="530" t="s">
        <v>550</v>
      </c>
      <c r="QNK21" s="530" t="s">
        <v>550</v>
      </c>
      <c r="QNL21" s="530" t="s">
        <v>550</v>
      </c>
      <c r="QNM21" s="530" t="s">
        <v>550</v>
      </c>
      <c r="QNN21" s="530" t="s">
        <v>550</v>
      </c>
      <c r="QNO21" s="530" t="s">
        <v>550</v>
      </c>
      <c r="QNP21" s="530" t="s">
        <v>550</v>
      </c>
      <c r="QNQ21" s="530" t="s">
        <v>550</v>
      </c>
      <c r="QNR21" s="530" t="s">
        <v>550</v>
      </c>
      <c r="QNS21" s="530" t="s">
        <v>550</v>
      </c>
      <c r="QNT21" s="530" t="s">
        <v>550</v>
      </c>
      <c r="QNU21" s="530" t="s">
        <v>550</v>
      </c>
      <c r="QNV21" s="530" t="s">
        <v>550</v>
      </c>
      <c r="QNW21" s="530" t="s">
        <v>550</v>
      </c>
      <c r="QNX21" s="530" t="s">
        <v>550</v>
      </c>
      <c r="QNY21" s="530" t="s">
        <v>550</v>
      </c>
      <c r="QNZ21" s="530" t="s">
        <v>550</v>
      </c>
      <c r="QOA21" s="530" t="s">
        <v>550</v>
      </c>
      <c r="QOB21" s="530" t="s">
        <v>550</v>
      </c>
      <c r="QOC21" s="530" t="s">
        <v>550</v>
      </c>
      <c r="QOD21" s="530" t="s">
        <v>550</v>
      </c>
      <c r="QOE21" s="530" t="s">
        <v>550</v>
      </c>
      <c r="QOF21" s="530" t="s">
        <v>550</v>
      </c>
      <c r="QOG21" s="530" t="s">
        <v>550</v>
      </c>
      <c r="QOH21" s="530" t="s">
        <v>550</v>
      </c>
      <c r="QOI21" s="530" t="s">
        <v>550</v>
      </c>
      <c r="QOJ21" s="530" t="s">
        <v>550</v>
      </c>
      <c r="QOK21" s="530" t="s">
        <v>550</v>
      </c>
      <c r="QOL21" s="530" t="s">
        <v>550</v>
      </c>
      <c r="QOM21" s="530" t="s">
        <v>550</v>
      </c>
      <c r="QON21" s="530" t="s">
        <v>550</v>
      </c>
      <c r="QOO21" s="530" t="s">
        <v>550</v>
      </c>
      <c r="QOP21" s="530" t="s">
        <v>550</v>
      </c>
      <c r="QOQ21" s="530" t="s">
        <v>550</v>
      </c>
      <c r="QOR21" s="530" t="s">
        <v>550</v>
      </c>
      <c r="QOS21" s="530" t="s">
        <v>550</v>
      </c>
      <c r="QOT21" s="530" t="s">
        <v>550</v>
      </c>
      <c r="QOU21" s="530" t="s">
        <v>550</v>
      </c>
      <c r="QOV21" s="530" t="s">
        <v>550</v>
      </c>
      <c r="QOW21" s="530" t="s">
        <v>550</v>
      </c>
      <c r="QOX21" s="530" t="s">
        <v>550</v>
      </c>
      <c r="QOY21" s="530" t="s">
        <v>550</v>
      </c>
      <c r="QOZ21" s="530" t="s">
        <v>550</v>
      </c>
      <c r="QPA21" s="530" t="s">
        <v>550</v>
      </c>
      <c r="QPB21" s="530" t="s">
        <v>550</v>
      </c>
      <c r="QPC21" s="530" t="s">
        <v>550</v>
      </c>
      <c r="QPD21" s="530" t="s">
        <v>550</v>
      </c>
      <c r="QPE21" s="530" t="s">
        <v>550</v>
      </c>
      <c r="QPF21" s="530" t="s">
        <v>550</v>
      </c>
      <c r="QPG21" s="530" t="s">
        <v>550</v>
      </c>
      <c r="QPH21" s="530" t="s">
        <v>550</v>
      </c>
      <c r="QPI21" s="530" t="s">
        <v>550</v>
      </c>
      <c r="QPJ21" s="530" t="s">
        <v>550</v>
      </c>
      <c r="QPK21" s="530" t="s">
        <v>550</v>
      </c>
      <c r="QPL21" s="530" t="s">
        <v>550</v>
      </c>
      <c r="QPM21" s="530" t="s">
        <v>550</v>
      </c>
      <c r="QPN21" s="530" t="s">
        <v>550</v>
      </c>
      <c r="QPO21" s="530" t="s">
        <v>550</v>
      </c>
      <c r="QPP21" s="530" t="s">
        <v>550</v>
      </c>
      <c r="QPQ21" s="530" t="s">
        <v>550</v>
      </c>
      <c r="QPR21" s="530" t="s">
        <v>550</v>
      </c>
      <c r="QPS21" s="530" t="s">
        <v>550</v>
      </c>
      <c r="QPT21" s="530" t="s">
        <v>550</v>
      </c>
      <c r="QPU21" s="530" t="s">
        <v>550</v>
      </c>
      <c r="QPV21" s="530" t="s">
        <v>550</v>
      </c>
      <c r="QPW21" s="530" t="s">
        <v>550</v>
      </c>
      <c r="QPX21" s="530" t="s">
        <v>550</v>
      </c>
      <c r="QPY21" s="530" t="s">
        <v>550</v>
      </c>
      <c r="QPZ21" s="530" t="s">
        <v>550</v>
      </c>
      <c r="QQA21" s="530" t="s">
        <v>550</v>
      </c>
      <c r="QQB21" s="530" t="s">
        <v>550</v>
      </c>
      <c r="QQC21" s="530" t="s">
        <v>550</v>
      </c>
      <c r="QQD21" s="530" t="s">
        <v>550</v>
      </c>
      <c r="QQE21" s="530" t="s">
        <v>550</v>
      </c>
      <c r="QQF21" s="530" t="s">
        <v>550</v>
      </c>
      <c r="QQG21" s="530" t="s">
        <v>550</v>
      </c>
      <c r="QQH21" s="530" t="s">
        <v>550</v>
      </c>
      <c r="QQI21" s="530" t="s">
        <v>550</v>
      </c>
      <c r="QQJ21" s="530" t="s">
        <v>550</v>
      </c>
      <c r="QQK21" s="530" t="s">
        <v>550</v>
      </c>
      <c r="QQL21" s="530" t="s">
        <v>550</v>
      </c>
      <c r="QQM21" s="530" t="s">
        <v>550</v>
      </c>
      <c r="QQN21" s="530" t="s">
        <v>550</v>
      </c>
      <c r="QQO21" s="530" t="s">
        <v>550</v>
      </c>
      <c r="QQP21" s="530" t="s">
        <v>550</v>
      </c>
      <c r="QQQ21" s="530" t="s">
        <v>550</v>
      </c>
      <c r="QQR21" s="530" t="s">
        <v>550</v>
      </c>
      <c r="QQS21" s="530" t="s">
        <v>550</v>
      </c>
      <c r="QQT21" s="530" t="s">
        <v>550</v>
      </c>
      <c r="QQU21" s="530" t="s">
        <v>550</v>
      </c>
      <c r="QQV21" s="530" t="s">
        <v>550</v>
      </c>
      <c r="QQW21" s="530" t="s">
        <v>550</v>
      </c>
      <c r="QQX21" s="530" t="s">
        <v>550</v>
      </c>
      <c r="QQY21" s="530" t="s">
        <v>550</v>
      </c>
      <c r="QQZ21" s="530" t="s">
        <v>550</v>
      </c>
      <c r="QRA21" s="530" t="s">
        <v>550</v>
      </c>
      <c r="QRB21" s="530" t="s">
        <v>550</v>
      </c>
      <c r="QRC21" s="530" t="s">
        <v>550</v>
      </c>
      <c r="QRD21" s="530" t="s">
        <v>550</v>
      </c>
      <c r="QRE21" s="530" t="s">
        <v>550</v>
      </c>
      <c r="QRF21" s="530" t="s">
        <v>550</v>
      </c>
      <c r="QRG21" s="530" t="s">
        <v>550</v>
      </c>
      <c r="QRH21" s="530" t="s">
        <v>550</v>
      </c>
      <c r="QRI21" s="530" t="s">
        <v>550</v>
      </c>
      <c r="QRJ21" s="530" t="s">
        <v>550</v>
      </c>
      <c r="QRK21" s="530" t="s">
        <v>550</v>
      </c>
      <c r="QRL21" s="530" t="s">
        <v>550</v>
      </c>
      <c r="QRM21" s="530" t="s">
        <v>550</v>
      </c>
      <c r="QRN21" s="530" t="s">
        <v>550</v>
      </c>
      <c r="QRO21" s="530" t="s">
        <v>550</v>
      </c>
      <c r="QRP21" s="530" t="s">
        <v>550</v>
      </c>
      <c r="QRQ21" s="530" t="s">
        <v>550</v>
      </c>
      <c r="QRR21" s="530" t="s">
        <v>550</v>
      </c>
      <c r="QRS21" s="530" t="s">
        <v>550</v>
      </c>
      <c r="QRT21" s="530" t="s">
        <v>550</v>
      </c>
      <c r="QRU21" s="530" t="s">
        <v>550</v>
      </c>
      <c r="QRV21" s="530" t="s">
        <v>550</v>
      </c>
      <c r="QRW21" s="530" t="s">
        <v>550</v>
      </c>
      <c r="QRX21" s="530" t="s">
        <v>550</v>
      </c>
      <c r="QRY21" s="530" t="s">
        <v>550</v>
      </c>
      <c r="QRZ21" s="530" t="s">
        <v>550</v>
      </c>
      <c r="QSA21" s="530" t="s">
        <v>550</v>
      </c>
      <c r="QSB21" s="530" t="s">
        <v>550</v>
      </c>
      <c r="QSC21" s="530" t="s">
        <v>550</v>
      </c>
      <c r="QSD21" s="530" t="s">
        <v>550</v>
      </c>
      <c r="QSE21" s="530" t="s">
        <v>550</v>
      </c>
      <c r="QSF21" s="530" t="s">
        <v>550</v>
      </c>
      <c r="QSG21" s="530" t="s">
        <v>550</v>
      </c>
      <c r="QSH21" s="530" t="s">
        <v>550</v>
      </c>
      <c r="QSI21" s="530" t="s">
        <v>550</v>
      </c>
      <c r="QSJ21" s="530" t="s">
        <v>550</v>
      </c>
      <c r="QSK21" s="530" t="s">
        <v>550</v>
      </c>
      <c r="QSL21" s="530" t="s">
        <v>550</v>
      </c>
      <c r="QSM21" s="530" t="s">
        <v>550</v>
      </c>
      <c r="QSN21" s="530" t="s">
        <v>550</v>
      </c>
      <c r="QSO21" s="530" t="s">
        <v>550</v>
      </c>
      <c r="QSP21" s="530" t="s">
        <v>550</v>
      </c>
      <c r="QSQ21" s="530" t="s">
        <v>550</v>
      </c>
      <c r="QSR21" s="530" t="s">
        <v>550</v>
      </c>
      <c r="QSS21" s="530" t="s">
        <v>550</v>
      </c>
      <c r="QST21" s="530" t="s">
        <v>550</v>
      </c>
      <c r="QSU21" s="530" t="s">
        <v>550</v>
      </c>
      <c r="QSV21" s="530" t="s">
        <v>550</v>
      </c>
      <c r="QSW21" s="530" t="s">
        <v>550</v>
      </c>
      <c r="QSX21" s="530" t="s">
        <v>550</v>
      </c>
      <c r="QSY21" s="530" t="s">
        <v>550</v>
      </c>
      <c r="QSZ21" s="530" t="s">
        <v>550</v>
      </c>
      <c r="QTA21" s="530" t="s">
        <v>550</v>
      </c>
      <c r="QTB21" s="530" t="s">
        <v>550</v>
      </c>
      <c r="QTC21" s="530" t="s">
        <v>550</v>
      </c>
      <c r="QTD21" s="530" t="s">
        <v>550</v>
      </c>
      <c r="QTE21" s="530" t="s">
        <v>550</v>
      </c>
      <c r="QTF21" s="530" t="s">
        <v>550</v>
      </c>
      <c r="QTG21" s="530" t="s">
        <v>550</v>
      </c>
      <c r="QTH21" s="530" t="s">
        <v>550</v>
      </c>
      <c r="QTI21" s="530" t="s">
        <v>550</v>
      </c>
      <c r="QTJ21" s="530" t="s">
        <v>550</v>
      </c>
      <c r="QTK21" s="530" t="s">
        <v>550</v>
      </c>
      <c r="QTL21" s="530" t="s">
        <v>550</v>
      </c>
      <c r="QTM21" s="530" t="s">
        <v>550</v>
      </c>
      <c r="QTN21" s="530" t="s">
        <v>550</v>
      </c>
      <c r="QTO21" s="530" t="s">
        <v>550</v>
      </c>
      <c r="QTP21" s="530" t="s">
        <v>550</v>
      </c>
      <c r="QTQ21" s="530" t="s">
        <v>550</v>
      </c>
      <c r="QTR21" s="530" t="s">
        <v>550</v>
      </c>
      <c r="QTS21" s="530" t="s">
        <v>550</v>
      </c>
      <c r="QTT21" s="530" t="s">
        <v>550</v>
      </c>
      <c r="QTU21" s="530" t="s">
        <v>550</v>
      </c>
      <c r="QTV21" s="530" t="s">
        <v>550</v>
      </c>
      <c r="QTW21" s="530" t="s">
        <v>550</v>
      </c>
      <c r="QTX21" s="530" t="s">
        <v>550</v>
      </c>
      <c r="QTY21" s="530" t="s">
        <v>550</v>
      </c>
      <c r="QTZ21" s="530" t="s">
        <v>550</v>
      </c>
      <c r="QUA21" s="530" t="s">
        <v>550</v>
      </c>
      <c r="QUB21" s="530" t="s">
        <v>550</v>
      </c>
      <c r="QUC21" s="530" t="s">
        <v>550</v>
      </c>
      <c r="QUD21" s="530" t="s">
        <v>550</v>
      </c>
      <c r="QUE21" s="530" t="s">
        <v>550</v>
      </c>
      <c r="QUF21" s="530" t="s">
        <v>550</v>
      </c>
      <c r="QUG21" s="530" t="s">
        <v>550</v>
      </c>
      <c r="QUH21" s="530" t="s">
        <v>550</v>
      </c>
      <c r="QUI21" s="530" t="s">
        <v>550</v>
      </c>
      <c r="QUJ21" s="530" t="s">
        <v>550</v>
      </c>
      <c r="QUK21" s="530" t="s">
        <v>550</v>
      </c>
      <c r="QUL21" s="530" t="s">
        <v>550</v>
      </c>
      <c r="QUM21" s="530" t="s">
        <v>550</v>
      </c>
      <c r="QUN21" s="530" t="s">
        <v>550</v>
      </c>
      <c r="QUO21" s="530" t="s">
        <v>550</v>
      </c>
      <c r="QUP21" s="530" t="s">
        <v>550</v>
      </c>
      <c r="QUQ21" s="530" t="s">
        <v>550</v>
      </c>
      <c r="QUR21" s="530" t="s">
        <v>550</v>
      </c>
      <c r="QUS21" s="530" t="s">
        <v>550</v>
      </c>
      <c r="QUT21" s="530" t="s">
        <v>550</v>
      </c>
      <c r="QUU21" s="530" t="s">
        <v>550</v>
      </c>
      <c r="QUV21" s="530" t="s">
        <v>550</v>
      </c>
      <c r="QUW21" s="530" t="s">
        <v>550</v>
      </c>
      <c r="QUX21" s="530" t="s">
        <v>550</v>
      </c>
      <c r="QUY21" s="530" t="s">
        <v>550</v>
      </c>
      <c r="QUZ21" s="530" t="s">
        <v>550</v>
      </c>
      <c r="QVA21" s="530" t="s">
        <v>550</v>
      </c>
      <c r="QVB21" s="530" t="s">
        <v>550</v>
      </c>
      <c r="QVC21" s="530" t="s">
        <v>550</v>
      </c>
      <c r="QVD21" s="530" t="s">
        <v>550</v>
      </c>
      <c r="QVE21" s="530" t="s">
        <v>550</v>
      </c>
      <c r="QVF21" s="530" t="s">
        <v>550</v>
      </c>
      <c r="QVG21" s="530" t="s">
        <v>550</v>
      </c>
      <c r="QVH21" s="530" t="s">
        <v>550</v>
      </c>
      <c r="QVI21" s="530" t="s">
        <v>550</v>
      </c>
      <c r="QVJ21" s="530" t="s">
        <v>550</v>
      </c>
      <c r="QVK21" s="530" t="s">
        <v>550</v>
      </c>
      <c r="QVL21" s="530" t="s">
        <v>550</v>
      </c>
      <c r="QVM21" s="530" t="s">
        <v>550</v>
      </c>
      <c r="QVN21" s="530" t="s">
        <v>550</v>
      </c>
      <c r="QVO21" s="530" t="s">
        <v>550</v>
      </c>
      <c r="QVP21" s="530" t="s">
        <v>550</v>
      </c>
      <c r="QVQ21" s="530" t="s">
        <v>550</v>
      </c>
      <c r="QVR21" s="530" t="s">
        <v>550</v>
      </c>
      <c r="QVS21" s="530" t="s">
        <v>550</v>
      </c>
      <c r="QVT21" s="530" t="s">
        <v>550</v>
      </c>
      <c r="QVU21" s="530" t="s">
        <v>550</v>
      </c>
      <c r="QVV21" s="530" t="s">
        <v>550</v>
      </c>
      <c r="QVW21" s="530" t="s">
        <v>550</v>
      </c>
      <c r="QVX21" s="530" t="s">
        <v>550</v>
      </c>
      <c r="QVY21" s="530" t="s">
        <v>550</v>
      </c>
      <c r="QVZ21" s="530" t="s">
        <v>550</v>
      </c>
      <c r="QWA21" s="530" t="s">
        <v>550</v>
      </c>
      <c r="QWB21" s="530" t="s">
        <v>550</v>
      </c>
      <c r="QWC21" s="530" t="s">
        <v>550</v>
      </c>
      <c r="QWD21" s="530" t="s">
        <v>550</v>
      </c>
      <c r="QWE21" s="530" t="s">
        <v>550</v>
      </c>
      <c r="QWF21" s="530" t="s">
        <v>550</v>
      </c>
      <c r="QWG21" s="530" t="s">
        <v>550</v>
      </c>
      <c r="QWH21" s="530" t="s">
        <v>550</v>
      </c>
      <c r="QWI21" s="530" t="s">
        <v>550</v>
      </c>
      <c r="QWJ21" s="530" t="s">
        <v>550</v>
      </c>
      <c r="QWK21" s="530" t="s">
        <v>550</v>
      </c>
      <c r="QWL21" s="530" t="s">
        <v>550</v>
      </c>
      <c r="QWM21" s="530" t="s">
        <v>550</v>
      </c>
      <c r="QWN21" s="530" t="s">
        <v>550</v>
      </c>
      <c r="QWO21" s="530" t="s">
        <v>550</v>
      </c>
      <c r="QWP21" s="530" t="s">
        <v>550</v>
      </c>
      <c r="QWQ21" s="530" t="s">
        <v>550</v>
      </c>
      <c r="QWR21" s="530" t="s">
        <v>550</v>
      </c>
      <c r="QWS21" s="530" t="s">
        <v>550</v>
      </c>
      <c r="QWT21" s="530" t="s">
        <v>550</v>
      </c>
      <c r="QWU21" s="530" t="s">
        <v>550</v>
      </c>
      <c r="QWV21" s="530" t="s">
        <v>550</v>
      </c>
      <c r="QWW21" s="530" t="s">
        <v>550</v>
      </c>
      <c r="QWX21" s="530" t="s">
        <v>550</v>
      </c>
      <c r="QWY21" s="530" t="s">
        <v>550</v>
      </c>
      <c r="QWZ21" s="530" t="s">
        <v>550</v>
      </c>
      <c r="QXA21" s="530" t="s">
        <v>550</v>
      </c>
      <c r="QXB21" s="530" t="s">
        <v>550</v>
      </c>
      <c r="QXC21" s="530" t="s">
        <v>550</v>
      </c>
      <c r="QXD21" s="530" t="s">
        <v>550</v>
      </c>
      <c r="QXE21" s="530" t="s">
        <v>550</v>
      </c>
      <c r="QXF21" s="530" t="s">
        <v>550</v>
      </c>
      <c r="QXG21" s="530" t="s">
        <v>550</v>
      </c>
      <c r="QXH21" s="530" t="s">
        <v>550</v>
      </c>
      <c r="QXI21" s="530" t="s">
        <v>550</v>
      </c>
      <c r="QXJ21" s="530" t="s">
        <v>550</v>
      </c>
      <c r="QXK21" s="530" t="s">
        <v>550</v>
      </c>
      <c r="QXL21" s="530" t="s">
        <v>550</v>
      </c>
      <c r="QXM21" s="530" t="s">
        <v>550</v>
      </c>
      <c r="QXN21" s="530" t="s">
        <v>550</v>
      </c>
      <c r="QXO21" s="530" t="s">
        <v>550</v>
      </c>
      <c r="QXP21" s="530" t="s">
        <v>550</v>
      </c>
      <c r="QXQ21" s="530" t="s">
        <v>550</v>
      </c>
      <c r="QXR21" s="530" t="s">
        <v>550</v>
      </c>
      <c r="QXS21" s="530" t="s">
        <v>550</v>
      </c>
      <c r="QXT21" s="530" t="s">
        <v>550</v>
      </c>
      <c r="QXU21" s="530" t="s">
        <v>550</v>
      </c>
      <c r="QXV21" s="530" t="s">
        <v>550</v>
      </c>
      <c r="QXW21" s="530" t="s">
        <v>550</v>
      </c>
      <c r="QXX21" s="530" t="s">
        <v>550</v>
      </c>
      <c r="QXY21" s="530" t="s">
        <v>550</v>
      </c>
      <c r="QXZ21" s="530" t="s">
        <v>550</v>
      </c>
      <c r="QYA21" s="530" t="s">
        <v>550</v>
      </c>
      <c r="QYB21" s="530" t="s">
        <v>550</v>
      </c>
      <c r="QYC21" s="530" t="s">
        <v>550</v>
      </c>
      <c r="QYD21" s="530" t="s">
        <v>550</v>
      </c>
      <c r="QYE21" s="530" t="s">
        <v>550</v>
      </c>
      <c r="QYF21" s="530" t="s">
        <v>550</v>
      </c>
      <c r="QYG21" s="530" t="s">
        <v>550</v>
      </c>
      <c r="QYH21" s="530" t="s">
        <v>550</v>
      </c>
      <c r="QYI21" s="530" t="s">
        <v>550</v>
      </c>
      <c r="QYJ21" s="530" t="s">
        <v>550</v>
      </c>
      <c r="QYK21" s="530" t="s">
        <v>550</v>
      </c>
      <c r="QYL21" s="530" t="s">
        <v>550</v>
      </c>
      <c r="QYM21" s="530" t="s">
        <v>550</v>
      </c>
      <c r="QYN21" s="530" t="s">
        <v>550</v>
      </c>
      <c r="QYO21" s="530" t="s">
        <v>550</v>
      </c>
      <c r="QYP21" s="530" t="s">
        <v>550</v>
      </c>
      <c r="QYQ21" s="530" t="s">
        <v>550</v>
      </c>
      <c r="QYR21" s="530" t="s">
        <v>550</v>
      </c>
      <c r="QYS21" s="530" t="s">
        <v>550</v>
      </c>
      <c r="QYT21" s="530" t="s">
        <v>550</v>
      </c>
      <c r="QYU21" s="530" t="s">
        <v>550</v>
      </c>
      <c r="QYV21" s="530" t="s">
        <v>550</v>
      </c>
      <c r="QYW21" s="530" t="s">
        <v>550</v>
      </c>
      <c r="QYX21" s="530" t="s">
        <v>550</v>
      </c>
      <c r="QYY21" s="530" t="s">
        <v>550</v>
      </c>
      <c r="QYZ21" s="530" t="s">
        <v>550</v>
      </c>
      <c r="QZA21" s="530" t="s">
        <v>550</v>
      </c>
      <c r="QZB21" s="530" t="s">
        <v>550</v>
      </c>
      <c r="QZC21" s="530" t="s">
        <v>550</v>
      </c>
      <c r="QZD21" s="530" t="s">
        <v>550</v>
      </c>
      <c r="QZE21" s="530" t="s">
        <v>550</v>
      </c>
      <c r="QZF21" s="530" t="s">
        <v>550</v>
      </c>
      <c r="QZG21" s="530" t="s">
        <v>550</v>
      </c>
      <c r="QZH21" s="530" t="s">
        <v>550</v>
      </c>
      <c r="QZI21" s="530" t="s">
        <v>550</v>
      </c>
      <c r="QZJ21" s="530" t="s">
        <v>550</v>
      </c>
      <c r="QZK21" s="530" t="s">
        <v>550</v>
      </c>
      <c r="QZL21" s="530" t="s">
        <v>550</v>
      </c>
      <c r="QZM21" s="530" t="s">
        <v>550</v>
      </c>
      <c r="QZN21" s="530" t="s">
        <v>550</v>
      </c>
      <c r="QZO21" s="530" t="s">
        <v>550</v>
      </c>
      <c r="QZP21" s="530" t="s">
        <v>550</v>
      </c>
      <c r="QZQ21" s="530" t="s">
        <v>550</v>
      </c>
      <c r="QZR21" s="530" t="s">
        <v>550</v>
      </c>
      <c r="QZS21" s="530" t="s">
        <v>550</v>
      </c>
      <c r="QZT21" s="530" t="s">
        <v>550</v>
      </c>
      <c r="QZU21" s="530" t="s">
        <v>550</v>
      </c>
      <c r="QZV21" s="530" t="s">
        <v>550</v>
      </c>
      <c r="QZW21" s="530" t="s">
        <v>550</v>
      </c>
      <c r="QZX21" s="530" t="s">
        <v>550</v>
      </c>
      <c r="QZY21" s="530" t="s">
        <v>550</v>
      </c>
      <c r="QZZ21" s="530" t="s">
        <v>550</v>
      </c>
      <c r="RAA21" s="530" t="s">
        <v>550</v>
      </c>
      <c r="RAB21" s="530" t="s">
        <v>550</v>
      </c>
      <c r="RAC21" s="530" t="s">
        <v>550</v>
      </c>
      <c r="RAD21" s="530" t="s">
        <v>550</v>
      </c>
      <c r="RAE21" s="530" t="s">
        <v>550</v>
      </c>
      <c r="RAF21" s="530" t="s">
        <v>550</v>
      </c>
      <c r="RAG21" s="530" t="s">
        <v>550</v>
      </c>
      <c r="RAH21" s="530" t="s">
        <v>550</v>
      </c>
      <c r="RAI21" s="530" t="s">
        <v>550</v>
      </c>
      <c r="RAJ21" s="530" t="s">
        <v>550</v>
      </c>
      <c r="RAK21" s="530" t="s">
        <v>550</v>
      </c>
      <c r="RAL21" s="530" t="s">
        <v>550</v>
      </c>
      <c r="RAM21" s="530" t="s">
        <v>550</v>
      </c>
      <c r="RAN21" s="530" t="s">
        <v>550</v>
      </c>
      <c r="RAO21" s="530" t="s">
        <v>550</v>
      </c>
      <c r="RAP21" s="530" t="s">
        <v>550</v>
      </c>
      <c r="RAQ21" s="530" t="s">
        <v>550</v>
      </c>
      <c r="RAR21" s="530" t="s">
        <v>550</v>
      </c>
      <c r="RAS21" s="530" t="s">
        <v>550</v>
      </c>
      <c r="RAT21" s="530" t="s">
        <v>550</v>
      </c>
      <c r="RAU21" s="530" t="s">
        <v>550</v>
      </c>
      <c r="RAV21" s="530" t="s">
        <v>550</v>
      </c>
      <c r="RAW21" s="530" t="s">
        <v>550</v>
      </c>
      <c r="RAX21" s="530" t="s">
        <v>550</v>
      </c>
      <c r="RAY21" s="530" t="s">
        <v>550</v>
      </c>
      <c r="RAZ21" s="530" t="s">
        <v>550</v>
      </c>
      <c r="RBA21" s="530" t="s">
        <v>550</v>
      </c>
      <c r="RBB21" s="530" t="s">
        <v>550</v>
      </c>
      <c r="RBC21" s="530" t="s">
        <v>550</v>
      </c>
      <c r="RBD21" s="530" t="s">
        <v>550</v>
      </c>
      <c r="RBE21" s="530" t="s">
        <v>550</v>
      </c>
      <c r="RBF21" s="530" t="s">
        <v>550</v>
      </c>
      <c r="RBG21" s="530" t="s">
        <v>550</v>
      </c>
      <c r="RBH21" s="530" t="s">
        <v>550</v>
      </c>
      <c r="RBI21" s="530" t="s">
        <v>550</v>
      </c>
      <c r="RBJ21" s="530" t="s">
        <v>550</v>
      </c>
      <c r="RBK21" s="530" t="s">
        <v>550</v>
      </c>
      <c r="RBL21" s="530" t="s">
        <v>550</v>
      </c>
      <c r="RBM21" s="530" t="s">
        <v>550</v>
      </c>
      <c r="RBN21" s="530" t="s">
        <v>550</v>
      </c>
      <c r="RBO21" s="530" t="s">
        <v>550</v>
      </c>
      <c r="RBP21" s="530" t="s">
        <v>550</v>
      </c>
      <c r="RBQ21" s="530" t="s">
        <v>550</v>
      </c>
      <c r="RBR21" s="530" t="s">
        <v>550</v>
      </c>
      <c r="RBS21" s="530" t="s">
        <v>550</v>
      </c>
      <c r="RBT21" s="530" t="s">
        <v>550</v>
      </c>
      <c r="RBU21" s="530" t="s">
        <v>550</v>
      </c>
      <c r="RBV21" s="530" t="s">
        <v>550</v>
      </c>
      <c r="RBW21" s="530" t="s">
        <v>550</v>
      </c>
      <c r="RBX21" s="530" t="s">
        <v>550</v>
      </c>
      <c r="RBY21" s="530" t="s">
        <v>550</v>
      </c>
      <c r="RBZ21" s="530" t="s">
        <v>550</v>
      </c>
      <c r="RCA21" s="530" t="s">
        <v>550</v>
      </c>
      <c r="RCB21" s="530" t="s">
        <v>550</v>
      </c>
      <c r="RCC21" s="530" t="s">
        <v>550</v>
      </c>
      <c r="RCD21" s="530" t="s">
        <v>550</v>
      </c>
      <c r="RCE21" s="530" t="s">
        <v>550</v>
      </c>
      <c r="RCF21" s="530" t="s">
        <v>550</v>
      </c>
      <c r="RCG21" s="530" t="s">
        <v>550</v>
      </c>
      <c r="RCH21" s="530" t="s">
        <v>550</v>
      </c>
      <c r="RCI21" s="530" t="s">
        <v>550</v>
      </c>
      <c r="RCJ21" s="530" t="s">
        <v>550</v>
      </c>
      <c r="RCK21" s="530" t="s">
        <v>550</v>
      </c>
      <c r="RCL21" s="530" t="s">
        <v>550</v>
      </c>
      <c r="RCM21" s="530" t="s">
        <v>550</v>
      </c>
      <c r="RCN21" s="530" t="s">
        <v>550</v>
      </c>
      <c r="RCO21" s="530" t="s">
        <v>550</v>
      </c>
      <c r="RCP21" s="530" t="s">
        <v>550</v>
      </c>
      <c r="RCQ21" s="530" t="s">
        <v>550</v>
      </c>
      <c r="RCR21" s="530" t="s">
        <v>550</v>
      </c>
      <c r="RCS21" s="530" t="s">
        <v>550</v>
      </c>
      <c r="RCT21" s="530" t="s">
        <v>550</v>
      </c>
      <c r="RCU21" s="530" t="s">
        <v>550</v>
      </c>
      <c r="RCV21" s="530" t="s">
        <v>550</v>
      </c>
      <c r="RCW21" s="530" t="s">
        <v>550</v>
      </c>
      <c r="RCX21" s="530" t="s">
        <v>550</v>
      </c>
      <c r="RCY21" s="530" t="s">
        <v>550</v>
      </c>
      <c r="RCZ21" s="530" t="s">
        <v>550</v>
      </c>
      <c r="RDA21" s="530" t="s">
        <v>550</v>
      </c>
      <c r="RDB21" s="530" t="s">
        <v>550</v>
      </c>
      <c r="RDC21" s="530" t="s">
        <v>550</v>
      </c>
      <c r="RDD21" s="530" t="s">
        <v>550</v>
      </c>
      <c r="RDE21" s="530" t="s">
        <v>550</v>
      </c>
      <c r="RDF21" s="530" t="s">
        <v>550</v>
      </c>
      <c r="RDG21" s="530" t="s">
        <v>550</v>
      </c>
      <c r="RDH21" s="530" t="s">
        <v>550</v>
      </c>
      <c r="RDI21" s="530" t="s">
        <v>550</v>
      </c>
      <c r="RDJ21" s="530" t="s">
        <v>550</v>
      </c>
      <c r="RDK21" s="530" t="s">
        <v>550</v>
      </c>
      <c r="RDL21" s="530" t="s">
        <v>550</v>
      </c>
      <c r="RDM21" s="530" t="s">
        <v>550</v>
      </c>
      <c r="RDN21" s="530" t="s">
        <v>550</v>
      </c>
      <c r="RDO21" s="530" t="s">
        <v>550</v>
      </c>
      <c r="RDP21" s="530" t="s">
        <v>550</v>
      </c>
      <c r="RDQ21" s="530" t="s">
        <v>550</v>
      </c>
      <c r="RDR21" s="530" t="s">
        <v>550</v>
      </c>
      <c r="RDS21" s="530" t="s">
        <v>550</v>
      </c>
      <c r="RDT21" s="530" t="s">
        <v>550</v>
      </c>
      <c r="RDU21" s="530" t="s">
        <v>550</v>
      </c>
      <c r="RDV21" s="530" t="s">
        <v>550</v>
      </c>
      <c r="RDW21" s="530" t="s">
        <v>550</v>
      </c>
      <c r="RDX21" s="530" t="s">
        <v>550</v>
      </c>
      <c r="RDY21" s="530" t="s">
        <v>550</v>
      </c>
      <c r="RDZ21" s="530" t="s">
        <v>550</v>
      </c>
      <c r="REA21" s="530" t="s">
        <v>550</v>
      </c>
      <c r="REB21" s="530" t="s">
        <v>550</v>
      </c>
      <c r="REC21" s="530" t="s">
        <v>550</v>
      </c>
      <c r="RED21" s="530" t="s">
        <v>550</v>
      </c>
      <c r="REE21" s="530" t="s">
        <v>550</v>
      </c>
      <c r="REF21" s="530" t="s">
        <v>550</v>
      </c>
      <c r="REG21" s="530" t="s">
        <v>550</v>
      </c>
      <c r="REH21" s="530" t="s">
        <v>550</v>
      </c>
      <c r="REI21" s="530" t="s">
        <v>550</v>
      </c>
      <c r="REJ21" s="530" t="s">
        <v>550</v>
      </c>
      <c r="REK21" s="530" t="s">
        <v>550</v>
      </c>
      <c r="REL21" s="530" t="s">
        <v>550</v>
      </c>
      <c r="REM21" s="530" t="s">
        <v>550</v>
      </c>
      <c r="REN21" s="530" t="s">
        <v>550</v>
      </c>
      <c r="REO21" s="530" t="s">
        <v>550</v>
      </c>
      <c r="REP21" s="530" t="s">
        <v>550</v>
      </c>
      <c r="REQ21" s="530" t="s">
        <v>550</v>
      </c>
      <c r="RER21" s="530" t="s">
        <v>550</v>
      </c>
      <c r="RES21" s="530" t="s">
        <v>550</v>
      </c>
      <c r="RET21" s="530" t="s">
        <v>550</v>
      </c>
      <c r="REU21" s="530" t="s">
        <v>550</v>
      </c>
      <c r="REV21" s="530" t="s">
        <v>550</v>
      </c>
      <c r="REW21" s="530" t="s">
        <v>550</v>
      </c>
      <c r="REX21" s="530" t="s">
        <v>550</v>
      </c>
      <c r="REY21" s="530" t="s">
        <v>550</v>
      </c>
      <c r="REZ21" s="530" t="s">
        <v>550</v>
      </c>
      <c r="RFA21" s="530" t="s">
        <v>550</v>
      </c>
      <c r="RFB21" s="530" t="s">
        <v>550</v>
      </c>
      <c r="RFC21" s="530" t="s">
        <v>550</v>
      </c>
      <c r="RFD21" s="530" t="s">
        <v>550</v>
      </c>
      <c r="RFE21" s="530" t="s">
        <v>550</v>
      </c>
      <c r="RFF21" s="530" t="s">
        <v>550</v>
      </c>
      <c r="RFG21" s="530" t="s">
        <v>550</v>
      </c>
      <c r="RFH21" s="530" t="s">
        <v>550</v>
      </c>
      <c r="RFI21" s="530" t="s">
        <v>550</v>
      </c>
      <c r="RFJ21" s="530" t="s">
        <v>550</v>
      </c>
      <c r="RFK21" s="530" t="s">
        <v>550</v>
      </c>
      <c r="RFL21" s="530" t="s">
        <v>550</v>
      </c>
      <c r="RFM21" s="530" t="s">
        <v>550</v>
      </c>
      <c r="RFN21" s="530" t="s">
        <v>550</v>
      </c>
      <c r="RFO21" s="530" t="s">
        <v>550</v>
      </c>
      <c r="RFP21" s="530" t="s">
        <v>550</v>
      </c>
      <c r="RFQ21" s="530" t="s">
        <v>550</v>
      </c>
      <c r="RFR21" s="530" t="s">
        <v>550</v>
      </c>
      <c r="RFS21" s="530" t="s">
        <v>550</v>
      </c>
      <c r="RFT21" s="530" t="s">
        <v>550</v>
      </c>
      <c r="RFU21" s="530" t="s">
        <v>550</v>
      </c>
      <c r="RFV21" s="530" t="s">
        <v>550</v>
      </c>
      <c r="RFW21" s="530" t="s">
        <v>550</v>
      </c>
      <c r="RFX21" s="530" t="s">
        <v>550</v>
      </c>
      <c r="RFY21" s="530" t="s">
        <v>550</v>
      </c>
      <c r="RFZ21" s="530" t="s">
        <v>550</v>
      </c>
      <c r="RGA21" s="530" t="s">
        <v>550</v>
      </c>
      <c r="RGB21" s="530" t="s">
        <v>550</v>
      </c>
      <c r="RGC21" s="530" t="s">
        <v>550</v>
      </c>
      <c r="RGD21" s="530" t="s">
        <v>550</v>
      </c>
      <c r="RGE21" s="530" t="s">
        <v>550</v>
      </c>
      <c r="RGF21" s="530" t="s">
        <v>550</v>
      </c>
      <c r="RGG21" s="530" t="s">
        <v>550</v>
      </c>
      <c r="RGH21" s="530" t="s">
        <v>550</v>
      </c>
      <c r="RGI21" s="530" t="s">
        <v>550</v>
      </c>
      <c r="RGJ21" s="530" t="s">
        <v>550</v>
      </c>
      <c r="RGK21" s="530" t="s">
        <v>550</v>
      </c>
      <c r="RGL21" s="530" t="s">
        <v>550</v>
      </c>
      <c r="RGM21" s="530" t="s">
        <v>550</v>
      </c>
      <c r="RGN21" s="530" t="s">
        <v>550</v>
      </c>
      <c r="RGO21" s="530" t="s">
        <v>550</v>
      </c>
      <c r="RGP21" s="530" t="s">
        <v>550</v>
      </c>
      <c r="RGQ21" s="530" t="s">
        <v>550</v>
      </c>
      <c r="RGR21" s="530" t="s">
        <v>550</v>
      </c>
      <c r="RGS21" s="530" t="s">
        <v>550</v>
      </c>
      <c r="RGT21" s="530" t="s">
        <v>550</v>
      </c>
      <c r="RGU21" s="530" t="s">
        <v>550</v>
      </c>
      <c r="RGV21" s="530" t="s">
        <v>550</v>
      </c>
      <c r="RGW21" s="530" t="s">
        <v>550</v>
      </c>
      <c r="RGX21" s="530" t="s">
        <v>550</v>
      </c>
      <c r="RGY21" s="530" t="s">
        <v>550</v>
      </c>
      <c r="RGZ21" s="530" t="s">
        <v>550</v>
      </c>
      <c r="RHA21" s="530" t="s">
        <v>550</v>
      </c>
      <c r="RHB21" s="530" t="s">
        <v>550</v>
      </c>
      <c r="RHC21" s="530" t="s">
        <v>550</v>
      </c>
      <c r="RHD21" s="530" t="s">
        <v>550</v>
      </c>
      <c r="RHE21" s="530" t="s">
        <v>550</v>
      </c>
      <c r="RHF21" s="530" t="s">
        <v>550</v>
      </c>
      <c r="RHG21" s="530" t="s">
        <v>550</v>
      </c>
      <c r="RHH21" s="530" t="s">
        <v>550</v>
      </c>
      <c r="RHI21" s="530" t="s">
        <v>550</v>
      </c>
      <c r="RHJ21" s="530" t="s">
        <v>550</v>
      </c>
      <c r="RHK21" s="530" t="s">
        <v>550</v>
      </c>
      <c r="RHL21" s="530" t="s">
        <v>550</v>
      </c>
      <c r="RHM21" s="530" t="s">
        <v>550</v>
      </c>
      <c r="RHN21" s="530" t="s">
        <v>550</v>
      </c>
      <c r="RHO21" s="530" t="s">
        <v>550</v>
      </c>
      <c r="RHP21" s="530" t="s">
        <v>550</v>
      </c>
      <c r="RHQ21" s="530" t="s">
        <v>550</v>
      </c>
      <c r="RHR21" s="530" t="s">
        <v>550</v>
      </c>
      <c r="RHS21" s="530" t="s">
        <v>550</v>
      </c>
      <c r="RHT21" s="530" t="s">
        <v>550</v>
      </c>
      <c r="RHU21" s="530" t="s">
        <v>550</v>
      </c>
      <c r="RHV21" s="530" t="s">
        <v>550</v>
      </c>
      <c r="RHW21" s="530" t="s">
        <v>550</v>
      </c>
      <c r="RHX21" s="530" t="s">
        <v>550</v>
      </c>
      <c r="RHY21" s="530" t="s">
        <v>550</v>
      </c>
      <c r="RHZ21" s="530" t="s">
        <v>550</v>
      </c>
      <c r="RIA21" s="530" t="s">
        <v>550</v>
      </c>
      <c r="RIB21" s="530" t="s">
        <v>550</v>
      </c>
      <c r="RIC21" s="530" t="s">
        <v>550</v>
      </c>
      <c r="RID21" s="530" t="s">
        <v>550</v>
      </c>
      <c r="RIE21" s="530" t="s">
        <v>550</v>
      </c>
      <c r="RIF21" s="530" t="s">
        <v>550</v>
      </c>
      <c r="RIG21" s="530" t="s">
        <v>550</v>
      </c>
      <c r="RIH21" s="530" t="s">
        <v>550</v>
      </c>
      <c r="RII21" s="530" t="s">
        <v>550</v>
      </c>
      <c r="RIJ21" s="530" t="s">
        <v>550</v>
      </c>
      <c r="RIK21" s="530" t="s">
        <v>550</v>
      </c>
      <c r="RIL21" s="530" t="s">
        <v>550</v>
      </c>
      <c r="RIM21" s="530" t="s">
        <v>550</v>
      </c>
      <c r="RIN21" s="530" t="s">
        <v>550</v>
      </c>
      <c r="RIO21" s="530" t="s">
        <v>550</v>
      </c>
      <c r="RIP21" s="530" t="s">
        <v>550</v>
      </c>
      <c r="RIQ21" s="530" t="s">
        <v>550</v>
      </c>
      <c r="RIR21" s="530" t="s">
        <v>550</v>
      </c>
      <c r="RIS21" s="530" t="s">
        <v>550</v>
      </c>
      <c r="RIT21" s="530" t="s">
        <v>550</v>
      </c>
      <c r="RIU21" s="530" t="s">
        <v>550</v>
      </c>
      <c r="RIV21" s="530" t="s">
        <v>550</v>
      </c>
      <c r="RIW21" s="530" t="s">
        <v>550</v>
      </c>
      <c r="RIX21" s="530" t="s">
        <v>550</v>
      </c>
      <c r="RIY21" s="530" t="s">
        <v>550</v>
      </c>
      <c r="RIZ21" s="530" t="s">
        <v>550</v>
      </c>
      <c r="RJA21" s="530" t="s">
        <v>550</v>
      </c>
      <c r="RJB21" s="530" t="s">
        <v>550</v>
      </c>
      <c r="RJC21" s="530" t="s">
        <v>550</v>
      </c>
      <c r="RJD21" s="530" t="s">
        <v>550</v>
      </c>
      <c r="RJE21" s="530" t="s">
        <v>550</v>
      </c>
      <c r="RJF21" s="530" t="s">
        <v>550</v>
      </c>
      <c r="RJG21" s="530" t="s">
        <v>550</v>
      </c>
      <c r="RJH21" s="530" t="s">
        <v>550</v>
      </c>
      <c r="RJI21" s="530" t="s">
        <v>550</v>
      </c>
      <c r="RJJ21" s="530" t="s">
        <v>550</v>
      </c>
      <c r="RJK21" s="530" t="s">
        <v>550</v>
      </c>
      <c r="RJL21" s="530" t="s">
        <v>550</v>
      </c>
      <c r="RJM21" s="530" t="s">
        <v>550</v>
      </c>
      <c r="RJN21" s="530" t="s">
        <v>550</v>
      </c>
      <c r="RJO21" s="530" t="s">
        <v>550</v>
      </c>
      <c r="RJP21" s="530" t="s">
        <v>550</v>
      </c>
      <c r="RJQ21" s="530" t="s">
        <v>550</v>
      </c>
      <c r="RJR21" s="530" t="s">
        <v>550</v>
      </c>
      <c r="RJS21" s="530" t="s">
        <v>550</v>
      </c>
      <c r="RJT21" s="530" t="s">
        <v>550</v>
      </c>
      <c r="RJU21" s="530" t="s">
        <v>550</v>
      </c>
      <c r="RJV21" s="530" t="s">
        <v>550</v>
      </c>
      <c r="RJW21" s="530" t="s">
        <v>550</v>
      </c>
      <c r="RJX21" s="530" t="s">
        <v>550</v>
      </c>
      <c r="RJY21" s="530" t="s">
        <v>550</v>
      </c>
      <c r="RJZ21" s="530" t="s">
        <v>550</v>
      </c>
      <c r="RKA21" s="530" t="s">
        <v>550</v>
      </c>
      <c r="RKB21" s="530" t="s">
        <v>550</v>
      </c>
      <c r="RKC21" s="530" t="s">
        <v>550</v>
      </c>
      <c r="RKD21" s="530" t="s">
        <v>550</v>
      </c>
      <c r="RKE21" s="530" t="s">
        <v>550</v>
      </c>
      <c r="RKF21" s="530" t="s">
        <v>550</v>
      </c>
      <c r="RKG21" s="530" t="s">
        <v>550</v>
      </c>
      <c r="RKH21" s="530" t="s">
        <v>550</v>
      </c>
      <c r="RKI21" s="530" t="s">
        <v>550</v>
      </c>
      <c r="RKJ21" s="530" t="s">
        <v>550</v>
      </c>
      <c r="RKK21" s="530" t="s">
        <v>550</v>
      </c>
      <c r="RKL21" s="530" t="s">
        <v>550</v>
      </c>
      <c r="RKM21" s="530" t="s">
        <v>550</v>
      </c>
      <c r="RKN21" s="530" t="s">
        <v>550</v>
      </c>
      <c r="RKO21" s="530" t="s">
        <v>550</v>
      </c>
      <c r="RKP21" s="530" t="s">
        <v>550</v>
      </c>
      <c r="RKQ21" s="530" t="s">
        <v>550</v>
      </c>
      <c r="RKR21" s="530" t="s">
        <v>550</v>
      </c>
      <c r="RKS21" s="530" t="s">
        <v>550</v>
      </c>
      <c r="RKT21" s="530" t="s">
        <v>550</v>
      </c>
      <c r="RKU21" s="530" t="s">
        <v>550</v>
      </c>
      <c r="RKV21" s="530" t="s">
        <v>550</v>
      </c>
      <c r="RKW21" s="530" t="s">
        <v>550</v>
      </c>
      <c r="RKX21" s="530" t="s">
        <v>550</v>
      </c>
      <c r="RKY21" s="530" t="s">
        <v>550</v>
      </c>
      <c r="RKZ21" s="530" t="s">
        <v>550</v>
      </c>
      <c r="RLA21" s="530" t="s">
        <v>550</v>
      </c>
      <c r="RLB21" s="530" t="s">
        <v>550</v>
      </c>
      <c r="RLC21" s="530" t="s">
        <v>550</v>
      </c>
      <c r="RLD21" s="530" t="s">
        <v>550</v>
      </c>
      <c r="RLE21" s="530" t="s">
        <v>550</v>
      </c>
      <c r="RLF21" s="530" t="s">
        <v>550</v>
      </c>
      <c r="RLG21" s="530" t="s">
        <v>550</v>
      </c>
      <c r="RLH21" s="530" t="s">
        <v>550</v>
      </c>
      <c r="RLI21" s="530" t="s">
        <v>550</v>
      </c>
      <c r="RLJ21" s="530" t="s">
        <v>550</v>
      </c>
      <c r="RLK21" s="530" t="s">
        <v>550</v>
      </c>
      <c r="RLL21" s="530" t="s">
        <v>550</v>
      </c>
      <c r="RLM21" s="530" t="s">
        <v>550</v>
      </c>
      <c r="RLN21" s="530" t="s">
        <v>550</v>
      </c>
      <c r="RLO21" s="530" t="s">
        <v>550</v>
      </c>
      <c r="RLP21" s="530" t="s">
        <v>550</v>
      </c>
      <c r="RLQ21" s="530" t="s">
        <v>550</v>
      </c>
      <c r="RLR21" s="530" t="s">
        <v>550</v>
      </c>
      <c r="RLS21" s="530" t="s">
        <v>550</v>
      </c>
      <c r="RLT21" s="530" t="s">
        <v>550</v>
      </c>
      <c r="RLU21" s="530" t="s">
        <v>550</v>
      </c>
      <c r="RLV21" s="530" t="s">
        <v>550</v>
      </c>
      <c r="RLW21" s="530" t="s">
        <v>550</v>
      </c>
      <c r="RLX21" s="530" t="s">
        <v>550</v>
      </c>
      <c r="RLY21" s="530" t="s">
        <v>550</v>
      </c>
      <c r="RLZ21" s="530" t="s">
        <v>550</v>
      </c>
      <c r="RMA21" s="530" t="s">
        <v>550</v>
      </c>
      <c r="RMB21" s="530" t="s">
        <v>550</v>
      </c>
      <c r="RMC21" s="530" t="s">
        <v>550</v>
      </c>
      <c r="RMD21" s="530" t="s">
        <v>550</v>
      </c>
      <c r="RME21" s="530" t="s">
        <v>550</v>
      </c>
      <c r="RMF21" s="530" t="s">
        <v>550</v>
      </c>
      <c r="RMG21" s="530" t="s">
        <v>550</v>
      </c>
      <c r="RMH21" s="530" t="s">
        <v>550</v>
      </c>
      <c r="RMI21" s="530" t="s">
        <v>550</v>
      </c>
      <c r="RMJ21" s="530" t="s">
        <v>550</v>
      </c>
      <c r="RMK21" s="530" t="s">
        <v>550</v>
      </c>
      <c r="RML21" s="530" t="s">
        <v>550</v>
      </c>
      <c r="RMM21" s="530" t="s">
        <v>550</v>
      </c>
      <c r="RMN21" s="530" t="s">
        <v>550</v>
      </c>
      <c r="RMO21" s="530" t="s">
        <v>550</v>
      </c>
      <c r="RMP21" s="530" t="s">
        <v>550</v>
      </c>
      <c r="RMQ21" s="530" t="s">
        <v>550</v>
      </c>
      <c r="RMR21" s="530" t="s">
        <v>550</v>
      </c>
      <c r="RMS21" s="530" t="s">
        <v>550</v>
      </c>
      <c r="RMT21" s="530" t="s">
        <v>550</v>
      </c>
      <c r="RMU21" s="530" t="s">
        <v>550</v>
      </c>
      <c r="RMV21" s="530" t="s">
        <v>550</v>
      </c>
      <c r="RMW21" s="530" t="s">
        <v>550</v>
      </c>
      <c r="RMX21" s="530" t="s">
        <v>550</v>
      </c>
      <c r="RMY21" s="530" t="s">
        <v>550</v>
      </c>
      <c r="RMZ21" s="530" t="s">
        <v>550</v>
      </c>
      <c r="RNA21" s="530" t="s">
        <v>550</v>
      </c>
      <c r="RNB21" s="530" t="s">
        <v>550</v>
      </c>
      <c r="RNC21" s="530" t="s">
        <v>550</v>
      </c>
      <c r="RND21" s="530" t="s">
        <v>550</v>
      </c>
      <c r="RNE21" s="530" t="s">
        <v>550</v>
      </c>
      <c r="RNF21" s="530" t="s">
        <v>550</v>
      </c>
      <c r="RNG21" s="530" t="s">
        <v>550</v>
      </c>
      <c r="RNH21" s="530" t="s">
        <v>550</v>
      </c>
      <c r="RNI21" s="530" t="s">
        <v>550</v>
      </c>
      <c r="RNJ21" s="530" t="s">
        <v>550</v>
      </c>
      <c r="RNK21" s="530" t="s">
        <v>550</v>
      </c>
      <c r="RNL21" s="530" t="s">
        <v>550</v>
      </c>
      <c r="RNM21" s="530" t="s">
        <v>550</v>
      </c>
      <c r="RNN21" s="530" t="s">
        <v>550</v>
      </c>
      <c r="RNO21" s="530" t="s">
        <v>550</v>
      </c>
      <c r="RNP21" s="530" t="s">
        <v>550</v>
      </c>
      <c r="RNQ21" s="530" t="s">
        <v>550</v>
      </c>
      <c r="RNR21" s="530" t="s">
        <v>550</v>
      </c>
      <c r="RNS21" s="530" t="s">
        <v>550</v>
      </c>
      <c r="RNT21" s="530" t="s">
        <v>550</v>
      </c>
      <c r="RNU21" s="530" t="s">
        <v>550</v>
      </c>
      <c r="RNV21" s="530" t="s">
        <v>550</v>
      </c>
      <c r="RNW21" s="530" t="s">
        <v>550</v>
      </c>
      <c r="RNX21" s="530" t="s">
        <v>550</v>
      </c>
      <c r="RNY21" s="530" t="s">
        <v>550</v>
      </c>
      <c r="RNZ21" s="530" t="s">
        <v>550</v>
      </c>
      <c r="ROA21" s="530" t="s">
        <v>550</v>
      </c>
      <c r="ROB21" s="530" t="s">
        <v>550</v>
      </c>
      <c r="ROC21" s="530" t="s">
        <v>550</v>
      </c>
      <c r="ROD21" s="530" t="s">
        <v>550</v>
      </c>
      <c r="ROE21" s="530" t="s">
        <v>550</v>
      </c>
      <c r="ROF21" s="530" t="s">
        <v>550</v>
      </c>
      <c r="ROG21" s="530" t="s">
        <v>550</v>
      </c>
      <c r="ROH21" s="530" t="s">
        <v>550</v>
      </c>
      <c r="ROI21" s="530" t="s">
        <v>550</v>
      </c>
      <c r="ROJ21" s="530" t="s">
        <v>550</v>
      </c>
      <c r="ROK21" s="530" t="s">
        <v>550</v>
      </c>
      <c r="ROL21" s="530" t="s">
        <v>550</v>
      </c>
      <c r="ROM21" s="530" t="s">
        <v>550</v>
      </c>
      <c r="RON21" s="530" t="s">
        <v>550</v>
      </c>
      <c r="ROO21" s="530" t="s">
        <v>550</v>
      </c>
      <c r="ROP21" s="530" t="s">
        <v>550</v>
      </c>
      <c r="ROQ21" s="530" t="s">
        <v>550</v>
      </c>
      <c r="ROR21" s="530" t="s">
        <v>550</v>
      </c>
      <c r="ROS21" s="530" t="s">
        <v>550</v>
      </c>
      <c r="ROT21" s="530" t="s">
        <v>550</v>
      </c>
      <c r="ROU21" s="530" t="s">
        <v>550</v>
      </c>
      <c r="ROV21" s="530" t="s">
        <v>550</v>
      </c>
      <c r="ROW21" s="530" t="s">
        <v>550</v>
      </c>
      <c r="ROX21" s="530" t="s">
        <v>550</v>
      </c>
      <c r="ROY21" s="530" t="s">
        <v>550</v>
      </c>
      <c r="ROZ21" s="530" t="s">
        <v>550</v>
      </c>
      <c r="RPA21" s="530" t="s">
        <v>550</v>
      </c>
      <c r="RPB21" s="530" t="s">
        <v>550</v>
      </c>
      <c r="RPC21" s="530" t="s">
        <v>550</v>
      </c>
      <c r="RPD21" s="530" t="s">
        <v>550</v>
      </c>
      <c r="RPE21" s="530" t="s">
        <v>550</v>
      </c>
      <c r="RPF21" s="530" t="s">
        <v>550</v>
      </c>
      <c r="RPG21" s="530" t="s">
        <v>550</v>
      </c>
      <c r="RPH21" s="530" t="s">
        <v>550</v>
      </c>
      <c r="RPI21" s="530" t="s">
        <v>550</v>
      </c>
      <c r="RPJ21" s="530" t="s">
        <v>550</v>
      </c>
      <c r="RPK21" s="530" t="s">
        <v>550</v>
      </c>
      <c r="RPL21" s="530" t="s">
        <v>550</v>
      </c>
      <c r="RPM21" s="530" t="s">
        <v>550</v>
      </c>
      <c r="RPN21" s="530" t="s">
        <v>550</v>
      </c>
      <c r="RPO21" s="530" t="s">
        <v>550</v>
      </c>
      <c r="RPP21" s="530" t="s">
        <v>550</v>
      </c>
      <c r="RPQ21" s="530" t="s">
        <v>550</v>
      </c>
      <c r="RPR21" s="530" t="s">
        <v>550</v>
      </c>
      <c r="RPS21" s="530" t="s">
        <v>550</v>
      </c>
      <c r="RPT21" s="530" t="s">
        <v>550</v>
      </c>
      <c r="RPU21" s="530" t="s">
        <v>550</v>
      </c>
      <c r="RPV21" s="530" t="s">
        <v>550</v>
      </c>
      <c r="RPW21" s="530" t="s">
        <v>550</v>
      </c>
      <c r="RPX21" s="530" t="s">
        <v>550</v>
      </c>
      <c r="RPY21" s="530" t="s">
        <v>550</v>
      </c>
      <c r="RPZ21" s="530" t="s">
        <v>550</v>
      </c>
      <c r="RQA21" s="530" t="s">
        <v>550</v>
      </c>
      <c r="RQB21" s="530" t="s">
        <v>550</v>
      </c>
      <c r="RQC21" s="530" t="s">
        <v>550</v>
      </c>
      <c r="RQD21" s="530" t="s">
        <v>550</v>
      </c>
      <c r="RQE21" s="530" t="s">
        <v>550</v>
      </c>
      <c r="RQF21" s="530" t="s">
        <v>550</v>
      </c>
      <c r="RQG21" s="530" t="s">
        <v>550</v>
      </c>
      <c r="RQH21" s="530" t="s">
        <v>550</v>
      </c>
      <c r="RQI21" s="530" t="s">
        <v>550</v>
      </c>
      <c r="RQJ21" s="530" t="s">
        <v>550</v>
      </c>
      <c r="RQK21" s="530" t="s">
        <v>550</v>
      </c>
      <c r="RQL21" s="530" t="s">
        <v>550</v>
      </c>
      <c r="RQM21" s="530" t="s">
        <v>550</v>
      </c>
      <c r="RQN21" s="530" t="s">
        <v>550</v>
      </c>
      <c r="RQO21" s="530" t="s">
        <v>550</v>
      </c>
      <c r="RQP21" s="530" t="s">
        <v>550</v>
      </c>
      <c r="RQQ21" s="530" t="s">
        <v>550</v>
      </c>
      <c r="RQR21" s="530" t="s">
        <v>550</v>
      </c>
      <c r="RQS21" s="530" t="s">
        <v>550</v>
      </c>
      <c r="RQT21" s="530" t="s">
        <v>550</v>
      </c>
      <c r="RQU21" s="530" t="s">
        <v>550</v>
      </c>
      <c r="RQV21" s="530" t="s">
        <v>550</v>
      </c>
      <c r="RQW21" s="530" t="s">
        <v>550</v>
      </c>
      <c r="RQX21" s="530" t="s">
        <v>550</v>
      </c>
      <c r="RQY21" s="530" t="s">
        <v>550</v>
      </c>
      <c r="RQZ21" s="530" t="s">
        <v>550</v>
      </c>
      <c r="RRA21" s="530" t="s">
        <v>550</v>
      </c>
      <c r="RRB21" s="530" t="s">
        <v>550</v>
      </c>
      <c r="RRC21" s="530" t="s">
        <v>550</v>
      </c>
      <c r="RRD21" s="530" t="s">
        <v>550</v>
      </c>
      <c r="RRE21" s="530" t="s">
        <v>550</v>
      </c>
      <c r="RRF21" s="530" t="s">
        <v>550</v>
      </c>
      <c r="RRG21" s="530" t="s">
        <v>550</v>
      </c>
      <c r="RRH21" s="530" t="s">
        <v>550</v>
      </c>
      <c r="RRI21" s="530" t="s">
        <v>550</v>
      </c>
      <c r="RRJ21" s="530" t="s">
        <v>550</v>
      </c>
      <c r="RRK21" s="530" t="s">
        <v>550</v>
      </c>
      <c r="RRL21" s="530" t="s">
        <v>550</v>
      </c>
      <c r="RRM21" s="530" t="s">
        <v>550</v>
      </c>
      <c r="RRN21" s="530" t="s">
        <v>550</v>
      </c>
      <c r="RRO21" s="530" t="s">
        <v>550</v>
      </c>
      <c r="RRP21" s="530" t="s">
        <v>550</v>
      </c>
      <c r="RRQ21" s="530" t="s">
        <v>550</v>
      </c>
      <c r="RRR21" s="530" t="s">
        <v>550</v>
      </c>
      <c r="RRS21" s="530" t="s">
        <v>550</v>
      </c>
      <c r="RRT21" s="530" t="s">
        <v>550</v>
      </c>
      <c r="RRU21" s="530" t="s">
        <v>550</v>
      </c>
      <c r="RRV21" s="530" t="s">
        <v>550</v>
      </c>
      <c r="RRW21" s="530" t="s">
        <v>550</v>
      </c>
      <c r="RRX21" s="530" t="s">
        <v>550</v>
      </c>
      <c r="RRY21" s="530" t="s">
        <v>550</v>
      </c>
      <c r="RRZ21" s="530" t="s">
        <v>550</v>
      </c>
      <c r="RSA21" s="530" t="s">
        <v>550</v>
      </c>
      <c r="RSB21" s="530" t="s">
        <v>550</v>
      </c>
      <c r="RSC21" s="530" t="s">
        <v>550</v>
      </c>
      <c r="RSD21" s="530" t="s">
        <v>550</v>
      </c>
      <c r="RSE21" s="530" t="s">
        <v>550</v>
      </c>
      <c r="RSF21" s="530" t="s">
        <v>550</v>
      </c>
      <c r="RSG21" s="530" t="s">
        <v>550</v>
      </c>
      <c r="RSH21" s="530" t="s">
        <v>550</v>
      </c>
      <c r="RSI21" s="530" t="s">
        <v>550</v>
      </c>
      <c r="RSJ21" s="530" t="s">
        <v>550</v>
      </c>
      <c r="RSK21" s="530" t="s">
        <v>550</v>
      </c>
      <c r="RSL21" s="530" t="s">
        <v>550</v>
      </c>
      <c r="RSM21" s="530" t="s">
        <v>550</v>
      </c>
      <c r="RSN21" s="530" t="s">
        <v>550</v>
      </c>
      <c r="RSO21" s="530" t="s">
        <v>550</v>
      </c>
      <c r="RSP21" s="530" t="s">
        <v>550</v>
      </c>
      <c r="RSQ21" s="530" t="s">
        <v>550</v>
      </c>
      <c r="RSR21" s="530" t="s">
        <v>550</v>
      </c>
      <c r="RSS21" s="530" t="s">
        <v>550</v>
      </c>
      <c r="RST21" s="530" t="s">
        <v>550</v>
      </c>
      <c r="RSU21" s="530" t="s">
        <v>550</v>
      </c>
      <c r="RSV21" s="530" t="s">
        <v>550</v>
      </c>
      <c r="RSW21" s="530" t="s">
        <v>550</v>
      </c>
      <c r="RSX21" s="530" t="s">
        <v>550</v>
      </c>
      <c r="RSY21" s="530" t="s">
        <v>550</v>
      </c>
      <c r="RSZ21" s="530" t="s">
        <v>550</v>
      </c>
      <c r="RTA21" s="530" t="s">
        <v>550</v>
      </c>
      <c r="RTB21" s="530" t="s">
        <v>550</v>
      </c>
      <c r="RTC21" s="530" t="s">
        <v>550</v>
      </c>
      <c r="RTD21" s="530" t="s">
        <v>550</v>
      </c>
      <c r="RTE21" s="530" t="s">
        <v>550</v>
      </c>
      <c r="RTF21" s="530" t="s">
        <v>550</v>
      </c>
      <c r="RTG21" s="530" t="s">
        <v>550</v>
      </c>
      <c r="RTH21" s="530" t="s">
        <v>550</v>
      </c>
      <c r="RTI21" s="530" t="s">
        <v>550</v>
      </c>
      <c r="RTJ21" s="530" t="s">
        <v>550</v>
      </c>
      <c r="RTK21" s="530" t="s">
        <v>550</v>
      </c>
      <c r="RTL21" s="530" t="s">
        <v>550</v>
      </c>
      <c r="RTM21" s="530" t="s">
        <v>550</v>
      </c>
      <c r="RTN21" s="530" t="s">
        <v>550</v>
      </c>
      <c r="RTO21" s="530" t="s">
        <v>550</v>
      </c>
      <c r="RTP21" s="530" t="s">
        <v>550</v>
      </c>
      <c r="RTQ21" s="530" t="s">
        <v>550</v>
      </c>
      <c r="RTR21" s="530" t="s">
        <v>550</v>
      </c>
      <c r="RTS21" s="530" t="s">
        <v>550</v>
      </c>
      <c r="RTT21" s="530" t="s">
        <v>550</v>
      </c>
      <c r="RTU21" s="530" t="s">
        <v>550</v>
      </c>
      <c r="RTV21" s="530" t="s">
        <v>550</v>
      </c>
      <c r="RTW21" s="530" t="s">
        <v>550</v>
      </c>
      <c r="RTX21" s="530" t="s">
        <v>550</v>
      </c>
      <c r="RTY21" s="530" t="s">
        <v>550</v>
      </c>
      <c r="RTZ21" s="530" t="s">
        <v>550</v>
      </c>
      <c r="RUA21" s="530" t="s">
        <v>550</v>
      </c>
      <c r="RUB21" s="530" t="s">
        <v>550</v>
      </c>
      <c r="RUC21" s="530" t="s">
        <v>550</v>
      </c>
      <c r="RUD21" s="530" t="s">
        <v>550</v>
      </c>
      <c r="RUE21" s="530" t="s">
        <v>550</v>
      </c>
      <c r="RUF21" s="530" t="s">
        <v>550</v>
      </c>
      <c r="RUG21" s="530" t="s">
        <v>550</v>
      </c>
      <c r="RUH21" s="530" t="s">
        <v>550</v>
      </c>
      <c r="RUI21" s="530" t="s">
        <v>550</v>
      </c>
      <c r="RUJ21" s="530" t="s">
        <v>550</v>
      </c>
      <c r="RUK21" s="530" t="s">
        <v>550</v>
      </c>
      <c r="RUL21" s="530" t="s">
        <v>550</v>
      </c>
      <c r="RUM21" s="530" t="s">
        <v>550</v>
      </c>
      <c r="RUN21" s="530" t="s">
        <v>550</v>
      </c>
      <c r="RUO21" s="530" t="s">
        <v>550</v>
      </c>
      <c r="RUP21" s="530" t="s">
        <v>550</v>
      </c>
      <c r="RUQ21" s="530" t="s">
        <v>550</v>
      </c>
      <c r="RUR21" s="530" t="s">
        <v>550</v>
      </c>
      <c r="RUS21" s="530" t="s">
        <v>550</v>
      </c>
      <c r="RUT21" s="530" t="s">
        <v>550</v>
      </c>
      <c r="RUU21" s="530" t="s">
        <v>550</v>
      </c>
      <c r="RUV21" s="530" t="s">
        <v>550</v>
      </c>
      <c r="RUW21" s="530" t="s">
        <v>550</v>
      </c>
      <c r="RUX21" s="530" t="s">
        <v>550</v>
      </c>
      <c r="RUY21" s="530" t="s">
        <v>550</v>
      </c>
      <c r="RUZ21" s="530" t="s">
        <v>550</v>
      </c>
      <c r="RVA21" s="530" t="s">
        <v>550</v>
      </c>
      <c r="RVB21" s="530" t="s">
        <v>550</v>
      </c>
      <c r="RVC21" s="530" t="s">
        <v>550</v>
      </c>
      <c r="RVD21" s="530" t="s">
        <v>550</v>
      </c>
      <c r="RVE21" s="530" t="s">
        <v>550</v>
      </c>
      <c r="RVF21" s="530" t="s">
        <v>550</v>
      </c>
      <c r="RVG21" s="530" t="s">
        <v>550</v>
      </c>
      <c r="RVH21" s="530" t="s">
        <v>550</v>
      </c>
      <c r="RVI21" s="530" t="s">
        <v>550</v>
      </c>
      <c r="RVJ21" s="530" t="s">
        <v>550</v>
      </c>
      <c r="RVK21" s="530" t="s">
        <v>550</v>
      </c>
      <c r="RVL21" s="530" t="s">
        <v>550</v>
      </c>
      <c r="RVM21" s="530" t="s">
        <v>550</v>
      </c>
      <c r="RVN21" s="530" t="s">
        <v>550</v>
      </c>
      <c r="RVO21" s="530" t="s">
        <v>550</v>
      </c>
      <c r="RVP21" s="530" t="s">
        <v>550</v>
      </c>
      <c r="RVQ21" s="530" t="s">
        <v>550</v>
      </c>
      <c r="RVR21" s="530" t="s">
        <v>550</v>
      </c>
      <c r="RVS21" s="530" t="s">
        <v>550</v>
      </c>
      <c r="RVT21" s="530" t="s">
        <v>550</v>
      </c>
      <c r="RVU21" s="530" t="s">
        <v>550</v>
      </c>
      <c r="RVV21" s="530" t="s">
        <v>550</v>
      </c>
      <c r="RVW21" s="530" t="s">
        <v>550</v>
      </c>
      <c r="RVX21" s="530" t="s">
        <v>550</v>
      </c>
      <c r="RVY21" s="530" t="s">
        <v>550</v>
      </c>
      <c r="RVZ21" s="530" t="s">
        <v>550</v>
      </c>
      <c r="RWA21" s="530" t="s">
        <v>550</v>
      </c>
      <c r="RWB21" s="530" t="s">
        <v>550</v>
      </c>
      <c r="RWC21" s="530" t="s">
        <v>550</v>
      </c>
      <c r="RWD21" s="530" t="s">
        <v>550</v>
      </c>
      <c r="RWE21" s="530" t="s">
        <v>550</v>
      </c>
      <c r="RWF21" s="530" t="s">
        <v>550</v>
      </c>
      <c r="RWG21" s="530" t="s">
        <v>550</v>
      </c>
      <c r="RWH21" s="530" t="s">
        <v>550</v>
      </c>
      <c r="RWI21" s="530" t="s">
        <v>550</v>
      </c>
      <c r="RWJ21" s="530" t="s">
        <v>550</v>
      </c>
      <c r="RWK21" s="530" t="s">
        <v>550</v>
      </c>
      <c r="RWL21" s="530" t="s">
        <v>550</v>
      </c>
      <c r="RWM21" s="530" t="s">
        <v>550</v>
      </c>
      <c r="RWN21" s="530" t="s">
        <v>550</v>
      </c>
      <c r="RWO21" s="530" t="s">
        <v>550</v>
      </c>
      <c r="RWP21" s="530" t="s">
        <v>550</v>
      </c>
      <c r="RWQ21" s="530" t="s">
        <v>550</v>
      </c>
      <c r="RWR21" s="530" t="s">
        <v>550</v>
      </c>
      <c r="RWS21" s="530" t="s">
        <v>550</v>
      </c>
      <c r="RWT21" s="530" t="s">
        <v>550</v>
      </c>
      <c r="RWU21" s="530" t="s">
        <v>550</v>
      </c>
      <c r="RWV21" s="530" t="s">
        <v>550</v>
      </c>
      <c r="RWW21" s="530" t="s">
        <v>550</v>
      </c>
      <c r="RWX21" s="530" t="s">
        <v>550</v>
      </c>
      <c r="RWY21" s="530" t="s">
        <v>550</v>
      </c>
      <c r="RWZ21" s="530" t="s">
        <v>550</v>
      </c>
      <c r="RXA21" s="530" t="s">
        <v>550</v>
      </c>
      <c r="RXB21" s="530" t="s">
        <v>550</v>
      </c>
      <c r="RXC21" s="530" t="s">
        <v>550</v>
      </c>
      <c r="RXD21" s="530" t="s">
        <v>550</v>
      </c>
      <c r="RXE21" s="530" t="s">
        <v>550</v>
      </c>
      <c r="RXF21" s="530" t="s">
        <v>550</v>
      </c>
      <c r="RXG21" s="530" t="s">
        <v>550</v>
      </c>
      <c r="RXH21" s="530" t="s">
        <v>550</v>
      </c>
      <c r="RXI21" s="530" t="s">
        <v>550</v>
      </c>
      <c r="RXJ21" s="530" t="s">
        <v>550</v>
      </c>
      <c r="RXK21" s="530" t="s">
        <v>550</v>
      </c>
      <c r="RXL21" s="530" t="s">
        <v>550</v>
      </c>
      <c r="RXM21" s="530" t="s">
        <v>550</v>
      </c>
      <c r="RXN21" s="530" t="s">
        <v>550</v>
      </c>
      <c r="RXO21" s="530" t="s">
        <v>550</v>
      </c>
      <c r="RXP21" s="530" t="s">
        <v>550</v>
      </c>
      <c r="RXQ21" s="530" t="s">
        <v>550</v>
      </c>
      <c r="RXR21" s="530" t="s">
        <v>550</v>
      </c>
      <c r="RXS21" s="530" t="s">
        <v>550</v>
      </c>
      <c r="RXT21" s="530" t="s">
        <v>550</v>
      </c>
      <c r="RXU21" s="530" t="s">
        <v>550</v>
      </c>
      <c r="RXV21" s="530" t="s">
        <v>550</v>
      </c>
      <c r="RXW21" s="530" t="s">
        <v>550</v>
      </c>
      <c r="RXX21" s="530" t="s">
        <v>550</v>
      </c>
      <c r="RXY21" s="530" t="s">
        <v>550</v>
      </c>
      <c r="RXZ21" s="530" t="s">
        <v>550</v>
      </c>
      <c r="RYA21" s="530" t="s">
        <v>550</v>
      </c>
      <c r="RYB21" s="530" t="s">
        <v>550</v>
      </c>
      <c r="RYC21" s="530" t="s">
        <v>550</v>
      </c>
      <c r="RYD21" s="530" t="s">
        <v>550</v>
      </c>
      <c r="RYE21" s="530" t="s">
        <v>550</v>
      </c>
      <c r="RYF21" s="530" t="s">
        <v>550</v>
      </c>
      <c r="RYG21" s="530" t="s">
        <v>550</v>
      </c>
      <c r="RYH21" s="530" t="s">
        <v>550</v>
      </c>
      <c r="RYI21" s="530" t="s">
        <v>550</v>
      </c>
      <c r="RYJ21" s="530" t="s">
        <v>550</v>
      </c>
      <c r="RYK21" s="530" t="s">
        <v>550</v>
      </c>
      <c r="RYL21" s="530" t="s">
        <v>550</v>
      </c>
      <c r="RYM21" s="530" t="s">
        <v>550</v>
      </c>
      <c r="RYN21" s="530" t="s">
        <v>550</v>
      </c>
      <c r="RYO21" s="530" t="s">
        <v>550</v>
      </c>
      <c r="RYP21" s="530" t="s">
        <v>550</v>
      </c>
      <c r="RYQ21" s="530" t="s">
        <v>550</v>
      </c>
      <c r="RYR21" s="530" t="s">
        <v>550</v>
      </c>
      <c r="RYS21" s="530" t="s">
        <v>550</v>
      </c>
      <c r="RYT21" s="530" t="s">
        <v>550</v>
      </c>
      <c r="RYU21" s="530" t="s">
        <v>550</v>
      </c>
      <c r="RYV21" s="530" t="s">
        <v>550</v>
      </c>
      <c r="RYW21" s="530" t="s">
        <v>550</v>
      </c>
      <c r="RYX21" s="530" t="s">
        <v>550</v>
      </c>
      <c r="RYY21" s="530" t="s">
        <v>550</v>
      </c>
      <c r="RYZ21" s="530" t="s">
        <v>550</v>
      </c>
      <c r="RZA21" s="530" t="s">
        <v>550</v>
      </c>
      <c r="RZB21" s="530" t="s">
        <v>550</v>
      </c>
      <c r="RZC21" s="530" t="s">
        <v>550</v>
      </c>
      <c r="RZD21" s="530" t="s">
        <v>550</v>
      </c>
      <c r="RZE21" s="530" t="s">
        <v>550</v>
      </c>
      <c r="RZF21" s="530" t="s">
        <v>550</v>
      </c>
      <c r="RZG21" s="530" t="s">
        <v>550</v>
      </c>
      <c r="RZH21" s="530" t="s">
        <v>550</v>
      </c>
      <c r="RZI21" s="530" t="s">
        <v>550</v>
      </c>
      <c r="RZJ21" s="530" t="s">
        <v>550</v>
      </c>
      <c r="RZK21" s="530" t="s">
        <v>550</v>
      </c>
      <c r="RZL21" s="530" t="s">
        <v>550</v>
      </c>
      <c r="RZM21" s="530" t="s">
        <v>550</v>
      </c>
      <c r="RZN21" s="530" t="s">
        <v>550</v>
      </c>
      <c r="RZO21" s="530" t="s">
        <v>550</v>
      </c>
      <c r="RZP21" s="530" t="s">
        <v>550</v>
      </c>
      <c r="RZQ21" s="530" t="s">
        <v>550</v>
      </c>
      <c r="RZR21" s="530" t="s">
        <v>550</v>
      </c>
      <c r="RZS21" s="530" t="s">
        <v>550</v>
      </c>
      <c r="RZT21" s="530" t="s">
        <v>550</v>
      </c>
      <c r="RZU21" s="530" t="s">
        <v>550</v>
      </c>
      <c r="RZV21" s="530" t="s">
        <v>550</v>
      </c>
      <c r="RZW21" s="530" t="s">
        <v>550</v>
      </c>
      <c r="RZX21" s="530" t="s">
        <v>550</v>
      </c>
      <c r="RZY21" s="530" t="s">
        <v>550</v>
      </c>
      <c r="RZZ21" s="530" t="s">
        <v>550</v>
      </c>
      <c r="SAA21" s="530" t="s">
        <v>550</v>
      </c>
      <c r="SAB21" s="530" t="s">
        <v>550</v>
      </c>
      <c r="SAC21" s="530" t="s">
        <v>550</v>
      </c>
      <c r="SAD21" s="530" t="s">
        <v>550</v>
      </c>
      <c r="SAE21" s="530" t="s">
        <v>550</v>
      </c>
      <c r="SAF21" s="530" t="s">
        <v>550</v>
      </c>
      <c r="SAG21" s="530" t="s">
        <v>550</v>
      </c>
      <c r="SAH21" s="530" t="s">
        <v>550</v>
      </c>
      <c r="SAI21" s="530" t="s">
        <v>550</v>
      </c>
      <c r="SAJ21" s="530" t="s">
        <v>550</v>
      </c>
      <c r="SAK21" s="530" t="s">
        <v>550</v>
      </c>
      <c r="SAL21" s="530" t="s">
        <v>550</v>
      </c>
      <c r="SAM21" s="530" t="s">
        <v>550</v>
      </c>
      <c r="SAN21" s="530" t="s">
        <v>550</v>
      </c>
      <c r="SAO21" s="530" t="s">
        <v>550</v>
      </c>
      <c r="SAP21" s="530" t="s">
        <v>550</v>
      </c>
      <c r="SAQ21" s="530" t="s">
        <v>550</v>
      </c>
      <c r="SAR21" s="530" t="s">
        <v>550</v>
      </c>
      <c r="SAS21" s="530" t="s">
        <v>550</v>
      </c>
      <c r="SAT21" s="530" t="s">
        <v>550</v>
      </c>
      <c r="SAU21" s="530" t="s">
        <v>550</v>
      </c>
      <c r="SAV21" s="530" t="s">
        <v>550</v>
      </c>
      <c r="SAW21" s="530" t="s">
        <v>550</v>
      </c>
      <c r="SAX21" s="530" t="s">
        <v>550</v>
      </c>
      <c r="SAY21" s="530" t="s">
        <v>550</v>
      </c>
      <c r="SAZ21" s="530" t="s">
        <v>550</v>
      </c>
      <c r="SBA21" s="530" t="s">
        <v>550</v>
      </c>
      <c r="SBB21" s="530" t="s">
        <v>550</v>
      </c>
      <c r="SBC21" s="530" t="s">
        <v>550</v>
      </c>
      <c r="SBD21" s="530" t="s">
        <v>550</v>
      </c>
      <c r="SBE21" s="530" t="s">
        <v>550</v>
      </c>
      <c r="SBF21" s="530" t="s">
        <v>550</v>
      </c>
      <c r="SBG21" s="530" t="s">
        <v>550</v>
      </c>
      <c r="SBH21" s="530" t="s">
        <v>550</v>
      </c>
      <c r="SBI21" s="530" t="s">
        <v>550</v>
      </c>
      <c r="SBJ21" s="530" t="s">
        <v>550</v>
      </c>
      <c r="SBK21" s="530" t="s">
        <v>550</v>
      </c>
      <c r="SBL21" s="530" t="s">
        <v>550</v>
      </c>
      <c r="SBM21" s="530" t="s">
        <v>550</v>
      </c>
      <c r="SBN21" s="530" t="s">
        <v>550</v>
      </c>
      <c r="SBO21" s="530" t="s">
        <v>550</v>
      </c>
      <c r="SBP21" s="530" t="s">
        <v>550</v>
      </c>
      <c r="SBQ21" s="530" t="s">
        <v>550</v>
      </c>
      <c r="SBR21" s="530" t="s">
        <v>550</v>
      </c>
      <c r="SBS21" s="530" t="s">
        <v>550</v>
      </c>
      <c r="SBT21" s="530" t="s">
        <v>550</v>
      </c>
      <c r="SBU21" s="530" t="s">
        <v>550</v>
      </c>
      <c r="SBV21" s="530" t="s">
        <v>550</v>
      </c>
      <c r="SBW21" s="530" t="s">
        <v>550</v>
      </c>
      <c r="SBX21" s="530" t="s">
        <v>550</v>
      </c>
      <c r="SBY21" s="530" t="s">
        <v>550</v>
      </c>
      <c r="SBZ21" s="530" t="s">
        <v>550</v>
      </c>
      <c r="SCA21" s="530" t="s">
        <v>550</v>
      </c>
      <c r="SCB21" s="530" t="s">
        <v>550</v>
      </c>
      <c r="SCC21" s="530" t="s">
        <v>550</v>
      </c>
      <c r="SCD21" s="530" t="s">
        <v>550</v>
      </c>
      <c r="SCE21" s="530" t="s">
        <v>550</v>
      </c>
      <c r="SCF21" s="530" t="s">
        <v>550</v>
      </c>
      <c r="SCG21" s="530" t="s">
        <v>550</v>
      </c>
      <c r="SCH21" s="530" t="s">
        <v>550</v>
      </c>
      <c r="SCI21" s="530" t="s">
        <v>550</v>
      </c>
      <c r="SCJ21" s="530" t="s">
        <v>550</v>
      </c>
      <c r="SCK21" s="530" t="s">
        <v>550</v>
      </c>
      <c r="SCL21" s="530" t="s">
        <v>550</v>
      </c>
      <c r="SCM21" s="530" t="s">
        <v>550</v>
      </c>
      <c r="SCN21" s="530" t="s">
        <v>550</v>
      </c>
      <c r="SCO21" s="530" t="s">
        <v>550</v>
      </c>
      <c r="SCP21" s="530" t="s">
        <v>550</v>
      </c>
      <c r="SCQ21" s="530" t="s">
        <v>550</v>
      </c>
      <c r="SCR21" s="530" t="s">
        <v>550</v>
      </c>
      <c r="SCS21" s="530" t="s">
        <v>550</v>
      </c>
      <c r="SCT21" s="530" t="s">
        <v>550</v>
      </c>
      <c r="SCU21" s="530" t="s">
        <v>550</v>
      </c>
      <c r="SCV21" s="530" t="s">
        <v>550</v>
      </c>
      <c r="SCW21" s="530" t="s">
        <v>550</v>
      </c>
      <c r="SCX21" s="530" t="s">
        <v>550</v>
      </c>
      <c r="SCY21" s="530" t="s">
        <v>550</v>
      </c>
      <c r="SCZ21" s="530" t="s">
        <v>550</v>
      </c>
      <c r="SDA21" s="530" t="s">
        <v>550</v>
      </c>
      <c r="SDB21" s="530" t="s">
        <v>550</v>
      </c>
      <c r="SDC21" s="530" t="s">
        <v>550</v>
      </c>
      <c r="SDD21" s="530" t="s">
        <v>550</v>
      </c>
      <c r="SDE21" s="530" t="s">
        <v>550</v>
      </c>
      <c r="SDF21" s="530" t="s">
        <v>550</v>
      </c>
      <c r="SDG21" s="530" t="s">
        <v>550</v>
      </c>
      <c r="SDH21" s="530" t="s">
        <v>550</v>
      </c>
      <c r="SDI21" s="530" t="s">
        <v>550</v>
      </c>
      <c r="SDJ21" s="530" t="s">
        <v>550</v>
      </c>
      <c r="SDK21" s="530" t="s">
        <v>550</v>
      </c>
      <c r="SDL21" s="530" t="s">
        <v>550</v>
      </c>
      <c r="SDM21" s="530" t="s">
        <v>550</v>
      </c>
      <c r="SDN21" s="530" t="s">
        <v>550</v>
      </c>
      <c r="SDO21" s="530" t="s">
        <v>550</v>
      </c>
      <c r="SDP21" s="530" t="s">
        <v>550</v>
      </c>
      <c r="SDQ21" s="530" t="s">
        <v>550</v>
      </c>
      <c r="SDR21" s="530" t="s">
        <v>550</v>
      </c>
      <c r="SDS21" s="530" t="s">
        <v>550</v>
      </c>
      <c r="SDT21" s="530" t="s">
        <v>550</v>
      </c>
      <c r="SDU21" s="530" t="s">
        <v>550</v>
      </c>
      <c r="SDV21" s="530" t="s">
        <v>550</v>
      </c>
      <c r="SDW21" s="530" t="s">
        <v>550</v>
      </c>
      <c r="SDX21" s="530" t="s">
        <v>550</v>
      </c>
      <c r="SDY21" s="530" t="s">
        <v>550</v>
      </c>
      <c r="SDZ21" s="530" t="s">
        <v>550</v>
      </c>
      <c r="SEA21" s="530" t="s">
        <v>550</v>
      </c>
      <c r="SEB21" s="530" t="s">
        <v>550</v>
      </c>
      <c r="SEC21" s="530" t="s">
        <v>550</v>
      </c>
      <c r="SED21" s="530" t="s">
        <v>550</v>
      </c>
      <c r="SEE21" s="530" t="s">
        <v>550</v>
      </c>
      <c r="SEF21" s="530" t="s">
        <v>550</v>
      </c>
      <c r="SEG21" s="530" t="s">
        <v>550</v>
      </c>
      <c r="SEH21" s="530" t="s">
        <v>550</v>
      </c>
      <c r="SEI21" s="530" t="s">
        <v>550</v>
      </c>
      <c r="SEJ21" s="530" t="s">
        <v>550</v>
      </c>
      <c r="SEK21" s="530" t="s">
        <v>550</v>
      </c>
      <c r="SEL21" s="530" t="s">
        <v>550</v>
      </c>
      <c r="SEM21" s="530" t="s">
        <v>550</v>
      </c>
      <c r="SEN21" s="530" t="s">
        <v>550</v>
      </c>
      <c r="SEO21" s="530" t="s">
        <v>550</v>
      </c>
      <c r="SEP21" s="530" t="s">
        <v>550</v>
      </c>
      <c r="SEQ21" s="530" t="s">
        <v>550</v>
      </c>
      <c r="SER21" s="530" t="s">
        <v>550</v>
      </c>
      <c r="SES21" s="530" t="s">
        <v>550</v>
      </c>
      <c r="SET21" s="530" t="s">
        <v>550</v>
      </c>
      <c r="SEU21" s="530" t="s">
        <v>550</v>
      </c>
      <c r="SEV21" s="530" t="s">
        <v>550</v>
      </c>
      <c r="SEW21" s="530" t="s">
        <v>550</v>
      </c>
      <c r="SEX21" s="530" t="s">
        <v>550</v>
      </c>
      <c r="SEY21" s="530" t="s">
        <v>550</v>
      </c>
      <c r="SEZ21" s="530" t="s">
        <v>550</v>
      </c>
      <c r="SFA21" s="530" t="s">
        <v>550</v>
      </c>
      <c r="SFB21" s="530" t="s">
        <v>550</v>
      </c>
      <c r="SFC21" s="530" t="s">
        <v>550</v>
      </c>
      <c r="SFD21" s="530" t="s">
        <v>550</v>
      </c>
      <c r="SFE21" s="530" t="s">
        <v>550</v>
      </c>
      <c r="SFF21" s="530" t="s">
        <v>550</v>
      </c>
      <c r="SFG21" s="530" t="s">
        <v>550</v>
      </c>
      <c r="SFH21" s="530" t="s">
        <v>550</v>
      </c>
      <c r="SFI21" s="530" t="s">
        <v>550</v>
      </c>
      <c r="SFJ21" s="530" t="s">
        <v>550</v>
      </c>
      <c r="SFK21" s="530" t="s">
        <v>550</v>
      </c>
      <c r="SFL21" s="530" t="s">
        <v>550</v>
      </c>
      <c r="SFM21" s="530" t="s">
        <v>550</v>
      </c>
      <c r="SFN21" s="530" t="s">
        <v>550</v>
      </c>
      <c r="SFO21" s="530" t="s">
        <v>550</v>
      </c>
      <c r="SFP21" s="530" t="s">
        <v>550</v>
      </c>
      <c r="SFQ21" s="530" t="s">
        <v>550</v>
      </c>
      <c r="SFR21" s="530" t="s">
        <v>550</v>
      </c>
      <c r="SFS21" s="530" t="s">
        <v>550</v>
      </c>
      <c r="SFT21" s="530" t="s">
        <v>550</v>
      </c>
      <c r="SFU21" s="530" t="s">
        <v>550</v>
      </c>
      <c r="SFV21" s="530" t="s">
        <v>550</v>
      </c>
      <c r="SFW21" s="530" t="s">
        <v>550</v>
      </c>
      <c r="SFX21" s="530" t="s">
        <v>550</v>
      </c>
      <c r="SFY21" s="530" t="s">
        <v>550</v>
      </c>
      <c r="SFZ21" s="530" t="s">
        <v>550</v>
      </c>
      <c r="SGA21" s="530" t="s">
        <v>550</v>
      </c>
      <c r="SGB21" s="530" t="s">
        <v>550</v>
      </c>
      <c r="SGC21" s="530" t="s">
        <v>550</v>
      </c>
      <c r="SGD21" s="530" t="s">
        <v>550</v>
      </c>
      <c r="SGE21" s="530" t="s">
        <v>550</v>
      </c>
      <c r="SGF21" s="530" t="s">
        <v>550</v>
      </c>
      <c r="SGG21" s="530" t="s">
        <v>550</v>
      </c>
      <c r="SGH21" s="530" t="s">
        <v>550</v>
      </c>
      <c r="SGI21" s="530" t="s">
        <v>550</v>
      </c>
      <c r="SGJ21" s="530" t="s">
        <v>550</v>
      </c>
      <c r="SGK21" s="530" t="s">
        <v>550</v>
      </c>
      <c r="SGL21" s="530" t="s">
        <v>550</v>
      </c>
      <c r="SGM21" s="530" t="s">
        <v>550</v>
      </c>
      <c r="SGN21" s="530" t="s">
        <v>550</v>
      </c>
      <c r="SGO21" s="530" t="s">
        <v>550</v>
      </c>
      <c r="SGP21" s="530" t="s">
        <v>550</v>
      </c>
      <c r="SGQ21" s="530" t="s">
        <v>550</v>
      </c>
      <c r="SGR21" s="530" t="s">
        <v>550</v>
      </c>
      <c r="SGS21" s="530" t="s">
        <v>550</v>
      </c>
      <c r="SGT21" s="530" t="s">
        <v>550</v>
      </c>
      <c r="SGU21" s="530" t="s">
        <v>550</v>
      </c>
      <c r="SGV21" s="530" t="s">
        <v>550</v>
      </c>
      <c r="SGW21" s="530" t="s">
        <v>550</v>
      </c>
      <c r="SGX21" s="530" t="s">
        <v>550</v>
      </c>
      <c r="SGY21" s="530" t="s">
        <v>550</v>
      </c>
      <c r="SGZ21" s="530" t="s">
        <v>550</v>
      </c>
      <c r="SHA21" s="530" t="s">
        <v>550</v>
      </c>
      <c r="SHB21" s="530" t="s">
        <v>550</v>
      </c>
      <c r="SHC21" s="530" t="s">
        <v>550</v>
      </c>
      <c r="SHD21" s="530" t="s">
        <v>550</v>
      </c>
      <c r="SHE21" s="530" t="s">
        <v>550</v>
      </c>
      <c r="SHF21" s="530" t="s">
        <v>550</v>
      </c>
      <c r="SHG21" s="530" t="s">
        <v>550</v>
      </c>
      <c r="SHH21" s="530" t="s">
        <v>550</v>
      </c>
      <c r="SHI21" s="530" t="s">
        <v>550</v>
      </c>
      <c r="SHJ21" s="530" t="s">
        <v>550</v>
      </c>
      <c r="SHK21" s="530" t="s">
        <v>550</v>
      </c>
      <c r="SHL21" s="530" t="s">
        <v>550</v>
      </c>
      <c r="SHM21" s="530" t="s">
        <v>550</v>
      </c>
      <c r="SHN21" s="530" t="s">
        <v>550</v>
      </c>
      <c r="SHO21" s="530" t="s">
        <v>550</v>
      </c>
      <c r="SHP21" s="530" t="s">
        <v>550</v>
      </c>
      <c r="SHQ21" s="530" t="s">
        <v>550</v>
      </c>
      <c r="SHR21" s="530" t="s">
        <v>550</v>
      </c>
      <c r="SHS21" s="530" t="s">
        <v>550</v>
      </c>
      <c r="SHT21" s="530" t="s">
        <v>550</v>
      </c>
      <c r="SHU21" s="530" t="s">
        <v>550</v>
      </c>
      <c r="SHV21" s="530" t="s">
        <v>550</v>
      </c>
      <c r="SHW21" s="530" t="s">
        <v>550</v>
      </c>
      <c r="SHX21" s="530" t="s">
        <v>550</v>
      </c>
      <c r="SHY21" s="530" t="s">
        <v>550</v>
      </c>
      <c r="SHZ21" s="530" t="s">
        <v>550</v>
      </c>
      <c r="SIA21" s="530" t="s">
        <v>550</v>
      </c>
      <c r="SIB21" s="530" t="s">
        <v>550</v>
      </c>
      <c r="SIC21" s="530" t="s">
        <v>550</v>
      </c>
      <c r="SID21" s="530" t="s">
        <v>550</v>
      </c>
      <c r="SIE21" s="530" t="s">
        <v>550</v>
      </c>
      <c r="SIF21" s="530" t="s">
        <v>550</v>
      </c>
      <c r="SIG21" s="530" t="s">
        <v>550</v>
      </c>
      <c r="SIH21" s="530" t="s">
        <v>550</v>
      </c>
      <c r="SII21" s="530" t="s">
        <v>550</v>
      </c>
      <c r="SIJ21" s="530" t="s">
        <v>550</v>
      </c>
      <c r="SIK21" s="530" t="s">
        <v>550</v>
      </c>
      <c r="SIL21" s="530" t="s">
        <v>550</v>
      </c>
      <c r="SIM21" s="530" t="s">
        <v>550</v>
      </c>
      <c r="SIN21" s="530" t="s">
        <v>550</v>
      </c>
      <c r="SIO21" s="530" t="s">
        <v>550</v>
      </c>
      <c r="SIP21" s="530" t="s">
        <v>550</v>
      </c>
      <c r="SIQ21" s="530" t="s">
        <v>550</v>
      </c>
      <c r="SIR21" s="530" t="s">
        <v>550</v>
      </c>
      <c r="SIS21" s="530" t="s">
        <v>550</v>
      </c>
      <c r="SIT21" s="530" t="s">
        <v>550</v>
      </c>
      <c r="SIU21" s="530" t="s">
        <v>550</v>
      </c>
      <c r="SIV21" s="530" t="s">
        <v>550</v>
      </c>
      <c r="SIW21" s="530" t="s">
        <v>550</v>
      </c>
      <c r="SIX21" s="530" t="s">
        <v>550</v>
      </c>
      <c r="SIY21" s="530" t="s">
        <v>550</v>
      </c>
      <c r="SIZ21" s="530" t="s">
        <v>550</v>
      </c>
      <c r="SJA21" s="530" t="s">
        <v>550</v>
      </c>
      <c r="SJB21" s="530" t="s">
        <v>550</v>
      </c>
      <c r="SJC21" s="530" t="s">
        <v>550</v>
      </c>
      <c r="SJD21" s="530" t="s">
        <v>550</v>
      </c>
      <c r="SJE21" s="530" t="s">
        <v>550</v>
      </c>
      <c r="SJF21" s="530" t="s">
        <v>550</v>
      </c>
      <c r="SJG21" s="530" t="s">
        <v>550</v>
      </c>
      <c r="SJH21" s="530" t="s">
        <v>550</v>
      </c>
      <c r="SJI21" s="530" t="s">
        <v>550</v>
      </c>
      <c r="SJJ21" s="530" t="s">
        <v>550</v>
      </c>
      <c r="SJK21" s="530" t="s">
        <v>550</v>
      </c>
      <c r="SJL21" s="530" t="s">
        <v>550</v>
      </c>
      <c r="SJM21" s="530" t="s">
        <v>550</v>
      </c>
      <c r="SJN21" s="530" t="s">
        <v>550</v>
      </c>
      <c r="SJO21" s="530" t="s">
        <v>550</v>
      </c>
      <c r="SJP21" s="530" t="s">
        <v>550</v>
      </c>
      <c r="SJQ21" s="530" t="s">
        <v>550</v>
      </c>
      <c r="SJR21" s="530" t="s">
        <v>550</v>
      </c>
      <c r="SJS21" s="530" t="s">
        <v>550</v>
      </c>
      <c r="SJT21" s="530" t="s">
        <v>550</v>
      </c>
      <c r="SJU21" s="530" t="s">
        <v>550</v>
      </c>
      <c r="SJV21" s="530" t="s">
        <v>550</v>
      </c>
      <c r="SJW21" s="530" t="s">
        <v>550</v>
      </c>
      <c r="SJX21" s="530" t="s">
        <v>550</v>
      </c>
      <c r="SJY21" s="530" t="s">
        <v>550</v>
      </c>
      <c r="SJZ21" s="530" t="s">
        <v>550</v>
      </c>
      <c r="SKA21" s="530" t="s">
        <v>550</v>
      </c>
      <c r="SKB21" s="530" t="s">
        <v>550</v>
      </c>
      <c r="SKC21" s="530" t="s">
        <v>550</v>
      </c>
      <c r="SKD21" s="530" t="s">
        <v>550</v>
      </c>
      <c r="SKE21" s="530" t="s">
        <v>550</v>
      </c>
      <c r="SKF21" s="530" t="s">
        <v>550</v>
      </c>
      <c r="SKG21" s="530" t="s">
        <v>550</v>
      </c>
      <c r="SKH21" s="530" t="s">
        <v>550</v>
      </c>
      <c r="SKI21" s="530" t="s">
        <v>550</v>
      </c>
      <c r="SKJ21" s="530" t="s">
        <v>550</v>
      </c>
      <c r="SKK21" s="530" t="s">
        <v>550</v>
      </c>
      <c r="SKL21" s="530" t="s">
        <v>550</v>
      </c>
      <c r="SKM21" s="530" t="s">
        <v>550</v>
      </c>
      <c r="SKN21" s="530" t="s">
        <v>550</v>
      </c>
      <c r="SKO21" s="530" t="s">
        <v>550</v>
      </c>
      <c r="SKP21" s="530" t="s">
        <v>550</v>
      </c>
      <c r="SKQ21" s="530" t="s">
        <v>550</v>
      </c>
      <c r="SKR21" s="530" t="s">
        <v>550</v>
      </c>
      <c r="SKS21" s="530" t="s">
        <v>550</v>
      </c>
      <c r="SKT21" s="530" t="s">
        <v>550</v>
      </c>
      <c r="SKU21" s="530" t="s">
        <v>550</v>
      </c>
      <c r="SKV21" s="530" t="s">
        <v>550</v>
      </c>
      <c r="SKW21" s="530" t="s">
        <v>550</v>
      </c>
      <c r="SKX21" s="530" t="s">
        <v>550</v>
      </c>
      <c r="SKY21" s="530" t="s">
        <v>550</v>
      </c>
      <c r="SKZ21" s="530" t="s">
        <v>550</v>
      </c>
      <c r="SLA21" s="530" t="s">
        <v>550</v>
      </c>
      <c r="SLB21" s="530" t="s">
        <v>550</v>
      </c>
      <c r="SLC21" s="530" t="s">
        <v>550</v>
      </c>
      <c r="SLD21" s="530" t="s">
        <v>550</v>
      </c>
      <c r="SLE21" s="530" t="s">
        <v>550</v>
      </c>
      <c r="SLF21" s="530" t="s">
        <v>550</v>
      </c>
      <c r="SLG21" s="530" t="s">
        <v>550</v>
      </c>
      <c r="SLH21" s="530" t="s">
        <v>550</v>
      </c>
      <c r="SLI21" s="530" t="s">
        <v>550</v>
      </c>
      <c r="SLJ21" s="530" t="s">
        <v>550</v>
      </c>
      <c r="SLK21" s="530" t="s">
        <v>550</v>
      </c>
      <c r="SLL21" s="530" t="s">
        <v>550</v>
      </c>
      <c r="SLM21" s="530" t="s">
        <v>550</v>
      </c>
      <c r="SLN21" s="530" t="s">
        <v>550</v>
      </c>
      <c r="SLO21" s="530" t="s">
        <v>550</v>
      </c>
      <c r="SLP21" s="530" t="s">
        <v>550</v>
      </c>
      <c r="SLQ21" s="530" t="s">
        <v>550</v>
      </c>
      <c r="SLR21" s="530" t="s">
        <v>550</v>
      </c>
      <c r="SLS21" s="530" t="s">
        <v>550</v>
      </c>
      <c r="SLT21" s="530" t="s">
        <v>550</v>
      </c>
      <c r="SLU21" s="530" t="s">
        <v>550</v>
      </c>
      <c r="SLV21" s="530" t="s">
        <v>550</v>
      </c>
      <c r="SLW21" s="530" t="s">
        <v>550</v>
      </c>
      <c r="SLX21" s="530" t="s">
        <v>550</v>
      </c>
      <c r="SLY21" s="530" t="s">
        <v>550</v>
      </c>
      <c r="SLZ21" s="530" t="s">
        <v>550</v>
      </c>
      <c r="SMA21" s="530" t="s">
        <v>550</v>
      </c>
      <c r="SMB21" s="530" t="s">
        <v>550</v>
      </c>
      <c r="SMC21" s="530" t="s">
        <v>550</v>
      </c>
      <c r="SMD21" s="530" t="s">
        <v>550</v>
      </c>
      <c r="SME21" s="530" t="s">
        <v>550</v>
      </c>
      <c r="SMF21" s="530" t="s">
        <v>550</v>
      </c>
      <c r="SMG21" s="530" t="s">
        <v>550</v>
      </c>
      <c r="SMH21" s="530" t="s">
        <v>550</v>
      </c>
      <c r="SMI21" s="530" t="s">
        <v>550</v>
      </c>
      <c r="SMJ21" s="530" t="s">
        <v>550</v>
      </c>
      <c r="SMK21" s="530" t="s">
        <v>550</v>
      </c>
      <c r="SML21" s="530" t="s">
        <v>550</v>
      </c>
      <c r="SMM21" s="530" t="s">
        <v>550</v>
      </c>
      <c r="SMN21" s="530" t="s">
        <v>550</v>
      </c>
      <c r="SMO21" s="530" t="s">
        <v>550</v>
      </c>
      <c r="SMP21" s="530" t="s">
        <v>550</v>
      </c>
      <c r="SMQ21" s="530" t="s">
        <v>550</v>
      </c>
      <c r="SMR21" s="530" t="s">
        <v>550</v>
      </c>
      <c r="SMS21" s="530" t="s">
        <v>550</v>
      </c>
      <c r="SMT21" s="530" t="s">
        <v>550</v>
      </c>
      <c r="SMU21" s="530" t="s">
        <v>550</v>
      </c>
      <c r="SMV21" s="530" t="s">
        <v>550</v>
      </c>
      <c r="SMW21" s="530" t="s">
        <v>550</v>
      </c>
      <c r="SMX21" s="530" t="s">
        <v>550</v>
      </c>
      <c r="SMY21" s="530" t="s">
        <v>550</v>
      </c>
      <c r="SMZ21" s="530" t="s">
        <v>550</v>
      </c>
      <c r="SNA21" s="530" t="s">
        <v>550</v>
      </c>
      <c r="SNB21" s="530" t="s">
        <v>550</v>
      </c>
      <c r="SNC21" s="530" t="s">
        <v>550</v>
      </c>
      <c r="SND21" s="530" t="s">
        <v>550</v>
      </c>
      <c r="SNE21" s="530" t="s">
        <v>550</v>
      </c>
      <c r="SNF21" s="530" t="s">
        <v>550</v>
      </c>
      <c r="SNG21" s="530" t="s">
        <v>550</v>
      </c>
      <c r="SNH21" s="530" t="s">
        <v>550</v>
      </c>
      <c r="SNI21" s="530" t="s">
        <v>550</v>
      </c>
      <c r="SNJ21" s="530" t="s">
        <v>550</v>
      </c>
      <c r="SNK21" s="530" t="s">
        <v>550</v>
      </c>
      <c r="SNL21" s="530" t="s">
        <v>550</v>
      </c>
      <c r="SNM21" s="530" t="s">
        <v>550</v>
      </c>
      <c r="SNN21" s="530" t="s">
        <v>550</v>
      </c>
      <c r="SNO21" s="530" t="s">
        <v>550</v>
      </c>
      <c r="SNP21" s="530" t="s">
        <v>550</v>
      </c>
      <c r="SNQ21" s="530" t="s">
        <v>550</v>
      </c>
      <c r="SNR21" s="530" t="s">
        <v>550</v>
      </c>
      <c r="SNS21" s="530" t="s">
        <v>550</v>
      </c>
      <c r="SNT21" s="530" t="s">
        <v>550</v>
      </c>
      <c r="SNU21" s="530" t="s">
        <v>550</v>
      </c>
      <c r="SNV21" s="530" t="s">
        <v>550</v>
      </c>
      <c r="SNW21" s="530" t="s">
        <v>550</v>
      </c>
      <c r="SNX21" s="530" t="s">
        <v>550</v>
      </c>
      <c r="SNY21" s="530" t="s">
        <v>550</v>
      </c>
      <c r="SNZ21" s="530" t="s">
        <v>550</v>
      </c>
      <c r="SOA21" s="530" t="s">
        <v>550</v>
      </c>
      <c r="SOB21" s="530" t="s">
        <v>550</v>
      </c>
      <c r="SOC21" s="530" t="s">
        <v>550</v>
      </c>
      <c r="SOD21" s="530" t="s">
        <v>550</v>
      </c>
      <c r="SOE21" s="530" t="s">
        <v>550</v>
      </c>
      <c r="SOF21" s="530" t="s">
        <v>550</v>
      </c>
      <c r="SOG21" s="530" t="s">
        <v>550</v>
      </c>
      <c r="SOH21" s="530" t="s">
        <v>550</v>
      </c>
      <c r="SOI21" s="530" t="s">
        <v>550</v>
      </c>
      <c r="SOJ21" s="530" t="s">
        <v>550</v>
      </c>
      <c r="SOK21" s="530" t="s">
        <v>550</v>
      </c>
      <c r="SOL21" s="530" t="s">
        <v>550</v>
      </c>
      <c r="SOM21" s="530" t="s">
        <v>550</v>
      </c>
      <c r="SON21" s="530" t="s">
        <v>550</v>
      </c>
      <c r="SOO21" s="530" t="s">
        <v>550</v>
      </c>
      <c r="SOP21" s="530" t="s">
        <v>550</v>
      </c>
      <c r="SOQ21" s="530" t="s">
        <v>550</v>
      </c>
      <c r="SOR21" s="530" t="s">
        <v>550</v>
      </c>
      <c r="SOS21" s="530" t="s">
        <v>550</v>
      </c>
      <c r="SOT21" s="530" t="s">
        <v>550</v>
      </c>
      <c r="SOU21" s="530" t="s">
        <v>550</v>
      </c>
      <c r="SOV21" s="530" t="s">
        <v>550</v>
      </c>
      <c r="SOW21" s="530" t="s">
        <v>550</v>
      </c>
      <c r="SOX21" s="530" t="s">
        <v>550</v>
      </c>
      <c r="SOY21" s="530" t="s">
        <v>550</v>
      </c>
      <c r="SOZ21" s="530" t="s">
        <v>550</v>
      </c>
      <c r="SPA21" s="530" t="s">
        <v>550</v>
      </c>
      <c r="SPB21" s="530" t="s">
        <v>550</v>
      </c>
      <c r="SPC21" s="530" t="s">
        <v>550</v>
      </c>
      <c r="SPD21" s="530" t="s">
        <v>550</v>
      </c>
      <c r="SPE21" s="530" t="s">
        <v>550</v>
      </c>
      <c r="SPF21" s="530" t="s">
        <v>550</v>
      </c>
      <c r="SPG21" s="530" t="s">
        <v>550</v>
      </c>
      <c r="SPH21" s="530" t="s">
        <v>550</v>
      </c>
      <c r="SPI21" s="530" t="s">
        <v>550</v>
      </c>
      <c r="SPJ21" s="530" t="s">
        <v>550</v>
      </c>
      <c r="SPK21" s="530" t="s">
        <v>550</v>
      </c>
      <c r="SPL21" s="530" t="s">
        <v>550</v>
      </c>
      <c r="SPM21" s="530" t="s">
        <v>550</v>
      </c>
      <c r="SPN21" s="530" t="s">
        <v>550</v>
      </c>
      <c r="SPO21" s="530" t="s">
        <v>550</v>
      </c>
      <c r="SPP21" s="530" t="s">
        <v>550</v>
      </c>
      <c r="SPQ21" s="530" t="s">
        <v>550</v>
      </c>
      <c r="SPR21" s="530" t="s">
        <v>550</v>
      </c>
      <c r="SPS21" s="530" t="s">
        <v>550</v>
      </c>
      <c r="SPT21" s="530" t="s">
        <v>550</v>
      </c>
      <c r="SPU21" s="530" t="s">
        <v>550</v>
      </c>
      <c r="SPV21" s="530" t="s">
        <v>550</v>
      </c>
      <c r="SPW21" s="530" t="s">
        <v>550</v>
      </c>
      <c r="SPX21" s="530" t="s">
        <v>550</v>
      </c>
      <c r="SPY21" s="530" t="s">
        <v>550</v>
      </c>
      <c r="SPZ21" s="530" t="s">
        <v>550</v>
      </c>
      <c r="SQA21" s="530" t="s">
        <v>550</v>
      </c>
      <c r="SQB21" s="530" t="s">
        <v>550</v>
      </c>
      <c r="SQC21" s="530" t="s">
        <v>550</v>
      </c>
      <c r="SQD21" s="530" t="s">
        <v>550</v>
      </c>
      <c r="SQE21" s="530" t="s">
        <v>550</v>
      </c>
      <c r="SQF21" s="530" t="s">
        <v>550</v>
      </c>
      <c r="SQG21" s="530" t="s">
        <v>550</v>
      </c>
      <c r="SQH21" s="530" t="s">
        <v>550</v>
      </c>
      <c r="SQI21" s="530" t="s">
        <v>550</v>
      </c>
      <c r="SQJ21" s="530" t="s">
        <v>550</v>
      </c>
      <c r="SQK21" s="530" t="s">
        <v>550</v>
      </c>
      <c r="SQL21" s="530" t="s">
        <v>550</v>
      </c>
      <c r="SQM21" s="530" t="s">
        <v>550</v>
      </c>
      <c r="SQN21" s="530" t="s">
        <v>550</v>
      </c>
      <c r="SQO21" s="530" t="s">
        <v>550</v>
      </c>
      <c r="SQP21" s="530" t="s">
        <v>550</v>
      </c>
      <c r="SQQ21" s="530" t="s">
        <v>550</v>
      </c>
      <c r="SQR21" s="530" t="s">
        <v>550</v>
      </c>
      <c r="SQS21" s="530" t="s">
        <v>550</v>
      </c>
      <c r="SQT21" s="530" t="s">
        <v>550</v>
      </c>
      <c r="SQU21" s="530" t="s">
        <v>550</v>
      </c>
      <c r="SQV21" s="530" t="s">
        <v>550</v>
      </c>
      <c r="SQW21" s="530" t="s">
        <v>550</v>
      </c>
      <c r="SQX21" s="530" t="s">
        <v>550</v>
      </c>
      <c r="SQY21" s="530" t="s">
        <v>550</v>
      </c>
      <c r="SQZ21" s="530" t="s">
        <v>550</v>
      </c>
      <c r="SRA21" s="530" t="s">
        <v>550</v>
      </c>
      <c r="SRB21" s="530" t="s">
        <v>550</v>
      </c>
      <c r="SRC21" s="530" t="s">
        <v>550</v>
      </c>
      <c r="SRD21" s="530" t="s">
        <v>550</v>
      </c>
      <c r="SRE21" s="530" t="s">
        <v>550</v>
      </c>
      <c r="SRF21" s="530" t="s">
        <v>550</v>
      </c>
      <c r="SRG21" s="530" t="s">
        <v>550</v>
      </c>
      <c r="SRH21" s="530" t="s">
        <v>550</v>
      </c>
      <c r="SRI21" s="530" t="s">
        <v>550</v>
      </c>
      <c r="SRJ21" s="530" t="s">
        <v>550</v>
      </c>
      <c r="SRK21" s="530" t="s">
        <v>550</v>
      </c>
      <c r="SRL21" s="530" t="s">
        <v>550</v>
      </c>
      <c r="SRM21" s="530" t="s">
        <v>550</v>
      </c>
      <c r="SRN21" s="530" t="s">
        <v>550</v>
      </c>
      <c r="SRO21" s="530" t="s">
        <v>550</v>
      </c>
      <c r="SRP21" s="530" t="s">
        <v>550</v>
      </c>
      <c r="SRQ21" s="530" t="s">
        <v>550</v>
      </c>
      <c r="SRR21" s="530" t="s">
        <v>550</v>
      </c>
      <c r="SRS21" s="530" t="s">
        <v>550</v>
      </c>
      <c r="SRT21" s="530" t="s">
        <v>550</v>
      </c>
      <c r="SRU21" s="530" t="s">
        <v>550</v>
      </c>
      <c r="SRV21" s="530" t="s">
        <v>550</v>
      </c>
      <c r="SRW21" s="530" t="s">
        <v>550</v>
      </c>
      <c r="SRX21" s="530" t="s">
        <v>550</v>
      </c>
      <c r="SRY21" s="530" t="s">
        <v>550</v>
      </c>
      <c r="SRZ21" s="530" t="s">
        <v>550</v>
      </c>
      <c r="SSA21" s="530" t="s">
        <v>550</v>
      </c>
      <c r="SSB21" s="530" t="s">
        <v>550</v>
      </c>
      <c r="SSC21" s="530" t="s">
        <v>550</v>
      </c>
      <c r="SSD21" s="530" t="s">
        <v>550</v>
      </c>
      <c r="SSE21" s="530" t="s">
        <v>550</v>
      </c>
      <c r="SSF21" s="530" t="s">
        <v>550</v>
      </c>
      <c r="SSG21" s="530" t="s">
        <v>550</v>
      </c>
      <c r="SSH21" s="530" t="s">
        <v>550</v>
      </c>
      <c r="SSI21" s="530" t="s">
        <v>550</v>
      </c>
      <c r="SSJ21" s="530" t="s">
        <v>550</v>
      </c>
      <c r="SSK21" s="530" t="s">
        <v>550</v>
      </c>
      <c r="SSL21" s="530" t="s">
        <v>550</v>
      </c>
      <c r="SSM21" s="530" t="s">
        <v>550</v>
      </c>
      <c r="SSN21" s="530" t="s">
        <v>550</v>
      </c>
      <c r="SSO21" s="530" t="s">
        <v>550</v>
      </c>
      <c r="SSP21" s="530" t="s">
        <v>550</v>
      </c>
      <c r="SSQ21" s="530" t="s">
        <v>550</v>
      </c>
      <c r="SSR21" s="530" t="s">
        <v>550</v>
      </c>
      <c r="SSS21" s="530" t="s">
        <v>550</v>
      </c>
      <c r="SST21" s="530" t="s">
        <v>550</v>
      </c>
      <c r="SSU21" s="530" t="s">
        <v>550</v>
      </c>
      <c r="SSV21" s="530" t="s">
        <v>550</v>
      </c>
      <c r="SSW21" s="530" t="s">
        <v>550</v>
      </c>
      <c r="SSX21" s="530" t="s">
        <v>550</v>
      </c>
      <c r="SSY21" s="530" t="s">
        <v>550</v>
      </c>
      <c r="SSZ21" s="530" t="s">
        <v>550</v>
      </c>
      <c r="STA21" s="530" t="s">
        <v>550</v>
      </c>
      <c r="STB21" s="530" t="s">
        <v>550</v>
      </c>
      <c r="STC21" s="530" t="s">
        <v>550</v>
      </c>
      <c r="STD21" s="530" t="s">
        <v>550</v>
      </c>
      <c r="STE21" s="530" t="s">
        <v>550</v>
      </c>
      <c r="STF21" s="530" t="s">
        <v>550</v>
      </c>
      <c r="STG21" s="530" t="s">
        <v>550</v>
      </c>
      <c r="STH21" s="530" t="s">
        <v>550</v>
      </c>
      <c r="STI21" s="530" t="s">
        <v>550</v>
      </c>
      <c r="STJ21" s="530" t="s">
        <v>550</v>
      </c>
      <c r="STK21" s="530" t="s">
        <v>550</v>
      </c>
      <c r="STL21" s="530" t="s">
        <v>550</v>
      </c>
      <c r="STM21" s="530" t="s">
        <v>550</v>
      </c>
      <c r="STN21" s="530" t="s">
        <v>550</v>
      </c>
      <c r="STO21" s="530" t="s">
        <v>550</v>
      </c>
      <c r="STP21" s="530" t="s">
        <v>550</v>
      </c>
      <c r="STQ21" s="530" t="s">
        <v>550</v>
      </c>
      <c r="STR21" s="530" t="s">
        <v>550</v>
      </c>
      <c r="STS21" s="530" t="s">
        <v>550</v>
      </c>
      <c r="STT21" s="530" t="s">
        <v>550</v>
      </c>
      <c r="STU21" s="530" t="s">
        <v>550</v>
      </c>
      <c r="STV21" s="530" t="s">
        <v>550</v>
      </c>
      <c r="STW21" s="530" t="s">
        <v>550</v>
      </c>
      <c r="STX21" s="530" t="s">
        <v>550</v>
      </c>
      <c r="STY21" s="530" t="s">
        <v>550</v>
      </c>
      <c r="STZ21" s="530" t="s">
        <v>550</v>
      </c>
      <c r="SUA21" s="530" t="s">
        <v>550</v>
      </c>
      <c r="SUB21" s="530" t="s">
        <v>550</v>
      </c>
      <c r="SUC21" s="530" t="s">
        <v>550</v>
      </c>
      <c r="SUD21" s="530" t="s">
        <v>550</v>
      </c>
      <c r="SUE21" s="530" t="s">
        <v>550</v>
      </c>
      <c r="SUF21" s="530" t="s">
        <v>550</v>
      </c>
      <c r="SUG21" s="530" t="s">
        <v>550</v>
      </c>
      <c r="SUH21" s="530" t="s">
        <v>550</v>
      </c>
      <c r="SUI21" s="530" t="s">
        <v>550</v>
      </c>
      <c r="SUJ21" s="530" t="s">
        <v>550</v>
      </c>
      <c r="SUK21" s="530" t="s">
        <v>550</v>
      </c>
      <c r="SUL21" s="530" t="s">
        <v>550</v>
      </c>
      <c r="SUM21" s="530" t="s">
        <v>550</v>
      </c>
      <c r="SUN21" s="530" t="s">
        <v>550</v>
      </c>
      <c r="SUO21" s="530" t="s">
        <v>550</v>
      </c>
      <c r="SUP21" s="530" t="s">
        <v>550</v>
      </c>
      <c r="SUQ21" s="530" t="s">
        <v>550</v>
      </c>
      <c r="SUR21" s="530" t="s">
        <v>550</v>
      </c>
      <c r="SUS21" s="530" t="s">
        <v>550</v>
      </c>
      <c r="SUT21" s="530" t="s">
        <v>550</v>
      </c>
      <c r="SUU21" s="530" t="s">
        <v>550</v>
      </c>
      <c r="SUV21" s="530" t="s">
        <v>550</v>
      </c>
      <c r="SUW21" s="530" t="s">
        <v>550</v>
      </c>
      <c r="SUX21" s="530" t="s">
        <v>550</v>
      </c>
      <c r="SUY21" s="530" t="s">
        <v>550</v>
      </c>
      <c r="SUZ21" s="530" t="s">
        <v>550</v>
      </c>
      <c r="SVA21" s="530" t="s">
        <v>550</v>
      </c>
      <c r="SVB21" s="530" t="s">
        <v>550</v>
      </c>
      <c r="SVC21" s="530" t="s">
        <v>550</v>
      </c>
      <c r="SVD21" s="530" t="s">
        <v>550</v>
      </c>
      <c r="SVE21" s="530" t="s">
        <v>550</v>
      </c>
      <c r="SVF21" s="530" t="s">
        <v>550</v>
      </c>
      <c r="SVG21" s="530" t="s">
        <v>550</v>
      </c>
      <c r="SVH21" s="530" t="s">
        <v>550</v>
      </c>
      <c r="SVI21" s="530" t="s">
        <v>550</v>
      </c>
      <c r="SVJ21" s="530" t="s">
        <v>550</v>
      </c>
      <c r="SVK21" s="530" t="s">
        <v>550</v>
      </c>
      <c r="SVL21" s="530" t="s">
        <v>550</v>
      </c>
      <c r="SVM21" s="530" t="s">
        <v>550</v>
      </c>
      <c r="SVN21" s="530" t="s">
        <v>550</v>
      </c>
      <c r="SVO21" s="530" t="s">
        <v>550</v>
      </c>
      <c r="SVP21" s="530" t="s">
        <v>550</v>
      </c>
      <c r="SVQ21" s="530" t="s">
        <v>550</v>
      </c>
      <c r="SVR21" s="530" t="s">
        <v>550</v>
      </c>
      <c r="SVS21" s="530" t="s">
        <v>550</v>
      </c>
      <c r="SVT21" s="530" t="s">
        <v>550</v>
      </c>
      <c r="SVU21" s="530" t="s">
        <v>550</v>
      </c>
      <c r="SVV21" s="530" t="s">
        <v>550</v>
      </c>
      <c r="SVW21" s="530" t="s">
        <v>550</v>
      </c>
      <c r="SVX21" s="530" t="s">
        <v>550</v>
      </c>
      <c r="SVY21" s="530" t="s">
        <v>550</v>
      </c>
      <c r="SVZ21" s="530" t="s">
        <v>550</v>
      </c>
      <c r="SWA21" s="530" t="s">
        <v>550</v>
      </c>
      <c r="SWB21" s="530" t="s">
        <v>550</v>
      </c>
      <c r="SWC21" s="530" t="s">
        <v>550</v>
      </c>
      <c r="SWD21" s="530" t="s">
        <v>550</v>
      </c>
      <c r="SWE21" s="530" t="s">
        <v>550</v>
      </c>
      <c r="SWF21" s="530" t="s">
        <v>550</v>
      </c>
      <c r="SWG21" s="530" t="s">
        <v>550</v>
      </c>
      <c r="SWH21" s="530" t="s">
        <v>550</v>
      </c>
      <c r="SWI21" s="530" t="s">
        <v>550</v>
      </c>
      <c r="SWJ21" s="530" t="s">
        <v>550</v>
      </c>
      <c r="SWK21" s="530" t="s">
        <v>550</v>
      </c>
      <c r="SWL21" s="530" t="s">
        <v>550</v>
      </c>
      <c r="SWM21" s="530" t="s">
        <v>550</v>
      </c>
      <c r="SWN21" s="530" t="s">
        <v>550</v>
      </c>
      <c r="SWO21" s="530" t="s">
        <v>550</v>
      </c>
      <c r="SWP21" s="530" t="s">
        <v>550</v>
      </c>
      <c r="SWQ21" s="530" t="s">
        <v>550</v>
      </c>
      <c r="SWR21" s="530" t="s">
        <v>550</v>
      </c>
      <c r="SWS21" s="530" t="s">
        <v>550</v>
      </c>
      <c r="SWT21" s="530" t="s">
        <v>550</v>
      </c>
      <c r="SWU21" s="530" t="s">
        <v>550</v>
      </c>
      <c r="SWV21" s="530" t="s">
        <v>550</v>
      </c>
      <c r="SWW21" s="530" t="s">
        <v>550</v>
      </c>
      <c r="SWX21" s="530" t="s">
        <v>550</v>
      </c>
      <c r="SWY21" s="530" t="s">
        <v>550</v>
      </c>
      <c r="SWZ21" s="530" t="s">
        <v>550</v>
      </c>
      <c r="SXA21" s="530" t="s">
        <v>550</v>
      </c>
      <c r="SXB21" s="530" t="s">
        <v>550</v>
      </c>
      <c r="SXC21" s="530" t="s">
        <v>550</v>
      </c>
      <c r="SXD21" s="530" t="s">
        <v>550</v>
      </c>
      <c r="SXE21" s="530" t="s">
        <v>550</v>
      </c>
      <c r="SXF21" s="530" t="s">
        <v>550</v>
      </c>
      <c r="SXG21" s="530" t="s">
        <v>550</v>
      </c>
      <c r="SXH21" s="530" t="s">
        <v>550</v>
      </c>
      <c r="SXI21" s="530" t="s">
        <v>550</v>
      </c>
      <c r="SXJ21" s="530" t="s">
        <v>550</v>
      </c>
      <c r="SXK21" s="530" t="s">
        <v>550</v>
      </c>
      <c r="SXL21" s="530" t="s">
        <v>550</v>
      </c>
      <c r="SXM21" s="530" t="s">
        <v>550</v>
      </c>
      <c r="SXN21" s="530" t="s">
        <v>550</v>
      </c>
      <c r="SXO21" s="530" t="s">
        <v>550</v>
      </c>
      <c r="SXP21" s="530" t="s">
        <v>550</v>
      </c>
      <c r="SXQ21" s="530" t="s">
        <v>550</v>
      </c>
      <c r="SXR21" s="530" t="s">
        <v>550</v>
      </c>
      <c r="SXS21" s="530" t="s">
        <v>550</v>
      </c>
      <c r="SXT21" s="530" t="s">
        <v>550</v>
      </c>
      <c r="SXU21" s="530" t="s">
        <v>550</v>
      </c>
      <c r="SXV21" s="530" t="s">
        <v>550</v>
      </c>
      <c r="SXW21" s="530" t="s">
        <v>550</v>
      </c>
      <c r="SXX21" s="530" t="s">
        <v>550</v>
      </c>
      <c r="SXY21" s="530" t="s">
        <v>550</v>
      </c>
      <c r="SXZ21" s="530" t="s">
        <v>550</v>
      </c>
      <c r="SYA21" s="530" t="s">
        <v>550</v>
      </c>
      <c r="SYB21" s="530" t="s">
        <v>550</v>
      </c>
      <c r="SYC21" s="530" t="s">
        <v>550</v>
      </c>
      <c r="SYD21" s="530" t="s">
        <v>550</v>
      </c>
      <c r="SYE21" s="530" t="s">
        <v>550</v>
      </c>
      <c r="SYF21" s="530" t="s">
        <v>550</v>
      </c>
      <c r="SYG21" s="530" t="s">
        <v>550</v>
      </c>
      <c r="SYH21" s="530" t="s">
        <v>550</v>
      </c>
      <c r="SYI21" s="530" t="s">
        <v>550</v>
      </c>
      <c r="SYJ21" s="530" t="s">
        <v>550</v>
      </c>
      <c r="SYK21" s="530" t="s">
        <v>550</v>
      </c>
      <c r="SYL21" s="530" t="s">
        <v>550</v>
      </c>
      <c r="SYM21" s="530" t="s">
        <v>550</v>
      </c>
      <c r="SYN21" s="530" t="s">
        <v>550</v>
      </c>
      <c r="SYO21" s="530" t="s">
        <v>550</v>
      </c>
      <c r="SYP21" s="530" t="s">
        <v>550</v>
      </c>
      <c r="SYQ21" s="530" t="s">
        <v>550</v>
      </c>
      <c r="SYR21" s="530" t="s">
        <v>550</v>
      </c>
      <c r="SYS21" s="530" t="s">
        <v>550</v>
      </c>
      <c r="SYT21" s="530" t="s">
        <v>550</v>
      </c>
      <c r="SYU21" s="530" t="s">
        <v>550</v>
      </c>
      <c r="SYV21" s="530" t="s">
        <v>550</v>
      </c>
      <c r="SYW21" s="530" t="s">
        <v>550</v>
      </c>
      <c r="SYX21" s="530" t="s">
        <v>550</v>
      </c>
      <c r="SYY21" s="530" t="s">
        <v>550</v>
      </c>
      <c r="SYZ21" s="530" t="s">
        <v>550</v>
      </c>
      <c r="SZA21" s="530" t="s">
        <v>550</v>
      </c>
      <c r="SZB21" s="530" t="s">
        <v>550</v>
      </c>
      <c r="SZC21" s="530" t="s">
        <v>550</v>
      </c>
      <c r="SZD21" s="530" t="s">
        <v>550</v>
      </c>
      <c r="SZE21" s="530" t="s">
        <v>550</v>
      </c>
      <c r="SZF21" s="530" t="s">
        <v>550</v>
      </c>
      <c r="SZG21" s="530" t="s">
        <v>550</v>
      </c>
      <c r="SZH21" s="530" t="s">
        <v>550</v>
      </c>
      <c r="SZI21" s="530" t="s">
        <v>550</v>
      </c>
      <c r="SZJ21" s="530" t="s">
        <v>550</v>
      </c>
      <c r="SZK21" s="530" t="s">
        <v>550</v>
      </c>
      <c r="SZL21" s="530" t="s">
        <v>550</v>
      </c>
      <c r="SZM21" s="530" t="s">
        <v>550</v>
      </c>
      <c r="SZN21" s="530" t="s">
        <v>550</v>
      </c>
      <c r="SZO21" s="530" t="s">
        <v>550</v>
      </c>
      <c r="SZP21" s="530" t="s">
        <v>550</v>
      </c>
      <c r="SZQ21" s="530" t="s">
        <v>550</v>
      </c>
      <c r="SZR21" s="530" t="s">
        <v>550</v>
      </c>
      <c r="SZS21" s="530" t="s">
        <v>550</v>
      </c>
      <c r="SZT21" s="530" t="s">
        <v>550</v>
      </c>
      <c r="SZU21" s="530" t="s">
        <v>550</v>
      </c>
      <c r="SZV21" s="530" t="s">
        <v>550</v>
      </c>
      <c r="SZW21" s="530" t="s">
        <v>550</v>
      </c>
      <c r="SZX21" s="530" t="s">
        <v>550</v>
      </c>
      <c r="SZY21" s="530" t="s">
        <v>550</v>
      </c>
      <c r="SZZ21" s="530" t="s">
        <v>550</v>
      </c>
      <c r="TAA21" s="530" t="s">
        <v>550</v>
      </c>
      <c r="TAB21" s="530" t="s">
        <v>550</v>
      </c>
      <c r="TAC21" s="530" t="s">
        <v>550</v>
      </c>
      <c r="TAD21" s="530" t="s">
        <v>550</v>
      </c>
      <c r="TAE21" s="530" t="s">
        <v>550</v>
      </c>
      <c r="TAF21" s="530" t="s">
        <v>550</v>
      </c>
      <c r="TAG21" s="530" t="s">
        <v>550</v>
      </c>
      <c r="TAH21" s="530" t="s">
        <v>550</v>
      </c>
      <c r="TAI21" s="530" t="s">
        <v>550</v>
      </c>
      <c r="TAJ21" s="530" t="s">
        <v>550</v>
      </c>
      <c r="TAK21" s="530" t="s">
        <v>550</v>
      </c>
      <c r="TAL21" s="530" t="s">
        <v>550</v>
      </c>
      <c r="TAM21" s="530" t="s">
        <v>550</v>
      </c>
      <c r="TAN21" s="530" t="s">
        <v>550</v>
      </c>
      <c r="TAO21" s="530" t="s">
        <v>550</v>
      </c>
      <c r="TAP21" s="530" t="s">
        <v>550</v>
      </c>
      <c r="TAQ21" s="530" t="s">
        <v>550</v>
      </c>
      <c r="TAR21" s="530" t="s">
        <v>550</v>
      </c>
      <c r="TAS21" s="530" t="s">
        <v>550</v>
      </c>
      <c r="TAT21" s="530" t="s">
        <v>550</v>
      </c>
      <c r="TAU21" s="530" t="s">
        <v>550</v>
      </c>
      <c r="TAV21" s="530" t="s">
        <v>550</v>
      </c>
      <c r="TAW21" s="530" t="s">
        <v>550</v>
      </c>
      <c r="TAX21" s="530" t="s">
        <v>550</v>
      </c>
      <c r="TAY21" s="530" t="s">
        <v>550</v>
      </c>
      <c r="TAZ21" s="530" t="s">
        <v>550</v>
      </c>
      <c r="TBA21" s="530" t="s">
        <v>550</v>
      </c>
      <c r="TBB21" s="530" t="s">
        <v>550</v>
      </c>
      <c r="TBC21" s="530" t="s">
        <v>550</v>
      </c>
      <c r="TBD21" s="530" t="s">
        <v>550</v>
      </c>
      <c r="TBE21" s="530" t="s">
        <v>550</v>
      </c>
      <c r="TBF21" s="530" t="s">
        <v>550</v>
      </c>
      <c r="TBG21" s="530" t="s">
        <v>550</v>
      </c>
      <c r="TBH21" s="530" t="s">
        <v>550</v>
      </c>
      <c r="TBI21" s="530" t="s">
        <v>550</v>
      </c>
      <c r="TBJ21" s="530" t="s">
        <v>550</v>
      </c>
      <c r="TBK21" s="530" t="s">
        <v>550</v>
      </c>
      <c r="TBL21" s="530" t="s">
        <v>550</v>
      </c>
      <c r="TBM21" s="530" t="s">
        <v>550</v>
      </c>
      <c r="TBN21" s="530" t="s">
        <v>550</v>
      </c>
      <c r="TBO21" s="530" t="s">
        <v>550</v>
      </c>
      <c r="TBP21" s="530" t="s">
        <v>550</v>
      </c>
      <c r="TBQ21" s="530" t="s">
        <v>550</v>
      </c>
      <c r="TBR21" s="530" t="s">
        <v>550</v>
      </c>
      <c r="TBS21" s="530" t="s">
        <v>550</v>
      </c>
      <c r="TBT21" s="530" t="s">
        <v>550</v>
      </c>
      <c r="TBU21" s="530" t="s">
        <v>550</v>
      </c>
      <c r="TBV21" s="530" t="s">
        <v>550</v>
      </c>
      <c r="TBW21" s="530" t="s">
        <v>550</v>
      </c>
      <c r="TBX21" s="530" t="s">
        <v>550</v>
      </c>
      <c r="TBY21" s="530" t="s">
        <v>550</v>
      </c>
      <c r="TBZ21" s="530" t="s">
        <v>550</v>
      </c>
      <c r="TCA21" s="530" t="s">
        <v>550</v>
      </c>
      <c r="TCB21" s="530" t="s">
        <v>550</v>
      </c>
      <c r="TCC21" s="530" t="s">
        <v>550</v>
      </c>
      <c r="TCD21" s="530" t="s">
        <v>550</v>
      </c>
      <c r="TCE21" s="530" t="s">
        <v>550</v>
      </c>
      <c r="TCF21" s="530" t="s">
        <v>550</v>
      </c>
      <c r="TCG21" s="530" t="s">
        <v>550</v>
      </c>
      <c r="TCH21" s="530" t="s">
        <v>550</v>
      </c>
      <c r="TCI21" s="530" t="s">
        <v>550</v>
      </c>
      <c r="TCJ21" s="530" t="s">
        <v>550</v>
      </c>
      <c r="TCK21" s="530" t="s">
        <v>550</v>
      </c>
      <c r="TCL21" s="530" t="s">
        <v>550</v>
      </c>
      <c r="TCM21" s="530" t="s">
        <v>550</v>
      </c>
      <c r="TCN21" s="530" t="s">
        <v>550</v>
      </c>
      <c r="TCO21" s="530" t="s">
        <v>550</v>
      </c>
      <c r="TCP21" s="530" t="s">
        <v>550</v>
      </c>
      <c r="TCQ21" s="530" t="s">
        <v>550</v>
      </c>
      <c r="TCR21" s="530" t="s">
        <v>550</v>
      </c>
      <c r="TCS21" s="530" t="s">
        <v>550</v>
      </c>
      <c r="TCT21" s="530" t="s">
        <v>550</v>
      </c>
      <c r="TCU21" s="530" t="s">
        <v>550</v>
      </c>
      <c r="TCV21" s="530" t="s">
        <v>550</v>
      </c>
      <c r="TCW21" s="530" t="s">
        <v>550</v>
      </c>
      <c r="TCX21" s="530" t="s">
        <v>550</v>
      </c>
      <c r="TCY21" s="530" t="s">
        <v>550</v>
      </c>
      <c r="TCZ21" s="530" t="s">
        <v>550</v>
      </c>
      <c r="TDA21" s="530" t="s">
        <v>550</v>
      </c>
      <c r="TDB21" s="530" t="s">
        <v>550</v>
      </c>
      <c r="TDC21" s="530" t="s">
        <v>550</v>
      </c>
      <c r="TDD21" s="530" t="s">
        <v>550</v>
      </c>
      <c r="TDE21" s="530" t="s">
        <v>550</v>
      </c>
      <c r="TDF21" s="530" t="s">
        <v>550</v>
      </c>
      <c r="TDG21" s="530" t="s">
        <v>550</v>
      </c>
      <c r="TDH21" s="530" t="s">
        <v>550</v>
      </c>
      <c r="TDI21" s="530" t="s">
        <v>550</v>
      </c>
      <c r="TDJ21" s="530" t="s">
        <v>550</v>
      </c>
      <c r="TDK21" s="530" t="s">
        <v>550</v>
      </c>
      <c r="TDL21" s="530" t="s">
        <v>550</v>
      </c>
      <c r="TDM21" s="530" t="s">
        <v>550</v>
      </c>
      <c r="TDN21" s="530" t="s">
        <v>550</v>
      </c>
      <c r="TDO21" s="530" t="s">
        <v>550</v>
      </c>
      <c r="TDP21" s="530" t="s">
        <v>550</v>
      </c>
      <c r="TDQ21" s="530" t="s">
        <v>550</v>
      </c>
      <c r="TDR21" s="530" t="s">
        <v>550</v>
      </c>
      <c r="TDS21" s="530" t="s">
        <v>550</v>
      </c>
      <c r="TDT21" s="530" t="s">
        <v>550</v>
      </c>
      <c r="TDU21" s="530" t="s">
        <v>550</v>
      </c>
      <c r="TDV21" s="530" t="s">
        <v>550</v>
      </c>
      <c r="TDW21" s="530" t="s">
        <v>550</v>
      </c>
      <c r="TDX21" s="530" t="s">
        <v>550</v>
      </c>
      <c r="TDY21" s="530" t="s">
        <v>550</v>
      </c>
      <c r="TDZ21" s="530" t="s">
        <v>550</v>
      </c>
      <c r="TEA21" s="530" t="s">
        <v>550</v>
      </c>
      <c r="TEB21" s="530" t="s">
        <v>550</v>
      </c>
      <c r="TEC21" s="530" t="s">
        <v>550</v>
      </c>
      <c r="TED21" s="530" t="s">
        <v>550</v>
      </c>
      <c r="TEE21" s="530" t="s">
        <v>550</v>
      </c>
      <c r="TEF21" s="530" t="s">
        <v>550</v>
      </c>
      <c r="TEG21" s="530" t="s">
        <v>550</v>
      </c>
      <c r="TEH21" s="530" t="s">
        <v>550</v>
      </c>
      <c r="TEI21" s="530" t="s">
        <v>550</v>
      </c>
      <c r="TEJ21" s="530" t="s">
        <v>550</v>
      </c>
      <c r="TEK21" s="530" t="s">
        <v>550</v>
      </c>
      <c r="TEL21" s="530" t="s">
        <v>550</v>
      </c>
      <c r="TEM21" s="530" t="s">
        <v>550</v>
      </c>
      <c r="TEN21" s="530" t="s">
        <v>550</v>
      </c>
      <c r="TEO21" s="530" t="s">
        <v>550</v>
      </c>
      <c r="TEP21" s="530" t="s">
        <v>550</v>
      </c>
      <c r="TEQ21" s="530" t="s">
        <v>550</v>
      </c>
      <c r="TER21" s="530" t="s">
        <v>550</v>
      </c>
      <c r="TES21" s="530" t="s">
        <v>550</v>
      </c>
      <c r="TET21" s="530" t="s">
        <v>550</v>
      </c>
      <c r="TEU21" s="530" t="s">
        <v>550</v>
      </c>
      <c r="TEV21" s="530" t="s">
        <v>550</v>
      </c>
      <c r="TEW21" s="530" t="s">
        <v>550</v>
      </c>
      <c r="TEX21" s="530" t="s">
        <v>550</v>
      </c>
      <c r="TEY21" s="530" t="s">
        <v>550</v>
      </c>
      <c r="TEZ21" s="530" t="s">
        <v>550</v>
      </c>
      <c r="TFA21" s="530" t="s">
        <v>550</v>
      </c>
      <c r="TFB21" s="530" t="s">
        <v>550</v>
      </c>
      <c r="TFC21" s="530" t="s">
        <v>550</v>
      </c>
      <c r="TFD21" s="530" t="s">
        <v>550</v>
      </c>
      <c r="TFE21" s="530" t="s">
        <v>550</v>
      </c>
      <c r="TFF21" s="530" t="s">
        <v>550</v>
      </c>
      <c r="TFG21" s="530" t="s">
        <v>550</v>
      </c>
      <c r="TFH21" s="530" t="s">
        <v>550</v>
      </c>
      <c r="TFI21" s="530" t="s">
        <v>550</v>
      </c>
      <c r="TFJ21" s="530" t="s">
        <v>550</v>
      </c>
      <c r="TFK21" s="530" t="s">
        <v>550</v>
      </c>
      <c r="TFL21" s="530" t="s">
        <v>550</v>
      </c>
      <c r="TFM21" s="530" t="s">
        <v>550</v>
      </c>
      <c r="TFN21" s="530" t="s">
        <v>550</v>
      </c>
      <c r="TFO21" s="530" t="s">
        <v>550</v>
      </c>
      <c r="TFP21" s="530" t="s">
        <v>550</v>
      </c>
      <c r="TFQ21" s="530" t="s">
        <v>550</v>
      </c>
      <c r="TFR21" s="530" t="s">
        <v>550</v>
      </c>
      <c r="TFS21" s="530" t="s">
        <v>550</v>
      </c>
      <c r="TFT21" s="530" t="s">
        <v>550</v>
      </c>
      <c r="TFU21" s="530" t="s">
        <v>550</v>
      </c>
      <c r="TFV21" s="530" t="s">
        <v>550</v>
      </c>
      <c r="TFW21" s="530" t="s">
        <v>550</v>
      </c>
      <c r="TFX21" s="530" t="s">
        <v>550</v>
      </c>
      <c r="TFY21" s="530" t="s">
        <v>550</v>
      </c>
      <c r="TFZ21" s="530" t="s">
        <v>550</v>
      </c>
      <c r="TGA21" s="530" t="s">
        <v>550</v>
      </c>
      <c r="TGB21" s="530" t="s">
        <v>550</v>
      </c>
      <c r="TGC21" s="530" t="s">
        <v>550</v>
      </c>
      <c r="TGD21" s="530" t="s">
        <v>550</v>
      </c>
      <c r="TGE21" s="530" t="s">
        <v>550</v>
      </c>
      <c r="TGF21" s="530" t="s">
        <v>550</v>
      </c>
      <c r="TGG21" s="530" t="s">
        <v>550</v>
      </c>
      <c r="TGH21" s="530" t="s">
        <v>550</v>
      </c>
      <c r="TGI21" s="530" t="s">
        <v>550</v>
      </c>
      <c r="TGJ21" s="530" t="s">
        <v>550</v>
      </c>
      <c r="TGK21" s="530" t="s">
        <v>550</v>
      </c>
      <c r="TGL21" s="530" t="s">
        <v>550</v>
      </c>
      <c r="TGM21" s="530" t="s">
        <v>550</v>
      </c>
      <c r="TGN21" s="530" t="s">
        <v>550</v>
      </c>
      <c r="TGO21" s="530" t="s">
        <v>550</v>
      </c>
      <c r="TGP21" s="530" t="s">
        <v>550</v>
      </c>
      <c r="TGQ21" s="530" t="s">
        <v>550</v>
      </c>
      <c r="TGR21" s="530" t="s">
        <v>550</v>
      </c>
      <c r="TGS21" s="530" t="s">
        <v>550</v>
      </c>
      <c r="TGT21" s="530" t="s">
        <v>550</v>
      </c>
      <c r="TGU21" s="530" t="s">
        <v>550</v>
      </c>
      <c r="TGV21" s="530" t="s">
        <v>550</v>
      </c>
      <c r="TGW21" s="530" t="s">
        <v>550</v>
      </c>
      <c r="TGX21" s="530" t="s">
        <v>550</v>
      </c>
      <c r="TGY21" s="530" t="s">
        <v>550</v>
      </c>
      <c r="TGZ21" s="530" t="s">
        <v>550</v>
      </c>
      <c r="THA21" s="530" t="s">
        <v>550</v>
      </c>
      <c r="THB21" s="530" t="s">
        <v>550</v>
      </c>
      <c r="THC21" s="530" t="s">
        <v>550</v>
      </c>
      <c r="THD21" s="530" t="s">
        <v>550</v>
      </c>
      <c r="THE21" s="530" t="s">
        <v>550</v>
      </c>
      <c r="THF21" s="530" t="s">
        <v>550</v>
      </c>
      <c r="THG21" s="530" t="s">
        <v>550</v>
      </c>
      <c r="THH21" s="530" t="s">
        <v>550</v>
      </c>
      <c r="THI21" s="530" t="s">
        <v>550</v>
      </c>
      <c r="THJ21" s="530" t="s">
        <v>550</v>
      </c>
      <c r="THK21" s="530" t="s">
        <v>550</v>
      </c>
      <c r="THL21" s="530" t="s">
        <v>550</v>
      </c>
      <c r="THM21" s="530" t="s">
        <v>550</v>
      </c>
      <c r="THN21" s="530" t="s">
        <v>550</v>
      </c>
      <c r="THO21" s="530" t="s">
        <v>550</v>
      </c>
      <c r="THP21" s="530" t="s">
        <v>550</v>
      </c>
      <c r="THQ21" s="530" t="s">
        <v>550</v>
      </c>
      <c r="THR21" s="530" t="s">
        <v>550</v>
      </c>
      <c r="THS21" s="530" t="s">
        <v>550</v>
      </c>
      <c r="THT21" s="530" t="s">
        <v>550</v>
      </c>
      <c r="THU21" s="530" t="s">
        <v>550</v>
      </c>
      <c r="THV21" s="530" t="s">
        <v>550</v>
      </c>
      <c r="THW21" s="530" t="s">
        <v>550</v>
      </c>
      <c r="THX21" s="530" t="s">
        <v>550</v>
      </c>
      <c r="THY21" s="530" t="s">
        <v>550</v>
      </c>
      <c r="THZ21" s="530" t="s">
        <v>550</v>
      </c>
      <c r="TIA21" s="530" t="s">
        <v>550</v>
      </c>
      <c r="TIB21" s="530" t="s">
        <v>550</v>
      </c>
      <c r="TIC21" s="530" t="s">
        <v>550</v>
      </c>
      <c r="TID21" s="530" t="s">
        <v>550</v>
      </c>
      <c r="TIE21" s="530" t="s">
        <v>550</v>
      </c>
      <c r="TIF21" s="530" t="s">
        <v>550</v>
      </c>
      <c r="TIG21" s="530" t="s">
        <v>550</v>
      </c>
      <c r="TIH21" s="530" t="s">
        <v>550</v>
      </c>
      <c r="TII21" s="530" t="s">
        <v>550</v>
      </c>
      <c r="TIJ21" s="530" t="s">
        <v>550</v>
      </c>
      <c r="TIK21" s="530" t="s">
        <v>550</v>
      </c>
      <c r="TIL21" s="530" t="s">
        <v>550</v>
      </c>
      <c r="TIM21" s="530" t="s">
        <v>550</v>
      </c>
      <c r="TIN21" s="530" t="s">
        <v>550</v>
      </c>
      <c r="TIO21" s="530" t="s">
        <v>550</v>
      </c>
      <c r="TIP21" s="530" t="s">
        <v>550</v>
      </c>
      <c r="TIQ21" s="530" t="s">
        <v>550</v>
      </c>
      <c r="TIR21" s="530" t="s">
        <v>550</v>
      </c>
      <c r="TIS21" s="530" t="s">
        <v>550</v>
      </c>
      <c r="TIT21" s="530" t="s">
        <v>550</v>
      </c>
      <c r="TIU21" s="530" t="s">
        <v>550</v>
      </c>
      <c r="TIV21" s="530" t="s">
        <v>550</v>
      </c>
      <c r="TIW21" s="530" t="s">
        <v>550</v>
      </c>
      <c r="TIX21" s="530" t="s">
        <v>550</v>
      </c>
      <c r="TIY21" s="530" t="s">
        <v>550</v>
      </c>
      <c r="TIZ21" s="530" t="s">
        <v>550</v>
      </c>
      <c r="TJA21" s="530" t="s">
        <v>550</v>
      </c>
      <c r="TJB21" s="530" t="s">
        <v>550</v>
      </c>
      <c r="TJC21" s="530" t="s">
        <v>550</v>
      </c>
      <c r="TJD21" s="530" t="s">
        <v>550</v>
      </c>
      <c r="TJE21" s="530" t="s">
        <v>550</v>
      </c>
      <c r="TJF21" s="530" t="s">
        <v>550</v>
      </c>
      <c r="TJG21" s="530" t="s">
        <v>550</v>
      </c>
      <c r="TJH21" s="530" t="s">
        <v>550</v>
      </c>
      <c r="TJI21" s="530" t="s">
        <v>550</v>
      </c>
      <c r="TJJ21" s="530" t="s">
        <v>550</v>
      </c>
      <c r="TJK21" s="530" t="s">
        <v>550</v>
      </c>
      <c r="TJL21" s="530" t="s">
        <v>550</v>
      </c>
      <c r="TJM21" s="530" t="s">
        <v>550</v>
      </c>
      <c r="TJN21" s="530" t="s">
        <v>550</v>
      </c>
      <c r="TJO21" s="530" t="s">
        <v>550</v>
      </c>
      <c r="TJP21" s="530" t="s">
        <v>550</v>
      </c>
      <c r="TJQ21" s="530" t="s">
        <v>550</v>
      </c>
      <c r="TJR21" s="530" t="s">
        <v>550</v>
      </c>
      <c r="TJS21" s="530" t="s">
        <v>550</v>
      </c>
      <c r="TJT21" s="530" t="s">
        <v>550</v>
      </c>
      <c r="TJU21" s="530" t="s">
        <v>550</v>
      </c>
      <c r="TJV21" s="530" t="s">
        <v>550</v>
      </c>
      <c r="TJW21" s="530" t="s">
        <v>550</v>
      </c>
      <c r="TJX21" s="530" t="s">
        <v>550</v>
      </c>
      <c r="TJY21" s="530" t="s">
        <v>550</v>
      </c>
      <c r="TJZ21" s="530" t="s">
        <v>550</v>
      </c>
      <c r="TKA21" s="530" t="s">
        <v>550</v>
      </c>
      <c r="TKB21" s="530" t="s">
        <v>550</v>
      </c>
      <c r="TKC21" s="530" t="s">
        <v>550</v>
      </c>
      <c r="TKD21" s="530" t="s">
        <v>550</v>
      </c>
      <c r="TKE21" s="530" t="s">
        <v>550</v>
      </c>
      <c r="TKF21" s="530" t="s">
        <v>550</v>
      </c>
      <c r="TKG21" s="530" t="s">
        <v>550</v>
      </c>
      <c r="TKH21" s="530" t="s">
        <v>550</v>
      </c>
      <c r="TKI21" s="530" t="s">
        <v>550</v>
      </c>
      <c r="TKJ21" s="530" t="s">
        <v>550</v>
      </c>
      <c r="TKK21" s="530" t="s">
        <v>550</v>
      </c>
      <c r="TKL21" s="530" t="s">
        <v>550</v>
      </c>
      <c r="TKM21" s="530" t="s">
        <v>550</v>
      </c>
      <c r="TKN21" s="530" t="s">
        <v>550</v>
      </c>
      <c r="TKO21" s="530" t="s">
        <v>550</v>
      </c>
      <c r="TKP21" s="530" t="s">
        <v>550</v>
      </c>
      <c r="TKQ21" s="530" t="s">
        <v>550</v>
      </c>
      <c r="TKR21" s="530" t="s">
        <v>550</v>
      </c>
      <c r="TKS21" s="530" t="s">
        <v>550</v>
      </c>
      <c r="TKT21" s="530" t="s">
        <v>550</v>
      </c>
      <c r="TKU21" s="530" t="s">
        <v>550</v>
      </c>
      <c r="TKV21" s="530" t="s">
        <v>550</v>
      </c>
      <c r="TKW21" s="530" t="s">
        <v>550</v>
      </c>
      <c r="TKX21" s="530" t="s">
        <v>550</v>
      </c>
      <c r="TKY21" s="530" t="s">
        <v>550</v>
      </c>
      <c r="TKZ21" s="530" t="s">
        <v>550</v>
      </c>
      <c r="TLA21" s="530" t="s">
        <v>550</v>
      </c>
      <c r="TLB21" s="530" t="s">
        <v>550</v>
      </c>
      <c r="TLC21" s="530" t="s">
        <v>550</v>
      </c>
      <c r="TLD21" s="530" t="s">
        <v>550</v>
      </c>
      <c r="TLE21" s="530" t="s">
        <v>550</v>
      </c>
      <c r="TLF21" s="530" t="s">
        <v>550</v>
      </c>
      <c r="TLG21" s="530" t="s">
        <v>550</v>
      </c>
      <c r="TLH21" s="530" t="s">
        <v>550</v>
      </c>
      <c r="TLI21" s="530" t="s">
        <v>550</v>
      </c>
      <c r="TLJ21" s="530" t="s">
        <v>550</v>
      </c>
      <c r="TLK21" s="530" t="s">
        <v>550</v>
      </c>
      <c r="TLL21" s="530" t="s">
        <v>550</v>
      </c>
      <c r="TLM21" s="530" t="s">
        <v>550</v>
      </c>
      <c r="TLN21" s="530" t="s">
        <v>550</v>
      </c>
      <c r="TLO21" s="530" t="s">
        <v>550</v>
      </c>
      <c r="TLP21" s="530" t="s">
        <v>550</v>
      </c>
      <c r="TLQ21" s="530" t="s">
        <v>550</v>
      </c>
      <c r="TLR21" s="530" t="s">
        <v>550</v>
      </c>
      <c r="TLS21" s="530" t="s">
        <v>550</v>
      </c>
      <c r="TLT21" s="530" t="s">
        <v>550</v>
      </c>
      <c r="TLU21" s="530" t="s">
        <v>550</v>
      </c>
      <c r="TLV21" s="530" t="s">
        <v>550</v>
      </c>
      <c r="TLW21" s="530" t="s">
        <v>550</v>
      </c>
      <c r="TLX21" s="530" t="s">
        <v>550</v>
      </c>
      <c r="TLY21" s="530" t="s">
        <v>550</v>
      </c>
      <c r="TLZ21" s="530" t="s">
        <v>550</v>
      </c>
      <c r="TMA21" s="530" t="s">
        <v>550</v>
      </c>
      <c r="TMB21" s="530" t="s">
        <v>550</v>
      </c>
      <c r="TMC21" s="530" t="s">
        <v>550</v>
      </c>
      <c r="TMD21" s="530" t="s">
        <v>550</v>
      </c>
      <c r="TME21" s="530" t="s">
        <v>550</v>
      </c>
      <c r="TMF21" s="530" t="s">
        <v>550</v>
      </c>
      <c r="TMG21" s="530" t="s">
        <v>550</v>
      </c>
      <c r="TMH21" s="530" t="s">
        <v>550</v>
      </c>
      <c r="TMI21" s="530" t="s">
        <v>550</v>
      </c>
      <c r="TMJ21" s="530" t="s">
        <v>550</v>
      </c>
      <c r="TMK21" s="530" t="s">
        <v>550</v>
      </c>
      <c r="TML21" s="530" t="s">
        <v>550</v>
      </c>
      <c r="TMM21" s="530" t="s">
        <v>550</v>
      </c>
      <c r="TMN21" s="530" t="s">
        <v>550</v>
      </c>
      <c r="TMO21" s="530" t="s">
        <v>550</v>
      </c>
      <c r="TMP21" s="530" t="s">
        <v>550</v>
      </c>
      <c r="TMQ21" s="530" t="s">
        <v>550</v>
      </c>
      <c r="TMR21" s="530" t="s">
        <v>550</v>
      </c>
      <c r="TMS21" s="530" t="s">
        <v>550</v>
      </c>
      <c r="TMT21" s="530" t="s">
        <v>550</v>
      </c>
      <c r="TMU21" s="530" t="s">
        <v>550</v>
      </c>
      <c r="TMV21" s="530" t="s">
        <v>550</v>
      </c>
      <c r="TMW21" s="530" t="s">
        <v>550</v>
      </c>
      <c r="TMX21" s="530" t="s">
        <v>550</v>
      </c>
      <c r="TMY21" s="530" t="s">
        <v>550</v>
      </c>
      <c r="TMZ21" s="530" t="s">
        <v>550</v>
      </c>
      <c r="TNA21" s="530" t="s">
        <v>550</v>
      </c>
      <c r="TNB21" s="530" t="s">
        <v>550</v>
      </c>
      <c r="TNC21" s="530" t="s">
        <v>550</v>
      </c>
      <c r="TND21" s="530" t="s">
        <v>550</v>
      </c>
      <c r="TNE21" s="530" t="s">
        <v>550</v>
      </c>
      <c r="TNF21" s="530" t="s">
        <v>550</v>
      </c>
      <c r="TNG21" s="530" t="s">
        <v>550</v>
      </c>
      <c r="TNH21" s="530" t="s">
        <v>550</v>
      </c>
      <c r="TNI21" s="530" t="s">
        <v>550</v>
      </c>
      <c r="TNJ21" s="530" t="s">
        <v>550</v>
      </c>
      <c r="TNK21" s="530" t="s">
        <v>550</v>
      </c>
      <c r="TNL21" s="530" t="s">
        <v>550</v>
      </c>
      <c r="TNM21" s="530" t="s">
        <v>550</v>
      </c>
      <c r="TNN21" s="530" t="s">
        <v>550</v>
      </c>
      <c r="TNO21" s="530" t="s">
        <v>550</v>
      </c>
      <c r="TNP21" s="530" t="s">
        <v>550</v>
      </c>
      <c r="TNQ21" s="530" t="s">
        <v>550</v>
      </c>
      <c r="TNR21" s="530" t="s">
        <v>550</v>
      </c>
      <c r="TNS21" s="530" t="s">
        <v>550</v>
      </c>
      <c r="TNT21" s="530" t="s">
        <v>550</v>
      </c>
      <c r="TNU21" s="530" t="s">
        <v>550</v>
      </c>
      <c r="TNV21" s="530" t="s">
        <v>550</v>
      </c>
      <c r="TNW21" s="530" t="s">
        <v>550</v>
      </c>
      <c r="TNX21" s="530" t="s">
        <v>550</v>
      </c>
      <c r="TNY21" s="530" t="s">
        <v>550</v>
      </c>
      <c r="TNZ21" s="530" t="s">
        <v>550</v>
      </c>
      <c r="TOA21" s="530" t="s">
        <v>550</v>
      </c>
      <c r="TOB21" s="530" t="s">
        <v>550</v>
      </c>
      <c r="TOC21" s="530" t="s">
        <v>550</v>
      </c>
      <c r="TOD21" s="530" t="s">
        <v>550</v>
      </c>
      <c r="TOE21" s="530" t="s">
        <v>550</v>
      </c>
      <c r="TOF21" s="530" t="s">
        <v>550</v>
      </c>
      <c r="TOG21" s="530" t="s">
        <v>550</v>
      </c>
      <c r="TOH21" s="530" t="s">
        <v>550</v>
      </c>
      <c r="TOI21" s="530" t="s">
        <v>550</v>
      </c>
      <c r="TOJ21" s="530" t="s">
        <v>550</v>
      </c>
      <c r="TOK21" s="530" t="s">
        <v>550</v>
      </c>
      <c r="TOL21" s="530" t="s">
        <v>550</v>
      </c>
      <c r="TOM21" s="530" t="s">
        <v>550</v>
      </c>
      <c r="TON21" s="530" t="s">
        <v>550</v>
      </c>
      <c r="TOO21" s="530" t="s">
        <v>550</v>
      </c>
      <c r="TOP21" s="530" t="s">
        <v>550</v>
      </c>
      <c r="TOQ21" s="530" t="s">
        <v>550</v>
      </c>
      <c r="TOR21" s="530" t="s">
        <v>550</v>
      </c>
      <c r="TOS21" s="530" t="s">
        <v>550</v>
      </c>
      <c r="TOT21" s="530" t="s">
        <v>550</v>
      </c>
      <c r="TOU21" s="530" t="s">
        <v>550</v>
      </c>
      <c r="TOV21" s="530" t="s">
        <v>550</v>
      </c>
      <c r="TOW21" s="530" t="s">
        <v>550</v>
      </c>
      <c r="TOX21" s="530" t="s">
        <v>550</v>
      </c>
      <c r="TOY21" s="530" t="s">
        <v>550</v>
      </c>
      <c r="TOZ21" s="530" t="s">
        <v>550</v>
      </c>
      <c r="TPA21" s="530" t="s">
        <v>550</v>
      </c>
      <c r="TPB21" s="530" t="s">
        <v>550</v>
      </c>
      <c r="TPC21" s="530" t="s">
        <v>550</v>
      </c>
      <c r="TPD21" s="530" t="s">
        <v>550</v>
      </c>
      <c r="TPE21" s="530" t="s">
        <v>550</v>
      </c>
      <c r="TPF21" s="530" t="s">
        <v>550</v>
      </c>
      <c r="TPG21" s="530" t="s">
        <v>550</v>
      </c>
      <c r="TPH21" s="530" t="s">
        <v>550</v>
      </c>
      <c r="TPI21" s="530" t="s">
        <v>550</v>
      </c>
      <c r="TPJ21" s="530" t="s">
        <v>550</v>
      </c>
      <c r="TPK21" s="530" t="s">
        <v>550</v>
      </c>
      <c r="TPL21" s="530" t="s">
        <v>550</v>
      </c>
      <c r="TPM21" s="530" t="s">
        <v>550</v>
      </c>
      <c r="TPN21" s="530" t="s">
        <v>550</v>
      </c>
      <c r="TPO21" s="530" t="s">
        <v>550</v>
      </c>
      <c r="TPP21" s="530" t="s">
        <v>550</v>
      </c>
      <c r="TPQ21" s="530" t="s">
        <v>550</v>
      </c>
      <c r="TPR21" s="530" t="s">
        <v>550</v>
      </c>
      <c r="TPS21" s="530" t="s">
        <v>550</v>
      </c>
      <c r="TPT21" s="530" t="s">
        <v>550</v>
      </c>
      <c r="TPU21" s="530" t="s">
        <v>550</v>
      </c>
      <c r="TPV21" s="530" t="s">
        <v>550</v>
      </c>
      <c r="TPW21" s="530" t="s">
        <v>550</v>
      </c>
      <c r="TPX21" s="530" t="s">
        <v>550</v>
      </c>
      <c r="TPY21" s="530" t="s">
        <v>550</v>
      </c>
      <c r="TPZ21" s="530" t="s">
        <v>550</v>
      </c>
      <c r="TQA21" s="530" t="s">
        <v>550</v>
      </c>
      <c r="TQB21" s="530" t="s">
        <v>550</v>
      </c>
      <c r="TQC21" s="530" t="s">
        <v>550</v>
      </c>
      <c r="TQD21" s="530" t="s">
        <v>550</v>
      </c>
      <c r="TQE21" s="530" t="s">
        <v>550</v>
      </c>
      <c r="TQF21" s="530" t="s">
        <v>550</v>
      </c>
      <c r="TQG21" s="530" t="s">
        <v>550</v>
      </c>
      <c r="TQH21" s="530" t="s">
        <v>550</v>
      </c>
      <c r="TQI21" s="530" t="s">
        <v>550</v>
      </c>
      <c r="TQJ21" s="530" t="s">
        <v>550</v>
      </c>
      <c r="TQK21" s="530" t="s">
        <v>550</v>
      </c>
      <c r="TQL21" s="530" t="s">
        <v>550</v>
      </c>
      <c r="TQM21" s="530" t="s">
        <v>550</v>
      </c>
      <c r="TQN21" s="530" t="s">
        <v>550</v>
      </c>
      <c r="TQO21" s="530" t="s">
        <v>550</v>
      </c>
      <c r="TQP21" s="530" t="s">
        <v>550</v>
      </c>
      <c r="TQQ21" s="530" t="s">
        <v>550</v>
      </c>
      <c r="TQR21" s="530" t="s">
        <v>550</v>
      </c>
      <c r="TQS21" s="530" t="s">
        <v>550</v>
      </c>
      <c r="TQT21" s="530" t="s">
        <v>550</v>
      </c>
      <c r="TQU21" s="530" t="s">
        <v>550</v>
      </c>
      <c r="TQV21" s="530" t="s">
        <v>550</v>
      </c>
      <c r="TQW21" s="530" t="s">
        <v>550</v>
      </c>
      <c r="TQX21" s="530" t="s">
        <v>550</v>
      </c>
      <c r="TQY21" s="530" t="s">
        <v>550</v>
      </c>
      <c r="TQZ21" s="530" t="s">
        <v>550</v>
      </c>
      <c r="TRA21" s="530" t="s">
        <v>550</v>
      </c>
      <c r="TRB21" s="530" t="s">
        <v>550</v>
      </c>
      <c r="TRC21" s="530" t="s">
        <v>550</v>
      </c>
      <c r="TRD21" s="530" t="s">
        <v>550</v>
      </c>
      <c r="TRE21" s="530" t="s">
        <v>550</v>
      </c>
      <c r="TRF21" s="530" t="s">
        <v>550</v>
      </c>
      <c r="TRG21" s="530" t="s">
        <v>550</v>
      </c>
      <c r="TRH21" s="530" t="s">
        <v>550</v>
      </c>
      <c r="TRI21" s="530" t="s">
        <v>550</v>
      </c>
      <c r="TRJ21" s="530" t="s">
        <v>550</v>
      </c>
      <c r="TRK21" s="530" t="s">
        <v>550</v>
      </c>
      <c r="TRL21" s="530" t="s">
        <v>550</v>
      </c>
      <c r="TRM21" s="530" t="s">
        <v>550</v>
      </c>
      <c r="TRN21" s="530" t="s">
        <v>550</v>
      </c>
      <c r="TRO21" s="530" t="s">
        <v>550</v>
      </c>
      <c r="TRP21" s="530" t="s">
        <v>550</v>
      </c>
      <c r="TRQ21" s="530" t="s">
        <v>550</v>
      </c>
      <c r="TRR21" s="530" t="s">
        <v>550</v>
      </c>
      <c r="TRS21" s="530" t="s">
        <v>550</v>
      </c>
      <c r="TRT21" s="530" t="s">
        <v>550</v>
      </c>
      <c r="TRU21" s="530" t="s">
        <v>550</v>
      </c>
      <c r="TRV21" s="530" t="s">
        <v>550</v>
      </c>
      <c r="TRW21" s="530" t="s">
        <v>550</v>
      </c>
      <c r="TRX21" s="530" t="s">
        <v>550</v>
      </c>
      <c r="TRY21" s="530" t="s">
        <v>550</v>
      </c>
      <c r="TRZ21" s="530" t="s">
        <v>550</v>
      </c>
      <c r="TSA21" s="530" t="s">
        <v>550</v>
      </c>
      <c r="TSB21" s="530" t="s">
        <v>550</v>
      </c>
      <c r="TSC21" s="530" t="s">
        <v>550</v>
      </c>
      <c r="TSD21" s="530" t="s">
        <v>550</v>
      </c>
      <c r="TSE21" s="530" t="s">
        <v>550</v>
      </c>
      <c r="TSF21" s="530" t="s">
        <v>550</v>
      </c>
      <c r="TSG21" s="530" t="s">
        <v>550</v>
      </c>
      <c r="TSH21" s="530" t="s">
        <v>550</v>
      </c>
      <c r="TSI21" s="530" t="s">
        <v>550</v>
      </c>
      <c r="TSJ21" s="530" t="s">
        <v>550</v>
      </c>
      <c r="TSK21" s="530" t="s">
        <v>550</v>
      </c>
      <c r="TSL21" s="530" t="s">
        <v>550</v>
      </c>
      <c r="TSM21" s="530" t="s">
        <v>550</v>
      </c>
      <c r="TSN21" s="530" t="s">
        <v>550</v>
      </c>
      <c r="TSO21" s="530" t="s">
        <v>550</v>
      </c>
      <c r="TSP21" s="530" t="s">
        <v>550</v>
      </c>
      <c r="TSQ21" s="530" t="s">
        <v>550</v>
      </c>
      <c r="TSR21" s="530" t="s">
        <v>550</v>
      </c>
      <c r="TSS21" s="530" t="s">
        <v>550</v>
      </c>
      <c r="TST21" s="530" t="s">
        <v>550</v>
      </c>
      <c r="TSU21" s="530" t="s">
        <v>550</v>
      </c>
      <c r="TSV21" s="530" t="s">
        <v>550</v>
      </c>
      <c r="TSW21" s="530" t="s">
        <v>550</v>
      </c>
      <c r="TSX21" s="530" t="s">
        <v>550</v>
      </c>
      <c r="TSY21" s="530" t="s">
        <v>550</v>
      </c>
      <c r="TSZ21" s="530" t="s">
        <v>550</v>
      </c>
      <c r="TTA21" s="530" t="s">
        <v>550</v>
      </c>
      <c r="TTB21" s="530" t="s">
        <v>550</v>
      </c>
      <c r="TTC21" s="530" t="s">
        <v>550</v>
      </c>
      <c r="TTD21" s="530" t="s">
        <v>550</v>
      </c>
      <c r="TTE21" s="530" t="s">
        <v>550</v>
      </c>
      <c r="TTF21" s="530" t="s">
        <v>550</v>
      </c>
      <c r="TTG21" s="530" t="s">
        <v>550</v>
      </c>
      <c r="TTH21" s="530" t="s">
        <v>550</v>
      </c>
      <c r="TTI21" s="530" t="s">
        <v>550</v>
      </c>
      <c r="TTJ21" s="530" t="s">
        <v>550</v>
      </c>
      <c r="TTK21" s="530" t="s">
        <v>550</v>
      </c>
      <c r="TTL21" s="530" t="s">
        <v>550</v>
      </c>
      <c r="TTM21" s="530" t="s">
        <v>550</v>
      </c>
      <c r="TTN21" s="530" t="s">
        <v>550</v>
      </c>
      <c r="TTO21" s="530" t="s">
        <v>550</v>
      </c>
      <c r="TTP21" s="530" t="s">
        <v>550</v>
      </c>
      <c r="TTQ21" s="530" t="s">
        <v>550</v>
      </c>
      <c r="TTR21" s="530" t="s">
        <v>550</v>
      </c>
      <c r="TTS21" s="530" t="s">
        <v>550</v>
      </c>
      <c r="TTT21" s="530" t="s">
        <v>550</v>
      </c>
      <c r="TTU21" s="530" t="s">
        <v>550</v>
      </c>
      <c r="TTV21" s="530" t="s">
        <v>550</v>
      </c>
      <c r="TTW21" s="530" t="s">
        <v>550</v>
      </c>
      <c r="TTX21" s="530" t="s">
        <v>550</v>
      </c>
      <c r="TTY21" s="530" t="s">
        <v>550</v>
      </c>
      <c r="TTZ21" s="530" t="s">
        <v>550</v>
      </c>
      <c r="TUA21" s="530" t="s">
        <v>550</v>
      </c>
      <c r="TUB21" s="530" t="s">
        <v>550</v>
      </c>
      <c r="TUC21" s="530" t="s">
        <v>550</v>
      </c>
      <c r="TUD21" s="530" t="s">
        <v>550</v>
      </c>
      <c r="TUE21" s="530" t="s">
        <v>550</v>
      </c>
      <c r="TUF21" s="530" t="s">
        <v>550</v>
      </c>
      <c r="TUG21" s="530" t="s">
        <v>550</v>
      </c>
      <c r="TUH21" s="530" t="s">
        <v>550</v>
      </c>
      <c r="TUI21" s="530" t="s">
        <v>550</v>
      </c>
      <c r="TUJ21" s="530" t="s">
        <v>550</v>
      </c>
      <c r="TUK21" s="530" t="s">
        <v>550</v>
      </c>
      <c r="TUL21" s="530" t="s">
        <v>550</v>
      </c>
      <c r="TUM21" s="530" t="s">
        <v>550</v>
      </c>
      <c r="TUN21" s="530" t="s">
        <v>550</v>
      </c>
      <c r="TUO21" s="530" t="s">
        <v>550</v>
      </c>
      <c r="TUP21" s="530" t="s">
        <v>550</v>
      </c>
      <c r="TUQ21" s="530" t="s">
        <v>550</v>
      </c>
      <c r="TUR21" s="530" t="s">
        <v>550</v>
      </c>
      <c r="TUS21" s="530" t="s">
        <v>550</v>
      </c>
      <c r="TUT21" s="530" t="s">
        <v>550</v>
      </c>
      <c r="TUU21" s="530" t="s">
        <v>550</v>
      </c>
      <c r="TUV21" s="530" t="s">
        <v>550</v>
      </c>
      <c r="TUW21" s="530" t="s">
        <v>550</v>
      </c>
      <c r="TUX21" s="530" t="s">
        <v>550</v>
      </c>
      <c r="TUY21" s="530" t="s">
        <v>550</v>
      </c>
      <c r="TUZ21" s="530" t="s">
        <v>550</v>
      </c>
      <c r="TVA21" s="530" t="s">
        <v>550</v>
      </c>
      <c r="TVB21" s="530" t="s">
        <v>550</v>
      </c>
      <c r="TVC21" s="530" t="s">
        <v>550</v>
      </c>
      <c r="TVD21" s="530" t="s">
        <v>550</v>
      </c>
      <c r="TVE21" s="530" t="s">
        <v>550</v>
      </c>
      <c r="TVF21" s="530" t="s">
        <v>550</v>
      </c>
      <c r="TVG21" s="530" t="s">
        <v>550</v>
      </c>
      <c r="TVH21" s="530" t="s">
        <v>550</v>
      </c>
      <c r="TVI21" s="530" t="s">
        <v>550</v>
      </c>
      <c r="TVJ21" s="530" t="s">
        <v>550</v>
      </c>
      <c r="TVK21" s="530" t="s">
        <v>550</v>
      </c>
      <c r="TVL21" s="530" t="s">
        <v>550</v>
      </c>
      <c r="TVM21" s="530" t="s">
        <v>550</v>
      </c>
      <c r="TVN21" s="530" t="s">
        <v>550</v>
      </c>
      <c r="TVO21" s="530" t="s">
        <v>550</v>
      </c>
      <c r="TVP21" s="530" t="s">
        <v>550</v>
      </c>
      <c r="TVQ21" s="530" t="s">
        <v>550</v>
      </c>
      <c r="TVR21" s="530" t="s">
        <v>550</v>
      </c>
      <c r="TVS21" s="530" t="s">
        <v>550</v>
      </c>
      <c r="TVT21" s="530" t="s">
        <v>550</v>
      </c>
      <c r="TVU21" s="530" t="s">
        <v>550</v>
      </c>
      <c r="TVV21" s="530" t="s">
        <v>550</v>
      </c>
      <c r="TVW21" s="530" t="s">
        <v>550</v>
      </c>
      <c r="TVX21" s="530" t="s">
        <v>550</v>
      </c>
      <c r="TVY21" s="530" t="s">
        <v>550</v>
      </c>
      <c r="TVZ21" s="530" t="s">
        <v>550</v>
      </c>
      <c r="TWA21" s="530" t="s">
        <v>550</v>
      </c>
      <c r="TWB21" s="530" t="s">
        <v>550</v>
      </c>
      <c r="TWC21" s="530" t="s">
        <v>550</v>
      </c>
      <c r="TWD21" s="530" t="s">
        <v>550</v>
      </c>
      <c r="TWE21" s="530" t="s">
        <v>550</v>
      </c>
      <c r="TWF21" s="530" t="s">
        <v>550</v>
      </c>
      <c r="TWG21" s="530" t="s">
        <v>550</v>
      </c>
      <c r="TWH21" s="530" t="s">
        <v>550</v>
      </c>
      <c r="TWI21" s="530" t="s">
        <v>550</v>
      </c>
      <c r="TWJ21" s="530" t="s">
        <v>550</v>
      </c>
      <c r="TWK21" s="530" t="s">
        <v>550</v>
      </c>
      <c r="TWL21" s="530" t="s">
        <v>550</v>
      </c>
      <c r="TWM21" s="530" t="s">
        <v>550</v>
      </c>
      <c r="TWN21" s="530" t="s">
        <v>550</v>
      </c>
      <c r="TWO21" s="530" t="s">
        <v>550</v>
      </c>
      <c r="TWP21" s="530" t="s">
        <v>550</v>
      </c>
      <c r="TWQ21" s="530" t="s">
        <v>550</v>
      </c>
      <c r="TWR21" s="530" t="s">
        <v>550</v>
      </c>
      <c r="TWS21" s="530" t="s">
        <v>550</v>
      </c>
      <c r="TWT21" s="530" t="s">
        <v>550</v>
      </c>
      <c r="TWU21" s="530" t="s">
        <v>550</v>
      </c>
      <c r="TWV21" s="530" t="s">
        <v>550</v>
      </c>
      <c r="TWW21" s="530" t="s">
        <v>550</v>
      </c>
      <c r="TWX21" s="530" t="s">
        <v>550</v>
      </c>
      <c r="TWY21" s="530" t="s">
        <v>550</v>
      </c>
      <c r="TWZ21" s="530" t="s">
        <v>550</v>
      </c>
      <c r="TXA21" s="530" t="s">
        <v>550</v>
      </c>
      <c r="TXB21" s="530" t="s">
        <v>550</v>
      </c>
      <c r="TXC21" s="530" t="s">
        <v>550</v>
      </c>
      <c r="TXD21" s="530" t="s">
        <v>550</v>
      </c>
      <c r="TXE21" s="530" t="s">
        <v>550</v>
      </c>
      <c r="TXF21" s="530" t="s">
        <v>550</v>
      </c>
      <c r="TXG21" s="530" t="s">
        <v>550</v>
      </c>
      <c r="TXH21" s="530" t="s">
        <v>550</v>
      </c>
      <c r="TXI21" s="530" t="s">
        <v>550</v>
      </c>
      <c r="TXJ21" s="530" t="s">
        <v>550</v>
      </c>
      <c r="TXK21" s="530" t="s">
        <v>550</v>
      </c>
      <c r="TXL21" s="530" t="s">
        <v>550</v>
      </c>
      <c r="TXM21" s="530" t="s">
        <v>550</v>
      </c>
      <c r="TXN21" s="530" t="s">
        <v>550</v>
      </c>
      <c r="TXO21" s="530" t="s">
        <v>550</v>
      </c>
      <c r="TXP21" s="530" t="s">
        <v>550</v>
      </c>
      <c r="TXQ21" s="530" t="s">
        <v>550</v>
      </c>
      <c r="TXR21" s="530" t="s">
        <v>550</v>
      </c>
      <c r="TXS21" s="530" t="s">
        <v>550</v>
      </c>
      <c r="TXT21" s="530" t="s">
        <v>550</v>
      </c>
      <c r="TXU21" s="530" t="s">
        <v>550</v>
      </c>
      <c r="TXV21" s="530" t="s">
        <v>550</v>
      </c>
      <c r="TXW21" s="530" t="s">
        <v>550</v>
      </c>
      <c r="TXX21" s="530" t="s">
        <v>550</v>
      </c>
      <c r="TXY21" s="530" t="s">
        <v>550</v>
      </c>
      <c r="TXZ21" s="530" t="s">
        <v>550</v>
      </c>
      <c r="TYA21" s="530" t="s">
        <v>550</v>
      </c>
      <c r="TYB21" s="530" t="s">
        <v>550</v>
      </c>
      <c r="TYC21" s="530" t="s">
        <v>550</v>
      </c>
      <c r="TYD21" s="530" t="s">
        <v>550</v>
      </c>
      <c r="TYE21" s="530" t="s">
        <v>550</v>
      </c>
      <c r="TYF21" s="530" t="s">
        <v>550</v>
      </c>
      <c r="TYG21" s="530" t="s">
        <v>550</v>
      </c>
      <c r="TYH21" s="530" t="s">
        <v>550</v>
      </c>
      <c r="TYI21" s="530" t="s">
        <v>550</v>
      </c>
      <c r="TYJ21" s="530" t="s">
        <v>550</v>
      </c>
      <c r="TYK21" s="530" t="s">
        <v>550</v>
      </c>
      <c r="TYL21" s="530" t="s">
        <v>550</v>
      </c>
      <c r="TYM21" s="530" t="s">
        <v>550</v>
      </c>
      <c r="TYN21" s="530" t="s">
        <v>550</v>
      </c>
      <c r="TYO21" s="530" t="s">
        <v>550</v>
      </c>
      <c r="TYP21" s="530" t="s">
        <v>550</v>
      </c>
      <c r="TYQ21" s="530" t="s">
        <v>550</v>
      </c>
      <c r="TYR21" s="530" t="s">
        <v>550</v>
      </c>
      <c r="TYS21" s="530" t="s">
        <v>550</v>
      </c>
      <c r="TYT21" s="530" t="s">
        <v>550</v>
      </c>
      <c r="TYU21" s="530" t="s">
        <v>550</v>
      </c>
      <c r="TYV21" s="530" t="s">
        <v>550</v>
      </c>
      <c r="TYW21" s="530" t="s">
        <v>550</v>
      </c>
      <c r="TYX21" s="530" t="s">
        <v>550</v>
      </c>
      <c r="TYY21" s="530" t="s">
        <v>550</v>
      </c>
      <c r="TYZ21" s="530" t="s">
        <v>550</v>
      </c>
      <c r="TZA21" s="530" t="s">
        <v>550</v>
      </c>
      <c r="TZB21" s="530" t="s">
        <v>550</v>
      </c>
      <c r="TZC21" s="530" t="s">
        <v>550</v>
      </c>
      <c r="TZD21" s="530" t="s">
        <v>550</v>
      </c>
      <c r="TZE21" s="530" t="s">
        <v>550</v>
      </c>
      <c r="TZF21" s="530" t="s">
        <v>550</v>
      </c>
      <c r="TZG21" s="530" t="s">
        <v>550</v>
      </c>
      <c r="TZH21" s="530" t="s">
        <v>550</v>
      </c>
      <c r="TZI21" s="530" t="s">
        <v>550</v>
      </c>
      <c r="TZJ21" s="530" t="s">
        <v>550</v>
      </c>
      <c r="TZK21" s="530" t="s">
        <v>550</v>
      </c>
      <c r="TZL21" s="530" t="s">
        <v>550</v>
      </c>
      <c r="TZM21" s="530" t="s">
        <v>550</v>
      </c>
      <c r="TZN21" s="530" t="s">
        <v>550</v>
      </c>
      <c r="TZO21" s="530" t="s">
        <v>550</v>
      </c>
      <c r="TZP21" s="530" t="s">
        <v>550</v>
      </c>
      <c r="TZQ21" s="530" t="s">
        <v>550</v>
      </c>
      <c r="TZR21" s="530" t="s">
        <v>550</v>
      </c>
      <c r="TZS21" s="530" t="s">
        <v>550</v>
      </c>
      <c r="TZT21" s="530" t="s">
        <v>550</v>
      </c>
      <c r="TZU21" s="530" t="s">
        <v>550</v>
      </c>
      <c r="TZV21" s="530" t="s">
        <v>550</v>
      </c>
      <c r="TZW21" s="530" t="s">
        <v>550</v>
      </c>
      <c r="TZX21" s="530" t="s">
        <v>550</v>
      </c>
      <c r="TZY21" s="530" t="s">
        <v>550</v>
      </c>
      <c r="TZZ21" s="530" t="s">
        <v>550</v>
      </c>
      <c r="UAA21" s="530" t="s">
        <v>550</v>
      </c>
      <c r="UAB21" s="530" t="s">
        <v>550</v>
      </c>
      <c r="UAC21" s="530" t="s">
        <v>550</v>
      </c>
      <c r="UAD21" s="530" t="s">
        <v>550</v>
      </c>
      <c r="UAE21" s="530" t="s">
        <v>550</v>
      </c>
      <c r="UAF21" s="530" t="s">
        <v>550</v>
      </c>
      <c r="UAG21" s="530" t="s">
        <v>550</v>
      </c>
      <c r="UAH21" s="530" t="s">
        <v>550</v>
      </c>
      <c r="UAI21" s="530" t="s">
        <v>550</v>
      </c>
      <c r="UAJ21" s="530" t="s">
        <v>550</v>
      </c>
      <c r="UAK21" s="530" t="s">
        <v>550</v>
      </c>
      <c r="UAL21" s="530" t="s">
        <v>550</v>
      </c>
      <c r="UAM21" s="530" t="s">
        <v>550</v>
      </c>
      <c r="UAN21" s="530" t="s">
        <v>550</v>
      </c>
      <c r="UAO21" s="530" t="s">
        <v>550</v>
      </c>
      <c r="UAP21" s="530" t="s">
        <v>550</v>
      </c>
      <c r="UAQ21" s="530" t="s">
        <v>550</v>
      </c>
      <c r="UAR21" s="530" t="s">
        <v>550</v>
      </c>
      <c r="UAS21" s="530" t="s">
        <v>550</v>
      </c>
      <c r="UAT21" s="530" t="s">
        <v>550</v>
      </c>
      <c r="UAU21" s="530" t="s">
        <v>550</v>
      </c>
      <c r="UAV21" s="530" t="s">
        <v>550</v>
      </c>
      <c r="UAW21" s="530" t="s">
        <v>550</v>
      </c>
      <c r="UAX21" s="530" t="s">
        <v>550</v>
      </c>
      <c r="UAY21" s="530" t="s">
        <v>550</v>
      </c>
      <c r="UAZ21" s="530" t="s">
        <v>550</v>
      </c>
      <c r="UBA21" s="530" t="s">
        <v>550</v>
      </c>
      <c r="UBB21" s="530" t="s">
        <v>550</v>
      </c>
      <c r="UBC21" s="530" t="s">
        <v>550</v>
      </c>
      <c r="UBD21" s="530" t="s">
        <v>550</v>
      </c>
      <c r="UBE21" s="530" t="s">
        <v>550</v>
      </c>
      <c r="UBF21" s="530" t="s">
        <v>550</v>
      </c>
      <c r="UBG21" s="530" t="s">
        <v>550</v>
      </c>
      <c r="UBH21" s="530" t="s">
        <v>550</v>
      </c>
      <c r="UBI21" s="530" t="s">
        <v>550</v>
      </c>
      <c r="UBJ21" s="530" t="s">
        <v>550</v>
      </c>
      <c r="UBK21" s="530" t="s">
        <v>550</v>
      </c>
      <c r="UBL21" s="530" t="s">
        <v>550</v>
      </c>
      <c r="UBM21" s="530" t="s">
        <v>550</v>
      </c>
      <c r="UBN21" s="530" t="s">
        <v>550</v>
      </c>
      <c r="UBO21" s="530" t="s">
        <v>550</v>
      </c>
      <c r="UBP21" s="530" t="s">
        <v>550</v>
      </c>
      <c r="UBQ21" s="530" t="s">
        <v>550</v>
      </c>
      <c r="UBR21" s="530" t="s">
        <v>550</v>
      </c>
      <c r="UBS21" s="530" t="s">
        <v>550</v>
      </c>
      <c r="UBT21" s="530" t="s">
        <v>550</v>
      </c>
      <c r="UBU21" s="530" t="s">
        <v>550</v>
      </c>
      <c r="UBV21" s="530" t="s">
        <v>550</v>
      </c>
      <c r="UBW21" s="530" t="s">
        <v>550</v>
      </c>
      <c r="UBX21" s="530" t="s">
        <v>550</v>
      </c>
      <c r="UBY21" s="530" t="s">
        <v>550</v>
      </c>
      <c r="UBZ21" s="530" t="s">
        <v>550</v>
      </c>
      <c r="UCA21" s="530" t="s">
        <v>550</v>
      </c>
      <c r="UCB21" s="530" t="s">
        <v>550</v>
      </c>
      <c r="UCC21" s="530" t="s">
        <v>550</v>
      </c>
      <c r="UCD21" s="530" t="s">
        <v>550</v>
      </c>
      <c r="UCE21" s="530" t="s">
        <v>550</v>
      </c>
      <c r="UCF21" s="530" t="s">
        <v>550</v>
      </c>
      <c r="UCG21" s="530" t="s">
        <v>550</v>
      </c>
      <c r="UCH21" s="530" t="s">
        <v>550</v>
      </c>
      <c r="UCI21" s="530" t="s">
        <v>550</v>
      </c>
      <c r="UCJ21" s="530" t="s">
        <v>550</v>
      </c>
      <c r="UCK21" s="530" t="s">
        <v>550</v>
      </c>
      <c r="UCL21" s="530" t="s">
        <v>550</v>
      </c>
      <c r="UCM21" s="530" t="s">
        <v>550</v>
      </c>
      <c r="UCN21" s="530" t="s">
        <v>550</v>
      </c>
      <c r="UCO21" s="530" t="s">
        <v>550</v>
      </c>
      <c r="UCP21" s="530" t="s">
        <v>550</v>
      </c>
      <c r="UCQ21" s="530" t="s">
        <v>550</v>
      </c>
      <c r="UCR21" s="530" t="s">
        <v>550</v>
      </c>
      <c r="UCS21" s="530" t="s">
        <v>550</v>
      </c>
      <c r="UCT21" s="530" t="s">
        <v>550</v>
      </c>
      <c r="UCU21" s="530" t="s">
        <v>550</v>
      </c>
      <c r="UCV21" s="530" t="s">
        <v>550</v>
      </c>
      <c r="UCW21" s="530" t="s">
        <v>550</v>
      </c>
      <c r="UCX21" s="530" t="s">
        <v>550</v>
      </c>
      <c r="UCY21" s="530" t="s">
        <v>550</v>
      </c>
      <c r="UCZ21" s="530" t="s">
        <v>550</v>
      </c>
      <c r="UDA21" s="530" t="s">
        <v>550</v>
      </c>
      <c r="UDB21" s="530" t="s">
        <v>550</v>
      </c>
      <c r="UDC21" s="530" t="s">
        <v>550</v>
      </c>
      <c r="UDD21" s="530" t="s">
        <v>550</v>
      </c>
      <c r="UDE21" s="530" t="s">
        <v>550</v>
      </c>
      <c r="UDF21" s="530" t="s">
        <v>550</v>
      </c>
      <c r="UDG21" s="530" t="s">
        <v>550</v>
      </c>
      <c r="UDH21" s="530" t="s">
        <v>550</v>
      </c>
      <c r="UDI21" s="530" t="s">
        <v>550</v>
      </c>
      <c r="UDJ21" s="530" t="s">
        <v>550</v>
      </c>
      <c r="UDK21" s="530" t="s">
        <v>550</v>
      </c>
      <c r="UDL21" s="530" t="s">
        <v>550</v>
      </c>
      <c r="UDM21" s="530" t="s">
        <v>550</v>
      </c>
      <c r="UDN21" s="530" t="s">
        <v>550</v>
      </c>
      <c r="UDO21" s="530" t="s">
        <v>550</v>
      </c>
      <c r="UDP21" s="530" t="s">
        <v>550</v>
      </c>
      <c r="UDQ21" s="530" t="s">
        <v>550</v>
      </c>
      <c r="UDR21" s="530" t="s">
        <v>550</v>
      </c>
      <c r="UDS21" s="530" t="s">
        <v>550</v>
      </c>
      <c r="UDT21" s="530" t="s">
        <v>550</v>
      </c>
      <c r="UDU21" s="530" t="s">
        <v>550</v>
      </c>
      <c r="UDV21" s="530" t="s">
        <v>550</v>
      </c>
      <c r="UDW21" s="530" t="s">
        <v>550</v>
      </c>
      <c r="UDX21" s="530" t="s">
        <v>550</v>
      </c>
      <c r="UDY21" s="530" t="s">
        <v>550</v>
      </c>
      <c r="UDZ21" s="530" t="s">
        <v>550</v>
      </c>
      <c r="UEA21" s="530" t="s">
        <v>550</v>
      </c>
      <c r="UEB21" s="530" t="s">
        <v>550</v>
      </c>
      <c r="UEC21" s="530" t="s">
        <v>550</v>
      </c>
      <c r="UED21" s="530" t="s">
        <v>550</v>
      </c>
      <c r="UEE21" s="530" t="s">
        <v>550</v>
      </c>
      <c r="UEF21" s="530" t="s">
        <v>550</v>
      </c>
      <c r="UEG21" s="530" t="s">
        <v>550</v>
      </c>
      <c r="UEH21" s="530" t="s">
        <v>550</v>
      </c>
      <c r="UEI21" s="530" t="s">
        <v>550</v>
      </c>
      <c r="UEJ21" s="530" t="s">
        <v>550</v>
      </c>
      <c r="UEK21" s="530" t="s">
        <v>550</v>
      </c>
      <c r="UEL21" s="530" t="s">
        <v>550</v>
      </c>
      <c r="UEM21" s="530" t="s">
        <v>550</v>
      </c>
      <c r="UEN21" s="530" t="s">
        <v>550</v>
      </c>
      <c r="UEO21" s="530" t="s">
        <v>550</v>
      </c>
      <c r="UEP21" s="530" t="s">
        <v>550</v>
      </c>
      <c r="UEQ21" s="530" t="s">
        <v>550</v>
      </c>
      <c r="UER21" s="530" t="s">
        <v>550</v>
      </c>
      <c r="UES21" s="530" t="s">
        <v>550</v>
      </c>
      <c r="UET21" s="530" t="s">
        <v>550</v>
      </c>
      <c r="UEU21" s="530" t="s">
        <v>550</v>
      </c>
      <c r="UEV21" s="530" t="s">
        <v>550</v>
      </c>
      <c r="UEW21" s="530" t="s">
        <v>550</v>
      </c>
      <c r="UEX21" s="530" t="s">
        <v>550</v>
      </c>
      <c r="UEY21" s="530" t="s">
        <v>550</v>
      </c>
      <c r="UEZ21" s="530" t="s">
        <v>550</v>
      </c>
      <c r="UFA21" s="530" t="s">
        <v>550</v>
      </c>
      <c r="UFB21" s="530" t="s">
        <v>550</v>
      </c>
      <c r="UFC21" s="530" t="s">
        <v>550</v>
      </c>
      <c r="UFD21" s="530" t="s">
        <v>550</v>
      </c>
      <c r="UFE21" s="530" t="s">
        <v>550</v>
      </c>
      <c r="UFF21" s="530" t="s">
        <v>550</v>
      </c>
      <c r="UFG21" s="530" t="s">
        <v>550</v>
      </c>
      <c r="UFH21" s="530" t="s">
        <v>550</v>
      </c>
      <c r="UFI21" s="530" t="s">
        <v>550</v>
      </c>
      <c r="UFJ21" s="530" t="s">
        <v>550</v>
      </c>
      <c r="UFK21" s="530" t="s">
        <v>550</v>
      </c>
      <c r="UFL21" s="530" t="s">
        <v>550</v>
      </c>
      <c r="UFM21" s="530" t="s">
        <v>550</v>
      </c>
      <c r="UFN21" s="530" t="s">
        <v>550</v>
      </c>
      <c r="UFO21" s="530" t="s">
        <v>550</v>
      </c>
      <c r="UFP21" s="530" t="s">
        <v>550</v>
      </c>
      <c r="UFQ21" s="530" t="s">
        <v>550</v>
      </c>
      <c r="UFR21" s="530" t="s">
        <v>550</v>
      </c>
      <c r="UFS21" s="530" t="s">
        <v>550</v>
      </c>
      <c r="UFT21" s="530" t="s">
        <v>550</v>
      </c>
      <c r="UFU21" s="530" t="s">
        <v>550</v>
      </c>
      <c r="UFV21" s="530" t="s">
        <v>550</v>
      </c>
      <c r="UFW21" s="530" t="s">
        <v>550</v>
      </c>
      <c r="UFX21" s="530" t="s">
        <v>550</v>
      </c>
      <c r="UFY21" s="530" t="s">
        <v>550</v>
      </c>
      <c r="UFZ21" s="530" t="s">
        <v>550</v>
      </c>
      <c r="UGA21" s="530" t="s">
        <v>550</v>
      </c>
      <c r="UGB21" s="530" t="s">
        <v>550</v>
      </c>
      <c r="UGC21" s="530" t="s">
        <v>550</v>
      </c>
      <c r="UGD21" s="530" t="s">
        <v>550</v>
      </c>
      <c r="UGE21" s="530" t="s">
        <v>550</v>
      </c>
      <c r="UGF21" s="530" t="s">
        <v>550</v>
      </c>
      <c r="UGG21" s="530" t="s">
        <v>550</v>
      </c>
      <c r="UGH21" s="530" t="s">
        <v>550</v>
      </c>
      <c r="UGI21" s="530" t="s">
        <v>550</v>
      </c>
      <c r="UGJ21" s="530" t="s">
        <v>550</v>
      </c>
      <c r="UGK21" s="530" t="s">
        <v>550</v>
      </c>
      <c r="UGL21" s="530" t="s">
        <v>550</v>
      </c>
      <c r="UGM21" s="530" t="s">
        <v>550</v>
      </c>
      <c r="UGN21" s="530" t="s">
        <v>550</v>
      </c>
      <c r="UGO21" s="530" t="s">
        <v>550</v>
      </c>
      <c r="UGP21" s="530" t="s">
        <v>550</v>
      </c>
      <c r="UGQ21" s="530" t="s">
        <v>550</v>
      </c>
      <c r="UGR21" s="530" t="s">
        <v>550</v>
      </c>
      <c r="UGS21" s="530" t="s">
        <v>550</v>
      </c>
      <c r="UGT21" s="530" t="s">
        <v>550</v>
      </c>
      <c r="UGU21" s="530" t="s">
        <v>550</v>
      </c>
      <c r="UGV21" s="530" t="s">
        <v>550</v>
      </c>
      <c r="UGW21" s="530" t="s">
        <v>550</v>
      </c>
      <c r="UGX21" s="530" t="s">
        <v>550</v>
      </c>
      <c r="UGY21" s="530" t="s">
        <v>550</v>
      </c>
      <c r="UGZ21" s="530" t="s">
        <v>550</v>
      </c>
      <c r="UHA21" s="530" t="s">
        <v>550</v>
      </c>
      <c r="UHB21" s="530" t="s">
        <v>550</v>
      </c>
      <c r="UHC21" s="530" t="s">
        <v>550</v>
      </c>
      <c r="UHD21" s="530" t="s">
        <v>550</v>
      </c>
      <c r="UHE21" s="530" t="s">
        <v>550</v>
      </c>
      <c r="UHF21" s="530" t="s">
        <v>550</v>
      </c>
      <c r="UHG21" s="530" t="s">
        <v>550</v>
      </c>
      <c r="UHH21" s="530" t="s">
        <v>550</v>
      </c>
      <c r="UHI21" s="530" t="s">
        <v>550</v>
      </c>
      <c r="UHJ21" s="530" t="s">
        <v>550</v>
      </c>
      <c r="UHK21" s="530" t="s">
        <v>550</v>
      </c>
      <c r="UHL21" s="530" t="s">
        <v>550</v>
      </c>
      <c r="UHM21" s="530" t="s">
        <v>550</v>
      </c>
      <c r="UHN21" s="530" t="s">
        <v>550</v>
      </c>
      <c r="UHO21" s="530" t="s">
        <v>550</v>
      </c>
      <c r="UHP21" s="530" t="s">
        <v>550</v>
      </c>
      <c r="UHQ21" s="530" t="s">
        <v>550</v>
      </c>
      <c r="UHR21" s="530" t="s">
        <v>550</v>
      </c>
      <c r="UHS21" s="530" t="s">
        <v>550</v>
      </c>
      <c r="UHT21" s="530" t="s">
        <v>550</v>
      </c>
      <c r="UHU21" s="530" t="s">
        <v>550</v>
      </c>
      <c r="UHV21" s="530" t="s">
        <v>550</v>
      </c>
      <c r="UHW21" s="530" t="s">
        <v>550</v>
      </c>
      <c r="UHX21" s="530" t="s">
        <v>550</v>
      </c>
      <c r="UHY21" s="530" t="s">
        <v>550</v>
      </c>
      <c r="UHZ21" s="530" t="s">
        <v>550</v>
      </c>
      <c r="UIA21" s="530" t="s">
        <v>550</v>
      </c>
      <c r="UIB21" s="530" t="s">
        <v>550</v>
      </c>
      <c r="UIC21" s="530" t="s">
        <v>550</v>
      </c>
      <c r="UID21" s="530" t="s">
        <v>550</v>
      </c>
      <c r="UIE21" s="530" t="s">
        <v>550</v>
      </c>
      <c r="UIF21" s="530" t="s">
        <v>550</v>
      </c>
      <c r="UIG21" s="530" t="s">
        <v>550</v>
      </c>
      <c r="UIH21" s="530" t="s">
        <v>550</v>
      </c>
      <c r="UII21" s="530" t="s">
        <v>550</v>
      </c>
      <c r="UIJ21" s="530" t="s">
        <v>550</v>
      </c>
      <c r="UIK21" s="530" t="s">
        <v>550</v>
      </c>
      <c r="UIL21" s="530" t="s">
        <v>550</v>
      </c>
      <c r="UIM21" s="530" t="s">
        <v>550</v>
      </c>
      <c r="UIN21" s="530" t="s">
        <v>550</v>
      </c>
      <c r="UIO21" s="530" t="s">
        <v>550</v>
      </c>
      <c r="UIP21" s="530" t="s">
        <v>550</v>
      </c>
      <c r="UIQ21" s="530" t="s">
        <v>550</v>
      </c>
      <c r="UIR21" s="530" t="s">
        <v>550</v>
      </c>
      <c r="UIS21" s="530" t="s">
        <v>550</v>
      </c>
      <c r="UIT21" s="530" t="s">
        <v>550</v>
      </c>
      <c r="UIU21" s="530" t="s">
        <v>550</v>
      </c>
      <c r="UIV21" s="530" t="s">
        <v>550</v>
      </c>
      <c r="UIW21" s="530" t="s">
        <v>550</v>
      </c>
      <c r="UIX21" s="530" t="s">
        <v>550</v>
      </c>
      <c r="UIY21" s="530" t="s">
        <v>550</v>
      </c>
      <c r="UIZ21" s="530" t="s">
        <v>550</v>
      </c>
      <c r="UJA21" s="530" t="s">
        <v>550</v>
      </c>
      <c r="UJB21" s="530" t="s">
        <v>550</v>
      </c>
      <c r="UJC21" s="530" t="s">
        <v>550</v>
      </c>
      <c r="UJD21" s="530" t="s">
        <v>550</v>
      </c>
      <c r="UJE21" s="530" t="s">
        <v>550</v>
      </c>
      <c r="UJF21" s="530" t="s">
        <v>550</v>
      </c>
      <c r="UJG21" s="530" t="s">
        <v>550</v>
      </c>
      <c r="UJH21" s="530" t="s">
        <v>550</v>
      </c>
      <c r="UJI21" s="530" t="s">
        <v>550</v>
      </c>
      <c r="UJJ21" s="530" t="s">
        <v>550</v>
      </c>
      <c r="UJK21" s="530" t="s">
        <v>550</v>
      </c>
      <c r="UJL21" s="530" t="s">
        <v>550</v>
      </c>
      <c r="UJM21" s="530" t="s">
        <v>550</v>
      </c>
      <c r="UJN21" s="530" t="s">
        <v>550</v>
      </c>
      <c r="UJO21" s="530" t="s">
        <v>550</v>
      </c>
      <c r="UJP21" s="530" t="s">
        <v>550</v>
      </c>
      <c r="UJQ21" s="530" t="s">
        <v>550</v>
      </c>
      <c r="UJR21" s="530" t="s">
        <v>550</v>
      </c>
      <c r="UJS21" s="530" t="s">
        <v>550</v>
      </c>
      <c r="UJT21" s="530" t="s">
        <v>550</v>
      </c>
      <c r="UJU21" s="530" t="s">
        <v>550</v>
      </c>
      <c r="UJV21" s="530" t="s">
        <v>550</v>
      </c>
      <c r="UJW21" s="530" t="s">
        <v>550</v>
      </c>
      <c r="UJX21" s="530" t="s">
        <v>550</v>
      </c>
      <c r="UJY21" s="530" t="s">
        <v>550</v>
      </c>
      <c r="UJZ21" s="530" t="s">
        <v>550</v>
      </c>
      <c r="UKA21" s="530" t="s">
        <v>550</v>
      </c>
      <c r="UKB21" s="530" t="s">
        <v>550</v>
      </c>
      <c r="UKC21" s="530" t="s">
        <v>550</v>
      </c>
      <c r="UKD21" s="530" t="s">
        <v>550</v>
      </c>
      <c r="UKE21" s="530" t="s">
        <v>550</v>
      </c>
      <c r="UKF21" s="530" t="s">
        <v>550</v>
      </c>
      <c r="UKG21" s="530" t="s">
        <v>550</v>
      </c>
      <c r="UKH21" s="530" t="s">
        <v>550</v>
      </c>
      <c r="UKI21" s="530" t="s">
        <v>550</v>
      </c>
      <c r="UKJ21" s="530" t="s">
        <v>550</v>
      </c>
      <c r="UKK21" s="530" t="s">
        <v>550</v>
      </c>
      <c r="UKL21" s="530" t="s">
        <v>550</v>
      </c>
      <c r="UKM21" s="530" t="s">
        <v>550</v>
      </c>
      <c r="UKN21" s="530" t="s">
        <v>550</v>
      </c>
      <c r="UKO21" s="530" t="s">
        <v>550</v>
      </c>
      <c r="UKP21" s="530" t="s">
        <v>550</v>
      </c>
      <c r="UKQ21" s="530" t="s">
        <v>550</v>
      </c>
      <c r="UKR21" s="530" t="s">
        <v>550</v>
      </c>
      <c r="UKS21" s="530" t="s">
        <v>550</v>
      </c>
      <c r="UKT21" s="530" t="s">
        <v>550</v>
      </c>
      <c r="UKU21" s="530" t="s">
        <v>550</v>
      </c>
      <c r="UKV21" s="530" t="s">
        <v>550</v>
      </c>
      <c r="UKW21" s="530" t="s">
        <v>550</v>
      </c>
      <c r="UKX21" s="530" t="s">
        <v>550</v>
      </c>
      <c r="UKY21" s="530" t="s">
        <v>550</v>
      </c>
      <c r="UKZ21" s="530" t="s">
        <v>550</v>
      </c>
      <c r="ULA21" s="530" t="s">
        <v>550</v>
      </c>
      <c r="ULB21" s="530" t="s">
        <v>550</v>
      </c>
      <c r="ULC21" s="530" t="s">
        <v>550</v>
      </c>
      <c r="ULD21" s="530" t="s">
        <v>550</v>
      </c>
      <c r="ULE21" s="530" t="s">
        <v>550</v>
      </c>
      <c r="ULF21" s="530" t="s">
        <v>550</v>
      </c>
      <c r="ULG21" s="530" t="s">
        <v>550</v>
      </c>
      <c r="ULH21" s="530" t="s">
        <v>550</v>
      </c>
      <c r="ULI21" s="530" t="s">
        <v>550</v>
      </c>
      <c r="ULJ21" s="530" t="s">
        <v>550</v>
      </c>
      <c r="ULK21" s="530" t="s">
        <v>550</v>
      </c>
      <c r="ULL21" s="530" t="s">
        <v>550</v>
      </c>
      <c r="ULM21" s="530" t="s">
        <v>550</v>
      </c>
      <c r="ULN21" s="530" t="s">
        <v>550</v>
      </c>
      <c r="ULO21" s="530" t="s">
        <v>550</v>
      </c>
      <c r="ULP21" s="530" t="s">
        <v>550</v>
      </c>
      <c r="ULQ21" s="530" t="s">
        <v>550</v>
      </c>
      <c r="ULR21" s="530" t="s">
        <v>550</v>
      </c>
      <c r="ULS21" s="530" t="s">
        <v>550</v>
      </c>
      <c r="ULT21" s="530" t="s">
        <v>550</v>
      </c>
      <c r="ULU21" s="530" t="s">
        <v>550</v>
      </c>
      <c r="ULV21" s="530" t="s">
        <v>550</v>
      </c>
      <c r="ULW21" s="530" t="s">
        <v>550</v>
      </c>
      <c r="ULX21" s="530" t="s">
        <v>550</v>
      </c>
      <c r="ULY21" s="530" t="s">
        <v>550</v>
      </c>
      <c r="ULZ21" s="530" t="s">
        <v>550</v>
      </c>
      <c r="UMA21" s="530" t="s">
        <v>550</v>
      </c>
      <c r="UMB21" s="530" t="s">
        <v>550</v>
      </c>
      <c r="UMC21" s="530" t="s">
        <v>550</v>
      </c>
      <c r="UMD21" s="530" t="s">
        <v>550</v>
      </c>
      <c r="UME21" s="530" t="s">
        <v>550</v>
      </c>
      <c r="UMF21" s="530" t="s">
        <v>550</v>
      </c>
      <c r="UMG21" s="530" t="s">
        <v>550</v>
      </c>
      <c r="UMH21" s="530" t="s">
        <v>550</v>
      </c>
      <c r="UMI21" s="530" t="s">
        <v>550</v>
      </c>
      <c r="UMJ21" s="530" t="s">
        <v>550</v>
      </c>
      <c r="UMK21" s="530" t="s">
        <v>550</v>
      </c>
      <c r="UML21" s="530" t="s">
        <v>550</v>
      </c>
      <c r="UMM21" s="530" t="s">
        <v>550</v>
      </c>
      <c r="UMN21" s="530" t="s">
        <v>550</v>
      </c>
      <c r="UMO21" s="530" t="s">
        <v>550</v>
      </c>
      <c r="UMP21" s="530" t="s">
        <v>550</v>
      </c>
      <c r="UMQ21" s="530" t="s">
        <v>550</v>
      </c>
      <c r="UMR21" s="530" t="s">
        <v>550</v>
      </c>
      <c r="UMS21" s="530" t="s">
        <v>550</v>
      </c>
      <c r="UMT21" s="530" t="s">
        <v>550</v>
      </c>
      <c r="UMU21" s="530" t="s">
        <v>550</v>
      </c>
      <c r="UMV21" s="530" t="s">
        <v>550</v>
      </c>
      <c r="UMW21" s="530" t="s">
        <v>550</v>
      </c>
      <c r="UMX21" s="530" t="s">
        <v>550</v>
      </c>
      <c r="UMY21" s="530" t="s">
        <v>550</v>
      </c>
      <c r="UMZ21" s="530" t="s">
        <v>550</v>
      </c>
      <c r="UNA21" s="530" t="s">
        <v>550</v>
      </c>
      <c r="UNB21" s="530" t="s">
        <v>550</v>
      </c>
      <c r="UNC21" s="530" t="s">
        <v>550</v>
      </c>
      <c r="UND21" s="530" t="s">
        <v>550</v>
      </c>
      <c r="UNE21" s="530" t="s">
        <v>550</v>
      </c>
      <c r="UNF21" s="530" t="s">
        <v>550</v>
      </c>
      <c r="UNG21" s="530" t="s">
        <v>550</v>
      </c>
      <c r="UNH21" s="530" t="s">
        <v>550</v>
      </c>
      <c r="UNI21" s="530" t="s">
        <v>550</v>
      </c>
      <c r="UNJ21" s="530" t="s">
        <v>550</v>
      </c>
      <c r="UNK21" s="530" t="s">
        <v>550</v>
      </c>
      <c r="UNL21" s="530" t="s">
        <v>550</v>
      </c>
      <c r="UNM21" s="530" t="s">
        <v>550</v>
      </c>
      <c r="UNN21" s="530" t="s">
        <v>550</v>
      </c>
      <c r="UNO21" s="530" t="s">
        <v>550</v>
      </c>
      <c r="UNP21" s="530" t="s">
        <v>550</v>
      </c>
      <c r="UNQ21" s="530" t="s">
        <v>550</v>
      </c>
      <c r="UNR21" s="530" t="s">
        <v>550</v>
      </c>
      <c r="UNS21" s="530" t="s">
        <v>550</v>
      </c>
      <c r="UNT21" s="530" t="s">
        <v>550</v>
      </c>
      <c r="UNU21" s="530" t="s">
        <v>550</v>
      </c>
      <c r="UNV21" s="530" t="s">
        <v>550</v>
      </c>
      <c r="UNW21" s="530" t="s">
        <v>550</v>
      </c>
      <c r="UNX21" s="530" t="s">
        <v>550</v>
      </c>
      <c r="UNY21" s="530" t="s">
        <v>550</v>
      </c>
      <c r="UNZ21" s="530" t="s">
        <v>550</v>
      </c>
      <c r="UOA21" s="530" t="s">
        <v>550</v>
      </c>
      <c r="UOB21" s="530" t="s">
        <v>550</v>
      </c>
      <c r="UOC21" s="530" t="s">
        <v>550</v>
      </c>
      <c r="UOD21" s="530" t="s">
        <v>550</v>
      </c>
      <c r="UOE21" s="530" t="s">
        <v>550</v>
      </c>
      <c r="UOF21" s="530" t="s">
        <v>550</v>
      </c>
      <c r="UOG21" s="530" t="s">
        <v>550</v>
      </c>
      <c r="UOH21" s="530" t="s">
        <v>550</v>
      </c>
      <c r="UOI21" s="530" t="s">
        <v>550</v>
      </c>
      <c r="UOJ21" s="530" t="s">
        <v>550</v>
      </c>
      <c r="UOK21" s="530" t="s">
        <v>550</v>
      </c>
      <c r="UOL21" s="530" t="s">
        <v>550</v>
      </c>
      <c r="UOM21" s="530" t="s">
        <v>550</v>
      </c>
      <c r="UON21" s="530" t="s">
        <v>550</v>
      </c>
      <c r="UOO21" s="530" t="s">
        <v>550</v>
      </c>
      <c r="UOP21" s="530" t="s">
        <v>550</v>
      </c>
      <c r="UOQ21" s="530" t="s">
        <v>550</v>
      </c>
      <c r="UOR21" s="530" t="s">
        <v>550</v>
      </c>
      <c r="UOS21" s="530" t="s">
        <v>550</v>
      </c>
      <c r="UOT21" s="530" t="s">
        <v>550</v>
      </c>
      <c r="UOU21" s="530" t="s">
        <v>550</v>
      </c>
      <c r="UOV21" s="530" t="s">
        <v>550</v>
      </c>
      <c r="UOW21" s="530" t="s">
        <v>550</v>
      </c>
      <c r="UOX21" s="530" t="s">
        <v>550</v>
      </c>
      <c r="UOY21" s="530" t="s">
        <v>550</v>
      </c>
      <c r="UOZ21" s="530" t="s">
        <v>550</v>
      </c>
      <c r="UPA21" s="530" t="s">
        <v>550</v>
      </c>
      <c r="UPB21" s="530" t="s">
        <v>550</v>
      </c>
      <c r="UPC21" s="530" t="s">
        <v>550</v>
      </c>
      <c r="UPD21" s="530" t="s">
        <v>550</v>
      </c>
      <c r="UPE21" s="530" t="s">
        <v>550</v>
      </c>
      <c r="UPF21" s="530" t="s">
        <v>550</v>
      </c>
      <c r="UPG21" s="530" t="s">
        <v>550</v>
      </c>
      <c r="UPH21" s="530" t="s">
        <v>550</v>
      </c>
      <c r="UPI21" s="530" t="s">
        <v>550</v>
      </c>
      <c r="UPJ21" s="530" t="s">
        <v>550</v>
      </c>
      <c r="UPK21" s="530" t="s">
        <v>550</v>
      </c>
      <c r="UPL21" s="530" t="s">
        <v>550</v>
      </c>
      <c r="UPM21" s="530" t="s">
        <v>550</v>
      </c>
      <c r="UPN21" s="530" t="s">
        <v>550</v>
      </c>
      <c r="UPO21" s="530" t="s">
        <v>550</v>
      </c>
      <c r="UPP21" s="530" t="s">
        <v>550</v>
      </c>
      <c r="UPQ21" s="530" t="s">
        <v>550</v>
      </c>
      <c r="UPR21" s="530" t="s">
        <v>550</v>
      </c>
      <c r="UPS21" s="530" t="s">
        <v>550</v>
      </c>
      <c r="UPT21" s="530" t="s">
        <v>550</v>
      </c>
      <c r="UPU21" s="530" t="s">
        <v>550</v>
      </c>
      <c r="UPV21" s="530" t="s">
        <v>550</v>
      </c>
      <c r="UPW21" s="530" t="s">
        <v>550</v>
      </c>
      <c r="UPX21" s="530" t="s">
        <v>550</v>
      </c>
      <c r="UPY21" s="530" t="s">
        <v>550</v>
      </c>
      <c r="UPZ21" s="530" t="s">
        <v>550</v>
      </c>
      <c r="UQA21" s="530" t="s">
        <v>550</v>
      </c>
      <c r="UQB21" s="530" t="s">
        <v>550</v>
      </c>
      <c r="UQC21" s="530" t="s">
        <v>550</v>
      </c>
      <c r="UQD21" s="530" t="s">
        <v>550</v>
      </c>
      <c r="UQE21" s="530" t="s">
        <v>550</v>
      </c>
      <c r="UQF21" s="530" t="s">
        <v>550</v>
      </c>
      <c r="UQG21" s="530" t="s">
        <v>550</v>
      </c>
      <c r="UQH21" s="530" t="s">
        <v>550</v>
      </c>
      <c r="UQI21" s="530" t="s">
        <v>550</v>
      </c>
      <c r="UQJ21" s="530" t="s">
        <v>550</v>
      </c>
      <c r="UQK21" s="530" t="s">
        <v>550</v>
      </c>
      <c r="UQL21" s="530" t="s">
        <v>550</v>
      </c>
      <c r="UQM21" s="530" t="s">
        <v>550</v>
      </c>
      <c r="UQN21" s="530" t="s">
        <v>550</v>
      </c>
      <c r="UQO21" s="530" t="s">
        <v>550</v>
      </c>
      <c r="UQP21" s="530" t="s">
        <v>550</v>
      </c>
      <c r="UQQ21" s="530" t="s">
        <v>550</v>
      </c>
      <c r="UQR21" s="530" t="s">
        <v>550</v>
      </c>
      <c r="UQS21" s="530" t="s">
        <v>550</v>
      </c>
      <c r="UQT21" s="530" t="s">
        <v>550</v>
      </c>
      <c r="UQU21" s="530" t="s">
        <v>550</v>
      </c>
      <c r="UQV21" s="530" t="s">
        <v>550</v>
      </c>
      <c r="UQW21" s="530" t="s">
        <v>550</v>
      </c>
      <c r="UQX21" s="530" t="s">
        <v>550</v>
      </c>
      <c r="UQY21" s="530" t="s">
        <v>550</v>
      </c>
      <c r="UQZ21" s="530" t="s">
        <v>550</v>
      </c>
      <c r="URA21" s="530" t="s">
        <v>550</v>
      </c>
      <c r="URB21" s="530" t="s">
        <v>550</v>
      </c>
      <c r="URC21" s="530" t="s">
        <v>550</v>
      </c>
      <c r="URD21" s="530" t="s">
        <v>550</v>
      </c>
      <c r="URE21" s="530" t="s">
        <v>550</v>
      </c>
      <c r="URF21" s="530" t="s">
        <v>550</v>
      </c>
      <c r="URG21" s="530" t="s">
        <v>550</v>
      </c>
      <c r="URH21" s="530" t="s">
        <v>550</v>
      </c>
      <c r="URI21" s="530" t="s">
        <v>550</v>
      </c>
      <c r="URJ21" s="530" t="s">
        <v>550</v>
      </c>
      <c r="URK21" s="530" t="s">
        <v>550</v>
      </c>
      <c r="URL21" s="530" t="s">
        <v>550</v>
      </c>
      <c r="URM21" s="530" t="s">
        <v>550</v>
      </c>
      <c r="URN21" s="530" t="s">
        <v>550</v>
      </c>
      <c r="URO21" s="530" t="s">
        <v>550</v>
      </c>
      <c r="URP21" s="530" t="s">
        <v>550</v>
      </c>
      <c r="URQ21" s="530" t="s">
        <v>550</v>
      </c>
      <c r="URR21" s="530" t="s">
        <v>550</v>
      </c>
      <c r="URS21" s="530" t="s">
        <v>550</v>
      </c>
      <c r="URT21" s="530" t="s">
        <v>550</v>
      </c>
      <c r="URU21" s="530" t="s">
        <v>550</v>
      </c>
      <c r="URV21" s="530" t="s">
        <v>550</v>
      </c>
      <c r="URW21" s="530" t="s">
        <v>550</v>
      </c>
      <c r="URX21" s="530" t="s">
        <v>550</v>
      </c>
      <c r="URY21" s="530" t="s">
        <v>550</v>
      </c>
      <c r="URZ21" s="530" t="s">
        <v>550</v>
      </c>
      <c r="USA21" s="530" t="s">
        <v>550</v>
      </c>
      <c r="USB21" s="530" t="s">
        <v>550</v>
      </c>
      <c r="USC21" s="530" t="s">
        <v>550</v>
      </c>
      <c r="USD21" s="530" t="s">
        <v>550</v>
      </c>
      <c r="USE21" s="530" t="s">
        <v>550</v>
      </c>
      <c r="USF21" s="530" t="s">
        <v>550</v>
      </c>
      <c r="USG21" s="530" t="s">
        <v>550</v>
      </c>
      <c r="USH21" s="530" t="s">
        <v>550</v>
      </c>
      <c r="USI21" s="530" t="s">
        <v>550</v>
      </c>
      <c r="USJ21" s="530" t="s">
        <v>550</v>
      </c>
      <c r="USK21" s="530" t="s">
        <v>550</v>
      </c>
      <c r="USL21" s="530" t="s">
        <v>550</v>
      </c>
      <c r="USM21" s="530" t="s">
        <v>550</v>
      </c>
      <c r="USN21" s="530" t="s">
        <v>550</v>
      </c>
      <c r="USO21" s="530" t="s">
        <v>550</v>
      </c>
      <c r="USP21" s="530" t="s">
        <v>550</v>
      </c>
      <c r="USQ21" s="530" t="s">
        <v>550</v>
      </c>
      <c r="USR21" s="530" t="s">
        <v>550</v>
      </c>
      <c r="USS21" s="530" t="s">
        <v>550</v>
      </c>
      <c r="UST21" s="530" t="s">
        <v>550</v>
      </c>
      <c r="USU21" s="530" t="s">
        <v>550</v>
      </c>
      <c r="USV21" s="530" t="s">
        <v>550</v>
      </c>
      <c r="USW21" s="530" t="s">
        <v>550</v>
      </c>
      <c r="USX21" s="530" t="s">
        <v>550</v>
      </c>
      <c r="USY21" s="530" t="s">
        <v>550</v>
      </c>
      <c r="USZ21" s="530" t="s">
        <v>550</v>
      </c>
      <c r="UTA21" s="530" t="s">
        <v>550</v>
      </c>
      <c r="UTB21" s="530" t="s">
        <v>550</v>
      </c>
      <c r="UTC21" s="530" t="s">
        <v>550</v>
      </c>
      <c r="UTD21" s="530" t="s">
        <v>550</v>
      </c>
      <c r="UTE21" s="530" t="s">
        <v>550</v>
      </c>
      <c r="UTF21" s="530" t="s">
        <v>550</v>
      </c>
      <c r="UTG21" s="530" t="s">
        <v>550</v>
      </c>
      <c r="UTH21" s="530" t="s">
        <v>550</v>
      </c>
      <c r="UTI21" s="530" t="s">
        <v>550</v>
      </c>
      <c r="UTJ21" s="530" t="s">
        <v>550</v>
      </c>
      <c r="UTK21" s="530" t="s">
        <v>550</v>
      </c>
      <c r="UTL21" s="530" t="s">
        <v>550</v>
      </c>
      <c r="UTM21" s="530" t="s">
        <v>550</v>
      </c>
      <c r="UTN21" s="530" t="s">
        <v>550</v>
      </c>
      <c r="UTO21" s="530" t="s">
        <v>550</v>
      </c>
      <c r="UTP21" s="530" t="s">
        <v>550</v>
      </c>
      <c r="UTQ21" s="530" t="s">
        <v>550</v>
      </c>
      <c r="UTR21" s="530" t="s">
        <v>550</v>
      </c>
      <c r="UTS21" s="530" t="s">
        <v>550</v>
      </c>
      <c r="UTT21" s="530" t="s">
        <v>550</v>
      </c>
      <c r="UTU21" s="530" t="s">
        <v>550</v>
      </c>
      <c r="UTV21" s="530" t="s">
        <v>550</v>
      </c>
      <c r="UTW21" s="530" t="s">
        <v>550</v>
      </c>
      <c r="UTX21" s="530" t="s">
        <v>550</v>
      </c>
      <c r="UTY21" s="530" t="s">
        <v>550</v>
      </c>
      <c r="UTZ21" s="530" t="s">
        <v>550</v>
      </c>
      <c r="UUA21" s="530" t="s">
        <v>550</v>
      </c>
      <c r="UUB21" s="530" t="s">
        <v>550</v>
      </c>
      <c r="UUC21" s="530" t="s">
        <v>550</v>
      </c>
      <c r="UUD21" s="530" t="s">
        <v>550</v>
      </c>
      <c r="UUE21" s="530" t="s">
        <v>550</v>
      </c>
      <c r="UUF21" s="530" t="s">
        <v>550</v>
      </c>
      <c r="UUG21" s="530" t="s">
        <v>550</v>
      </c>
      <c r="UUH21" s="530" t="s">
        <v>550</v>
      </c>
      <c r="UUI21" s="530" t="s">
        <v>550</v>
      </c>
      <c r="UUJ21" s="530" t="s">
        <v>550</v>
      </c>
      <c r="UUK21" s="530" t="s">
        <v>550</v>
      </c>
      <c r="UUL21" s="530" t="s">
        <v>550</v>
      </c>
      <c r="UUM21" s="530" t="s">
        <v>550</v>
      </c>
      <c r="UUN21" s="530" t="s">
        <v>550</v>
      </c>
      <c r="UUO21" s="530" t="s">
        <v>550</v>
      </c>
      <c r="UUP21" s="530" t="s">
        <v>550</v>
      </c>
      <c r="UUQ21" s="530" t="s">
        <v>550</v>
      </c>
      <c r="UUR21" s="530" t="s">
        <v>550</v>
      </c>
      <c r="UUS21" s="530" t="s">
        <v>550</v>
      </c>
      <c r="UUT21" s="530" t="s">
        <v>550</v>
      </c>
      <c r="UUU21" s="530" t="s">
        <v>550</v>
      </c>
      <c r="UUV21" s="530" t="s">
        <v>550</v>
      </c>
      <c r="UUW21" s="530" t="s">
        <v>550</v>
      </c>
      <c r="UUX21" s="530" t="s">
        <v>550</v>
      </c>
      <c r="UUY21" s="530" t="s">
        <v>550</v>
      </c>
      <c r="UUZ21" s="530" t="s">
        <v>550</v>
      </c>
      <c r="UVA21" s="530" t="s">
        <v>550</v>
      </c>
      <c r="UVB21" s="530" t="s">
        <v>550</v>
      </c>
      <c r="UVC21" s="530" t="s">
        <v>550</v>
      </c>
      <c r="UVD21" s="530" t="s">
        <v>550</v>
      </c>
      <c r="UVE21" s="530" t="s">
        <v>550</v>
      </c>
      <c r="UVF21" s="530" t="s">
        <v>550</v>
      </c>
      <c r="UVG21" s="530" t="s">
        <v>550</v>
      </c>
      <c r="UVH21" s="530" t="s">
        <v>550</v>
      </c>
      <c r="UVI21" s="530" t="s">
        <v>550</v>
      </c>
      <c r="UVJ21" s="530" t="s">
        <v>550</v>
      </c>
      <c r="UVK21" s="530" t="s">
        <v>550</v>
      </c>
      <c r="UVL21" s="530" t="s">
        <v>550</v>
      </c>
      <c r="UVM21" s="530" t="s">
        <v>550</v>
      </c>
      <c r="UVN21" s="530" t="s">
        <v>550</v>
      </c>
      <c r="UVO21" s="530" t="s">
        <v>550</v>
      </c>
      <c r="UVP21" s="530" t="s">
        <v>550</v>
      </c>
      <c r="UVQ21" s="530" t="s">
        <v>550</v>
      </c>
      <c r="UVR21" s="530" t="s">
        <v>550</v>
      </c>
      <c r="UVS21" s="530" t="s">
        <v>550</v>
      </c>
      <c r="UVT21" s="530" t="s">
        <v>550</v>
      </c>
      <c r="UVU21" s="530" t="s">
        <v>550</v>
      </c>
      <c r="UVV21" s="530" t="s">
        <v>550</v>
      </c>
      <c r="UVW21" s="530" t="s">
        <v>550</v>
      </c>
      <c r="UVX21" s="530" t="s">
        <v>550</v>
      </c>
      <c r="UVY21" s="530" t="s">
        <v>550</v>
      </c>
      <c r="UVZ21" s="530" t="s">
        <v>550</v>
      </c>
      <c r="UWA21" s="530" t="s">
        <v>550</v>
      </c>
      <c r="UWB21" s="530" t="s">
        <v>550</v>
      </c>
      <c r="UWC21" s="530" t="s">
        <v>550</v>
      </c>
      <c r="UWD21" s="530" t="s">
        <v>550</v>
      </c>
      <c r="UWE21" s="530" t="s">
        <v>550</v>
      </c>
      <c r="UWF21" s="530" t="s">
        <v>550</v>
      </c>
      <c r="UWG21" s="530" t="s">
        <v>550</v>
      </c>
      <c r="UWH21" s="530" t="s">
        <v>550</v>
      </c>
      <c r="UWI21" s="530" t="s">
        <v>550</v>
      </c>
      <c r="UWJ21" s="530" t="s">
        <v>550</v>
      </c>
      <c r="UWK21" s="530" t="s">
        <v>550</v>
      </c>
      <c r="UWL21" s="530" t="s">
        <v>550</v>
      </c>
      <c r="UWM21" s="530" t="s">
        <v>550</v>
      </c>
      <c r="UWN21" s="530" t="s">
        <v>550</v>
      </c>
      <c r="UWO21" s="530" t="s">
        <v>550</v>
      </c>
      <c r="UWP21" s="530" t="s">
        <v>550</v>
      </c>
      <c r="UWQ21" s="530" t="s">
        <v>550</v>
      </c>
      <c r="UWR21" s="530" t="s">
        <v>550</v>
      </c>
      <c r="UWS21" s="530" t="s">
        <v>550</v>
      </c>
      <c r="UWT21" s="530" t="s">
        <v>550</v>
      </c>
      <c r="UWU21" s="530" t="s">
        <v>550</v>
      </c>
      <c r="UWV21" s="530" t="s">
        <v>550</v>
      </c>
      <c r="UWW21" s="530" t="s">
        <v>550</v>
      </c>
      <c r="UWX21" s="530" t="s">
        <v>550</v>
      </c>
      <c r="UWY21" s="530" t="s">
        <v>550</v>
      </c>
      <c r="UWZ21" s="530" t="s">
        <v>550</v>
      </c>
      <c r="UXA21" s="530" t="s">
        <v>550</v>
      </c>
      <c r="UXB21" s="530" t="s">
        <v>550</v>
      </c>
      <c r="UXC21" s="530" t="s">
        <v>550</v>
      </c>
      <c r="UXD21" s="530" t="s">
        <v>550</v>
      </c>
      <c r="UXE21" s="530" t="s">
        <v>550</v>
      </c>
      <c r="UXF21" s="530" t="s">
        <v>550</v>
      </c>
      <c r="UXG21" s="530" t="s">
        <v>550</v>
      </c>
      <c r="UXH21" s="530" t="s">
        <v>550</v>
      </c>
      <c r="UXI21" s="530" t="s">
        <v>550</v>
      </c>
      <c r="UXJ21" s="530" t="s">
        <v>550</v>
      </c>
      <c r="UXK21" s="530" t="s">
        <v>550</v>
      </c>
      <c r="UXL21" s="530" t="s">
        <v>550</v>
      </c>
      <c r="UXM21" s="530" t="s">
        <v>550</v>
      </c>
      <c r="UXN21" s="530" t="s">
        <v>550</v>
      </c>
      <c r="UXO21" s="530" t="s">
        <v>550</v>
      </c>
      <c r="UXP21" s="530" t="s">
        <v>550</v>
      </c>
      <c r="UXQ21" s="530" t="s">
        <v>550</v>
      </c>
      <c r="UXR21" s="530" t="s">
        <v>550</v>
      </c>
      <c r="UXS21" s="530" t="s">
        <v>550</v>
      </c>
      <c r="UXT21" s="530" t="s">
        <v>550</v>
      </c>
      <c r="UXU21" s="530" t="s">
        <v>550</v>
      </c>
      <c r="UXV21" s="530" t="s">
        <v>550</v>
      </c>
      <c r="UXW21" s="530" t="s">
        <v>550</v>
      </c>
      <c r="UXX21" s="530" t="s">
        <v>550</v>
      </c>
      <c r="UXY21" s="530" t="s">
        <v>550</v>
      </c>
      <c r="UXZ21" s="530" t="s">
        <v>550</v>
      </c>
      <c r="UYA21" s="530" t="s">
        <v>550</v>
      </c>
      <c r="UYB21" s="530" t="s">
        <v>550</v>
      </c>
      <c r="UYC21" s="530" t="s">
        <v>550</v>
      </c>
      <c r="UYD21" s="530" t="s">
        <v>550</v>
      </c>
      <c r="UYE21" s="530" t="s">
        <v>550</v>
      </c>
      <c r="UYF21" s="530" t="s">
        <v>550</v>
      </c>
      <c r="UYG21" s="530" t="s">
        <v>550</v>
      </c>
      <c r="UYH21" s="530" t="s">
        <v>550</v>
      </c>
      <c r="UYI21" s="530" t="s">
        <v>550</v>
      </c>
      <c r="UYJ21" s="530" t="s">
        <v>550</v>
      </c>
      <c r="UYK21" s="530" t="s">
        <v>550</v>
      </c>
      <c r="UYL21" s="530" t="s">
        <v>550</v>
      </c>
      <c r="UYM21" s="530" t="s">
        <v>550</v>
      </c>
      <c r="UYN21" s="530" t="s">
        <v>550</v>
      </c>
      <c r="UYO21" s="530" t="s">
        <v>550</v>
      </c>
      <c r="UYP21" s="530" t="s">
        <v>550</v>
      </c>
      <c r="UYQ21" s="530" t="s">
        <v>550</v>
      </c>
      <c r="UYR21" s="530" t="s">
        <v>550</v>
      </c>
      <c r="UYS21" s="530" t="s">
        <v>550</v>
      </c>
      <c r="UYT21" s="530" t="s">
        <v>550</v>
      </c>
      <c r="UYU21" s="530" t="s">
        <v>550</v>
      </c>
      <c r="UYV21" s="530" t="s">
        <v>550</v>
      </c>
      <c r="UYW21" s="530" t="s">
        <v>550</v>
      </c>
      <c r="UYX21" s="530" t="s">
        <v>550</v>
      </c>
      <c r="UYY21" s="530" t="s">
        <v>550</v>
      </c>
      <c r="UYZ21" s="530" t="s">
        <v>550</v>
      </c>
      <c r="UZA21" s="530" t="s">
        <v>550</v>
      </c>
      <c r="UZB21" s="530" t="s">
        <v>550</v>
      </c>
      <c r="UZC21" s="530" t="s">
        <v>550</v>
      </c>
      <c r="UZD21" s="530" t="s">
        <v>550</v>
      </c>
      <c r="UZE21" s="530" t="s">
        <v>550</v>
      </c>
      <c r="UZF21" s="530" t="s">
        <v>550</v>
      </c>
      <c r="UZG21" s="530" t="s">
        <v>550</v>
      </c>
      <c r="UZH21" s="530" t="s">
        <v>550</v>
      </c>
      <c r="UZI21" s="530" t="s">
        <v>550</v>
      </c>
      <c r="UZJ21" s="530" t="s">
        <v>550</v>
      </c>
      <c r="UZK21" s="530" t="s">
        <v>550</v>
      </c>
      <c r="UZL21" s="530" t="s">
        <v>550</v>
      </c>
      <c r="UZM21" s="530" t="s">
        <v>550</v>
      </c>
      <c r="UZN21" s="530" t="s">
        <v>550</v>
      </c>
      <c r="UZO21" s="530" t="s">
        <v>550</v>
      </c>
      <c r="UZP21" s="530" t="s">
        <v>550</v>
      </c>
      <c r="UZQ21" s="530" t="s">
        <v>550</v>
      </c>
      <c r="UZR21" s="530" t="s">
        <v>550</v>
      </c>
      <c r="UZS21" s="530" t="s">
        <v>550</v>
      </c>
      <c r="UZT21" s="530" t="s">
        <v>550</v>
      </c>
      <c r="UZU21" s="530" t="s">
        <v>550</v>
      </c>
      <c r="UZV21" s="530" t="s">
        <v>550</v>
      </c>
      <c r="UZW21" s="530" t="s">
        <v>550</v>
      </c>
      <c r="UZX21" s="530" t="s">
        <v>550</v>
      </c>
      <c r="UZY21" s="530" t="s">
        <v>550</v>
      </c>
      <c r="UZZ21" s="530" t="s">
        <v>550</v>
      </c>
      <c r="VAA21" s="530" t="s">
        <v>550</v>
      </c>
      <c r="VAB21" s="530" t="s">
        <v>550</v>
      </c>
      <c r="VAC21" s="530" t="s">
        <v>550</v>
      </c>
      <c r="VAD21" s="530" t="s">
        <v>550</v>
      </c>
      <c r="VAE21" s="530" t="s">
        <v>550</v>
      </c>
      <c r="VAF21" s="530" t="s">
        <v>550</v>
      </c>
      <c r="VAG21" s="530" t="s">
        <v>550</v>
      </c>
      <c r="VAH21" s="530" t="s">
        <v>550</v>
      </c>
      <c r="VAI21" s="530" t="s">
        <v>550</v>
      </c>
      <c r="VAJ21" s="530" t="s">
        <v>550</v>
      </c>
      <c r="VAK21" s="530" t="s">
        <v>550</v>
      </c>
      <c r="VAL21" s="530" t="s">
        <v>550</v>
      </c>
      <c r="VAM21" s="530" t="s">
        <v>550</v>
      </c>
      <c r="VAN21" s="530" t="s">
        <v>550</v>
      </c>
      <c r="VAO21" s="530" t="s">
        <v>550</v>
      </c>
      <c r="VAP21" s="530" t="s">
        <v>550</v>
      </c>
      <c r="VAQ21" s="530" t="s">
        <v>550</v>
      </c>
      <c r="VAR21" s="530" t="s">
        <v>550</v>
      </c>
      <c r="VAS21" s="530" t="s">
        <v>550</v>
      </c>
      <c r="VAT21" s="530" t="s">
        <v>550</v>
      </c>
      <c r="VAU21" s="530" t="s">
        <v>550</v>
      </c>
      <c r="VAV21" s="530" t="s">
        <v>550</v>
      </c>
      <c r="VAW21" s="530" t="s">
        <v>550</v>
      </c>
      <c r="VAX21" s="530" t="s">
        <v>550</v>
      </c>
      <c r="VAY21" s="530" t="s">
        <v>550</v>
      </c>
      <c r="VAZ21" s="530" t="s">
        <v>550</v>
      </c>
      <c r="VBA21" s="530" t="s">
        <v>550</v>
      </c>
      <c r="VBB21" s="530" t="s">
        <v>550</v>
      </c>
      <c r="VBC21" s="530" t="s">
        <v>550</v>
      </c>
      <c r="VBD21" s="530" t="s">
        <v>550</v>
      </c>
      <c r="VBE21" s="530" t="s">
        <v>550</v>
      </c>
      <c r="VBF21" s="530" t="s">
        <v>550</v>
      </c>
      <c r="VBG21" s="530" t="s">
        <v>550</v>
      </c>
      <c r="VBH21" s="530" t="s">
        <v>550</v>
      </c>
      <c r="VBI21" s="530" t="s">
        <v>550</v>
      </c>
      <c r="VBJ21" s="530" t="s">
        <v>550</v>
      </c>
      <c r="VBK21" s="530" t="s">
        <v>550</v>
      </c>
      <c r="VBL21" s="530" t="s">
        <v>550</v>
      </c>
      <c r="VBM21" s="530" t="s">
        <v>550</v>
      </c>
      <c r="VBN21" s="530" t="s">
        <v>550</v>
      </c>
      <c r="VBO21" s="530" t="s">
        <v>550</v>
      </c>
      <c r="VBP21" s="530" t="s">
        <v>550</v>
      </c>
      <c r="VBQ21" s="530" t="s">
        <v>550</v>
      </c>
      <c r="VBR21" s="530" t="s">
        <v>550</v>
      </c>
      <c r="VBS21" s="530" t="s">
        <v>550</v>
      </c>
      <c r="VBT21" s="530" t="s">
        <v>550</v>
      </c>
      <c r="VBU21" s="530" t="s">
        <v>550</v>
      </c>
      <c r="VBV21" s="530" t="s">
        <v>550</v>
      </c>
      <c r="VBW21" s="530" t="s">
        <v>550</v>
      </c>
      <c r="VBX21" s="530" t="s">
        <v>550</v>
      </c>
      <c r="VBY21" s="530" t="s">
        <v>550</v>
      </c>
      <c r="VBZ21" s="530" t="s">
        <v>550</v>
      </c>
      <c r="VCA21" s="530" t="s">
        <v>550</v>
      </c>
      <c r="VCB21" s="530" t="s">
        <v>550</v>
      </c>
      <c r="VCC21" s="530" t="s">
        <v>550</v>
      </c>
      <c r="VCD21" s="530" t="s">
        <v>550</v>
      </c>
      <c r="VCE21" s="530" t="s">
        <v>550</v>
      </c>
      <c r="VCF21" s="530" t="s">
        <v>550</v>
      </c>
      <c r="VCG21" s="530" t="s">
        <v>550</v>
      </c>
      <c r="VCH21" s="530" t="s">
        <v>550</v>
      </c>
      <c r="VCI21" s="530" t="s">
        <v>550</v>
      </c>
      <c r="VCJ21" s="530" t="s">
        <v>550</v>
      </c>
      <c r="VCK21" s="530" t="s">
        <v>550</v>
      </c>
      <c r="VCL21" s="530" t="s">
        <v>550</v>
      </c>
      <c r="VCM21" s="530" t="s">
        <v>550</v>
      </c>
      <c r="VCN21" s="530" t="s">
        <v>550</v>
      </c>
      <c r="VCO21" s="530" t="s">
        <v>550</v>
      </c>
      <c r="VCP21" s="530" t="s">
        <v>550</v>
      </c>
      <c r="VCQ21" s="530" t="s">
        <v>550</v>
      </c>
      <c r="VCR21" s="530" t="s">
        <v>550</v>
      </c>
      <c r="VCS21" s="530" t="s">
        <v>550</v>
      </c>
      <c r="VCT21" s="530" t="s">
        <v>550</v>
      </c>
      <c r="VCU21" s="530" t="s">
        <v>550</v>
      </c>
      <c r="VCV21" s="530" t="s">
        <v>550</v>
      </c>
      <c r="VCW21" s="530" t="s">
        <v>550</v>
      </c>
      <c r="VCX21" s="530" t="s">
        <v>550</v>
      </c>
      <c r="VCY21" s="530" t="s">
        <v>550</v>
      </c>
      <c r="VCZ21" s="530" t="s">
        <v>550</v>
      </c>
      <c r="VDA21" s="530" t="s">
        <v>550</v>
      </c>
      <c r="VDB21" s="530" t="s">
        <v>550</v>
      </c>
      <c r="VDC21" s="530" t="s">
        <v>550</v>
      </c>
      <c r="VDD21" s="530" t="s">
        <v>550</v>
      </c>
      <c r="VDE21" s="530" t="s">
        <v>550</v>
      </c>
      <c r="VDF21" s="530" t="s">
        <v>550</v>
      </c>
      <c r="VDG21" s="530" t="s">
        <v>550</v>
      </c>
      <c r="VDH21" s="530" t="s">
        <v>550</v>
      </c>
      <c r="VDI21" s="530" t="s">
        <v>550</v>
      </c>
      <c r="VDJ21" s="530" t="s">
        <v>550</v>
      </c>
      <c r="VDK21" s="530" t="s">
        <v>550</v>
      </c>
      <c r="VDL21" s="530" t="s">
        <v>550</v>
      </c>
      <c r="VDM21" s="530" t="s">
        <v>550</v>
      </c>
      <c r="VDN21" s="530" t="s">
        <v>550</v>
      </c>
      <c r="VDO21" s="530" t="s">
        <v>550</v>
      </c>
      <c r="VDP21" s="530" t="s">
        <v>550</v>
      </c>
      <c r="VDQ21" s="530" t="s">
        <v>550</v>
      </c>
      <c r="VDR21" s="530" t="s">
        <v>550</v>
      </c>
      <c r="VDS21" s="530" t="s">
        <v>550</v>
      </c>
      <c r="VDT21" s="530" t="s">
        <v>550</v>
      </c>
      <c r="VDU21" s="530" t="s">
        <v>550</v>
      </c>
      <c r="VDV21" s="530" t="s">
        <v>550</v>
      </c>
      <c r="VDW21" s="530" t="s">
        <v>550</v>
      </c>
      <c r="VDX21" s="530" t="s">
        <v>550</v>
      </c>
      <c r="VDY21" s="530" t="s">
        <v>550</v>
      </c>
      <c r="VDZ21" s="530" t="s">
        <v>550</v>
      </c>
      <c r="VEA21" s="530" t="s">
        <v>550</v>
      </c>
      <c r="VEB21" s="530" t="s">
        <v>550</v>
      </c>
      <c r="VEC21" s="530" t="s">
        <v>550</v>
      </c>
      <c r="VED21" s="530" t="s">
        <v>550</v>
      </c>
      <c r="VEE21" s="530" t="s">
        <v>550</v>
      </c>
      <c r="VEF21" s="530" t="s">
        <v>550</v>
      </c>
      <c r="VEG21" s="530" t="s">
        <v>550</v>
      </c>
      <c r="VEH21" s="530" t="s">
        <v>550</v>
      </c>
      <c r="VEI21" s="530" t="s">
        <v>550</v>
      </c>
      <c r="VEJ21" s="530" t="s">
        <v>550</v>
      </c>
      <c r="VEK21" s="530" t="s">
        <v>550</v>
      </c>
      <c r="VEL21" s="530" t="s">
        <v>550</v>
      </c>
      <c r="VEM21" s="530" t="s">
        <v>550</v>
      </c>
      <c r="VEN21" s="530" t="s">
        <v>550</v>
      </c>
      <c r="VEO21" s="530" t="s">
        <v>550</v>
      </c>
      <c r="VEP21" s="530" t="s">
        <v>550</v>
      </c>
      <c r="VEQ21" s="530" t="s">
        <v>550</v>
      </c>
      <c r="VER21" s="530" t="s">
        <v>550</v>
      </c>
      <c r="VES21" s="530" t="s">
        <v>550</v>
      </c>
      <c r="VET21" s="530" t="s">
        <v>550</v>
      </c>
      <c r="VEU21" s="530" t="s">
        <v>550</v>
      </c>
      <c r="VEV21" s="530" t="s">
        <v>550</v>
      </c>
      <c r="VEW21" s="530" t="s">
        <v>550</v>
      </c>
      <c r="VEX21" s="530" t="s">
        <v>550</v>
      </c>
      <c r="VEY21" s="530" t="s">
        <v>550</v>
      </c>
      <c r="VEZ21" s="530" t="s">
        <v>550</v>
      </c>
      <c r="VFA21" s="530" t="s">
        <v>550</v>
      </c>
      <c r="VFB21" s="530" t="s">
        <v>550</v>
      </c>
      <c r="VFC21" s="530" t="s">
        <v>550</v>
      </c>
      <c r="VFD21" s="530" t="s">
        <v>550</v>
      </c>
      <c r="VFE21" s="530" t="s">
        <v>550</v>
      </c>
      <c r="VFF21" s="530" t="s">
        <v>550</v>
      </c>
      <c r="VFG21" s="530" t="s">
        <v>550</v>
      </c>
      <c r="VFH21" s="530" t="s">
        <v>550</v>
      </c>
      <c r="VFI21" s="530" t="s">
        <v>550</v>
      </c>
      <c r="VFJ21" s="530" t="s">
        <v>550</v>
      </c>
      <c r="VFK21" s="530" t="s">
        <v>550</v>
      </c>
      <c r="VFL21" s="530" t="s">
        <v>550</v>
      </c>
      <c r="VFM21" s="530" t="s">
        <v>550</v>
      </c>
      <c r="VFN21" s="530" t="s">
        <v>550</v>
      </c>
      <c r="VFO21" s="530" t="s">
        <v>550</v>
      </c>
      <c r="VFP21" s="530" t="s">
        <v>550</v>
      </c>
      <c r="VFQ21" s="530" t="s">
        <v>550</v>
      </c>
      <c r="VFR21" s="530" t="s">
        <v>550</v>
      </c>
      <c r="VFS21" s="530" t="s">
        <v>550</v>
      </c>
      <c r="VFT21" s="530" t="s">
        <v>550</v>
      </c>
      <c r="VFU21" s="530" t="s">
        <v>550</v>
      </c>
      <c r="VFV21" s="530" t="s">
        <v>550</v>
      </c>
      <c r="VFW21" s="530" t="s">
        <v>550</v>
      </c>
      <c r="VFX21" s="530" t="s">
        <v>550</v>
      </c>
      <c r="VFY21" s="530" t="s">
        <v>550</v>
      </c>
      <c r="VFZ21" s="530" t="s">
        <v>550</v>
      </c>
      <c r="VGA21" s="530" t="s">
        <v>550</v>
      </c>
      <c r="VGB21" s="530" t="s">
        <v>550</v>
      </c>
      <c r="VGC21" s="530" t="s">
        <v>550</v>
      </c>
      <c r="VGD21" s="530" t="s">
        <v>550</v>
      </c>
      <c r="VGE21" s="530" t="s">
        <v>550</v>
      </c>
      <c r="VGF21" s="530" t="s">
        <v>550</v>
      </c>
      <c r="VGG21" s="530" t="s">
        <v>550</v>
      </c>
      <c r="VGH21" s="530" t="s">
        <v>550</v>
      </c>
      <c r="VGI21" s="530" t="s">
        <v>550</v>
      </c>
      <c r="VGJ21" s="530" t="s">
        <v>550</v>
      </c>
      <c r="VGK21" s="530" t="s">
        <v>550</v>
      </c>
      <c r="VGL21" s="530" t="s">
        <v>550</v>
      </c>
      <c r="VGM21" s="530" t="s">
        <v>550</v>
      </c>
      <c r="VGN21" s="530" t="s">
        <v>550</v>
      </c>
      <c r="VGO21" s="530" t="s">
        <v>550</v>
      </c>
      <c r="VGP21" s="530" t="s">
        <v>550</v>
      </c>
      <c r="VGQ21" s="530" t="s">
        <v>550</v>
      </c>
      <c r="VGR21" s="530" t="s">
        <v>550</v>
      </c>
      <c r="VGS21" s="530" t="s">
        <v>550</v>
      </c>
      <c r="VGT21" s="530" t="s">
        <v>550</v>
      </c>
      <c r="VGU21" s="530" t="s">
        <v>550</v>
      </c>
      <c r="VGV21" s="530" t="s">
        <v>550</v>
      </c>
      <c r="VGW21" s="530" t="s">
        <v>550</v>
      </c>
      <c r="VGX21" s="530" t="s">
        <v>550</v>
      </c>
      <c r="VGY21" s="530" t="s">
        <v>550</v>
      </c>
      <c r="VGZ21" s="530" t="s">
        <v>550</v>
      </c>
      <c r="VHA21" s="530" t="s">
        <v>550</v>
      </c>
      <c r="VHB21" s="530" t="s">
        <v>550</v>
      </c>
      <c r="VHC21" s="530" t="s">
        <v>550</v>
      </c>
      <c r="VHD21" s="530" t="s">
        <v>550</v>
      </c>
      <c r="VHE21" s="530" t="s">
        <v>550</v>
      </c>
      <c r="VHF21" s="530" t="s">
        <v>550</v>
      </c>
      <c r="VHG21" s="530" t="s">
        <v>550</v>
      </c>
      <c r="VHH21" s="530" t="s">
        <v>550</v>
      </c>
      <c r="VHI21" s="530" t="s">
        <v>550</v>
      </c>
      <c r="VHJ21" s="530" t="s">
        <v>550</v>
      </c>
      <c r="VHK21" s="530" t="s">
        <v>550</v>
      </c>
      <c r="VHL21" s="530" t="s">
        <v>550</v>
      </c>
      <c r="VHM21" s="530" t="s">
        <v>550</v>
      </c>
      <c r="VHN21" s="530" t="s">
        <v>550</v>
      </c>
      <c r="VHO21" s="530" t="s">
        <v>550</v>
      </c>
      <c r="VHP21" s="530" t="s">
        <v>550</v>
      </c>
      <c r="VHQ21" s="530" t="s">
        <v>550</v>
      </c>
      <c r="VHR21" s="530" t="s">
        <v>550</v>
      </c>
      <c r="VHS21" s="530" t="s">
        <v>550</v>
      </c>
      <c r="VHT21" s="530" t="s">
        <v>550</v>
      </c>
      <c r="VHU21" s="530" t="s">
        <v>550</v>
      </c>
      <c r="VHV21" s="530" t="s">
        <v>550</v>
      </c>
      <c r="VHW21" s="530" t="s">
        <v>550</v>
      </c>
      <c r="VHX21" s="530" t="s">
        <v>550</v>
      </c>
      <c r="VHY21" s="530" t="s">
        <v>550</v>
      </c>
      <c r="VHZ21" s="530" t="s">
        <v>550</v>
      </c>
      <c r="VIA21" s="530" t="s">
        <v>550</v>
      </c>
      <c r="VIB21" s="530" t="s">
        <v>550</v>
      </c>
      <c r="VIC21" s="530" t="s">
        <v>550</v>
      </c>
      <c r="VID21" s="530" t="s">
        <v>550</v>
      </c>
      <c r="VIE21" s="530" t="s">
        <v>550</v>
      </c>
      <c r="VIF21" s="530" t="s">
        <v>550</v>
      </c>
      <c r="VIG21" s="530" t="s">
        <v>550</v>
      </c>
      <c r="VIH21" s="530" t="s">
        <v>550</v>
      </c>
      <c r="VII21" s="530" t="s">
        <v>550</v>
      </c>
      <c r="VIJ21" s="530" t="s">
        <v>550</v>
      </c>
      <c r="VIK21" s="530" t="s">
        <v>550</v>
      </c>
      <c r="VIL21" s="530" t="s">
        <v>550</v>
      </c>
      <c r="VIM21" s="530" t="s">
        <v>550</v>
      </c>
      <c r="VIN21" s="530" t="s">
        <v>550</v>
      </c>
      <c r="VIO21" s="530" t="s">
        <v>550</v>
      </c>
      <c r="VIP21" s="530" t="s">
        <v>550</v>
      </c>
      <c r="VIQ21" s="530" t="s">
        <v>550</v>
      </c>
      <c r="VIR21" s="530" t="s">
        <v>550</v>
      </c>
      <c r="VIS21" s="530" t="s">
        <v>550</v>
      </c>
      <c r="VIT21" s="530" t="s">
        <v>550</v>
      </c>
      <c r="VIU21" s="530" t="s">
        <v>550</v>
      </c>
      <c r="VIV21" s="530" t="s">
        <v>550</v>
      </c>
      <c r="VIW21" s="530" t="s">
        <v>550</v>
      </c>
      <c r="VIX21" s="530" t="s">
        <v>550</v>
      </c>
      <c r="VIY21" s="530" t="s">
        <v>550</v>
      </c>
      <c r="VIZ21" s="530" t="s">
        <v>550</v>
      </c>
      <c r="VJA21" s="530" t="s">
        <v>550</v>
      </c>
      <c r="VJB21" s="530" t="s">
        <v>550</v>
      </c>
      <c r="VJC21" s="530" t="s">
        <v>550</v>
      </c>
      <c r="VJD21" s="530" t="s">
        <v>550</v>
      </c>
      <c r="VJE21" s="530" t="s">
        <v>550</v>
      </c>
      <c r="VJF21" s="530" t="s">
        <v>550</v>
      </c>
      <c r="VJG21" s="530" t="s">
        <v>550</v>
      </c>
      <c r="VJH21" s="530" t="s">
        <v>550</v>
      </c>
      <c r="VJI21" s="530" t="s">
        <v>550</v>
      </c>
      <c r="VJJ21" s="530" t="s">
        <v>550</v>
      </c>
      <c r="VJK21" s="530" t="s">
        <v>550</v>
      </c>
      <c r="VJL21" s="530" t="s">
        <v>550</v>
      </c>
      <c r="VJM21" s="530" t="s">
        <v>550</v>
      </c>
      <c r="VJN21" s="530" t="s">
        <v>550</v>
      </c>
      <c r="VJO21" s="530" t="s">
        <v>550</v>
      </c>
      <c r="VJP21" s="530" t="s">
        <v>550</v>
      </c>
      <c r="VJQ21" s="530" t="s">
        <v>550</v>
      </c>
      <c r="VJR21" s="530" t="s">
        <v>550</v>
      </c>
      <c r="VJS21" s="530" t="s">
        <v>550</v>
      </c>
      <c r="VJT21" s="530" t="s">
        <v>550</v>
      </c>
      <c r="VJU21" s="530" t="s">
        <v>550</v>
      </c>
      <c r="VJV21" s="530" t="s">
        <v>550</v>
      </c>
      <c r="VJW21" s="530" t="s">
        <v>550</v>
      </c>
      <c r="VJX21" s="530" t="s">
        <v>550</v>
      </c>
      <c r="VJY21" s="530" t="s">
        <v>550</v>
      </c>
      <c r="VJZ21" s="530" t="s">
        <v>550</v>
      </c>
      <c r="VKA21" s="530" t="s">
        <v>550</v>
      </c>
      <c r="VKB21" s="530" t="s">
        <v>550</v>
      </c>
      <c r="VKC21" s="530" t="s">
        <v>550</v>
      </c>
      <c r="VKD21" s="530" t="s">
        <v>550</v>
      </c>
      <c r="VKE21" s="530" t="s">
        <v>550</v>
      </c>
      <c r="VKF21" s="530" t="s">
        <v>550</v>
      </c>
      <c r="VKG21" s="530" t="s">
        <v>550</v>
      </c>
      <c r="VKH21" s="530" t="s">
        <v>550</v>
      </c>
      <c r="VKI21" s="530" t="s">
        <v>550</v>
      </c>
      <c r="VKJ21" s="530" t="s">
        <v>550</v>
      </c>
      <c r="VKK21" s="530" t="s">
        <v>550</v>
      </c>
      <c r="VKL21" s="530" t="s">
        <v>550</v>
      </c>
      <c r="VKM21" s="530" t="s">
        <v>550</v>
      </c>
      <c r="VKN21" s="530" t="s">
        <v>550</v>
      </c>
      <c r="VKO21" s="530" t="s">
        <v>550</v>
      </c>
      <c r="VKP21" s="530" t="s">
        <v>550</v>
      </c>
      <c r="VKQ21" s="530" t="s">
        <v>550</v>
      </c>
      <c r="VKR21" s="530" t="s">
        <v>550</v>
      </c>
      <c r="VKS21" s="530" t="s">
        <v>550</v>
      </c>
      <c r="VKT21" s="530" t="s">
        <v>550</v>
      </c>
      <c r="VKU21" s="530" t="s">
        <v>550</v>
      </c>
      <c r="VKV21" s="530" t="s">
        <v>550</v>
      </c>
      <c r="VKW21" s="530" t="s">
        <v>550</v>
      </c>
      <c r="VKX21" s="530" t="s">
        <v>550</v>
      </c>
      <c r="VKY21" s="530" t="s">
        <v>550</v>
      </c>
      <c r="VKZ21" s="530" t="s">
        <v>550</v>
      </c>
      <c r="VLA21" s="530" t="s">
        <v>550</v>
      </c>
      <c r="VLB21" s="530" t="s">
        <v>550</v>
      </c>
      <c r="VLC21" s="530" t="s">
        <v>550</v>
      </c>
      <c r="VLD21" s="530" t="s">
        <v>550</v>
      </c>
      <c r="VLE21" s="530" t="s">
        <v>550</v>
      </c>
      <c r="VLF21" s="530" t="s">
        <v>550</v>
      </c>
      <c r="VLG21" s="530" t="s">
        <v>550</v>
      </c>
      <c r="VLH21" s="530" t="s">
        <v>550</v>
      </c>
      <c r="VLI21" s="530" t="s">
        <v>550</v>
      </c>
      <c r="VLJ21" s="530" t="s">
        <v>550</v>
      </c>
      <c r="VLK21" s="530" t="s">
        <v>550</v>
      </c>
      <c r="VLL21" s="530" t="s">
        <v>550</v>
      </c>
      <c r="VLM21" s="530" t="s">
        <v>550</v>
      </c>
      <c r="VLN21" s="530" t="s">
        <v>550</v>
      </c>
      <c r="VLO21" s="530" t="s">
        <v>550</v>
      </c>
      <c r="VLP21" s="530" t="s">
        <v>550</v>
      </c>
      <c r="VLQ21" s="530" t="s">
        <v>550</v>
      </c>
      <c r="VLR21" s="530" t="s">
        <v>550</v>
      </c>
      <c r="VLS21" s="530" t="s">
        <v>550</v>
      </c>
      <c r="VLT21" s="530" t="s">
        <v>550</v>
      </c>
      <c r="VLU21" s="530" t="s">
        <v>550</v>
      </c>
      <c r="VLV21" s="530" t="s">
        <v>550</v>
      </c>
      <c r="VLW21" s="530" t="s">
        <v>550</v>
      </c>
      <c r="VLX21" s="530" t="s">
        <v>550</v>
      </c>
      <c r="VLY21" s="530" t="s">
        <v>550</v>
      </c>
      <c r="VLZ21" s="530" t="s">
        <v>550</v>
      </c>
      <c r="VMA21" s="530" t="s">
        <v>550</v>
      </c>
      <c r="VMB21" s="530" t="s">
        <v>550</v>
      </c>
      <c r="VMC21" s="530" t="s">
        <v>550</v>
      </c>
      <c r="VMD21" s="530" t="s">
        <v>550</v>
      </c>
      <c r="VME21" s="530" t="s">
        <v>550</v>
      </c>
      <c r="VMF21" s="530" t="s">
        <v>550</v>
      </c>
      <c r="VMG21" s="530" t="s">
        <v>550</v>
      </c>
      <c r="VMH21" s="530" t="s">
        <v>550</v>
      </c>
      <c r="VMI21" s="530" t="s">
        <v>550</v>
      </c>
      <c r="VMJ21" s="530" t="s">
        <v>550</v>
      </c>
      <c r="VMK21" s="530" t="s">
        <v>550</v>
      </c>
      <c r="VML21" s="530" t="s">
        <v>550</v>
      </c>
      <c r="VMM21" s="530" t="s">
        <v>550</v>
      </c>
      <c r="VMN21" s="530" t="s">
        <v>550</v>
      </c>
      <c r="VMO21" s="530" t="s">
        <v>550</v>
      </c>
      <c r="VMP21" s="530" t="s">
        <v>550</v>
      </c>
      <c r="VMQ21" s="530" t="s">
        <v>550</v>
      </c>
      <c r="VMR21" s="530" t="s">
        <v>550</v>
      </c>
      <c r="VMS21" s="530" t="s">
        <v>550</v>
      </c>
      <c r="VMT21" s="530" t="s">
        <v>550</v>
      </c>
      <c r="VMU21" s="530" t="s">
        <v>550</v>
      </c>
      <c r="VMV21" s="530" t="s">
        <v>550</v>
      </c>
      <c r="VMW21" s="530" t="s">
        <v>550</v>
      </c>
      <c r="VMX21" s="530" t="s">
        <v>550</v>
      </c>
      <c r="VMY21" s="530" t="s">
        <v>550</v>
      </c>
      <c r="VMZ21" s="530" t="s">
        <v>550</v>
      </c>
      <c r="VNA21" s="530" t="s">
        <v>550</v>
      </c>
      <c r="VNB21" s="530" t="s">
        <v>550</v>
      </c>
      <c r="VNC21" s="530" t="s">
        <v>550</v>
      </c>
      <c r="VND21" s="530" t="s">
        <v>550</v>
      </c>
      <c r="VNE21" s="530" t="s">
        <v>550</v>
      </c>
      <c r="VNF21" s="530" t="s">
        <v>550</v>
      </c>
      <c r="VNG21" s="530" t="s">
        <v>550</v>
      </c>
      <c r="VNH21" s="530" t="s">
        <v>550</v>
      </c>
      <c r="VNI21" s="530" t="s">
        <v>550</v>
      </c>
      <c r="VNJ21" s="530" t="s">
        <v>550</v>
      </c>
      <c r="VNK21" s="530" t="s">
        <v>550</v>
      </c>
      <c r="VNL21" s="530" t="s">
        <v>550</v>
      </c>
      <c r="VNM21" s="530" t="s">
        <v>550</v>
      </c>
      <c r="VNN21" s="530" t="s">
        <v>550</v>
      </c>
      <c r="VNO21" s="530" t="s">
        <v>550</v>
      </c>
      <c r="VNP21" s="530" t="s">
        <v>550</v>
      </c>
      <c r="VNQ21" s="530" t="s">
        <v>550</v>
      </c>
      <c r="VNR21" s="530" t="s">
        <v>550</v>
      </c>
      <c r="VNS21" s="530" t="s">
        <v>550</v>
      </c>
      <c r="VNT21" s="530" t="s">
        <v>550</v>
      </c>
      <c r="VNU21" s="530" t="s">
        <v>550</v>
      </c>
      <c r="VNV21" s="530" t="s">
        <v>550</v>
      </c>
      <c r="VNW21" s="530" t="s">
        <v>550</v>
      </c>
      <c r="VNX21" s="530" t="s">
        <v>550</v>
      </c>
      <c r="VNY21" s="530" t="s">
        <v>550</v>
      </c>
      <c r="VNZ21" s="530" t="s">
        <v>550</v>
      </c>
      <c r="VOA21" s="530" t="s">
        <v>550</v>
      </c>
      <c r="VOB21" s="530" t="s">
        <v>550</v>
      </c>
      <c r="VOC21" s="530" t="s">
        <v>550</v>
      </c>
      <c r="VOD21" s="530" t="s">
        <v>550</v>
      </c>
      <c r="VOE21" s="530" t="s">
        <v>550</v>
      </c>
      <c r="VOF21" s="530" t="s">
        <v>550</v>
      </c>
      <c r="VOG21" s="530" t="s">
        <v>550</v>
      </c>
      <c r="VOH21" s="530" t="s">
        <v>550</v>
      </c>
      <c r="VOI21" s="530" t="s">
        <v>550</v>
      </c>
      <c r="VOJ21" s="530" t="s">
        <v>550</v>
      </c>
      <c r="VOK21" s="530" t="s">
        <v>550</v>
      </c>
      <c r="VOL21" s="530" t="s">
        <v>550</v>
      </c>
      <c r="VOM21" s="530" t="s">
        <v>550</v>
      </c>
      <c r="VON21" s="530" t="s">
        <v>550</v>
      </c>
      <c r="VOO21" s="530" t="s">
        <v>550</v>
      </c>
      <c r="VOP21" s="530" t="s">
        <v>550</v>
      </c>
      <c r="VOQ21" s="530" t="s">
        <v>550</v>
      </c>
      <c r="VOR21" s="530" t="s">
        <v>550</v>
      </c>
      <c r="VOS21" s="530" t="s">
        <v>550</v>
      </c>
      <c r="VOT21" s="530" t="s">
        <v>550</v>
      </c>
      <c r="VOU21" s="530" t="s">
        <v>550</v>
      </c>
      <c r="VOV21" s="530" t="s">
        <v>550</v>
      </c>
      <c r="VOW21" s="530" t="s">
        <v>550</v>
      </c>
      <c r="VOX21" s="530" t="s">
        <v>550</v>
      </c>
      <c r="VOY21" s="530" t="s">
        <v>550</v>
      </c>
      <c r="VOZ21" s="530" t="s">
        <v>550</v>
      </c>
      <c r="VPA21" s="530" t="s">
        <v>550</v>
      </c>
      <c r="VPB21" s="530" t="s">
        <v>550</v>
      </c>
      <c r="VPC21" s="530" t="s">
        <v>550</v>
      </c>
      <c r="VPD21" s="530" t="s">
        <v>550</v>
      </c>
      <c r="VPE21" s="530" t="s">
        <v>550</v>
      </c>
      <c r="VPF21" s="530" t="s">
        <v>550</v>
      </c>
      <c r="VPG21" s="530" t="s">
        <v>550</v>
      </c>
      <c r="VPH21" s="530" t="s">
        <v>550</v>
      </c>
      <c r="VPI21" s="530" t="s">
        <v>550</v>
      </c>
      <c r="VPJ21" s="530" t="s">
        <v>550</v>
      </c>
      <c r="VPK21" s="530" t="s">
        <v>550</v>
      </c>
      <c r="VPL21" s="530" t="s">
        <v>550</v>
      </c>
      <c r="VPM21" s="530" t="s">
        <v>550</v>
      </c>
      <c r="VPN21" s="530" t="s">
        <v>550</v>
      </c>
      <c r="VPO21" s="530" t="s">
        <v>550</v>
      </c>
      <c r="VPP21" s="530" t="s">
        <v>550</v>
      </c>
      <c r="VPQ21" s="530" t="s">
        <v>550</v>
      </c>
      <c r="VPR21" s="530" t="s">
        <v>550</v>
      </c>
      <c r="VPS21" s="530" t="s">
        <v>550</v>
      </c>
      <c r="VPT21" s="530" t="s">
        <v>550</v>
      </c>
      <c r="VPU21" s="530" t="s">
        <v>550</v>
      </c>
      <c r="VPV21" s="530" t="s">
        <v>550</v>
      </c>
      <c r="VPW21" s="530" t="s">
        <v>550</v>
      </c>
      <c r="VPX21" s="530" t="s">
        <v>550</v>
      </c>
      <c r="VPY21" s="530" t="s">
        <v>550</v>
      </c>
      <c r="VPZ21" s="530" t="s">
        <v>550</v>
      </c>
      <c r="VQA21" s="530" t="s">
        <v>550</v>
      </c>
      <c r="VQB21" s="530" t="s">
        <v>550</v>
      </c>
      <c r="VQC21" s="530" t="s">
        <v>550</v>
      </c>
      <c r="VQD21" s="530" t="s">
        <v>550</v>
      </c>
      <c r="VQE21" s="530" t="s">
        <v>550</v>
      </c>
      <c r="VQF21" s="530" t="s">
        <v>550</v>
      </c>
      <c r="VQG21" s="530" t="s">
        <v>550</v>
      </c>
      <c r="VQH21" s="530" t="s">
        <v>550</v>
      </c>
      <c r="VQI21" s="530" t="s">
        <v>550</v>
      </c>
      <c r="VQJ21" s="530" t="s">
        <v>550</v>
      </c>
      <c r="VQK21" s="530" t="s">
        <v>550</v>
      </c>
      <c r="VQL21" s="530" t="s">
        <v>550</v>
      </c>
      <c r="VQM21" s="530" t="s">
        <v>550</v>
      </c>
      <c r="VQN21" s="530" t="s">
        <v>550</v>
      </c>
      <c r="VQO21" s="530" t="s">
        <v>550</v>
      </c>
      <c r="VQP21" s="530" t="s">
        <v>550</v>
      </c>
      <c r="VQQ21" s="530" t="s">
        <v>550</v>
      </c>
      <c r="VQR21" s="530" t="s">
        <v>550</v>
      </c>
      <c r="VQS21" s="530" t="s">
        <v>550</v>
      </c>
      <c r="VQT21" s="530" t="s">
        <v>550</v>
      </c>
      <c r="VQU21" s="530" t="s">
        <v>550</v>
      </c>
      <c r="VQV21" s="530" t="s">
        <v>550</v>
      </c>
      <c r="VQW21" s="530" t="s">
        <v>550</v>
      </c>
      <c r="VQX21" s="530" t="s">
        <v>550</v>
      </c>
      <c r="VQY21" s="530" t="s">
        <v>550</v>
      </c>
      <c r="VQZ21" s="530" t="s">
        <v>550</v>
      </c>
      <c r="VRA21" s="530" t="s">
        <v>550</v>
      </c>
      <c r="VRB21" s="530" t="s">
        <v>550</v>
      </c>
      <c r="VRC21" s="530" t="s">
        <v>550</v>
      </c>
      <c r="VRD21" s="530" t="s">
        <v>550</v>
      </c>
      <c r="VRE21" s="530" t="s">
        <v>550</v>
      </c>
      <c r="VRF21" s="530" t="s">
        <v>550</v>
      </c>
      <c r="VRG21" s="530" t="s">
        <v>550</v>
      </c>
      <c r="VRH21" s="530" t="s">
        <v>550</v>
      </c>
      <c r="VRI21" s="530" t="s">
        <v>550</v>
      </c>
      <c r="VRJ21" s="530" t="s">
        <v>550</v>
      </c>
      <c r="VRK21" s="530" t="s">
        <v>550</v>
      </c>
      <c r="VRL21" s="530" t="s">
        <v>550</v>
      </c>
      <c r="VRM21" s="530" t="s">
        <v>550</v>
      </c>
      <c r="VRN21" s="530" t="s">
        <v>550</v>
      </c>
      <c r="VRO21" s="530" t="s">
        <v>550</v>
      </c>
      <c r="VRP21" s="530" t="s">
        <v>550</v>
      </c>
      <c r="VRQ21" s="530" t="s">
        <v>550</v>
      </c>
      <c r="VRR21" s="530" t="s">
        <v>550</v>
      </c>
      <c r="VRS21" s="530" t="s">
        <v>550</v>
      </c>
      <c r="VRT21" s="530" t="s">
        <v>550</v>
      </c>
      <c r="VRU21" s="530" t="s">
        <v>550</v>
      </c>
      <c r="VRV21" s="530" t="s">
        <v>550</v>
      </c>
      <c r="VRW21" s="530" t="s">
        <v>550</v>
      </c>
      <c r="VRX21" s="530" t="s">
        <v>550</v>
      </c>
      <c r="VRY21" s="530" t="s">
        <v>550</v>
      </c>
      <c r="VRZ21" s="530" t="s">
        <v>550</v>
      </c>
      <c r="VSA21" s="530" t="s">
        <v>550</v>
      </c>
      <c r="VSB21" s="530" t="s">
        <v>550</v>
      </c>
      <c r="VSC21" s="530" t="s">
        <v>550</v>
      </c>
      <c r="VSD21" s="530" t="s">
        <v>550</v>
      </c>
      <c r="VSE21" s="530" t="s">
        <v>550</v>
      </c>
      <c r="VSF21" s="530" t="s">
        <v>550</v>
      </c>
      <c r="VSG21" s="530" t="s">
        <v>550</v>
      </c>
      <c r="VSH21" s="530" t="s">
        <v>550</v>
      </c>
      <c r="VSI21" s="530" t="s">
        <v>550</v>
      </c>
      <c r="VSJ21" s="530" t="s">
        <v>550</v>
      </c>
      <c r="VSK21" s="530" t="s">
        <v>550</v>
      </c>
      <c r="VSL21" s="530" t="s">
        <v>550</v>
      </c>
      <c r="VSM21" s="530" t="s">
        <v>550</v>
      </c>
      <c r="VSN21" s="530" t="s">
        <v>550</v>
      </c>
      <c r="VSO21" s="530" t="s">
        <v>550</v>
      </c>
      <c r="VSP21" s="530" t="s">
        <v>550</v>
      </c>
      <c r="VSQ21" s="530" t="s">
        <v>550</v>
      </c>
      <c r="VSR21" s="530" t="s">
        <v>550</v>
      </c>
      <c r="VSS21" s="530" t="s">
        <v>550</v>
      </c>
      <c r="VST21" s="530" t="s">
        <v>550</v>
      </c>
      <c r="VSU21" s="530" t="s">
        <v>550</v>
      </c>
      <c r="VSV21" s="530" t="s">
        <v>550</v>
      </c>
      <c r="VSW21" s="530" t="s">
        <v>550</v>
      </c>
      <c r="VSX21" s="530" t="s">
        <v>550</v>
      </c>
      <c r="VSY21" s="530" t="s">
        <v>550</v>
      </c>
      <c r="VSZ21" s="530" t="s">
        <v>550</v>
      </c>
      <c r="VTA21" s="530" t="s">
        <v>550</v>
      </c>
      <c r="VTB21" s="530" t="s">
        <v>550</v>
      </c>
      <c r="VTC21" s="530" t="s">
        <v>550</v>
      </c>
      <c r="VTD21" s="530" t="s">
        <v>550</v>
      </c>
      <c r="VTE21" s="530" t="s">
        <v>550</v>
      </c>
      <c r="VTF21" s="530" t="s">
        <v>550</v>
      </c>
      <c r="VTG21" s="530" t="s">
        <v>550</v>
      </c>
      <c r="VTH21" s="530" t="s">
        <v>550</v>
      </c>
      <c r="VTI21" s="530" t="s">
        <v>550</v>
      </c>
      <c r="VTJ21" s="530" t="s">
        <v>550</v>
      </c>
      <c r="VTK21" s="530" t="s">
        <v>550</v>
      </c>
      <c r="VTL21" s="530" t="s">
        <v>550</v>
      </c>
      <c r="VTM21" s="530" t="s">
        <v>550</v>
      </c>
      <c r="VTN21" s="530" t="s">
        <v>550</v>
      </c>
      <c r="VTO21" s="530" t="s">
        <v>550</v>
      </c>
      <c r="VTP21" s="530" t="s">
        <v>550</v>
      </c>
      <c r="VTQ21" s="530" t="s">
        <v>550</v>
      </c>
      <c r="VTR21" s="530" t="s">
        <v>550</v>
      </c>
      <c r="VTS21" s="530" t="s">
        <v>550</v>
      </c>
      <c r="VTT21" s="530" t="s">
        <v>550</v>
      </c>
      <c r="VTU21" s="530" t="s">
        <v>550</v>
      </c>
      <c r="VTV21" s="530" t="s">
        <v>550</v>
      </c>
      <c r="VTW21" s="530" t="s">
        <v>550</v>
      </c>
      <c r="VTX21" s="530" t="s">
        <v>550</v>
      </c>
      <c r="VTY21" s="530" t="s">
        <v>550</v>
      </c>
      <c r="VTZ21" s="530" t="s">
        <v>550</v>
      </c>
      <c r="VUA21" s="530" t="s">
        <v>550</v>
      </c>
      <c r="VUB21" s="530" t="s">
        <v>550</v>
      </c>
      <c r="VUC21" s="530" t="s">
        <v>550</v>
      </c>
      <c r="VUD21" s="530" t="s">
        <v>550</v>
      </c>
      <c r="VUE21" s="530" t="s">
        <v>550</v>
      </c>
      <c r="VUF21" s="530" t="s">
        <v>550</v>
      </c>
      <c r="VUG21" s="530" t="s">
        <v>550</v>
      </c>
      <c r="VUH21" s="530" t="s">
        <v>550</v>
      </c>
      <c r="VUI21" s="530" t="s">
        <v>550</v>
      </c>
      <c r="VUJ21" s="530" t="s">
        <v>550</v>
      </c>
      <c r="VUK21" s="530" t="s">
        <v>550</v>
      </c>
      <c r="VUL21" s="530" t="s">
        <v>550</v>
      </c>
      <c r="VUM21" s="530" t="s">
        <v>550</v>
      </c>
      <c r="VUN21" s="530" t="s">
        <v>550</v>
      </c>
      <c r="VUO21" s="530" t="s">
        <v>550</v>
      </c>
      <c r="VUP21" s="530" t="s">
        <v>550</v>
      </c>
      <c r="VUQ21" s="530" t="s">
        <v>550</v>
      </c>
      <c r="VUR21" s="530" t="s">
        <v>550</v>
      </c>
      <c r="VUS21" s="530" t="s">
        <v>550</v>
      </c>
      <c r="VUT21" s="530" t="s">
        <v>550</v>
      </c>
      <c r="VUU21" s="530" t="s">
        <v>550</v>
      </c>
      <c r="VUV21" s="530" t="s">
        <v>550</v>
      </c>
      <c r="VUW21" s="530" t="s">
        <v>550</v>
      </c>
      <c r="VUX21" s="530" t="s">
        <v>550</v>
      </c>
      <c r="VUY21" s="530" t="s">
        <v>550</v>
      </c>
      <c r="VUZ21" s="530" t="s">
        <v>550</v>
      </c>
      <c r="VVA21" s="530" t="s">
        <v>550</v>
      </c>
      <c r="VVB21" s="530" t="s">
        <v>550</v>
      </c>
      <c r="VVC21" s="530" t="s">
        <v>550</v>
      </c>
      <c r="VVD21" s="530" t="s">
        <v>550</v>
      </c>
      <c r="VVE21" s="530" t="s">
        <v>550</v>
      </c>
      <c r="VVF21" s="530" t="s">
        <v>550</v>
      </c>
      <c r="VVG21" s="530" t="s">
        <v>550</v>
      </c>
      <c r="VVH21" s="530" t="s">
        <v>550</v>
      </c>
      <c r="VVI21" s="530" t="s">
        <v>550</v>
      </c>
      <c r="VVJ21" s="530" t="s">
        <v>550</v>
      </c>
      <c r="VVK21" s="530" t="s">
        <v>550</v>
      </c>
      <c r="VVL21" s="530" t="s">
        <v>550</v>
      </c>
      <c r="VVM21" s="530" t="s">
        <v>550</v>
      </c>
      <c r="VVN21" s="530" t="s">
        <v>550</v>
      </c>
      <c r="VVO21" s="530" t="s">
        <v>550</v>
      </c>
      <c r="VVP21" s="530" t="s">
        <v>550</v>
      </c>
      <c r="VVQ21" s="530" t="s">
        <v>550</v>
      </c>
      <c r="VVR21" s="530" t="s">
        <v>550</v>
      </c>
      <c r="VVS21" s="530" t="s">
        <v>550</v>
      </c>
      <c r="VVT21" s="530" t="s">
        <v>550</v>
      </c>
      <c r="VVU21" s="530" t="s">
        <v>550</v>
      </c>
      <c r="VVV21" s="530" t="s">
        <v>550</v>
      </c>
      <c r="VVW21" s="530" t="s">
        <v>550</v>
      </c>
      <c r="VVX21" s="530" t="s">
        <v>550</v>
      </c>
      <c r="VVY21" s="530" t="s">
        <v>550</v>
      </c>
      <c r="VVZ21" s="530" t="s">
        <v>550</v>
      </c>
      <c r="VWA21" s="530" t="s">
        <v>550</v>
      </c>
      <c r="VWB21" s="530" t="s">
        <v>550</v>
      </c>
      <c r="VWC21" s="530" t="s">
        <v>550</v>
      </c>
      <c r="VWD21" s="530" t="s">
        <v>550</v>
      </c>
      <c r="VWE21" s="530" t="s">
        <v>550</v>
      </c>
      <c r="VWF21" s="530" t="s">
        <v>550</v>
      </c>
      <c r="VWG21" s="530" t="s">
        <v>550</v>
      </c>
      <c r="VWH21" s="530" t="s">
        <v>550</v>
      </c>
      <c r="VWI21" s="530" t="s">
        <v>550</v>
      </c>
      <c r="VWJ21" s="530" t="s">
        <v>550</v>
      </c>
      <c r="VWK21" s="530" t="s">
        <v>550</v>
      </c>
      <c r="VWL21" s="530" t="s">
        <v>550</v>
      </c>
      <c r="VWM21" s="530" t="s">
        <v>550</v>
      </c>
      <c r="VWN21" s="530" t="s">
        <v>550</v>
      </c>
      <c r="VWO21" s="530" t="s">
        <v>550</v>
      </c>
      <c r="VWP21" s="530" t="s">
        <v>550</v>
      </c>
      <c r="VWQ21" s="530" t="s">
        <v>550</v>
      </c>
      <c r="VWR21" s="530" t="s">
        <v>550</v>
      </c>
      <c r="VWS21" s="530" t="s">
        <v>550</v>
      </c>
      <c r="VWT21" s="530" t="s">
        <v>550</v>
      </c>
      <c r="VWU21" s="530" t="s">
        <v>550</v>
      </c>
      <c r="VWV21" s="530" t="s">
        <v>550</v>
      </c>
      <c r="VWW21" s="530" t="s">
        <v>550</v>
      </c>
      <c r="VWX21" s="530" t="s">
        <v>550</v>
      </c>
      <c r="VWY21" s="530" t="s">
        <v>550</v>
      </c>
      <c r="VWZ21" s="530" t="s">
        <v>550</v>
      </c>
      <c r="VXA21" s="530" t="s">
        <v>550</v>
      </c>
      <c r="VXB21" s="530" t="s">
        <v>550</v>
      </c>
      <c r="VXC21" s="530" t="s">
        <v>550</v>
      </c>
      <c r="VXD21" s="530" t="s">
        <v>550</v>
      </c>
      <c r="VXE21" s="530" t="s">
        <v>550</v>
      </c>
      <c r="VXF21" s="530" t="s">
        <v>550</v>
      </c>
      <c r="VXG21" s="530" t="s">
        <v>550</v>
      </c>
      <c r="VXH21" s="530" t="s">
        <v>550</v>
      </c>
      <c r="VXI21" s="530" t="s">
        <v>550</v>
      </c>
      <c r="VXJ21" s="530" t="s">
        <v>550</v>
      </c>
      <c r="VXK21" s="530" t="s">
        <v>550</v>
      </c>
      <c r="VXL21" s="530" t="s">
        <v>550</v>
      </c>
      <c r="VXM21" s="530" t="s">
        <v>550</v>
      </c>
      <c r="VXN21" s="530" t="s">
        <v>550</v>
      </c>
      <c r="VXO21" s="530" t="s">
        <v>550</v>
      </c>
      <c r="VXP21" s="530" t="s">
        <v>550</v>
      </c>
      <c r="VXQ21" s="530" t="s">
        <v>550</v>
      </c>
      <c r="VXR21" s="530" t="s">
        <v>550</v>
      </c>
      <c r="VXS21" s="530" t="s">
        <v>550</v>
      </c>
      <c r="VXT21" s="530" t="s">
        <v>550</v>
      </c>
      <c r="VXU21" s="530" t="s">
        <v>550</v>
      </c>
      <c r="VXV21" s="530" t="s">
        <v>550</v>
      </c>
      <c r="VXW21" s="530" t="s">
        <v>550</v>
      </c>
      <c r="VXX21" s="530" t="s">
        <v>550</v>
      </c>
      <c r="VXY21" s="530" t="s">
        <v>550</v>
      </c>
      <c r="VXZ21" s="530" t="s">
        <v>550</v>
      </c>
      <c r="VYA21" s="530" t="s">
        <v>550</v>
      </c>
      <c r="VYB21" s="530" t="s">
        <v>550</v>
      </c>
      <c r="VYC21" s="530" t="s">
        <v>550</v>
      </c>
      <c r="VYD21" s="530" t="s">
        <v>550</v>
      </c>
      <c r="VYE21" s="530" t="s">
        <v>550</v>
      </c>
      <c r="VYF21" s="530" t="s">
        <v>550</v>
      </c>
      <c r="VYG21" s="530" t="s">
        <v>550</v>
      </c>
      <c r="VYH21" s="530" t="s">
        <v>550</v>
      </c>
      <c r="VYI21" s="530" t="s">
        <v>550</v>
      </c>
      <c r="VYJ21" s="530" t="s">
        <v>550</v>
      </c>
      <c r="VYK21" s="530" t="s">
        <v>550</v>
      </c>
      <c r="VYL21" s="530" t="s">
        <v>550</v>
      </c>
      <c r="VYM21" s="530" t="s">
        <v>550</v>
      </c>
      <c r="VYN21" s="530" t="s">
        <v>550</v>
      </c>
      <c r="VYO21" s="530" t="s">
        <v>550</v>
      </c>
      <c r="VYP21" s="530" t="s">
        <v>550</v>
      </c>
      <c r="VYQ21" s="530" t="s">
        <v>550</v>
      </c>
      <c r="VYR21" s="530" t="s">
        <v>550</v>
      </c>
      <c r="VYS21" s="530" t="s">
        <v>550</v>
      </c>
      <c r="VYT21" s="530" t="s">
        <v>550</v>
      </c>
      <c r="VYU21" s="530" t="s">
        <v>550</v>
      </c>
      <c r="VYV21" s="530" t="s">
        <v>550</v>
      </c>
      <c r="VYW21" s="530" t="s">
        <v>550</v>
      </c>
      <c r="VYX21" s="530" t="s">
        <v>550</v>
      </c>
      <c r="VYY21" s="530" t="s">
        <v>550</v>
      </c>
      <c r="VYZ21" s="530" t="s">
        <v>550</v>
      </c>
      <c r="VZA21" s="530" t="s">
        <v>550</v>
      </c>
      <c r="VZB21" s="530" t="s">
        <v>550</v>
      </c>
      <c r="VZC21" s="530" t="s">
        <v>550</v>
      </c>
      <c r="VZD21" s="530" t="s">
        <v>550</v>
      </c>
      <c r="VZE21" s="530" t="s">
        <v>550</v>
      </c>
      <c r="VZF21" s="530" t="s">
        <v>550</v>
      </c>
      <c r="VZG21" s="530" t="s">
        <v>550</v>
      </c>
      <c r="VZH21" s="530" t="s">
        <v>550</v>
      </c>
      <c r="VZI21" s="530" t="s">
        <v>550</v>
      </c>
      <c r="VZJ21" s="530" t="s">
        <v>550</v>
      </c>
      <c r="VZK21" s="530" t="s">
        <v>550</v>
      </c>
      <c r="VZL21" s="530" t="s">
        <v>550</v>
      </c>
      <c r="VZM21" s="530" t="s">
        <v>550</v>
      </c>
      <c r="VZN21" s="530" t="s">
        <v>550</v>
      </c>
      <c r="VZO21" s="530" t="s">
        <v>550</v>
      </c>
      <c r="VZP21" s="530" t="s">
        <v>550</v>
      </c>
      <c r="VZQ21" s="530" t="s">
        <v>550</v>
      </c>
      <c r="VZR21" s="530" t="s">
        <v>550</v>
      </c>
      <c r="VZS21" s="530" t="s">
        <v>550</v>
      </c>
      <c r="VZT21" s="530" t="s">
        <v>550</v>
      </c>
      <c r="VZU21" s="530" t="s">
        <v>550</v>
      </c>
      <c r="VZV21" s="530" t="s">
        <v>550</v>
      </c>
      <c r="VZW21" s="530" t="s">
        <v>550</v>
      </c>
      <c r="VZX21" s="530" t="s">
        <v>550</v>
      </c>
      <c r="VZY21" s="530" t="s">
        <v>550</v>
      </c>
      <c r="VZZ21" s="530" t="s">
        <v>550</v>
      </c>
      <c r="WAA21" s="530" t="s">
        <v>550</v>
      </c>
      <c r="WAB21" s="530" t="s">
        <v>550</v>
      </c>
      <c r="WAC21" s="530" t="s">
        <v>550</v>
      </c>
      <c r="WAD21" s="530" t="s">
        <v>550</v>
      </c>
      <c r="WAE21" s="530" t="s">
        <v>550</v>
      </c>
      <c r="WAF21" s="530" t="s">
        <v>550</v>
      </c>
      <c r="WAG21" s="530" t="s">
        <v>550</v>
      </c>
      <c r="WAH21" s="530" t="s">
        <v>550</v>
      </c>
      <c r="WAI21" s="530" t="s">
        <v>550</v>
      </c>
      <c r="WAJ21" s="530" t="s">
        <v>550</v>
      </c>
      <c r="WAK21" s="530" t="s">
        <v>550</v>
      </c>
      <c r="WAL21" s="530" t="s">
        <v>550</v>
      </c>
      <c r="WAM21" s="530" t="s">
        <v>550</v>
      </c>
      <c r="WAN21" s="530" t="s">
        <v>550</v>
      </c>
      <c r="WAO21" s="530" t="s">
        <v>550</v>
      </c>
      <c r="WAP21" s="530" t="s">
        <v>550</v>
      </c>
      <c r="WAQ21" s="530" t="s">
        <v>550</v>
      </c>
      <c r="WAR21" s="530" t="s">
        <v>550</v>
      </c>
      <c r="WAS21" s="530" t="s">
        <v>550</v>
      </c>
      <c r="WAT21" s="530" t="s">
        <v>550</v>
      </c>
      <c r="WAU21" s="530" t="s">
        <v>550</v>
      </c>
      <c r="WAV21" s="530" t="s">
        <v>550</v>
      </c>
      <c r="WAW21" s="530" t="s">
        <v>550</v>
      </c>
      <c r="WAX21" s="530" t="s">
        <v>550</v>
      </c>
      <c r="WAY21" s="530" t="s">
        <v>550</v>
      </c>
      <c r="WAZ21" s="530" t="s">
        <v>550</v>
      </c>
      <c r="WBA21" s="530" t="s">
        <v>550</v>
      </c>
      <c r="WBB21" s="530" t="s">
        <v>550</v>
      </c>
      <c r="WBC21" s="530" t="s">
        <v>550</v>
      </c>
      <c r="WBD21" s="530" t="s">
        <v>550</v>
      </c>
      <c r="WBE21" s="530" t="s">
        <v>550</v>
      </c>
      <c r="WBF21" s="530" t="s">
        <v>550</v>
      </c>
      <c r="WBG21" s="530" t="s">
        <v>550</v>
      </c>
      <c r="WBH21" s="530" t="s">
        <v>550</v>
      </c>
      <c r="WBI21" s="530" t="s">
        <v>550</v>
      </c>
      <c r="WBJ21" s="530" t="s">
        <v>550</v>
      </c>
      <c r="WBK21" s="530" t="s">
        <v>550</v>
      </c>
      <c r="WBL21" s="530" t="s">
        <v>550</v>
      </c>
      <c r="WBM21" s="530" t="s">
        <v>550</v>
      </c>
      <c r="WBN21" s="530" t="s">
        <v>550</v>
      </c>
      <c r="WBO21" s="530" t="s">
        <v>550</v>
      </c>
      <c r="WBP21" s="530" t="s">
        <v>550</v>
      </c>
      <c r="WBQ21" s="530" t="s">
        <v>550</v>
      </c>
      <c r="WBR21" s="530" t="s">
        <v>550</v>
      </c>
      <c r="WBS21" s="530" t="s">
        <v>550</v>
      </c>
      <c r="WBT21" s="530" t="s">
        <v>550</v>
      </c>
      <c r="WBU21" s="530" t="s">
        <v>550</v>
      </c>
      <c r="WBV21" s="530" t="s">
        <v>550</v>
      </c>
      <c r="WBW21" s="530" t="s">
        <v>550</v>
      </c>
      <c r="WBX21" s="530" t="s">
        <v>550</v>
      </c>
      <c r="WBY21" s="530" t="s">
        <v>550</v>
      </c>
      <c r="WBZ21" s="530" t="s">
        <v>550</v>
      </c>
      <c r="WCA21" s="530" t="s">
        <v>550</v>
      </c>
      <c r="WCB21" s="530" t="s">
        <v>550</v>
      </c>
      <c r="WCC21" s="530" t="s">
        <v>550</v>
      </c>
      <c r="WCD21" s="530" t="s">
        <v>550</v>
      </c>
      <c r="WCE21" s="530" t="s">
        <v>550</v>
      </c>
      <c r="WCF21" s="530" t="s">
        <v>550</v>
      </c>
      <c r="WCG21" s="530" t="s">
        <v>550</v>
      </c>
      <c r="WCH21" s="530" t="s">
        <v>550</v>
      </c>
      <c r="WCI21" s="530" t="s">
        <v>550</v>
      </c>
      <c r="WCJ21" s="530" t="s">
        <v>550</v>
      </c>
      <c r="WCK21" s="530" t="s">
        <v>550</v>
      </c>
      <c r="WCL21" s="530" t="s">
        <v>550</v>
      </c>
      <c r="WCM21" s="530" t="s">
        <v>550</v>
      </c>
      <c r="WCN21" s="530" t="s">
        <v>550</v>
      </c>
      <c r="WCO21" s="530" t="s">
        <v>550</v>
      </c>
      <c r="WCP21" s="530" t="s">
        <v>550</v>
      </c>
      <c r="WCQ21" s="530" t="s">
        <v>550</v>
      </c>
      <c r="WCR21" s="530" t="s">
        <v>550</v>
      </c>
      <c r="WCS21" s="530" t="s">
        <v>550</v>
      </c>
      <c r="WCT21" s="530" t="s">
        <v>550</v>
      </c>
      <c r="WCU21" s="530" t="s">
        <v>550</v>
      </c>
      <c r="WCV21" s="530" t="s">
        <v>550</v>
      </c>
      <c r="WCW21" s="530" t="s">
        <v>550</v>
      </c>
      <c r="WCX21" s="530" t="s">
        <v>550</v>
      </c>
      <c r="WCY21" s="530" t="s">
        <v>550</v>
      </c>
      <c r="WCZ21" s="530" t="s">
        <v>550</v>
      </c>
      <c r="WDA21" s="530" t="s">
        <v>550</v>
      </c>
      <c r="WDB21" s="530" t="s">
        <v>550</v>
      </c>
      <c r="WDC21" s="530" t="s">
        <v>550</v>
      </c>
      <c r="WDD21" s="530" t="s">
        <v>550</v>
      </c>
      <c r="WDE21" s="530" t="s">
        <v>550</v>
      </c>
      <c r="WDF21" s="530" t="s">
        <v>550</v>
      </c>
      <c r="WDG21" s="530" t="s">
        <v>550</v>
      </c>
      <c r="WDH21" s="530" t="s">
        <v>550</v>
      </c>
      <c r="WDI21" s="530" t="s">
        <v>550</v>
      </c>
      <c r="WDJ21" s="530" t="s">
        <v>550</v>
      </c>
      <c r="WDK21" s="530" t="s">
        <v>550</v>
      </c>
      <c r="WDL21" s="530" t="s">
        <v>550</v>
      </c>
      <c r="WDM21" s="530" t="s">
        <v>550</v>
      </c>
      <c r="WDN21" s="530" t="s">
        <v>550</v>
      </c>
      <c r="WDO21" s="530" t="s">
        <v>550</v>
      </c>
      <c r="WDP21" s="530" t="s">
        <v>550</v>
      </c>
      <c r="WDQ21" s="530" t="s">
        <v>550</v>
      </c>
      <c r="WDR21" s="530" t="s">
        <v>550</v>
      </c>
      <c r="WDS21" s="530" t="s">
        <v>550</v>
      </c>
      <c r="WDT21" s="530" t="s">
        <v>550</v>
      </c>
      <c r="WDU21" s="530" t="s">
        <v>550</v>
      </c>
      <c r="WDV21" s="530" t="s">
        <v>550</v>
      </c>
      <c r="WDW21" s="530" t="s">
        <v>550</v>
      </c>
      <c r="WDX21" s="530" t="s">
        <v>550</v>
      </c>
      <c r="WDY21" s="530" t="s">
        <v>550</v>
      </c>
      <c r="WDZ21" s="530" t="s">
        <v>550</v>
      </c>
      <c r="WEA21" s="530" t="s">
        <v>550</v>
      </c>
      <c r="WEB21" s="530" t="s">
        <v>550</v>
      </c>
      <c r="WEC21" s="530" t="s">
        <v>550</v>
      </c>
      <c r="WED21" s="530" t="s">
        <v>550</v>
      </c>
      <c r="WEE21" s="530" t="s">
        <v>550</v>
      </c>
      <c r="WEF21" s="530" t="s">
        <v>550</v>
      </c>
      <c r="WEG21" s="530" t="s">
        <v>550</v>
      </c>
      <c r="WEH21" s="530" t="s">
        <v>550</v>
      </c>
      <c r="WEI21" s="530" t="s">
        <v>550</v>
      </c>
      <c r="WEJ21" s="530" t="s">
        <v>550</v>
      </c>
      <c r="WEK21" s="530" t="s">
        <v>550</v>
      </c>
      <c r="WEL21" s="530" t="s">
        <v>550</v>
      </c>
      <c r="WEM21" s="530" t="s">
        <v>550</v>
      </c>
      <c r="WEN21" s="530" t="s">
        <v>550</v>
      </c>
      <c r="WEO21" s="530" t="s">
        <v>550</v>
      </c>
      <c r="WEP21" s="530" t="s">
        <v>550</v>
      </c>
      <c r="WEQ21" s="530" t="s">
        <v>550</v>
      </c>
      <c r="WER21" s="530" t="s">
        <v>550</v>
      </c>
      <c r="WES21" s="530" t="s">
        <v>550</v>
      </c>
      <c r="WET21" s="530" t="s">
        <v>550</v>
      </c>
      <c r="WEU21" s="530" t="s">
        <v>550</v>
      </c>
      <c r="WEV21" s="530" t="s">
        <v>550</v>
      </c>
      <c r="WEW21" s="530" t="s">
        <v>550</v>
      </c>
      <c r="WEX21" s="530" t="s">
        <v>550</v>
      </c>
      <c r="WEY21" s="530" t="s">
        <v>550</v>
      </c>
      <c r="WEZ21" s="530" t="s">
        <v>550</v>
      </c>
      <c r="WFA21" s="530" t="s">
        <v>550</v>
      </c>
      <c r="WFB21" s="530" t="s">
        <v>550</v>
      </c>
      <c r="WFC21" s="530" t="s">
        <v>550</v>
      </c>
      <c r="WFD21" s="530" t="s">
        <v>550</v>
      </c>
      <c r="WFE21" s="530" t="s">
        <v>550</v>
      </c>
      <c r="WFF21" s="530" t="s">
        <v>550</v>
      </c>
      <c r="WFG21" s="530" t="s">
        <v>550</v>
      </c>
      <c r="WFH21" s="530" t="s">
        <v>550</v>
      </c>
      <c r="WFI21" s="530" t="s">
        <v>550</v>
      </c>
      <c r="WFJ21" s="530" t="s">
        <v>550</v>
      </c>
      <c r="WFK21" s="530" t="s">
        <v>550</v>
      </c>
      <c r="WFL21" s="530" t="s">
        <v>550</v>
      </c>
      <c r="WFM21" s="530" t="s">
        <v>550</v>
      </c>
      <c r="WFN21" s="530" t="s">
        <v>550</v>
      </c>
      <c r="WFO21" s="530" t="s">
        <v>550</v>
      </c>
      <c r="WFP21" s="530" t="s">
        <v>550</v>
      </c>
      <c r="WFQ21" s="530" t="s">
        <v>550</v>
      </c>
      <c r="WFR21" s="530" t="s">
        <v>550</v>
      </c>
      <c r="WFS21" s="530" t="s">
        <v>550</v>
      </c>
      <c r="WFT21" s="530" t="s">
        <v>550</v>
      </c>
      <c r="WFU21" s="530" t="s">
        <v>550</v>
      </c>
      <c r="WFV21" s="530" t="s">
        <v>550</v>
      </c>
      <c r="WFW21" s="530" t="s">
        <v>550</v>
      </c>
      <c r="WFX21" s="530" t="s">
        <v>550</v>
      </c>
      <c r="WFY21" s="530" t="s">
        <v>550</v>
      </c>
      <c r="WFZ21" s="530" t="s">
        <v>550</v>
      </c>
      <c r="WGA21" s="530" t="s">
        <v>550</v>
      </c>
      <c r="WGB21" s="530" t="s">
        <v>550</v>
      </c>
      <c r="WGC21" s="530" t="s">
        <v>550</v>
      </c>
      <c r="WGD21" s="530" t="s">
        <v>550</v>
      </c>
      <c r="WGE21" s="530" t="s">
        <v>550</v>
      </c>
      <c r="WGF21" s="530" t="s">
        <v>550</v>
      </c>
      <c r="WGG21" s="530" t="s">
        <v>550</v>
      </c>
      <c r="WGH21" s="530" t="s">
        <v>550</v>
      </c>
      <c r="WGI21" s="530" t="s">
        <v>550</v>
      </c>
      <c r="WGJ21" s="530" t="s">
        <v>550</v>
      </c>
      <c r="WGK21" s="530" t="s">
        <v>550</v>
      </c>
      <c r="WGL21" s="530" t="s">
        <v>550</v>
      </c>
      <c r="WGM21" s="530" t="s">
        <v>550</v>
      </c>
      <c r="WGN21" s="530" t="s">
        <v>550</v>
      </c>
      <c r="WGO21" s="530" t="s">
        <v>550</v>
      </c>
      <c r="WGP21" s="530" t="s">
        <v>550</v>
      </c>
      <c r="WGQ21" s="530" t="s">
        <v>550</v>
      </c>
      <c r="WGR21" s="530" t="s">
        <v>550</v>
      </c>
      <c r="WGS21" s="530" t="s">
        <v>550</v>
      </c>
      <c r="WGT21" s="530" t="s">
        <v>550</v>
      </c>
      <c r="WGU21" s="530" t="s">
        <v>550</v>
      </c>
      <c r="WGV21" s="530" t="s">
        <v>550</v>
      </c>
      <c r="WGW21" s="530" t="s">
        <v>550</v>
      </c>
      <c r="WGX21" s="530" t="s">
        <v>550</v>
      </c>
      <c r="WGY21" s="530" t="s">
        <v>550</v>
      </c>
      <c r="WGZ21" s="530" t="s">
        <v>550</v>
      </c>
      <c r="WHA21" s="530" t="s">
        <v>550</v>
      </c>
      <c r="WHB21" s="530" t="s">
        <v>550</v>
      </c>
      <c r="WHC21" s="530" t="s">
        <v>550</v>
      </c>
      <c r="WHD21" s="530" t="s">
        <v>550</v>
      </c>
      <c r="WHE21" s="530" t="s">
        <v>550</v>
      </c>
      <c r="WHF21" s="530" t="s">
        <v>550</v>
      </c>
      <c r="WHG21" s="530" t="s">
        <v>550</v>
      </c>
      <c r="WHH21" s="530" t="s">
        <v>550</v>
      </c>
      <c r="WHI21" s="530" t="s">
        <v>550</v>
      </c>
      <c r="WHJ21" s="530" t="s">
        <v>550</v>
      </c>
      <c r="WHK21" s="530" t="s">
        <v>550</v>
      </c>
      <c r="WHL21" s="530" t="s">
        <v>550</v>
      </c>
      <c r="WHM21" s="530" t="s">
        <v>550</v>
      </c>
      <c r="WHN21" s="530" t="s">
        <v>550</v>
      </c>
      <c r="WHO21" s="530" t="s">
        <v>550</v>
      </c>
      <c r="WHP21" s="530" t="s">
        <v>550</v>
      </c>
      <c r="WHQ21" s="530" t="s">
        <v>550</v>
      </c>
      <c r="WHR21" s="530" t="s">
        <v>550</v>
      </c>
      <c r="WHS21" s="530" t="s">
        <v>550</v>
      </c>
      <c r="WHT21" s="530" t="s">
        <v>550</v>
      </c>
      <c r="WHU21" s="530" t="s">
        <v>550</v>
      </c>
      <c r="WHV21" s="530" t="s">
        <v>550</v>
      </c>
      <c r="WHW21" s="530" t="s">
        <v>550</v>
      </c>
      <c r="WHX21" s="530" t="s">
        <v>550</v>
      </c>
      <c r="WHY21" s="530" t="s">
        <v>550</v>
      </c>
      <c r="WHZ21" s="530" t="s">
        <v>550</v>
      </c>
      <c r="WIA21" s="530" t="s">
        <v>550</v>
      </c>
      <c r="WIB21" s="530" t="s">
        <v>550</v>
      </c>
      <c r="WIC21" s="530" t="s">
        <v>550</v>
      </c>
      <c r="WID21" s="530" t="s">
        <v>550</v>
      </c>
      <c r="WIE21" s="530" t="s">
        <v>550</v>
      </c>
      <c r="WIF21" s="530" t="s">
        <v>550</v>
      </c>
      <c r="WIG21" s="530" t="s">
        <v>550</v>
      </c>
      <c r="WIH21" s="530" t="s">
        <v>550</v>
      </c>
      <c r="WII21" s="530" t="s">
        <v>550</v>
      </c>
      <c r="WIJ21" s="530" t="s">
        <v>550</v>
      </c>
      <c r="WIK21" s="530" t="s">
        <v>550</v>
      </c>
      <c r="WIL21" s="530" t="s">
        <v>550</v>
      </c>
      <c r="WIM21" s="530" t="s">
        <v>550</v>
      </c>
      <c r="WIN21" s="530" t="s">
        <v>550</v>
      </c>
      <c r="WIO21" s="530" t="s">
        <v>550</v>
      </c>
      <c r="WIP21" s="530" t="s">
        <v>550</v>
      </c>
      <c r="WIQ21" s="530" t="s">
        <v>550</v>
      </c>
      <c r="WIR21" s="530" t="s">
        <v>550</v>
      </c>
      <c r="WIS21" s="530" t="s">
        <v>550</v>
      </c>
      <c r="WIT21" s="530" t="s">
        <v>550</v>
      </c>
      <c r="WIU21" s="530" t="s">
        <v>550</v>
      </c>
      <c r="WIV21" s="530" t="s">
        <v>550</v>
      </c>
      <c r="WIW21" s="530" t="s">
        <v>550</v>
      </c>
      <c r="WIX21" s="530" t="s">
        <v>550</v>
      </c>
      <c r="WIY21" s="530" t="s">
        <v>550</v>
      </c>
      <c r="WIZ21" s="530" t="s">
        <v>550</v>
      </c>
      <c r="WJA21" s="530" t="s">
        <v>550</v>
      </c>
      <c r="WJB21" s="530" t="s">
        <v>550</v>
      </c>
      <c r="WJC21" s="530" t="s">
        <v>550</v>
      </c>
      <c r="WJD21" s="530" t="s">
        <v>550</v>
      </c>
      <c r="WJE21" s="530" t="s">
        <v>550</v>
      </c>
      <c r="WJF21" s="530" t="s">
        <v>550</v>
      </c>
      <c r="WJG21" s="530" t="s">
        <v>550</v>
      </c>
      <c r="WJH21" s="530" t="s">
        <v>550</v>
      </c>
      <c r="WJI21" s="530" t="s">
        <v>550</v>
      </c>
      <c r="WJJ21" s="530" t="s">
        <v>550</v>
      </c>
      <c r="WJK21" s="530" t="s">
        <v>550</v>
      </c>
      <c r="WJL21" s="530" t="s">
        <v>550</v>
      </c>
      <c r="WJM21" s="530" t="s">
        <v>550</v>
      </c>
      <c r="WJN21" s="530" t="s">
        <v>550</v>
      </c>
      <c r="WJO21" s="530" t="s">
        <v>550</v>
      </c>
      <c r="WJP21" s="530" t="s">
        <v>550</v>
      </c>
      <c r="WJQ21" s="530" t="s">
        <v>550</v>
      </c>
      <c r="WJR21" s="530" t="s">
        <v>550</v>
      </c>
      <c r="WJS21" s="530" t="s">
        <v>550</v>
      </c>
      <c r="WJT21" s="530" t="s">
        <v>550</v>
      </c>
      <c r="WJU21" s="530" t="s">
        <v>550</v>
      </c>
      <c r="WJV21" s="530" t="s">
        <v>550</v>
      </c>
      <c r="WJW21" s="530" t="s">
        <v>550</v>
      </c>
      <c r="WJX21" s="530" t="s">
        <v>550</v>
      </c>
      <c r="WJY21" s="530" t="s">
        <v>550</v>
      </c>
      <c r="WJZ21" s="530" t="s">
        <v>550</v>
      </c>
      <c r="WKA21" s="530" t="s">
        <v>550</v>
      </c>
      <c r="WKB21" s="530" t="s">
        <v>550</v>
      </c>
      <c r="WKC21" s="530" t="s">
        <v>550</v>
      </c>
      <c r="WKD21" s="530" t="s">
        <v>550</v>
      </c>
      <c r="WKE21" s="530" t="s">
        <v>550</v>
      </c>
      <c r="WKF21" s="530" t="s">
        <v>550</v>
      </c>
      <c r="WKG21" s="530" t="s">
        <v>550</v>
      </c>
      <c r="WKH21" s="530" t="s">
        <v>550</v>
      </c>
      <c r="WKI21" s="530" t="s">
        <v>550</v>
      </c>
      <c r="WKJ21" s="530" t="s">
        <v>550</v>
      </c>
      <c r="WKK21" s="530" t="s">
        <v>550</v>
      </c>
      <c r="WKL21" s="530" t="s">
        <v>550</v>
      </c>
      <c r="WKM21" s="530" t="s">
        <v>550</v>
      </c>
      <c r="WKN21" s="530" t="s">
        <v>550</v>
      </c>
      <c r="WKO21" s="530" t="s">
        <v>550</v>
      </c>
      <c r="WKP21" s="530" t="s">
        <v>550</v>
      </c>
      <c r="WKQ21" s="530" t="s">
        <v>550</v>
      </c>
      <c r="WKR21" s="530" t="s">
        <v>550</v>
      </c>
      <c r="WKS21" s="530" t="s">
        <v>550</v>
      </c>
      <c r="WKT21" s="530" t="s">
        <v>550</v>
      </c>
      <c r="WKU21" s="530" t="s">
        <v>550</v>
      </c>
      <c r="WKV21" s="530" t="s">
        <v>550</v>
      </c>
      <c r="WKW21" s="530" t="s">
        <v>550</v>
      </c>
      <c r="WKX21" s="530" t="s">
        <v>550</v>
      </c>
      <c r="WKY21" s="530" t="s">
        <v>550</v>
      </c>
      <c r="WKZ21" s="530" t="s">
        <v>550</v>
      </c>
      <c r="WLA21" s="530" t="s">
        <v>550</v>
      </c>
      <c r="WLB21" s="530" t="s">
        <v>550</v>
      </c>
      <c r="WLC21" s="530" t="s">
        <v>550</v>
      </c>
      <c r="WLD21" s="530" t="s">
        <v>550</v>
      </c>
      <c r="WLE21" s="530" t="s">
        <v>550</v>
      </c>
      <c r="WLF21" s="530" t="s">
        <v>550</v>
      </c>
      <c r="WLG21" s="530" t="s">
        <v>550</v>
      </c>
      <c r="WLH21" s="530" t="s">
        <v>550</v>
      </c>
      <c r="WLI21" s="530" t="s">
        <v>550</v>
      </c>
      <c r="WLJ21" s="530" t="s">
        <v>550</v>
      </c>
      <c r="WLK21" s="530" t="s">
        <v>550</v>
      </c>
      <c r="WLL21" s="530" t="s">
        <v>550</v>
      </c>
      <c r="WLM21" s="530" t="s">
        <v>550</v>
      </c>
      <c r="WLN21" s="530" t="s">
        <v>550</v>
      </c>
      <c r="WLO21" s="530" t="s">
        <v>550</v>
      </c>
      <c r="WLP21" s="530" t="s">
        <v>550</v>
      </c>
      <c r="WLQ21" s="530" t="s">
        <v>550</v>
      </c>
      <c r="WLR21" s="530" t="s">
        <v>550</v>
      </c>
      <c r="WLS21" s="530" t="s">
        <v>550</v>
      </c>
      <c r="WLT21" s="530" t="s">
        <v>550</v>
      </c>
      <c r="WLU21" s="530" t="s">
        <v>550</v>
      </c>
      <c r="WLV21" s="530" t="s">
        <v>550</v>
      </c>
      <c r="WLW21" s="530" t="s">
        <v>550</v>
      </c>
      <c r="WLX21" s="530" t="s">
        <v>550</v>
      </c>
      <c r="WLY21" s="530" t="s">
        <v>550</v>
      </c>
      <c r="WLZ21" s="530" t="s">
        <v>550</v>
      </c>
      <c r="WMA21" s="530" t="s">
        <v>550</v>
      </c>
      <c r="WMB21" s="530" t="s">
        <v>550</v>
      </c>
      <c r="WMC21" s="530" t="s">
        <v>550</v>
      </c>
      <c r="WMD21" s="530" t="s">
        <v>550</v>
      </c>
      <c r="WME21" s="530" t="s">
        <v>550</v>
      </c>
      <c r="WMF21" s="530" t="s">
        <v>550</v>
      </c>
      <c r="WMG21" s="530" t="s">
        <v>550</v>
      </c>
      <c r="WMH21" s="530" t="s">
        <v>550</v>
      </c>
      <c r="WMI21" s="530" t="s">
        <v>550</v>
      </c>
      <c r="WMJ21" s="530" t="s">
        <v>550</v>
      </c>
      <c r="WMK21" s="530" t="s">
        <v>550</v>
      </c>
      <c r="WML21" s="530" t="s">
        <v>550</v>
      </c>
      <c r="WMM21" s="530" t="s">
        <v>550</v>
      </c>
      <c r="WMN21" s="530" t="s">
        <v>550</v>
      </c>
      <c r="WMO21" s="530" t="s">
        <v>550</v>
      </c>
      <c r="WMP21" s="530" t="s">
        <v>550</v>
      </c>
      <c r="WMQ21" s="530" t="s">
        <v>550</v>
      </c>
      <c r="WMR21" s="530" t="s">
        <v>550</v>
      </c>
      <c r="WMS21" s="530" t="s">
        <v>550</v>
      </c>
      <c r="WMT21" s="530" t="s">
        <v>550</v>
      </c>
      <c r="WMU21" s="530" t="s">
        <v>550</v>
      </c>
      <c r="WMV21" s="530" t="s">
        <v>550</v>
      </c>
      <c r="WMW21" s="530" t="s">
        <v>550</v>
      </c>
      <c r="WMX21" s="530" t="s">
        <v>550</v>
      </c>
      <c r="WMY21" s="530" t="s">
        <v>550</v>
      </c>
      <c r="WMZ21" s="530" t="s">
        <v>550</v>
      </c>
      <c r="WNA21" s="530" t="s">
        <v>550</v>
      </c>
      <c r="WNB21" s="530" t="s">
        <v>550</v>
      </c>
      <c r="WNC21" s="530" t="s">
        <v>550</v>
      </c>
      <c r="WND21" s="530" t="s">
        <v>550</v>
      </c>
      <c r="WNE21" s="530" t="s">
        <v>550</v>
      </c>
      <c r="WNF21" s="530" t="s">
        <v>550</v>
      </c>
      <c r="WNG21" s="530" t="s">
        <v>550</v>
      </c>
      <c r="WNH21" s="530" t="s">
        <v>550</v>
      </c>
      <c r="WNI21" s="530" t="s">
        <v>550</v>
      </c>
      <c r="WNJ21" s="530" t="s">
        <v>550</v>
      </c>
      <c r="WNK21" s="530" t="s">
        <v>550</v>
      </c>
      <c r="WNL21" s="530" t="s">
        <v>550</v>
      </c>
      <c r="WNM21" s="530" t="s">
        <v>550</v>
      </c>
      <c r="WNN21" s="530" t="s">
        <v>550</v>
      </c>
      <c r="WNO21" s="530" t="s">
        <v>550</v>
      </c>
      <c r="WNP21" s="530" t="s">
        <v>550</v>
      </c>
      <c r="WNQ21" s="530" t="s">
        <v>550</v>
      </c>
      <c r="WNR21" s="530" t="s">
        <v>550</v>
      </c>
      <c r="WNS21" s="530" t="s">
        <v>550</v>
      </c>
      <c r="WNT21" s="530" t="s">
        <v>550</v>
      </c>
      <c r="WNU21" s="530" t="s">
        <v>550</v>
      </c>
      <c r="WNV21" s="530" t="s">
        <v>550</v>
      </c>
      <c r="WNW21" s="530" t="s">
        <v>550</v>
      </c>
      <c r="WNX21" s="530" t="s">
        <v>550</v>
      </c>
      <c r="WNY21" s="530" t="s">
        <v>550</v>
      </c>
      <c r="WNZ21" s="530" t="s">
        <v>550</v>
      </c>
      <c r="WOA21" s="530" t="s">
        <v>550</v>
      </c>
      <c r="WOB21" s="530" t="s">
        <v>550</v>
      </c>
      <c r="WOC21" s="530" t="s">
        <v>550</v>
      </c>
      <c r="WOD21" s="530" t="s">
        <v>550</v>
      </c>
      <c r="WOE21" s="530" t="s">
        <v>550</v>
      </c>
      <c r="WOF21" s="530" t="s">
        <v>550</v>
      </c>
      <c r="WOG21" s="530" t="s">
        <v>550</v>
      </c>
      <c r="WOH21" s="530" t="s">
        <v>550</v>
      </c>
      <c r="WOI21" s="530" t="s">
        <v>550</v>
      </c>
      <c r="WOJ21" s="530" t="s">
        <v>550</v>
      </c>
      <c r="WOK21" s="530" t="s">
        <v>550</v>
      </c>
      <c r="WOL21" s="530" t="s">
        <v>550</v>
      </c>
      <c r="WOM21" s="530" t="s">
        <v>550</v>
      </c>
      <c r="WON21" s="530" t="s">
        <v>550</v>
      </c>
      <c r="WOO21" s="530" t="s">
        <v>550</v>
      </c>
      <c r="WOP21" s="530" t="s">
        <v>550</v>
      </c>
      <c r="WOQ21" s="530" t="s">
        <v>550</v>
      </c>
      <c r="WOR21" s="530" t="s">
        <v>550</v>
      </c>
      <c r="WOS21" s="530" t="s">
        <v>550</v>
      </c>
      <c r="WOT21" s="530" t="s">
        <v>550</v>
      </c>
      <c r="WOU21" s="530" t="s">
        <v>550</v>
      </c>
      <c r="WOV21" s="530" t="s">
        <v>550</v>
      </c>
      <c r="WOW21" s="530" t="s">
        <v>550</v>
      </c>
      <c r="WOX21" s="530" t="s">
        <v>550</v>
      </c>
      <c r="WOY21" s="530" t="s">
        <v>550</v>
      </c>
      <c r="WOZ21" s="530" t="s">
        <v>550</v>
      </c>
      <c r="WPA21" s="530" t="s">
        <v>550</v>
      </c>
      <c r="WPB21" s="530" t="s">
        <v>550</v>
      </c>
      <c r="WPC21" s="530" t="s">
        <v>550</v>
      </c>
      <c r="WPD21" s="530" t="s">
        <v>550</v>
      </c>
      <c r="WPE21" s="530" t="s">
        <v>550</v>
      </c>
      <c r="WPF21" s="530" t="s">
        <v>550</v>
      </c>
      <c r="WPG21" s="530" t="s">
        <v>550</v>
      </c>
      <c r="WPH21" s="530" t="s">
        <v>550</v>
      </c>
      <c r="WPI21" s="530" t="s">
        <v>550</v>
      </c>
      <c r="WPJ21" s="530" t="s">
        <v>550</v>
      </c>
      <c r="WPK21" s="530" t="s">
        <v>550</v>
      </c>
      <c r="WPL21" s="530" t="s">
        <v>550</v>
      </c>
      <c r="WPM21" s="530" t="s">
        <v>550</v>
      </c>
      <c r="WPN21" s="530" t="s">
        <v>550</v>
      </c>
      <c r="WPO21" s="530" t="s">
        <v>550</v>
      </c>
      <c r="WPP21" s="530" t="s">
        <v>550</v>
      </c>
      <c r="WPQ21" s="530" t="s">
        <v>550</v>
      </c>
      <c r="WPR21" s="530" t="s">
        <v>550</v>
      </c>
      <c r="WPS21" s="530" t="s">
        <v>550</v>
      </c>
      <c r="WPT21" s="530" t="s">
        <v>550</v>
      </c>
      <c r="WPU21" s="530" t="s">
        <v>550</v>
      </c>
      <c r="WPV21" s="530" t="s">
        <v>550</v>
      </c>
      <c r="WPW21" s="530" t="s">
        <v>550</v>
      </c>
      <c r="WPX21" s="530" t="s">
        <v>550</v>
      </c>
      <c r="WPY21" s="530" t="s">
        <v>550</v>
      </c>
      <c r="WPZ21" s="530" t="s">
        <v>550</v>
      </c>
      <c r="WQA21" s="530" t="s">
        <v>550</v>
      </c>
      <c r="WQB21" s="530" t="s">
        <v>550</v>
      </c>
      <c r="WQC21" s="530" t="s">
        <v>550</v>
      </c>
      <c r="WQD21" s="530" t="s">
        <v>550</v>
      </c>
      <c r="WQE21" s="530" t="s">
        <v>550</v>
      </c>
      <c r="WQF21" s="530" t="s">
        <v>550</v>
      </c>
      <c r="WQG21" s="530" t="s">
        <v>550</v>
      </c>
      <c r="WQH21" s="530" t="s">
        <v>550</v>
      </c>
      <c r="WQI21" s="530" t="s">
        <v>550</v>
      </c>
      <c r="WQJ21" s="530" t="s">
        <v>550</v>
      </c>
      <c r="WQK21" s="530" t="s">
        <v>550</v>
      </c>
      <c r="WQL21" s="530" t="s">
        <v>550</v>
      </c>
      <c r="WQM21" s="530" t="s">
        <v>550</v>
      </c>
      <c r="WQN21" s="530" t="s">
        <v>550</v>
      </c>
      <c r="WQO21" s="530" t="s">
        <v>550</v>
      </c>
      <c r="WQP21" s="530" t="s">
        <v>550</v>
      </c>
      <c r="WQQ21" s="530" t="s">
        <v>550</v>
      </c>
      <c r="WQR21" s="530" t="s">
        <v>550</v>
      </c>
      <c r="WQS21" s="530" t="s">
        <v>550</v>
      </c>
      <c r="WQT21" s="530" t="s">
        <v>550</v>
      </c>
      <c r="WQU21" s="530" t="s">
        <v>550</v>
      </c>
      <c r="WQV21" s="530" t="s">
        <v>550</v>
      </c>
      <c r="WQW21" s="530" t="s">
        <v>550</v>
      </c>
      <c r="WQX21" s="530" t="s">
        <v>550</v>
      </c>
      <c r="WQY21" s="530" t="s">
        <v>550</v>
      </c>
      <c r="WQZ21" s="530" t="s">
        <v>550</v>
      </c>
      <c r="WRA21" s="530" t="s">
        <v>550</v>
      </c>
      <c r="WRB21" s="530" t="s">
        <v>550</v>
      </c>
      <c r="WRC21" s="530" t="s">
        <v>550</v>
      </c>
      <c r="WRD21" s="530" t="s">
        <v>550</v>
      </c>
      <c r="WRE21" s="530" t="s">
        <v>550</v>
      </c>
      <c r="WRF21" s="530" t="s">
        <v>550</v>
      </c>
      <c r="WRG21" s="530" t="s">
        <v>550</v>
      </c>
      <c r="WRH21" s="530" t="s">
        <v>550</v>
      </c>
      <c r="WRI21" s="530" t="s">
        <v>550</v>
      </c>
      <c r="WRJ21" s="530" t="s">
        <v>550</v>
      </c>
      <c r="WRK21" s="530" t="s">
        <v>550</v>
      </c>
      <c r="WRL21" s="530" t="s">
        <v>550</v>
      </c>
      <c r="WRM21" s="530" t="s">
        <v>550</v>
      </c>
      <c r="WRN21" s="530" t="s">
        <v>550</v>
      </c>
      <c r="WRO21" s="530" t="s">
        <v>550</v>
      </c>
      <c r="WRP21" s="530" t="s">
        <v>550</v>
      </c>
      <c r="WRQ21" s="530" t="s">
        <v>550</v>
      </c>
      <c r="WRR21" s="530" t="s">
        <v>550</v>
      </c>
      <c r="WRS21" s="530" t="s">
        <v>550</v>
      </c>
      <c r="WRT21" s="530" t="s">
        <v>550</v>
      </c>
      <c r="WRU21" s="530" t="s">
        <v>550</v>
      </c>
      <c r="WRV21" s="530" t="s">
        <v>550</v>
      </c>
      <c r="WRW21" s="530" t="s">
        <v>550</v>
      </c>
      <c r="WRX21" s="530" t="s">
        <v>550</v>
      </c>
      <c r="WRY21" s="530" t="s">
        <v>550</v>
      </c>
      <c r="WRZ21" s="530" t="s">
        <v>550</v>
      </c>
      <c r="WSA21" s="530" t="s">
        <v>550</v>
      </c>
      <c r="WSB21" s="530" t="s">
        <v>550</v>
      </c>
      <c r="WSC21" s="530" t="s">
        <v>550</v>
      </c>
      <c r="WSD21" s="530" t="s">
        <v>550</v>
      </c>
      <c r="WSE21" s="530" t="s">
        <v>550</v>
      </c>
      <c r="WSF21" s="530" t="s">
        <v>550</v>
      </c>
      <c r="WSG21" s="530" t="s">
        <v>550</v>
      </c>
      <c r="WSH21" s="530" t="s">
        <v>550</v>
      </c>
      <c r="WSI21" s="530" t="s">
        <v>550</v>
      </c>
      <c r="WSJ21" s="530" t="s">
        <v>550</v>
      </c>
      <c r="WSK21" s="530" t="s">
        <v>550</v>
      </c>
      <c r="WSL21" s="530" t="s">
        <v>550</v>
      </c>
      <c r="WSM21" s="530" t="s">
        <v>550</v>
      </c>
      <c r="WSN21" s="530" t="s">
        <v>550</v>
      </c>
      <c r="WSO21" s="530" t="s">
        <v>550</v>
      </c>
      <c r="WSP21" s="530" t="s">
        <v>550</v>
      </c>
      <c r="WSQ21" s="530" t="s">
        <v>550</v>
      </c>
      <c r="WSR21" s="530" t="s">
        <v>550</v>
      </c>
      <c r="WSS21" s="530" t="s">
        <v>550</v>
      </c>
      <c r="WST21" s="530" t="s">
        <v>550</v>
      </c>
      <c r="WSU21" s="530" t="s">
        <v>550</v>
      </c>
      <c r="WSV21" s="530" t="s">
        <v>550</v>
      </c>
      <c r="WSW21" s="530" t="s">
        <v>550</v>
      </c>
      <c r="WSX21" s="530" t="s">
        <v>550</v>
      </c>
      <c r="WSY21" s="530" t="s">
        <v>550</v>
      </c>
      <c r="WSZ21" s="530" t="s">
        <v>550</v>
      </c>
      <c r="WTA21" s="530" t="s">
        <v>550</v>
      </c>
      <c r="WTB21" s="530" t="s">
        <v>550</v>
      </c>
      <c r="WTC21" s="530" t="s">
        <v>550</v>
      </c>
      <c r="WTD21" s="530" t="s">
        <v>550</v>
      </c>
      <c r="WTE21" s="530" t="s">
        <v>550</v>
      </c>
      <c r="WTF21" s="530" t="s">
        <v>550</v>
      </c>
      <c r="WTG21" s="530" t="s">
        <v>550</v>
      </c>
      <c r="WTH21" s="530" t="s">
        <v>550</v>
      </c>
      <c r="WTI21" s="530" t="s">
        <v>550</v>
      </c>
      <c r="WTJ21" s="530" t="s">
        <v>550</v>
      </c>
      <c r="WTK21" s="530" t="s">
        <v>550</v>
      </c>
      <c r="WTL21" s="530" t="s">
        <v>550</v>
      </c>
      <c r="WTM21" s="530" t="s">
        <v>550</v>
      </c>
      <c r="WTN21" s="530" t="s">
        <v>550</v>
      </c>
      <c r="WTO21" s="530" t="s">
        <v>550</v>
      </c>
      <c r="WTP21" s="530" t="s">
        <v>550</v>
      </c>
      <c r="WTQ21" s="530" t="s">
        <v>550</v>
      </c>
      <c r="WTR21" s="530" t="s">
        <v>550</v>
      </c>
      <c r="WTS21" s="530" t="s">
        <v>550</v>
      </c>
      <c r="WTT21" s="530" t="s">
        <v>550</v>
      </c>
      <c r="WTU21" s="530" t="s">
        <v>550</v>
      </c>
      <c r="WTV21" s="530" t="s">
        <v>550</v>
      </c>
      <c r="WTW21" s="530" t="s">
        <v>550</v>
      </c>
      <c r="WTX21" s="530" t="s">
        <v>550</v>
      </c>
      <c r="WTY21" s="530" t="s">
        <v>550</v>
      </c>
      <c r="WTZ21" s="530" t="s">
        <v>550</v>
      </c>
      <c r="WUA21" s="530" t="s">
        <v>550</v>
      </c>
      <c r="WUB21" s="530" t="s">
        <v>550</v>
      </c>
      <c r="WUC21" s="530" t="s">
        <v>550</v>
      </c>
      <c r="WUD21" s="530" t="s">
        <v>550</v>
      </c>
      <c r="WUE21" s="530" t="s">
        <v>550</v>
      </c>
      <c r="WUF21" s="530" t="s">
        <v>550</v>
      </c>
      <c r="WUG21" s="530" t="s">
        <v>550</v>
      </c>
      <c r="WUH21" s="530" t="s">
        <v>550</v>
      </c>
      <c r="WUI21" s="530" t="s">
        <v>550</v>
      </c>
      <c r="WUJ21" s="530" t="s">
        <v>550</v>
      </c>
      <c r="WUK21" s="530" t="s">
        <v>550</v>
      </c>
      <c r="WUL21" s="530" t="s">
        <v>550</v>
      </c>
      <c r="WUM21" s="530" t="s">
        <v>550</v>
      </c>
      <c r="WUN21" s="530" t="s">
        <v>550</v>
      </c>
      <c r="WUO21" s="530" t="s">
        <v>550</v>
      </c>
      <c r="WUP21" s="530" t="s">
        <v>550</v>
      </c>
      <c r="WUQ21" s="530" t="s">
        <v>550</v>
      </c>
      <c r="WUR21" s="530" t="s">
        <v>550</v>
      </c>
      <c r="WUS21" s="530" t="s">
        <v>550</v>
      </c>
      <c r="WUT21" s="530" t="s">
        <v>550</v>
      </c>
      <c r="WUU21" s="530" t="s">
        <v>550</v>
      </c>
      <c r="WUV21" s="530" t="s">
        <v>550</v>
      </c>
      <c r="WUW21" s="530" t="s">
        <v>550</v>
      </c>
      <c r="WUX21" s="530" t="s">
        <v>550</v>
      </c>
      <c r="WUY21" s="530" t="s">
        <v>550</v>
      </c>
      <c r="WUZ21" s="530" t="s">
        <v>550</v>
      </c>
      <c r="WVA21" s="530" t="s">
        <v>550</v>
      </c>
      <c r="WVB21" s="530" t="s">
        <v>550</v>
      </c>
      <c r="WVC21" s="530" t="s">
        <v>550</v>
      </c>
      <c r="WVD21" s="530" t="s">
        <v>550</v>
      </c>
      <c r="WVE21" s="530" t="s">
        <v>550</v>
      </c>
      <c r="WVF21" s="530" t="s">
        <v>550</v>
      </c>
      <c r="WVG21" s="530" t="s">
        <v>550</v>
      </c>
      <c r="WVH21" s="530" t="s">
        <v>550</v>
      </c>
      <c r="WVI21" s="530" t="s">
        <v>550</v>
      </c>
      <c r="WVJ21" s="530" t="s">
        <v>550</v>
      </c>
      <c r="WVK21" s="530" t="s">
        <v>550</v>
      </c>
      <c r="WVL21" s="530" t="s">
        <v>550</v>
      </c>
      <c r="WVM21" s="530" t="s">
        <v>550</v>
      </c>
      <c r="WVN21" s="530" t="s">
        <v>550</v>
      </c>
      <c r="WVO21" s="530" t="s">
        <v>550</v>
      </c>
      <c r="WVP21" s="530" t="s">
        <v>550</v>
      </c>
      <c r="WVQ21" s="530" t="s">
        <v>550</v>
      </c>
      <c r="WVR21" s="530" t="s">
        <v>550</v>
      </c>
      <c r="WVS21" s="530" t="s">
        <v>550</v>
      </c>
      <c r="WVT21" s="530" t="s">
        <v>550</v>
      </c>
      <c r="WVU21" s="530" t="s">
        <v>550</v>
      </c>
      <c r="WVV21" s="530" t="s">
        <v>550</v>
      </c>
      <c r="WVW21" s="530" t="s">
        <v>550</v>
      </c>
      <c r="WVX21" s="530" t="s">
        <v>550</v>
      </c>
      <c r="WVY21" s="530" t="s">
        <v>550</v>
      </c>
      <c r="WVZ21" s="530" t="s">
        <v>550</v>
      </c>
      <c r="WWA21" s="530" t="s">
        <v>550</v>
      </c>
      <c r="WWB21" s="530" t="s">
        <v>550</v>
      </c>
      <c r="WWC21" s="530" t="s">
        <v>550</v>
      </c>
      <c r="WWD21" s="530" t="s">
        <v>550</v>
      </c>
      <c r="WWE21" s="530" t="s">
        <v>550</v>
      </c>
      <c r="WWF21" s="530" t="s">
        <v>550</v>
      </c>
      <c r="WWG21" s="530" t="s">
        <v>550</v>
      </c>
      <c r="WWH21" s="530" t="s">
        <v>550</v>
      </c>
      <c r="WWI21" s="530" t="s">
        <v>550</v>
      </c>
      <c r="WWJ21" s="530" t="s">
        <v>550</v>
      </c>
      <c r="WWK21" s="530" t="s">
        <v>550</v>
      </c>
      <c r="WWL21" s="530" t="s">
        <v>550</v>
      </c>
      <c r="WWM21" s="530" t="s">
        <v>550</v>
      </c>
      <c r="WWN21" s="530" t="s">
        <v>550</v>
      </c>
      <c r="WWO21" s="530" t="s">
        <v>550</v>
      </c>
      <c r="WWP21" s="530" t="s">
        <v>550</v>
      </c>
      <c r="WWQ21" s="530" t="s">
        <v>550</v>
      </c>
      <c r="WWR21" s="530" t="s">
        <v>550</v>
      </c>
      <c r="WWS21" s="530" t="s">
        <v>550</v>
      </c>
      <c r="WWT21" s="530" t="s">
        <v>550</v>
      </c>
      <c r="WWU21" s="530" t="s">
        <v>550</v>
      </c>
      <c r="WWV21" s="530" t="s">
        <v>550</v>
      </c>
      <c r="WWW21" s="530" t="s">
        <v>550</v>
      </c>
      <c r="WWX21" s="530" t="s">
        <v>550</v>
      </c>
      <c r="WWY21" s="530" t="s">
        <v>550</v>
      </c>
      <c r="WWZ21" s="530" t="s">
        <v>550</v>
      </c>
      <c r="WXA21" s="530" t="s">
        <v>550</v>
      </c>
      <c r="WXB21" s="530" t="s">
        <v>550</v>
      </c>
      <c r="WXC21" s="530" t="s">
        <v>550</v>
      </c>
      <c r="WXD21" s="530" t="s">
        <v>550</v>
      </c>
      <c r="WXE21" s="530" t="s">
        <v>550</v>
      </c>
      <c r="WXF21" s="530" t="s">
        <v>550</v>
      </c>
      <c r="WXG21" s="530" t="s">
        <v>550</v>
      </c>
      <c r="WXH21" s="530" t="s">
        <v>550</v>
      </c>
      <c r="WXI21" s="530" t="s">
        <v>550</v>
      </c>
      <c r="WXJ21" s="530" t="s">
        <v>550</v>
      </c>
      <c r="WXK21" s="530" t="s">
        <v>550</v>
      </c>
      <c r="WXL21" s="530" t="s">
        <v>550</v>
      </c>
      <c r="WXM21" s="530" t="s">
        <v>550</v>
      </c>
      <c r="WXN21" s="530" t="s">
        <v>550</v>
      </c>
      <c r="WXO21" s="530" t="s">
        <v>550</v>
      </c>
      <c r="WXP21" s="530" t="s">
        <v>550</v>
      </c>
      <c r="WXQ21" s="530" t="s">
        <v>550</v>
      </c>
      <c r="WXR21" s="530" t="s">
        <v>550</v>
      </c>
      <c r="WXS21" s="530" t="s">
        <v>550</v>
      </c>
      <c r="WXT21" s="530" t="s">
        <v>550</v>
      </c>
      <c r="WXU21" s="530" t="s">
        <v>550</v>
      </c>
      <c r="WXV21" s="530" t="s">
        <v>550</v>
      </c>
      <c r="WXW21" s="530" t="s">
        <v>550</v>
      </c>
      <c r="WXX21" s="530" t="s">
        <v>550</v>
      </c>
      <c r="WXY21" s="530" t="s">
        <v>550</v>
      </c>
      <c r="WXZ21" s="530" t="s">
        <v>550</v>
      </c>
      <c r="WYA21" s="530" t="s">
        <v>550</v>
      </c>
      <c r="WYB21" s="530" t="s">
        <v>550</v>
      </c>
      <c r="WYC21" s="530" t="s">
        <v>550</v>
      </c>
      <c r="WYD21" s="530" t="s">
        <v>550</v>
      </c>
      <c r="WYE21" s="530" t="s">
        <v>550</v>
      </c>
      <c r="WYF21" s="530" t="s">
        <v>550</v>
      </c>
      <c r="WYG21" s="530" t="s">
        <v>550</v>
      </c>
      <c r="WYH21" s="530" t="s">
        <v>550</v>
      </c>
      <c r="WYI21" s="530" t="s">
        <v>550</v>
      </c>
      <c r="WYJ21" s="530" t="s">
        <v>550</v>
      </c>
      <c r="WYK21" s="530" t="s">
        <v>550</v>
      </c>
      <c r="WYL21" s="530" t="s">
        <v>550</v>
      </c>
      <c r="WYM21" s="530" t="s">
        <v>550</v>
      </c>
      <c r="WYN21" s="530" t="s">
        <v>550</v>
      </c>
      <c r="WYO21" s="530" t="s">
        <v>550</v>
      </c>
      <c r="WYP21" s="530" t="s">
        <v>550</v>
      </c>
      <c r="WYQ21" s="530" t="s">
        <v>550</v>
      </c>
      <c r="WYR21" s="530" t="s">
        <v>550</v>
      </c>
      <c r="WYS21" s="530" t="s">
        <v>550</v>
      </c>
      <c r="WYT21" s="530" t="s">
        <v>550</v>
      </c>
      <c r="WYU21" s="530" t="s">
        <v>550</v>
      </c>
      <c r="WYV21" s="530" t="s">
        <v>550</v>
      </c>
      <c r="WYW21" s="530" t="s">
        <v>550</v>
      </c>
      <c r="WYX21" s="530" t="s">
        <v>550</v>
      </c>
      <c r="WYY21" s="530" t="s">
        <v>550</v>
      </c>
      <c r="WYZ21" s="530" t="s">
        <v>550</v>
      </c>
      <c r="WZA21" s="530" t="s">
        <v>550</v>
      </c>
      <c r="WZB21" s="530" t="s">
        <v>550</v>
      </c>
      <c r="WZC21" s="530" t="s">
        <v>550</v>
      </c>
      <c r="WZD21" s="530" t="s">
        <v>550</v>
      </c>
      <c r="WZE21" s="530" t="s">
        <v>550</v>
      </c>
      <c r="WZF21" s="530" t="s">
        <v>550</v>
      </c>
      <c r="WZG21" s="530" t="s">
        <v>550</v>
      </c>
      <c r="WZH21" s="530" t="s">
        <v>550</v>
      </c>
      <c r="WZI21" s="530" t="s">
        <v>550</v>
      </c>
      <c r="WZJ21" s="530" t="s">
        <v>550</v>
      </c>
      <c r="WZK21" s="530" t="s">
        <v>550</v>
      </c>
      <c r="WZL21" s="530" t="s">
        <v>550</v>
      </c>
      <c r="WZM21" s="530" t="s">
        <v>550</v>
      </c>
      <c r="WZN21" s="530" t="s">
        <v>550</v>
      </c>
      <c r="WZO21" s="530" t="s">
        <v>550</v>
      </c>
      <c r="WZP21" s="530" t="s">
        <v>550</v>
      </c>
      <c r="WZQ21" s="530" t="s">
        <v>550</v>
      </c>
      <c r="WZR21" s="530" t="s">
        <v>550</v>
      </c>
      <c r="WZS21" s="530" t="s">
        <v>550</v>
      </c>
      <c r="WZT21" s="530" t="s">
        <v>550</v>
      </c>
      <c r="WZU21" s="530" t="s">
        <v>550</v>
      </c>
      <c r="WZV21" s="530" t="s">
        <v>550</v>
      </c>
      <c r="WZW21" s="530" t="s">
        <v>550</v>
      </c>
      <c r="WZX21" s="530" t="s">
        <v>550</v>
      </c>
      <c r="WZY21" s="530" t="s">
        <v>550</v>
      </c>
      <c r="WZZ21" s="530" t="s">
        <v>550</v>
      </c>
      <c r="XAA21" s="530" t="s">
        <v>550</v>
      </c>
      <c r="XAB21" s="530" t="s">
        <v>550</v>
      </c>
      <c r="XAC21" s="530" t="s">
        <v>550</v>
      </c>
      <c r="XAD21" s="530" t="s">
        <v>550</v>
      </c>
      <c r="XAE21" s="530" t="s">
        <v>550</v>
      </c>
      <c r="XAF21" s="530" t="s">
        <v>550</v>
      </c>
      <c r="XAG21" s="530" t="s">
        <v>550</v>
      </c>
      <c r="XAH21" s="530" t="s">
        <v>550</v>
      </c>
      <c r="XAI21" s="530" t="s">
        <v>550</v>
      </c>
      <c r="XAJ21" s="530" t="s">
        <v>550</v>
      </c>
      <c r="XAK21" s="530" t="s">
        <v>550</v>
      </c>
      <c r="XAL21" s="530" t="s">
        <v>550</v>
      </c>
      <c r="XAM21" s="530" t="s">
        <v>550</v>
      </c>
      <c r="XAN21" s="530" t="s">
        <v>550</v>
      </c>
      <c r="XAO21" s="530" t="s">
        <v>550</v>
      </c>
      <c r="XAP21" s="530" t="s">
        <v>550</v>
      </c>
      <c r="XAQ21" s="530" t="s">
        <v>550</v>
      </c>
      <c r="XAR21" s="530" t="s">
        <v>550</v>
      </c>
      <c r="XAS21" s="530" t="s">
        <v>550</v>
      </c>
      <c r="XAT21" s="530" t="s">
        <v>550</v>
      </c>
      <c r="XAU21" s="530" t="s">
        <v>550</v>
      </c>
      <c r="XAV21" s="530" t="s">
        <v>550</v>
      </c>
      <c r="XAW21" s="530" t="s">
        <v>550</v>
      </c>
      <c r="XAX21" s="530" t="s">
        <v>550</v>
      </c>
      <c r="XAY21" s="530" t="s">
        <v>550</v>
      </c>
      <c r="XAZ21" s="530" t="s">
        <v>550</v>
      </c>
      <c r="XBA21" s="530" t="s">
        <v>550</v>
      </c>
      <c r="XBB21" s="530" t="s">
        <v>550</v>
      </c>
      <c r="XBC21" s="530" t="s">
        <v>550</v>
      </c>
      <c r="XBD21" s="530" t="s">
        <v>550</v>
      </c>
      <c r="XBE21" s="530" t="s">
        <v>550</v>
      </c>
      <c r="XBF21" s="530" t="s">
        <v>550</v>
      </c>
      <c r="XBG21" s="530" t="s">
        <v>550</v>
      </c>
      <c r="XBH21" s="530" t="s">
        <v>550</v>
      </c>
      <c r="XBI21" s="530" t="s">
        <v>550</v>
      </c>
      <c r="XBJ21" s="530" t="s">
        <v>550</v>
      </c>
      <c r="XBK21" s="530" t="s">
        <v>550</v>
      </c>
      <c r="XBL21" s="530" t="s">
        <v>550</v>
      </c>
      <c r="XBM21" s="530" t="s">
        <v>550</v>
      </c>
      <c r="XBN21" s="530" t="s">
        <v>550</v>
      </c>
      <c r="XBO21" s="530" t="s">
        <v>550</v>
      </c>
      <c r="XBP21" s="530" t="s">
        <v>550</v>
      </c>
      <c r="XBQ21" s="530" t="s">
        <v>550</v>
      </c>
      <c r="XBR21" s="530" t="s">
        <v>550</v>
      </c>
      <c r="XBS21" s="530" t="s">
        <v>550</v>
      </c>
      <c r="XBT21" s="530" t="s">
        <v>550</v>
      </c>
      <c r="XBU21" s="530" t="s">
        <v>550</v>
      </c>
      <c r="XBV21" s="530" t="s">
        <v>550</v>
      </c>
      <c r="XBW21" s="530" t="s">
        <v>550</v>
      </c>
      <c r="XBX21" s="530" t="s">
        <v>550</v>
      </c>
      <c r="XBY21" s="530" t="s">
        <v>550</v>
      </c>
      <c r="XBZ21" s="530" t="s">
        <v>550</v>
      </c>
      <c r="XCA21" s="530" t="s">
        <v>550</v>
      </c>
      <c r="XCB21" s="530" t="s">
        <v>550</v>
      </c>
      <c r="XCC21" s="530" t="s">
        <v>550</v>
      </c>
      <c r="XCD21" s="530" t="s">
        <v>550</v>
      </c>
      <c r="XCE21" s="530" t="s">
        <v>550</v>
      </c>
      <c r="XCF21" s="530" t="s">
        <v>550</v>
      </c>
      <c r="XCG21" s="530" t="s">
        <v>550</v>
      </c>
      <c r="XCH21" s="530" t="s">
        <v>550</v>
      </c>
      <c r="XCI21" s="530" t="s">
        <v>550</v>
      </c>
      <c r="XCJ21" s="530" t="s">
        <v>550</v>
      </c>
      <c r="XCK21" s="530" t="s">
        <v>550</v>
      </c>
      <c r="XCL21" s="530" t="s">
        <v>550</v>
      </c>
      <c r="XCM21" s="530" t="s">
        <v>550</v>
      </c>
      <c r="XCN21" s="530" t="s">
        <v>550</v>
      </c>
      <c r="XCO21" s="530" t="s">
        <v>550</v>
      </c>
      <c r="XCP21" s="530" t="s">
        <v>550</v>
      </c>
      <c r="XCQ21" s="530" t="s">
        <v>550</v>
      </c>
      <c r="XCR21" s="530" t="s">
        <v>550</v>
      </c>
      <c r="XCS21" s="530" t="s">
        <v>550</v>
      </c>
      <c r="XCT21" s="530" t="s">
        <v>550</v>
      </c>
      <c r="XCU21" s="530" t="s">
        <v>550</v>
      </c>
      <c r="XCV21" s="530" t="s">
        <v>550</v>
      </c>
      <c r="XCW21" s="530" t="s">
        <v>550</v>
      </c>
      <c r="XCX21" s="530" t="s">
        <v>550</v>
      </c>
      <c r="XCY21" s="530" t="s">
        <v>550</v>
      </c>
      <c r="XCZ21" s="530" t="s">
        <v>550</v>
      </c>
      <c r="XDA21" s="530" t="s">
        <v>550</v>
      </c>
      <c r="XDB21" s="530" t="s">
        <v>550</v>
      </c>
      <c r="XDC21" s="530" t="s">
        <v>550</v>
      </c>
      <c r="XDD21" s="530" t="s">
        <v>550</v>
      </c>
      <c r="XDE21" s="530" t="s">
        <v>550</v>
      </c>
      <c r="XDF21" s="530" t="s">
        <v>550</v>
      </c>
      <c r="XDG21" s="530" t="s">
        <v>550</v>
      </c>
      <c r="XDH21" s="530" t="s">
        <v>550</v>
      </c>
      <c r="XDI21" s="530" t="s">
        <v>550</v>
      </c>
      <c r="XDJ21" s="530" t="s">
        <v>550</v>
      </c>
      <c r="XDK21" s="530" t="s">
        <v>550</v>
      </c>
      <c r="XDL21" s="530" t="s">
        <v>550</v>
      </c>
      <c r="XDM21" s="530" t="s">
        <v>550</v>
      </c>
      <c r="XDN21" s="530" t="s">
        <v>550</v>
      </c>
      <c r="XDO21" s="530" t="s">
        <v>550</v>
      </c>
      <c r="XDP21" s="530" t="s">
        <v>550</v>
      </c>
      <c r="XDQ21" s="530" t="s">
        <v>550</v>
      </c>
      <c r="XDR21" s="530" t="s">
        <v>550</v>
      </c>
      <c r="XDS21" s="530" t="s">
        <v>550</v>
      </c>
      <c r="XDT21" s="530" t="s">
        <v>550</v>
      </c>
      <c r="XDU21" s="530" t="s">
        <v>550</v>
      </c>
      <c r="XDV21" s="530" t="s">
        <v>550</v>
      </c>
      <c r="XDW21" s="530" t="s">
        <v>550</v>
      </c>
      <c r="XDX21" s="530" t="s">
        <v>550</v>
      </c>
      <c r="XDY21" s="530" t="s">
        <v>550</v>
      </c>
      <c r="XDZ21" s="530" t="s">
        <v>550</v>
      </c>
      <c r="XEA21" s="530" t="s">
        <v>550</v>
      </c>
      <c r="XEB21" s="530" t="s">
        <v>550</v>
      </c>
      <c r="XEC21" s="530" t="s">
        <v>550</v>
      </c>
      <c r="XED21" s="530" t="s">
        <v>550</v>
      </c>
      <c r="XEE21" s="530" t="s">
        <v>550</v>
      </c>
      <c r="XEF21" s="530" t="s">
        <v>550</v>
      </c>
      <c r="XEG21" s="530" t="s">
        <v>550</v>
      </c>
      <c r="XEH21" s="530" t="s">
        <v>550</v>
      </c>
      <c r="XEI21" s="530" t="s">
        <v>550</v>
      </c>
      <c r="XEJ21" s="530" t="s">
        <v>550</v>
      </c>
      <c r="XEK21" s="530" t="s">
        <v>550</v>
      </c>
      <c r="XEL21" s="530" t="s">
        <v>550</v>
      </c>
      <c r="XEM21" s="530" t="s">
        <v>550</v>
      </c>
      <c r="XEN21" s="530" t="s">
        <v>550</v>
      </c>
      <c r="XEO21" s="530" t="s">
        <v>550</v>
      </c>
      <c r="XEP21" s="530" t="s">
        <v>550</v>
      </c>
      <c r="XEQ21" s="530" t="s">
        <v>550</v>
      </c>
      <c r="XER21" s="530" t="s">
        <v>550</v>
      </c>
      <c r="XES21" s="530" t="s">
        <v>550</v>
      </c>
      <c r="XET21" s="530" t="s">
        <v>550</v>
      </c>
      <c r="XEU21" s="530" t="s">
        <v>550</v>
      </c>
      <c r="XEV21" s="530" t="s">
        <v>550</v>
      </c>
      <c r="XEW21" s="530" t="s">
        <v>550</v>
      </c>
      <c r="XEX21" s="530" t="s">
        <v>550</v>
      </c>
      <c r="XEY21" s="530" t="s">
        <v>550</v>
      </c>
      <c r="XEZ21" s="530" t="s">
        <v>550</v>
      </c>
      <c r="XFA21" s="530" t="s">
        <v>550</v>
      </c>
      <c r="XFB21" s="530" t="s">
        <v>550</v>
      </c>
      <c r="XFC21" s="530" t="s">
        <v>550</v>
      </c>
      <c r="XFD21" s="530" t="s">
        <v>550</v>
      </c>
    </row>
    <row r="22" spans="1:16384" ht="19.5" thickBot="1">
      <c r="A22" s="131"/>
      <c r="B22" s="132"/>
      <c r="C22" s="133"/>
      <c r="D22" s="525"/>
      <c r="E22" s="508"/>
      <c r="F22" s="510"/>
      <c r="G22" s="511">
        <f>SUM(F14:F21)</f>
        <v>435780.55999999994</v>
      </c>
      <c r="H22" s="139">
        <f>7*0.2*220+6.5*0.3*180+6.5*0.1*150+7*35+7*12</f>
        <v>1085.5</v>
      </c>
      <c r="I22" s="147"/>
    </row>
    <row r="23" spans="1:16384" ht="24" customHeight="1" thickTop="1">
      <c r="A23" s="158"/>
      <c r="B23" s="159" t="s">
        <v>281</v>
      </c>
      <c r="C23" s="160"/>
      <c r="D23" s="514"/>
      <c r="E23" s="161"/>
      <c r="F23" s="1279">
        <f>SUM(G11:G22)</f>
        <v>467630.55999999994</v>
      </c>
      <c r="G23" s="1279"/>
      <c r="J23" s="146"/>
      <c r="L23" s="6"/>
      <c r="M23" s="6"/>
      <c r="N23" s="6"/>
    </row>
    <row r="24" spans="1:16384" ht="24" customHeight="1">
      <c r="A24" s="162"/>
      <c r="B24" s="163" t="s">
        <v>282</v>
      </c>
      <c r="C24" s="164"/>
      <c r="D24" s="515"/>
      <c r="E24" s="165"/>
      <c r="F24" s="1276">
        <f>+F23*0.2</f>
        <v>93526.111999999994</v>
      </c>
      <c r="G24" s="1276"/>
      <c r="J24" s="146"/>
      <c r="L24" s="6"/>
      <c r="M24" s="6"/>
      <c r="N24" s="6"/>
    </row>
    <row r="25" spans="1:16384" ht="24" customHeight="1">
      <c r="A25" s="162"/>
      <c r="B25" s="163" t="s">
        <v>283</v>
      </c>
      <c r="C25" s="164"/>
      <c r="D25" s="515"/>
      <c r="E25" s="165"/>
      <c r="F25" s="1276">
        <f>F23+F24</f>
        <v>561156.6719999999</v>
      </c>
      <c r="G25" s="1276"/>
      <c r="H25" t="s">
        <v>371</v>
      </c>
      <c r="I25" s="303">
        <f>F25/9.3</f>
        <v>60339.427096774176</v>
      </c>
      <c r="J25" s="146"/>
      <c r="L25" s="6"/>
      <c r="M25" s="6"/>
      <c r="N25" s="6"/>
    </row>
    <row r="26" spans="1:16384" ht="4.5" customHeight="1" thickBot="1">
      <c r="A26" s="166"/>
      <c r="B26" s="167"/>
      <c r="C26" s="168"/>
      <c r="D26" s="516"/>
      <c r="E26" s="168"/>
      <c r="F26" s="167"/>
      <c r="G26" s="517"/>
      <c r="K26" s="6"/>
      <c r="L26" s="6"/>
      <c r="M26" s="6"/>
      <c r="N26" s="6"/>
    </row>
    <row r="27" spans="1:16384" ht="13.5" thickTop="1">
      <c r="K27" s="6"/>
      <c r="L27" s="6"/>
      <c r="M27" s="6"/>
      <c r="N27" s="6"/>
    </row>
  </sheetData>
  <sheetProtection selectLockedCells="1" selectUnlockedCells="1"/>
  <mergeCells count="7">
    <mergeCell ref="F25:G25"/>
    <mergeCell ref="A4:G4"/>
    <mergeCell ref="A3:G3"/>
    <mergeCell ref="A6:G6"/>
    <mergeCell ref="B8:F8"/>
    <mergeCell ref="F23:G23"/>
    <mergeCell ref="F24:G24"/>
  </mergeCells>
  <printOptions horizontalCentered="1"/>
  <pageMargins left="0.23622047244094491" right="0.15748031496062992" top="0.51181102362204722" bottom="0.23622047244094491" header="0.51181102362204722" footer="0.51181102362204722"/>
  <pageSetup paperSize="9" scale="70" firstPageNumber="0" orientation="portrait" horizontalDpi="300" verticalDpi="300" r:id="rId1"/>
  <headerFooter alignWithMargins="0"/>
  <colBreaks count="1" manualBreakCount="1">
    <brk id="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3">
    <tabColor theme="7" tint="-0.499984740745262"/>
  </sheetPr>
  <dimension ref="A1:Q35"/>
  <sheetViews>
    <sheetView view="pageBreakPreview" topLeftCell="A5" workbookViewId="0">
      <selection activeCell="E21" sqref="E21"/>
    </sheetView>
  </sheetViews>
  <sheetFormatPr baseColWidth="10" defaultRowHeight="12.75"/>
  <cols>
    <col min="1" max="1" width="19.140625" style="282" bestFit="1" customWidth="1"/>
    <col min="2" max="2" width="7.28515625" style="284" customWidth="1"/>
    <col min="3" max="3" width="10.42578125" style="282" customWidth="1"/>
    <col min="4" max="4" width="17.140625" style="282" customWidth="1"/>
    <col min="5" max="5" width="10.42578125" style="284" customWidth="1"/>
    <col min="6" max="6" width="10.28515625" style="284" customWidth="1"/>
    <col min="7" max="7" width="9.5703125" style="282" bestFit="1" customWidth="1"/>
    <col min="8" max="8" width="10.5703125" style="283" hidden="1" customWidth="1"/>
    <col min="9" max="9" width="14.5703125" style="283" hidden="1" customWidth="1"/>
    <col min="10" max="16384" width="11.42578125" style="282"/>
  </cols>
  <sheetData>
    <row r="1" spans="1:17" s="301" customFormat="1" ht="19.5" hidden="1" customHeight="1">
      <c r="A1" s="1266" t="str">
        <f>'[18]hydro&lt;25km2'!A1:J1</f>
        <v xml:space="preserve">ETUDE DE CONSTRUCTION D'UNE PISTE </v>
      </c>
      <c r="B1" s="1266"/>
      <c r="C1" s="1266"/>
      <c r="D1" s="1266"/>
      <c r="E1" s="1266"/>
      <c r="F1" s="1266"/>
      <c r="G1" s="1266"/>
    </row>
    <row r="2" spans="1:17" s="301" customFormat="1" ht="19.5" hidden="1" customHeight="1">
      <c r="A2" s="1266" t="str">
        <f>'[18]hydro&lt;25km2'!A2:J2</f>
        <v>RELIANT  RAS LAKSER - BERKINE</v>
      </c>
      <c r="B2" s="1266"/>
      <c r="C2" s="1266"/>
      <c r="D2" s="1266"/>
      <c r="E2" s="1266"/>
      <c r="F2" s="1266"/>
      <c r="G2" s="1266"/>
    </row>
    <row r="3" spans="1:17" s="301" customFormat="1" ht="19.5" hidden="1" customHeight="1">
      <c r="A3" s="1266" t="str">
        <f>'[18]hydro&lt;25km2'!A3:J3</f>
        <v>ETUDE DE DEFINITION</v>
      </c>
      <c r="B3" s="1266"/>
      <c r="C3" s="1266"/>
      <c r="D3" s="1266"/>
      <c r="E3" s="1266"/>
      <c r="F3" s="1266"/>
      <c r="G3" s="1266"/>
    </row>
    <row r="4" spans="1:17" s="301" customFormat="1" ht="19.5" hidden="1" customHeight="1">
      <c r="A4" s="1266"/>
      <c r="B4" s="1266"/>
      <c r="C4" s="1266"/>
      <c r="D4" s="1266"/>
      <c r="E4" s="1266"/>
      <c r="F4" s="1266"/>
      <c r="G4" s="1266"/>
    </row>
    <row r="5" spans="1:17" s="301" customFormat="1" ht="19.5" customHeight="1">
      <c r="A5" s="1268" t="s">
        <v>376</v>
      </c>
      <c r="B5" s="1268"/>
      <c r="C5" s="1268"/>
      <c r="D5" s="1268"/>
      <c r="E5" s="1268"/>
      <c r="F5" s="1268"/>
      <c r="G5" s="1268"/>
    </row>
    <row r="6" spans="1:17" s="301" customFormat="1" ht="19.5" customHeight="1">
      <c r="A6" s="1268" t="e">
        <f>#REF!</f>
        <v>#REF!</v>
      </c>
      <c r="B6" s="1268"/>
      <c r="C6" s="1268"/>
      <c r="D6" s="1268"/>
      <c r="E6" s="1268"/>
      <c r="F6" s="1268"/>
      <c r="G6" s="1268"/>
    </row>
    <row r="7" spans="1:17" s="301" customFormat="1" ht="19.5" customHeight="1">
      <c r="A7" s="1268" t="e">
        <f>+'estimations AM1'!A3:G3</f>
        <v>#REF!</v>
      </c>
      <c r="B7" s="1268"/>
      <c r="C7" s="1268"/>
      <c r="D7" s="1268"/>
      <c r="E7" s="1268"/>
      <c r="F7" s="1268"/>
      <c r="G7" s="1268"/>
    </row>
    <row r="8" spans="1:17" s="301" customFormat="1" ht="19.5" customHeight="1">
      <c r="A8" s="1268" t="s">
        <v>564</v>
      </c>
      <c r="B8" s="1268"/>
      <c r="C8" s="1268"/>
      <c r="D8" s="1268"/>
      <c r="E8" s="1268"/>
      <c r="F8" s="1268"/>
      <c r="G8" s="1268"/>
    </row>
    <row r="9" spans="1:17" s="301" customFormat="1" ht="19.5" customHeight="1">
      <c r="A9" s="359"/>
      <c r="B9" s="359"/>
      <c r="C9" s="359"/>
      <c r="D9" s="359"/>
      <c r="E9" s="359"/>
      <c r="F9" s="359"/>
      <c r="G9" s="359"/>
    </row>
    <row r="10" spans="1:17" s="301" customFormat="1" ht="19.5" customHeight="1">
      <c r="A10" s="353"/>
      <c r="B10" s="360"/>
      <c r="C10" s="353"/>
      <c r="D10" s="352"/>
      <c r="E10" s="352"/>
      <c r="F10" s="352"/>
      <c r="G10" s="352"/>
    </row>
    <row r="11" spans="1:17" ht="19.5" customHeight="1" thickBot="1">
      <c r="L11" s="282" t="s">
        <v>358</v>
      </c>
      <c r="O11" s="282">
        <f>9.1/11</f>
        <v>0.82727272727272727</v>
      </c>
      <c r="Q11" s="282">
        <f>O11-1</f>
        <v>-0.17272727272727273</v>
      </c>
    </row>
    <row r="12" spans="1:17" ht="39.950000000000003" customHeight="1" thickTop="1" thickBot="1">
      <c r="A12" s="300" t="s">
        <v>220</v>
      </c>
      <c r="B12" s="300" t="s">
        <v>224</v>
      </c>
      <c r="C12" s="300" t="s">
        <v>225</v>
      </c>
      <c r="D12" s="300"/>
      <c r="E12" s="300" t="s">
        <v>357</v>
      </c>
      <c r="F12" s="300" t="s">
        <v>226</v>
      </c>
      <c r="G12" s="300" t="s">
        <v>227</v>
      </c>
      <c r="H12" s="299" t="s">
        <v>356</v>
      </c>
      <c r="I12" s="299" t="s">
        <v>355</v>
      </c>
      <c r="J12" s="298" t="s">
        <v>354</v>
      </c>
      <c r="L12" s="282">
        <v>11400</v>
      </c>
    </row>
    <row r="13" spans="1:17" ht="24.95" customHeight="1" thickTop="1">
      <c r="A13" s="292" t="s">
        <v>351</v>
      </c>
      <c r="B13" s="290" t="s">
        <v>229</v>
      </c>
      <c r="C13" s="495">
        <v>975</v>
      </c>
      <c r="D13" s="292" t="s">
        <v>350</v>
      </c>
      <c r="E13" s="496">
        <v>0.05</v>
      </c>
      <c r="F13" s="290">
        <v>8</v>
      </c>
      <c r="G13" s="289">
        <f>+F13*E13*C13</f>
        <v>390</v>
      </c>
      <c r="H13" s="285">
        <v>30</v>
      </c>
      <c r="I13" s="285">
        <f>G13*H13</f>
        <v>11700</v>
      </c>
      <c r="J13" s="282">
        <f>+C13*8*0.8*0.05</f>
        <v>312</v>
      </c>
      <c r="K13" s="282">
        <f>+C13*F13*E13</f>
        <v>390</v>
      </c>
      <c r="L13" s="294">
        <v>4000</v>
      </c>
      <c r="M13" s="294" t="e">
        <f>L11-L13</f>
        <v>#VALUE!</v>
      </c>
    </row>
    <row r="14" spans="1:17" ht="24.95" customHeight="1">
      <c r="A14" s="292"/>
      <c r="B14" s="290" t="s">
        <v>229</v>
      </c>
      <c r="C14" s="495">
        <f>+C13</f>
        <v>975</v>
      </c>
      <c r="D14" s="292" t="s">
        <v>349</v>
      </c>
      <c r="E14" s="496">
        <v>0.65</v>
      </c>
      <c r="F14" s="290">
        <v>12.5</v>
      </c>
      <c r="G14" s="289">
        <f>+F14*E14*C14</f>
        <v>7921.875</v>
      </c>
      <c r="H14" s="285">
        <v>30</v>
      </c>
      <c r="I14" s="285">
        <f>G14*H14</f>
        <v>237656.25</v>
      </c>
      <c r="J14" s="282">
        <f>+C14*12.5*0.8*0.65</f>
        <v>6337.5</v>
      </c>
      <c r="K14" s="282">
        <f>+C14*F14*E14</f>
        <v>7921.875</v>
      </c>
      <c r="L14" s="294" t="e">
        <f>M13</f>
        <v>#VALUE!</v>
      </c>
    </row>
    <row r="15" spans="1:17" ht="24.95" customHeight="1">
      <c r="A15" s="292"/>
      <c r="B15" s="290" t="s">
        <v>229</v>
      </c>
      <c r="C15" s="495">
        <f>+C14</f>
        <v>975</v>
      </c>
      <c r="D15" s="292" t="s">
        <v>348</v>
      </c>
      <c r="E15" s="496">
        <v>0.25</v>
      </c>
      <c r="F15" s="290">
        <v>26</v>
      </c>
      <c r="G15" s="289">
        <f>+F15*E15*C15</f>
        <v>6337.5</v>
      </c>
      <c r="H15" s="285">
        <v>30</v>
      </c>
      <c r="I15" s="285">
        <f>G15*H15</f>
        <v>190125</v>
      </c>
      <c r="J15" s="282">
        <f>+C15*26*0.8*0.25</f>
        <v>5070</v>
      </c>
      <c r="K15" s="282">
        <f>+C15*F15*E15</f>
        <v>6337.5</v>
      </c>
    </row>
    <row r="16" spans="1:17" ht="24.95" customHeight="1" thickBot="1">
      <c r="A16" s="288" t="s">
        <v>347</v>
      </c>
      <c r="B16" s="287" t="s">
        <v>229</v>
      </c>
      <c r="C16" s="288"/>
      <c r="D16" s="288"/>
      <c r="E16" s="287"/>
      <c r="F16" s="287"/>
      <c r="G16" s="286">
        <f>SUM(G13:G15)</f>
        <v>14649.375</v>
      </c>
      <c r="H16" s="285"/>
      <c r="I16" s="285"/>
    </row>
    <row r="17" spans="1:13" ht="13.5" thickTop="1">
      <c r="A17" s="296"/>
      <c r="B17" s="297"/>
      <c r="C17" s="296"/>
      <c r="D17" s="296"/>
      <c r="E17" s="297"/>
      <c r="F17" s="297"/>
      <c r="G17" s="296"/>
      <c r="H17" s="295"/>
      <c r="I17" s="295"/>
      <c r="L17" s="282" t="s">
        <v>353</v>
      </c>
      <c r="M17" s="282" t="s">
        <v>352</v>
      </c>
    </row>
    <row r="21" spans="1:13">
      <c r="K21" s="282" t="s">
        <v>559</v>
      </c>
      <c r="L21" s="282" t="s">
        <v>560</v>
      </c>
      <c r="M21" s="282" t="e">
        <f>+L21/1000</f>
        <v>#VALUE!</v>
      </c>
    </row>
    <row r="27" spans="1:13">
      <c r="D27" s="282">
        <v>7.7</v>
      </c>
    </row>
    <row r="35" spans="2:8">
      <c r="B35" s="282"/>
      <c r="E35" s="282"/>
      <c r="F35" s="282"/>
      <c r="H35" s="282"/>
    </row>
  </sheetData>
  <mergeCells count="8">
    <mergeCell ref="A7:G7"/>
    <mergeCell ref="A8:G8"/>
    <mergeCell ref="A1:G1"/>
    <mergeCell ref="A2:G2"/>
    <mergeCell ref="A3:G3"/>
    <mergeCell ref="A4:G4"/>
    <mergeCell ref="A5:G5"/>
    <mergeCell ref="A6:G6"/>
  </mergeCells>
  <printOptions horizontalCentered="1"/>
  <pageMargins left="0.47244094488188981" right="0.78740157480314965" top="0.70866141732283472" bottom="0.39370078740157483" header="0.51181102362204722" footer="0.51181102362204722"/>
  <pageSetup paperSize="9" fitToWidth="0" fitToHeight="0" orientation="landscape" r:id="rId1"/>
  <headerFooter alignWithMargins="0"/>
  <colBreaks count="1" manualBreakCount="1">
    <brk id="9" min="1" max="1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4">
    <tabColor theme="7" tint="-0.249977111117893"/>
  </sheetPr>
  <dimension ref="A1:M36"/>
  <sheetViews>
    <sheetView view="pageBreakPreview" zoomScaleSheetLayoutView="100" workbookViewId="0">
      <selection activeCell="B11" sqref="B11"/>
    </sheetView>
  </sheetViews>
  <sheetFormatPr baseColWidth="10" defaultRowHeight="12.75"/>
  <cols>
    <col min="1" max="1" width="18.7109375" style="69" customWidth="1"/>
    <col min="2" max="2" width="13.28515625" style="69" customWidth="1"/>
    <col min="3" max="3" width="10.5703125" style="69" customWidth="1"/>
    <col min="4" max="4" width="10.140625" style="69" customWidth="1"/>
    <col min="5" max="5" width="11.28515625" style="70" customWidth="1"/>
    <col min="6" max="6" width="12.7109375" style="69" customWidth="1"/>
    <col min="7" max="7" width="12.85546875" style="69" customWidth="1"/>
    <col min="8" max="9" width="12.7109375" style="70" customWidth="1"/>
    <col min="10" max="16384" width="11.42578125" style="69"/>
  </cols>
  <sheetData>
    <row r="1" spans="1:12" s="497" customFormat="1" ht="15.75">
      <c r="A1" s="361"/>
      <c r="B1" s="1273" t="s">
        <v>376</v>
      </c>
      <c r="C1" s="1273"/>
      <c r="D1" s="1273"/>
      <c r="E1" s="1273"/>
      <c r="F1" s="1273"/>
      <c r="G1" s="1273"/>
      <c r="H1" s="1273"/>
      <c r="I1" s="361"/>
    </row>
    <row r="2" spans="1:12" s="497" customFormat="1" ht="15.75">
      <c r="A2" s="361"/>
      <c r="B2" s="1273" t="e">
        <f>'hydro&lt;1km2'!#REF!</f>
        <v>#REF!</v>
      </c>
      <c r="C2" s="1273"/>
      <c r="D2" s="1273"/>
      <c r="E2" s="1273"/>
      <c r="F2" s="1273"/>
      <c r="G2" s="1273"/>
      <c r="H2" s="1273"/>
      <c r="I2" s="361"/>
    </row>
    <row r="3" spans="1:12" s="497" customFormat="1" ht="15.75">
      <c r="A3" s="362"/>
      <c r="B3" s="1273" t="e">
        <f>+'AVANT-METRE amelioration tr2'!A7</f>
        <v>#REF!</v>
      </c>
      <c r="C3" s="1273"/>
      <c r="D3" s="1273"/>
      <c r="E3" s="1273"/>
      <c r="F3" s="1273"/>
      <c r="G3" s="1273"/>
      <c r="H3" s="1273"/>
      <c r="I3" s="362"/>
    </row>
    <row r="4" spans="1:12" s="497" customFormat="1" ht="15.75">
      <c r="A4" s="362"/>
      <c r="B4" s="1273" t="s">
        <v>585</v>
      </c>
      <c r="C4" s="1273"/>
      <c r="D4" s="1273"/>
      <c r="E4" s="1273"/>
      <c r="F4" s="1273"/>
      <c r="G4" s="1273"/>
      <c r="H4" s="1273"/>
      <c r="I4" s="362"/>
    </row>
    <row r="5" spans="1:12" s="497" customFormat="1" ht="15.75" customHeight="1">
      <c r="E5" s="172"/>
      <c r="F5" s="172"/>
      <c r="G5" s="172"/>
    </row>
    <row r="6" spans="1:12" ht="16.5" customHeight="1">
      <c r="A6" s="1275" t="s">
        <v>381</v>
      </c>
      <c r="B6" s="1275"/>
      <c r="C6" s="1275"/>
      <c r="D6" s="1275"/>
      <c r="E6" s="1275"/>
      <c r="F6" s="1275"/>
      <c r="G6" s="1275"/>
      <c r="H6" s="1275"/>
      <c r="I6" s="1275"/>
    </row>
    <row r="7" spans="1:12" ht="7.5" customHeight="1">
      <c r="A7" s="71"/>
      <c r="B7" s="71"/>
      <c r="C7" s="71"/>
      <c r="D7" s="71"/>
      <c r="E7" s="71"/>
      <c r="H7" s="71"/>
      <c r="I7" s="71"/>
    </row>
    <row r="8" spans="1:12" customFormat="1" ht="15" customHeight="1">
      <c r="A8" s="72" t="s">
        <v>209</v>
      </c>
      <c r="B8" s="73">
        <v>1038</v>
      </c>
      <c r="C8" s="74" t="s">
        <v>208</v>
      </c>
      <c r="D8" s="75" t="s">
        <v>210</v>
      </c>
      <c r="F8" s="6" t="s">
        <v>211</v>
      </c>
    </row>
    <row r="9" spans="1:12" customFormat="1" ht="15" customHeight="1">
      <c r="A9" t="s">
        <v>212</v>
      </c>
      <c r="B9" s="73">
        <v>7</v>
      </c>
      <c r="C9" s="74" t="s">
        <v>208</v>
      </c>
      <c r="D9" s="74"/>
      <c r="F9" s="76"/>
    </row>
    <row r="10" spans="1:12" customFormat="1" ht="15" customHeight="1">
      <c r="A10" t="s">
        <v>214</v>
      </c>
      <c r="B10" s="73">
        <v>1.5</v>
      </c>
      <c r="C10" s="74" t="s">
        <v>208</v>
      </c>
      <c r="D10" s="74">
        <v>20</v>
      </c>
      <c r="E10" t="s">
        <v>540</v>
      </c>
      <c r="F10" s="76">
        <f>(B9)</f>
        <v>7</v>
      </c>
    </row>
    <row r="11" spans="1:12" customFormat="1" ht="15" customHeight="1">
      <c r="A11" t="s">
        <v>216</v>
      </c>
      <c r="B11" s="77" t="s">
        <v>217</v>
      </c>
      <c r="C11" s="78">
        <f>2/3%/100</f>
        <v>0.66666666666666674</v>
      </c>
      <c r="D11" s="74">
        <v>20</v>
      </c>
      <c r="E11" t="s">
        <v>541</v>
      </c>
      <c r="F11" s="76">
        <f>B9</f>
        <v>7</v>
      </c>
      <c r="J11">
        <f>+B8*7</f>
        <v>7266</v>
      </c>
      <c r="K11">
        <f>+B8*5</f>
        <v>5190</v>
      </c>
      <c r="L11">
        <f>+J11-K11</f>
        <v>2076</v>
      </c>
    </row>
    <row r="12" spans="1:12" customFormat="1" ht="15" customHeight="1">
      <c r="B12" s="77"/>
      <c r="C12" s="78"/>
      <c r="D12" s="74"/>
      <c r="F12" s="76"/>
    </row>
    <row r="13" spans="1:12" customFormat="1" ht="24" customHeight="1">
      <c r="B13" s="77"/>
      <c r="C13" s="74"/>
      <c r="E13" s="75" t="s">
        <v>218</v>
      </c>
      <c r="F13" s="76"/>
    </row>
    <row r="14" spans="1:12" customFormat="1" ht="15" customHeight="1">
      <c r="B14" s="77"/>
      <c r="C14" s="74"/>
      <c r="D14" s="74">
        <v>20</v>
      </c>
      <c r="E14" t="s">
        <v>540</v>
      </c>
      <c r="F14" s="76">
        <f>1/C11*(+D10+D11+D11)/2/100*2+2*B10</f>
        <v>3.9</v>
      </c>
      <c r="I14" s="74"/>
    </row>
    <row r="15" spans="1:12" ht="15" customHeight="1">
      <c r="A15"/>
      <c r="B15" s="79"/>
      <c r="C15" s="79"/>
      <c r="D15" s="74">
        <v>25</v>
      </c>
      <c r="E15" t="s">
        <v>219</v>
      </c>
      <c r="F15" s="76">
        <f>B10*2+1/C11*D15/100</f>
        <v>3.375</v>
      </c>
      <c r="I15"/>
    </row>
    <row r="16" spans="1:12" ht="15" customHeight="1">
      <c r="A16"/>
      <c r="B16" s="79"/>
      <c r="C16" s="79"/>
      <c r="D16" s="74"/>
      <c r="E16"/>
      <c r="F16" s="76"/>
      <c r="I16"/>
    </row>
    <row r="17" spans="1:13" ht="12" customHeight="1" thickBot="1">
      <c r="A17"/>
      <c r="B17" s="79"/>
      <c r="C17" s="79"/>
      <c r="D17" s="74"/>
      <c r="E17"/>
      <c r="F17"/>
      <c r="G17"/>
      <c r="H17"/>
      <c r="I17"/>
    </row>
    <row r="18" spans="1:13" ht="27" thickTop="1" thickBot="1">
      <c r="A18" s="80" t="s">
        <v>220</v>
      </c>
      <c r="B18" s="81" t="s">
        <v>221</v>
      </c>
      <c r="C18" s="81" t="s">
        <v>222</v>
      </c>
      <c r="D18" s="81" t="s">
        <v>223</v>
      </c>
      <c r="E18" s="81" t="s">
        <v>224</v>
      </c>
      <c r="F18" s="81" t="s">
        <v>225</v>
      </c>
      <c r="G18" s="81" t="s">
        <v>121</v>
      </c>
      <c r="H18" s="81" t="s">
        <v>226</v>
      </c>
      <c r="I18" s="82" t="s">
        <v>227</v>
      </c>
    </row>
    <row r="19" spans="1:13" ht="15" customHeight="1" thickTop="1">
      <c r="A19" s="83"/>
      <c r="B19" s="84"/>
      <c r="C19" s="84"/>
      <c r="D19" s="84"/>
      <c r="E19" s="84"/>
      <c r="F19" s="84"/>
      <c r="G19" s="84"/>
      <c r="H19" s="84"/>
      <c r="I19" s="85"/>
    </row>
    <row r="20" spans="1:13" ht="18" customHeight="1">
      <c r="A20" s="86" t="s">
        <v>540</v>
      </c>
      <c r="B20" s="87" t="str">
        <f>$D$8</f>
        <v>PT1</v>
      </c>
      <c r="C20" s="88" t="s">
        <v>228</v>
      </c>
      <c r="D20" s="498">
        <f>+B8</f>
        <v>1038</v>
      </c>
      <c r="E20" s="88" t="s">
        <v>229</v>
      </c>
      <c r="F20" s="89">
        <f>B8</f>
        <v>1038</v>
      </c>
      <c r="G20" s="90">
        <f>F10+F14</f>
        <v>10.9</v>
      </c>
      <c r="H20" s="95">
        <f>D10/100</f>
        <v>0.2</v>
      </c>
      <c r="I20" s="91">
        <f>F20*G20*H20</f>
        <v>2262.84</v>
      </c>
    </row>
    <row r="21" spans="1:13" ht="14.1" customHeight="1">
      <c r="A21" s="86"/>
      <c r="B21" s="88"/>
      <c r="C21" s="88"/>
      <c r="D21" s="88"/>
      <c r="E21" s="88"/>
      <c r="F21" s="92"/>
      <c r="G21" s="96"/>
      <c r="H21" s="93"/>
      <c r="I21" s="94"/>
    </row>
    <row r="22" spans="1:13" ht="18.75" customHeight="1">
      <c r="A22" s="520" t="str">
        <f>+E11</f>
        <v>GNA</v>
      </c>
      <c r="B22" s="87" t="str">
        <f>$D$8</f>
        <v>PT1</v>
      </c>
      <c r="C22" s="88" t="s">
        <v>228</v>
      </c>
      <c r="D22" s="498">
        <f>+B8</f>
        <v>1038</v>
      </c>
      <c r="E22" s="88" t="s">
        <v>229</v>
      </c>
      <c r="F22" s="89">
        <f>B8</f>
        <v>1038</v>
      </c>
      <c r="G22" s="90">
        <f>F11</f>
        <v>7</v>
      </c>
      <c r="H22" s="95">
        <f>D11/100</f>
        <v>0.2</v>
      </c>
      <c r="I22" s="91">
        <f>F22*G22*H22</f>
        <v>1453.2</v>
      </c>
    </row>
    <row r="23" spans="1:13" ht="14.1" customHeight="1">
      <c r="A23" s="97"/>
      <c r="B23" s="98"/>
      <c r="C23" s="98"/>
      <c r="D23" s="98"/>
      <c r="E23" s="88"/>
      <c r="F23" s="99"/>
      <c r="G23" s="96"/>
      <c r="H23" s="93"/>
      <c r="I23" s="94"/>
    </row>
    <row r="24" spans="1:13" ht="20.25" customHeight="1">
      <c r="A24" s="86" t="s">
        <v>219</v>
      </c>
      <c r="B24" s="87" t="str">
        <f>$D$8</f>
        <v>PT1</v>
      </c>
      <c r="C24" s="88" t="s">
        <v>228</v>
      </c>
      <c r="D24" s="498">
        <f>+D22</f>
        <v>1038</v>
      </c>
      <c r="E24" s="88" t="s">
        <v>229</v>
      </c>
      <c r="F24" s="89">
        <f>+F22</f>
        <v>1038</v>
      </c>
      <c r="G24" s="90">
        <v>2.23</v>
      </c>
      <c r="H24" s="95">
        <f>D15/100</f>
        <v>0.25</v>
      </c>
      <c r="I24" s="91">
        <f>F24*G24*H24</f>
        <v>578.68499999999995</v>
      </c>
    </row>
    <row r="25" spans="1:13" ht="13.5" thickBot="1">
      <c r="A25" s="100"/>
      <c r="B25" s="101"/>
      <c r="C25" s="101"/>
      <c r="D25" s="101"/>
      <c r="E25" s="102"/>
      <c r="F25" s="103"/>
      <c r="G25" s="104"/>
      <c r="H25" s="105"/>
      <c r="I25" s="94"/>
    </row>
    <row r="26" spans="1:13" ht="25.5" customHeight="1" thickTop="1">
      <c r="A26" s="1274" t="s">
        <v>557</v>
      </c>
      <c r="B26" s="1274"/>
      <c r="C26" s="1271">
        <f>SUM(I20:I20)</f>
        <v>2262.84</v>
      </c>
      <c r="D26" s="1271"/>
      <c r="E26" s="111" t="s">
        <v>145</v>
      </c>
      <c r="F26" s="112"/>
      <c r="G26" s="113"/>
      <c r="H26" s="114"/>
      <c r="I26" s="115"/>
      <c r="J26" s="69">
        <v>14159.351999999999</v>
      </c>
    </row>
    <row r="27" spans="1:13" ht="25.5" customHeight="1">
      <c r="A27" s="1274" t="s">
        <v>555</v>
      </c>
      <c r="B27" s="1274"/>
      <c r="C27" s="1271">
        <f>SUM(I22:I22)</f>
        <v>1453.2</v>
      </c>
      <c r="D27" s="1271"/>
      <c r="E27" s="111" t="s">
        <v>145</v>
      </c>
      <c r="F27" s="112"/>
      <c r="G27" s="113"/>
      <c r="H27" s="114"/>
      <c r="I27" s="115"/>
      <c r="J27" s="69">
        <v>6682.88</v>
      </c>
    </row>
    <row r="28" spans="1:13" ht="25.5" customHeight="1">
      <c r="A28" s="1274" t="s">
        <v>233</v>
      </c>
      <c r="B28" s="1274"/>
      <c r="C28" s="1271">
        <f>SUM(I24:I24)</f>
        <v>578.68499999999995</v>
      </c>
      <c r="D28" s="1271"/>
      <c r="E28" s="111" t="s">
        <v>145</v>
      </c>
      <c r="F28" s="112"/>
      <c r="G28" s="113"/>
      <c r="H28" s="114"/>
      <c r="I28" s="114"/>
      <c r="J28" s="69">
        <v>3725.7056000000002</v>
      </c>
    </row>
    <row r="29" spans="1:13" ht="25.5" customHeight="1">
      <c r="A29" s="532" t="s">
        <v>542</v>
      </c>
      <c r="B29" s="532"/>
      <c r="C29" s="533"/>
      <c r="D29" s="534">
        <f>+J29</f>
        <v>10.898999999999999</v>
      </c>
      <c r="E29" s="111" t="s">
        <v>237</v>
      </c>
      <c r="F29" s="112"/>
      <c r="G29" s="114"/>
      <c r="H29" s="114"/>
      <c r="I29" s="114"/>
      <c r="J29" s="488">
        <f>B8*B9*1.5/1000</f>
        <v>10.898999999999999</v>
      </c>
      <c r="M29" s="69" t="s">
        <v>543</v>
      </c>
    </row>
    <row r="30" spans="1:13" ht="25.5" customHeight="1">
      <c r="A30" s="1269" t="s">
        <v>544</v>
      </c>
      <c r="B30" s="1270"/>
      <c r="C30" s="1271">
        <f>+J30</f>
        <v>1046.3039999999999</v>
      </c>
      <c r="D30" s="1272"/>
      <c r="E30" s="111" t="s">
        <v>237</v>
      </c>
      <c r="F30" s="112"/>
      <c r="G30" s="114"/>
      <c r="H30" s="114"/>
      <c r="I30" s="114"/>
      <c r="J30" s="69">
        <f>B8*B9*L30*2.4</f>
        <v>1046.3039999999999</v>
      </c>
      <c r="K30" s="521" t="s">
        <v>545</v>
      </c>
      <c r="L30" s="522">
        <v>0.06</v>
      </c>
      <c r="M30" s="69">
        <f>2*J30</f>
        <v>2092.6079999999997</v>
      </c>
    </row>
    <row r="31" spans="1:13" ht="25.5" customHeight="1">
      <c r="A31" s="1269" t="s">
        <v>546</v>
      </c>
      <c r="B31" s="1270"/>
      <c r="C31" s="1271">
        <f>C30*0.06</f>
        <v>62.77823999999999</v>
      </c>
      <c r="D31" s="1272"/>
      <c r="E31" s="111" t="s">
        <v>237</v>
      </c>
      <c r="F31" s="112"/>
      <c r="G31" s="114"/>
      <c r="H31" s="113"/>
      <c r="I31" s="113"/>
      <c r="J31" s="113" t="e">
        <f>B10*B11*L31*2.4</f>
        <v>#VALUE!</v>
      </c>
      <c r="K31" s="521" t="s">
        <v>545</v>
      </c>
      <c r="L31" s="522">
        <v>0.06</v>
      </c>
      <c r="M31" s="69" t="e">
        <f>2*J31</f>
        <v>#VALUE!</v>
      </c>
    </row>
    <row r="32" spans="1:13" ht="25.5" customHeight="1">
      <c r="A32" s="1269" t="s">
        <v>547</v>
      </c>
      <c r="B32" s="1270"/>
      <c r="C32" s="1271">
        <f>C30-C31</f>
        <v>983.52575999999988</v>
      </c>
      <c r="D32" s="1272"/>
      <c r="E32" s="111" t="s">
        <v>237</v>
      </c>
      <c r="F32" s="112"/>
      <c r="G32" s="114"/>
      <c r="H32" s="113"/>
      <c r="I32" s="113"/>
      <c r="J32" s="113" t="s">
        <v>545</v>
      </c>
      <c r="K32" s="522">
        <v>0.06</v>
      </c>
      <c r="L32" s="69">
        <f>2*I32</f>
        <v>0</v>
      </c>
    </row>
    <row r="33" spans="8:10">
      <c r="H33" s="113"/>
      <c r="I33" s="113"/>
      <c r="J33" s="113"/>
    </row>
    <row r="34" spans="8:10">
      <c r="H34" s="113"/>
      <c r="I34" s="113"/>
      <c r="J34" s="113"/>
    </row>
    <row r="35" spans="8:10">
      <c r="H35" s="113"/>
      <c r="I35" s="113"/>
      <c r="J35" s="113"/>
    </row>
    <row r="36" spans="8:10">
      <c r="H36" s="113"/>
      <c r="I36" s="113"/>
      <c r="J36" s="113"/>
    </row>
  </sheetData>
  <sheetProtection selectLockedCells="1" selectUnlockedCells="1"/>
  <mergeCells count="17">
    <mergeCell ref="A30:B30"/>
    <mergeCell ref="C30:D30"/>
    <mergeCell ref="A31:B31"/>
    <mergeCell ref="C31:D31"/>
    <mergeCell ref="A32:B32"/>
    <mergeCell ref="C32:D32"/>
    <mergeCell ref="A26:B26"/>
    <mergeCell ref="C26:D26"/>
    <mergeCell ref="A27:B27"/>
    <mergeCell ref="C27:D27"/>
    <mergeCell ref="A28:B28"/>
    <mergeCell ref="C28:D28"/>
    <mergeCell ref="B1:H1"/>
    <mergeCell ref="B2:H2"/>
    <mergeCell ref="B3:H3"/>
    <mergeCell ref="B4:H4"/>
    <mergeCell ref="A6:I6"/>
  </mergeCells>
  <printOptions horizontalCentered="1"/>
  <pageMargins left="0.35433070866141736" right="0.39370078740157483" top="0.23622047244094491" bottom="0.23622047244094491" header="0.51181102362204722" footer="0.51181102362204722"/>
  <pageSetup paperSize="9" scale="85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5">
    <tabColor theme="7" tint="-0.249977111117893"/>
  </sheetPr>
  <dimension ref="A1:XFD27"/>
  <sheetViews>
    <sheetView view="pageBreakPreview" zoomScale="80" zoomScaleNormal="75" zoomScaleSheetLayoutView="80" workbookViewId="0">
      <selection activeCell="G22" sqref="G22"/>
    </sheetView>
  </sheetViews>
  <sheetFormatPr baseColWidth="10" defaultRowHeight="12.75"/>
  <cols>
    <col min="1" max="1" width="22.85546875" style="124" customWidth="1"/>
    <col min="2" max="2" width="50" style="4" customWidth="1"/>
    <col min="3" max="3" width="8.5703125" style="4" customWidth="1"/>
    <col min="4" max="4" width="11.42578125" style="518"/>
    <col min="5" max="5" width="14" style="4" customWidth="1"/>
    <col min="6" max="7" width="19.7109375" style="4" customWidth="1"/>
    <col min="8" max="8" width="15.5703125" style="6" bestFit="1" customWidth="1"/>
    <col min="9" max="9" width="15.5703125" style="4" bestFit="1" customWidth="1"/>
    <col min="10" max="10" width="11.42578125" style="4"/>
    <col min="11" max="11" width="23.85546875" style="4" customWidth="1"/>
    <col min="12" max="12" width="17.85546875" style="4" customWidth="1"/>
    <col min="13" max="13" width="12.85546875" style="4" customWidth="1"/>
    <col min="14" max="14" width="14.42578125" style="4" customWidth="1"/>
    <col min="15" max="16384" width="11.42578125" style="4"/>
  </cols>
  <sheetData>
    <row r="1" spans="1:15" ht="18" customHeight="1">
      <c r="A1" s="175" t="str">
        <f>'avant-metree-assai-Buse (2)'!B1</f>
        <v>ETUDES DE CONSTRUCTION DE LA PISTE RELIANT DOUAR TIMITAR AU DOUAR LAMSAREH 
A LA COMMUNE OULED ALI YOUSSEF 
PROVINCE DE BOULEMANE</v>
      </c>
      <c r="B1" s="5"/>
      <c r="C1" s="5"/>
      <c r="D1" s="4"/>
    </row>
    <row r="2" spans="1:15" ht="18" customHeight="1">
      <c r="A2" s="175" t="e">
        <f>'avant-metree-assai-Dalot'!A2:Q2</f>
        <v>#REF!</v>
      </c>
      <c r="D2" s="4"/>
    </row>
    <row r="3" spans="1:15" ht="18" customHeight="1">
      <c r="A3" s="1267" t="e">
        <f>'avant-metree-assai-Dalot'!A3:Q3</f>
        <v>#REF!</v>
      </c>
      <c r="B3" s="1267"/>
      <c r="C3" s="1267"/>
      <c r="D3" s="1267"/>
      <c r="E3" s="1267"/>
      <c r="F3" s="1267"/>
      <c r="G3" s="1267"/>
    </row>
    <row r="4" spans="1:15" ht="18" customHeight="1">
      <c r="A4" s="1267"/>
      <c r="B4" s="1267"/>
      <c r="C4" s="1267"/>
      <c r="D4" s="1267"/>
      <c r="E4" s="1267"/>
      <c r="F4" s="1267"/>
      <c r="G4" s="1267"/>
    </row>
    <row r="5" spans="1:15" ht="22.5" customHeight="1">
      <c r="A5" s="169"/>
      <c r="B5" s="169"/>
      <c r="C5" s="169"/>
      <c r="D5" s="169"/>
      <c r="E5" s="169"/>
      <c r="F5" s="169"/>
      <c r="G5" s="169"/>
    </row>
    <row r="6" spans="1:15" s="536" customFormat="1" ht="19.5" customHeight="1">
      <c r="A6" s="1278" t="str">
        <f>+'AM-2'!B4</f>
        <v>RECTIFICATION  TRACE 2</v>
      </c>
      <c r="B6" s="1278"/>
      <c r="C6" s="1278"/>
      <c r="D6" s="1278"/>
      <c r="E6" s="1278"/>
      <c r="F6" s="1278"/>
      <c r="G6" s="1278"/>
      <c r="K6" s="536">
        <v>2528</v>
      </c>
      <c r="L6" s="536">
        <v>12228</v>
      </c>
    </row>
    <row r="7" spans="1:15" ht="20.25">
      <c r="A7" s="125"/>
      <c r="B7" s="125"/>
      <c r="C7" s="125"/>
      <c r="D7" s="125"/>
      <c r="E7" s="125"/>
      <c r="F7" s="125"/>
      <c r="G7" s="125"/>
    </row>
    <row r="8" spans="1:15" ht="23.25" customHeight="1">
      <c r="A8" s="126"/>
      <c r="B8" s="1278" t="s">
        <v>238</v>
      </c>
      <c r="C8" s="1278"/>
      <c r="D8" s="1278"/>
      <c r="E8" s="1278"/>
      <c r="F8" s="1278"/>
      <c r="G8" s="499"/>
    </row>
    <row r="9" spans="1:15" ht="23.25" customHeight="1" thickBot="1">
      <c r="A9" s="126"/>
      <c r="B9" s="197"/>
      <c r="C9" s="197"/>
      <c r="D9" s="197"/>
      <c r="E9" s="197"/>
      <c r="F9" s="197"/>
      <c r="G9" s="499"/>
    </row>
    <row r="10" spans="1:15" s="130" customFormat="1" ht="24.95" customHeight="1" thickTop="1" thickBot="1">
      <c r="A10" s="127" t="s">
        <v>360</v>
      </c>
      <c r="B10" s="128"/>
      <c r="C10" s="128" t="s">
        <v>240</v>
      </c>
      <c r="D10" s="500" t="s">
        <v>241</v>
      </c>
      <c r="E10" s="128" t="s">
        <v>242</v>
      </c>
      <c r="F10" s="128" t="s">
        <v>243</v>
      </c>
      <c r="G10" s="129" t="s">
        <v>153</v>
      </c>
    </row>
    <row r="11" spans="1:15" s="242" customFormat="1" ht="19.5" thickTop="1">
      <c r="A11" s="247" t="s">
        <v>250</v>
      </c>
      <c r="B11" s="248"/>
      <c r="C11" s="248"/>
      <c r="D11" s="505"/>
      <c r="E11" s="248"/>
      <c r="F11" s="506"/>
      <c r="G11" s="507"/>
      <c r="H11" s="241"/>
    </row>
    <row r="12" spans="1:15" s="242" customFormat="1" ht="20.100000000000001" customHeight="1">
      <c r="A12" s="243">
        <v>1</v>
      </c>
      <c r="B12" s="244" t="s">
        <v>490</v>
      </c>
      <c r="C12" s="245" t="s">
        <v>252</v>
      </c>
      <c r="D12" s="501">
        <v>14760</v>
      </c>
      <c r="E12" s="501">
        <v>35</v>
      </c>
      <c r="F12" s="501">
        <f>+D12*E12</f>
        <v>516600</v>
      </c>
      <c r="G12" s="502"/>
      <c r="H12" s="246">
        <f>+'AVANT-METRE amelioration tr2'!G16</f>
        <v>14649.375</v>
      </c>
      <c r="I12" s="176"/>
    </row>
    <row r="13" spans="1:15" s="242" customFormat="1" ht="18.75">
      <c r="A13" s="243"/>
      <c r="B13" s="244"/>
      <c r="C13" s="245"/>
      <c r="D13" s="501"/>
      <c r="E13" s="501"/>
      <c r="F13" s="503"/>
      <c r="G13" s="504">
        <f>SUM(F12:F12)</f>
        <v>516600</v>
      </c>
      <c r="H13" s="246"/>
      <c r="I13" s="176"/>
    </row>
    <row r="14" spans="1:15" ht="18.75">
      <c r="A14" s="134" t="s">
        <v>265</v>
      </c>
      <c r="B14" s="135"/>
      <c r="C14" s="135"/>
      <c r="D14" s="512"/>
      <c r="E14" s="512"/>
      <c r="F14" s="512"/>
      <c r="G14" s="513"/>
      <c r="K14" s="142"/>
      <c r="L14" s="145"/>
      <c r="M14" s="145"/>
      <c r="N14" s="145"/>
      <c r="O14" s="145"/>
    </row>
    <row r="15" spans="1:15" ht="20.100000000000001" customHeight="1">
      <c r="A15" s="535">
        <v>3</v>
      </c>
      <c r="B15" s="143" t="s">
        <v>558</v>
      </c>
      <c r="C15" s="133" t="s">
        <v>252</v>
      </c>
      <c r="D15" s="151">
        <f>ROUND(H15,0)</f>
        <v>2263</v>
      </c>
      <c r="E15" s="508">
        <v>170</v>
      </c>
      <c r="F15" s="508">
        <f t="shared" ref="F15:F21" si="0">+D15*E15</f>
        <v>384710</v>
      </c>
      <c r="G15" s="509"/>
      <c r="H15" s="139">
        <f>+'AM-2'!I20</f>
        <v>2262.84</v>
      </c>
      <c r="I15" s="147"/>
    </row>
    <row r="16" spans="1:15" ht="20.100000000000001" customHeight="1">
      <c r="A16" s="535">
        <v>4</v>
      </c>
      <c r="B16" s="143" t="s">
        <v>556</v>
      </c>
      <c r="C16" s="133" t="s">
        <v>252</v>
      </c>
      <c r="D16" s="151">
        <f>ROUND(H16,0)</f>
        <v>1453</v>
      </c>
      <c r="E16" s="508">
        <v>200</v>
      </c>
      <c r="F16" s="508">
        <f t="shared" si="0"/>
        <v>290600</v>
      </c>
      <c r="G16" s="509"/>
      <c r="H16" s="139">
        <f>+'AM-2'!I22</f>
        <v>1453.2</v>
      </c>
      <c r="I16" s="147"/>
    </row>
    <row r="17" spans="1:16384" ht="20.100000000000001" customHeight="1">
      <c r="A17" s="535">
        <v>5</v>
      </c>
      <c r="B17" s="143" t="s">
        <v>491</v>
      </c>
      <c r="C17" s="133" t="s">
        <v>252</v>
      </c>
      <c r="D17" s="151">
        <f>ROUND(H17,0)</f>
        <v>579</v>
      </c>
      <c r="E17" s="508">
        <v>140</v>
      </c>
      <c r="F17" s="508">
        <f t="shared" si="0"/>
        <v>81060</v>
      </c>
      <c r="G17" s="509"/>
      <c r="H17" s="139">
        <f>+'AM-2'!I24</f>
        <v>578.68499999999995</v>
      </c>
      <c r="I17" s="147"/>
    </row>
    <row r="18" spans="1:16384" ht="20.100000000000001" customHeight="1">
      <c r="A18" s="535">
        <v>6</v>
      </c>
      <c r="B18" s="523" t="s">
        <v>551</v>
      </c>
      <c r="C18" s="524" t="s">
        <v>235</v>
      </c>
      <c r="D18" s="525">
        <f>+H18</f>
        <v>7266</v>
      </c>
      <c r="E18" s="508">
        <v>5</v>
      </c>
      <c r="F18" s="508">
        <f t="shared" si="0"/>
        <v>36330</v>
      </c>
      <c r="G18" s="526"/>
      <c r="H18" s="7">
        <f>7*1038</f>
        <v>7266</v>
      </c>
      <c r="I18" s="527">
        <f>+'AM-2'!J29</f>
        <v>10.898999999999999</v>
      </c>
      <c r="J18" s="528"/>
      <c r="K18" s="4">
        <f>100/15</f>
        <v>6.666666666666667</v>
      </c>
    </row>
    <row r="19" spans="1:16384" ht="20.100000000000001" customHeight="1">
      <c r="A19" s="535">
        <v>19</v>
      </c>
      <c r="B19" s="523" t="s">
        <v>552</v>
      </c>
      <c r="C19" s="524" t="s">
        <v>272</v>
      </c>
      <c r="D19" s="525">
        <f>+I18</f>
        <v>10.898999999999999</v>
      </c>
      <c r="E19" s="508">
        <v>6500</v>
      </c>
      <c r="F19" s="508">
        <f t="shared" si="0"/>
        <v>70843.5</v>
      </c>
      <c r="G19" s="526"/>
      <c r="H19" s="7">
        <v>45</v>
      </c>
      <c r="I19" s="527"/>
      <c r="J19" s="528"/>
      <c r="K19" s="4">
        <f>100/15</f>
        <v>6.666666666666667</v>
      </c>
    </row>
    <row r="20" spans="1:16384" ht="36" customHeight="1">
      <c r="A20" s="535">
        <v>22</v>
      </c>
      <c r="B20" s="531" t="s">
        <v>548</v>
      </c>
      <c r="C20" s="524" t="s">
        <v>272</v>
      </c>
      <c r="D20" s="525">
        <f>+H20</f>
        <v>983.52575999999988</v>
      </c>
      <c r="E20" s="508">
        <v>350</v>
      </c>
      <c r="F20" s="508">
        <f t="shared" si="0"/>
        <v>344234.01599999995</v>
      </c>
      <c r="G20" s="526"/>
      <c r="H20" s="7">
        <f>+'AM-2'!C32</f>
        <v>983.52575999999988</v>
      </c>
      <c r="I20" s="527"/>
      <c r="J20" s="528"/>
      <c r="K20" s="4">
        <f>3.25*3*9.51</f>
        <v>92.722499999999997</v>
      </c>
    </row>
    <row r="21" spans="1:16384" s="530" customFormat="1" ht="20.100000000000001" customHeight="1">
      <c r="A21" s="535">
        <v>23</v>
      </c>
      <c r="B21" s="143" t="s">
        <v>549</v>
      </c>
      <c r="C21" s="524" t="s">
        <v>272</v>
      </c>
      <c r="D21" s="151">
        <f>ROUND(H21,0)</f>
        <v>63</v>
      </c>
      <c r="E21" s="508">
        <v>6500</v>
      </c>
      <c r="F21" s="508">
        <f t="shared" si="0"/>
        <v>409500</v>
      </c>
      <c r="G21" s="529"/>
      <c r="H21" s="530">
        <f>+'AM-2'!C31</f>
        <v>62.77823999999999</v>
      </c>
      <c r="Q21" s="530" t="s">
        <v>550</v>
      </c>
      <c r="R21" s="530" t="s">
        <v>550</v>
      </c>
      <c r="S21" s="530" t="s">
        <v>550</v>
      </c>
      <c r="T21" s="530" t="s">
        <v>550</v>
      </c>
      <c r="U21" s="530" t="s">
        <v>550</v>
      </c>
      <c r="V21" s="530" t="s">
        <v>550</v>
      </c>
      <c r="W21" s="530" t="s">
        <v>550</v>
      </c>
      <c r="X21" s="530" t="s">
        <v>550</v>
      </c>
      <c r="Y21" s="530" t="s">
        <v>550</v>
      </c>
      <c r="Z21" s="530" t="s">
        <v>550</v>
      </c>
      <c r="AA21" s="530" t="s">
        <v>550</v>
      </c>
      <c r="AB21" s="530" t="s">
        <v>550</v>
      </c>
      <c r="AC21" s="530" t="s">
        <v>550</v>
      </c>
      <c r="AD21" s="530" t="s">
        <v>550</v>
      </c>
      <c r="AE21" s="530" t="s">
        <v>550</v>
      </c>
      <c r="AF21" s="530" t="s">
        <v>550</v>
      </c>
      <c r="AG21" s="530" t="s">
        <v>550</v>
      </c>
      <c r="AH21" s="530" t="s">
        <v>550</v>
      </c>
      <c r="AI21" s="530" t="s">
        <v>550</v>
      </c>
      <c r="AJ21" s="530" t="s">
        <v>550</v>
      </c>
      <c r="AK21" s="530" t="s">
        <v>550</v>
      </c>
      <c r="AL21" s="530" t="s">
        <v>550</v>
      </c>
      <c r="AM21" s="530" t="s">
        <v>550</v>
      </c>
      <c r="AN21" s="530" t="s">
        <v>550</v>
      </c>
      <c r="AO21" s="530" t="s">
        <v>550</v>
      </c>
      <c r="AP21" s="530" t="s">
        <v>550</v>
      </c>
      <c r="AQ21" s="530" t="s">
        <v>550</v>
      </c>
      <c r="AR21" s="530" t="s">
        <v>550</v>
      </c>
      <c r="AS21" s="530" t="s">
        <v>550</v>
      </c>
      <c r="AT21" s="530" t="s">
        <v>550</v>
      </c>
      <c r="AU21" s="530" t="s">
        <v>550</v>
      </c>
      <c r="AV21" s="530" t="s">
        <v>550</v>
      </c>
      <c r="AW21" s="530" t="s">
        <v>550</v>
      </c>
      <c r="AX21" s="530" t="s">
        <v>550</v>
      </c>
      <c r="AY21" s="530" t="s">
        <v>550</v>
      </c>
      <c r="AZ21" s="530" t="s">
        <v>550</v>
      </c>
      <c r="BA21" s="530" t="s">
        <v>550</v>
      </c>
      <c r="BB21" s="530" t="s">
        <v>550</v>
      </c>
      <c r="BC21" s="530" t="s">
        <v>550</v>
      </c>
      <c r="BD21" s="530" t="s">
        <v>550</v>
      </c>
      <c r="BE21" s="530" t="s">
        <v>550</v>
      </c>
      <c r="BF21" s="530" t="s">
        <v>550</v>
      </c>
      <c r="BG21" s="530" t="s">
        <v>550</v>
      </c>
      <c r="BH21" s="530" t="s">
        <v>550</v>
      </c>
      <c r="BI21" s="530" t="s">
        <v>550</v>
      </c>
      <c r="BJ21" s="530" t="s">
        <v>550</v>
      </c>
      <c r="BK21" s="530" t="s">
        <v>550</v>
      </c>
      <c r="BL21" s="530" t="s">
        <v>550</v>
      </c>
      <c r="BM21" s="530" t="s">
        <v>550</v>
      </c>
      <c r="BN21" s="530" t="s">
        <v>550</v>
      </c>
      <c r="BO21" s="530" t="s">
        <v>550</v>
      </c>
      <c r="BP21" s="530" t="s">
        <v>550</v>
      </c>
      <c r="BQ21" s="530" t="s">
        <v>550</v>
      </c>
      <c r="BR21" s="530" t="s">
        <v>550</v>
      </c>
      <c r="BS21" s="530" t="s">
        <v>550</v>
      </c>
      <c r="BT21" s="530" t="s">
        <v>550</v>
      </c>
      <c r="BU21" s="530" t="s">
        <v>550</v>
      </c>
      <c r="BV21" s="530" t="s">
        <v>550</v>
      </c>
      <c r="BW21" s="530" t="s">
        <v>550</v>
      </c>
      <c r="BX21" s="530" t="s">
        <v>550</v>
      </c>
      <c r="BY21" s="530" t="s">
        <v>550</v>
      </c>
      <c r="BZ21" s="530" t="s">
        <v>550</v>
      </c>
      <c r="CA21" s="530" t="s">
        <v>550</v>
      </c>
      <c r="CB21" s="530" t="s">
        <v>550</v>
      </c>
      <c r="CC21" s="530" t="s">
        <v>550</v>
      </c>
      <c r="CD21" s="530" t="s">
        <v>550</v>
      </c>
      <c r="CE21" s="530" t="s">
        <v>550</v>
      </c>
      <c r="CF21" s="530" t="s">
        <v>550</v>
      </c>
      <c r="CG21" s="530" t="s">
        <v>550</v>
      </c>
      <c r="CH21" s="530" t="s">
        <v>550</v>
      </c>
      <c r="CI21" s="530" t="s">
        <v>550</v>
      </c>
      <c r="CJ21" s="530" t="s">
        <v>550</v>
      </c>
      <c r="CK21" s="530" t="s">
        <v>550</v>
      </c>
      <c r="CL21" s="530" t="s">
        <v>550</v>
      </c>
      <c r="CM21" s="530" t="s">
        <v>550</v>
      </c>
      <c r="CN21" s="530" t="s">
        <v>550</v>
      </c>
      <c r="CO21" s="530" t="s">
        <v>550</v>
      </c>
      <c r="CP21" s="530" t="s">
        <v>550</v>
      </c>
      <c r="CQ21" s="530" t="s">
        <v>550</v>
      </c>
      <c r="CR21" s="530" t="s">
        <v>550</v>
      </c>
      <c r="CS21" s="530" t="s">
        <v>550</v>
      </c>
      <c r="CT21" s="530" t="s">
        <v>550</v>
      </c>
      <c r="CU21" s="530" t="s">
        <v>550</v>
      </c>
      <c r="CV21" s="530" t="s">
        <v>550</v>
      </c>
      <c r="CW21" s="530" t="s">
        <v>550</v>
      </c>
      <c r="CX21" s="530" t="s">
        <v>550</v>
      </c>
      <c r="CY21" s="530" t="s">
        <v>550</v>
      </c>
      <c r="CZ21" s="530" t="s">
        <v>550</v>
      </c>
      <c r="DA21" s="530" t="s">
        <v>550</v>
      </c>
      <c r="DB21" s="530" t="s">
        <v>550</v>
      </c>
      <c r="DC21" s="530" t="s">
        <v>550</v>
      </c>
      <c r="DD21" s="530" t="s">
        <v>550</v>
      </c>
      <c r="DE21" s="530" t="s">
        <v>550</v>
      </c>
      <c r="DF21" s="530" t="s">
        <v>550</v>
      </c>
      <c r="DG21" s="530" t="s">
        <v>550</v>
      </c>
      <c r="DH21" s="530" t="s">
        <v>550</v>
      </c>
      <c r="DI21" s="530" t="s">
        <v>550</v>
      </c>
      <c r="DJ21" s="530" t="s">
        <v>550</v>
      </c>
      <c r="DK21" s="530" t="s">
        <v>550</v>
      </c>
      <c r="DL21" s="530" t="s">
        <v>550</v>
      </c>
      <c r="DM21" s="530" t="s">
        <v>550</v>
      </c>
      <c r="DN21" s="530" t="s">
        <v>550</v>
      </c>
      <c r="DO21" s="530" t="s">
        <v>550</v>
      </c>
      <c r="DP21" s="530" t="s">
        <v>550</v>
      </c>
      <c r="DQ21" s="530" t="s">
        <v>550</v>
      </c>
      <c r="DR21" s="530" t="s">
        <v>550</v>
      </c>
      <c r="DS21" s="530" t="s">
        <v>550</v>
      </c>
      <c r="DT21" s="530" t="s">
        <v>550</v>
      </c>
      <c r="DU21" s="530" t="s">
        <v>550</v>
      </c>
      <c r="DV21" s="530" t="s">
        <v>550</v>
      </c>
      <c r="DW21" s="530" t="s">
        <v>550</v>
      </c>
      <c r="DX21" s="530" t="s">
        <v>550</v>
      </c>
      <c r="DY21" s="530" t="s">
        <v>550</v>
      </c>
      <c r="DZ21" s="530" t="s">
        <v>550</v>
      </c>
      <c r="EA21" s="530" t="s">
        <v>550</v>
      </c>
      <c r="EB21" s="530" t="s">
        <v>550</v>
      </c>
      <c r="EC21" s="530" t="s">
        <v>550</v>
      </c>
      <c r="ED21" s="530" t="s">
        <v>550</v>
      </c>
      <c r="EE21" s="530" t="s">
        <v>550</v>
      </c>
      <c r="EF21" s="530" t="s">
        <v>550</v>
      </c>
      <c r="EG21" s="530" t="s">
        <v>550</v>
      </c>
      <c r="EH21" s="530" t="s">
        <v>550</v>
      </c>
      <c r="EI21" s="530" t="s">
        <v>550</v>
      </c>
      <c r="EJ21" s="530" t="s">
        <v>550</v>
      </c>
      <c r="EK21" s="530" t="s">
        <v>550</v>
      </c>
      <c r="EL21" s="530" t="s">
        <v>550</v>
      </c>
      <c r="EM21" s="530" t="s">
        <v>550</v>
      </c>
      <c r="EN21" s="530" t="s">
        <v>550</v>
      </c>
      <c r="EO21" s="530" t="s">
        <v>550</v>
      </c>
      <c r="EP21" s="530" t="s">
        <v>550</v>
      </c>
      <c r="EQ21" s="530" t="s">
        <v>550</v>
      </c>
      <c r="ER21" s="530" t="s">
        <v>550</v>
      </c>
      <c r="ES21" s="530" t="s">
        <v>550</v>
      </c>
      <c r="ET21" s="530" t="s">
        <v>550</v>
      </c>
      <c r="EU21" s="530" t="s">
        <v>550</v>
      </c>
      <c r="EV21" s="530" t="s">
        <v>550</v>
      </c>
      <c r="EW21" s="530" t="s">
        <v>550</v>
      </c>
      <c r="EX21" s="530" t="s">
        <v>550</v>
      </c>
      <c r="EY21" s="530" t="s">
        <v>550</v>
      </c>
      <c r="EZ21" s="530" t="s">
        <v>550</v>
      </c>
      <c r="FA21" s="530" t="s">
        <v>550</v>
      </c>
      <c r="FB21" s="530" t="s">
        <v>550</v>
      </c>
      <c r="FC21" s="530" t="s">
        <v>550</v>
      </c>
      <c r="FD21" s="530" t="s">
        <v>550</v>
      </c>
      <c r="FE21" s="530" t="s">
        <v>550</v>
      </c>
      <c r="FF21" s="530" t="s">
        <v>550</v>
      </c>
      <c r="FG21" s="530" t="s">
        <v>550</v>
      </c>
      <c r="FH21" s="530" t="s">
        <v>550</v>
      </c>
      <c r="FI21" s="530" t="s">
        <v>550</v>
      </c>
      <c r="FJ21" s="530" t="s">
        <v>550</v>
      </c>
      <c r="FK21" s="530" t="s">
        <v>550</v>
      </c>
      <c r="FL21" s="530" t="s">
        <v>550</v>
      </c>
      <c r="FM21" s="530" t="s">
        <v>550</v>
      </c>
      <c r="FN21" s="530" t="s">
        <v>550</v>
      </c>
      <c r="FO21" s="530" t="s">
        <v>550</v>
      </c>
      <c r="FP21" s="530" t="s">
        <v>550</v>
      </c>
      <c r="FQ21" s="530" t="s">
        <v>550</v>
      </c>
      <c r="FR21" s="530" t="s">
        <v>550</v>
      </c>
      <c r="FS21" s="530" t="s">
        <v>550</v>
      </c>
      <c r="FT21" s="530" t="s">
        <v>550</v>
      </c>
      <c r="FU21" s="530" t="s">
        <v>550</v>
      </c>
      <c r="FV21" s="530" t="s">
        <v>550</v>
      </c>
      <c r="FW21" s="530" t="s">
        <v>550</v>
      </c>
      <c r="FX21" s="530" t="s">
        <v>550</v>
      </c>
      <c r="FY21" s="530" t="s">
        <v>550</v>
      </c>
      <c r="FZ21" s="530" t="s">
        <v>550</v>
      </c>
      <c r="GA21" s="530" t="s">
        <v>550</v>
      </c>
      <c r="GB21" s="530" t="s">
        <v>550</v>
      </c>
      <c r="GC21" s="530" t="s">
        <v>550</v>
      </c>
      <c r="GD21" s="530" t="s">
        <v>550</v>
      </c>
      <c r="GE21" s="530" t="s">
        <v>550</v>
      </c>
      <c r="GF21" s="530" t="s">
        <v>550</v>
      </c>
      <c r="GG21" s="530" t="s">
        <v>550</v>
      </c>
      <c r="GH21" s="530" t="s">
        <v>550</v>
      </c>
      <c r="GI21" s="530" t="s">
        <v>550</v>
      </c>
      <c r="GJ21" s="530" t="s">
        <v>550</v>
      </c>
      <c r="GK21" s="530" t="s">
        <v>550</v>
      </c>
      <c r="GL21" s="530" t="s">
        <v>550</v>
      </c>
      <c r="GM21" s="530" t="s">
        <v>550</v>
      </c>
      <c r="GN21" s="530" t="s">
        <v>550</v>
      </c>
      <c r="GO21" s="530" t="s">
        <v>550</v>
      </c>
      <c r="GP21" s="530" t="s">
        <v>550</v>
      </c>
      <c r="GQ21" s="530" t="s">
        <v>550</v>
      </c>
      <c r="GR21" s="530" t="s">
        <v>550</v>
      </c>
      <c r="GS21" s="530" t="s">
        <v>550</v>
      </c>
      <c r="GT21" s="530" t="s">
        <v>550</v>
      </c>
      <c r="GU21" s="530" t="s">
        <v>550</v>
      </c>
      <c r="GV21" s="530" t="s">
        <v>550</v>
      </c>
      <c r="GW21" s="530" t="s">
        <v>550</v>
      </c>
      <c r="GX21" s="530" t="s">
        <v>550</v>
      </c>
      <c r="GY21" s="530" t="s">
        <v>550</v>
      </c>
      <c r="GZ21" s="530" t="s">
        <v>550</v>
      </c>
      <c r="HA21" s="530" t="s">
        <v>550</v>
      </c>
      <c r="HB21" s="530" t="s">
        <v>550</v>
      </c>
      <c r="HC21" s="530" t="s">
        <v>550</v>
      </c>
      <c r="HD21" s="530" t="s">
        <v>550</v>
      </c>
      <c r="HE21" s="530" t="s">
        <v>550</v>
      </c>
      <c r="HF21" s="530" t="s">
        <v>550</v>
      </c>
      <c r="HG21" s="530" t="s">
        <v>550</v>
      </c>
      <c r="HH21" s="530" t="s">
        <v>550</v>
      </c>
      <c r="HI21" s="530" t="s">
        <v>550</v>
      </c>
      <c r="HJ21" s="530" t="s">
        <v>550</v>
      </c>
      <c r="HK21" s="530" t="s">
        <v>550</v>
      </c>
      <c r="HL21" s="530" t="s">
        <v>550</v>
      </c>
      <c r="HM21" s="530" t="s">
        <v>550</v>
      </c>
      <c r="HN21" s="530" t="s">
        <v>550</v>
      </c>
      <c r="HO21" s="530" t="s">
        <v>550</v>
      </c>
      <c r="HP21" s="530" t="s">
        <v>550</v>
      </c>
      <c r="HQ21" s="530" t="s">
        <v>550</v>
      </c>
      <c r="HR21" s="530" t="s">
        <v>550</v>
      </c>
      <c r="HS21" s="530" t="s">
        <v>550</v>
      </c>
      <c r="HT21" s="530" t="s">
        <v>550</v>
      </c>
      <c r="HU21" s="530" t="s">
        <v>550</v>
      </c>
      <c r="HV21" s="530" t="s">
        <v>550</v>
      </c>
      <c r="HW21" s="530" t="s">
        <v>550</v>
      </c>
      <c r="HX21" s="530" t="s">
        <v>550</v>
      </c>
      <c r="HY21" s="530" t="s">
        <v>550</v>
      </c>
      <c r="HZ21" s="530" t="s">
        <v>550</v>
      </c>
      <c r="IA21" s="530" t="s">
        <v>550</v>
      </c>
      <c r="IB21" s="530" t="s">
        <v>550</v>
      </c>
      <c r="IC21" s="530" t="s">
        <v>550</v>
      </c>
      <c r="ID21" s="530" t="s">
        <v>550</v>
      </c>
      <c r="IE21" s="530" t="s">
        <v>550</v>
      </c>
      <c r="IF21" s="530" t="s">
        <v>550</v>
      </c>
      <c r="IG21" s="530" t="s">
        <v>550</v>
      </c>
      <c r="IH21" s="530" t="s">
        <v>550</v>
      </c>
      <c r="II21" s="530" t="s">
        <v>550</v>
      </c>
      <c r="IJ21" s="530" t="s">
        <v>550</v>
      </c>
      <c r="IK21" s="530" t="s">
        <v>550</v>
      </c>
      <c r="IL21" s="530" t="s">
        <v>550</v>
      </c>
      <c r="IM21" s="530" t="s">
        <v>550</v>
      </c>
      <c r="IN21" s="530" t="s">
        <v>550</v>
      </c>
      <c r="IO21" s="530" t="s">
        <v>550</v>
      </c>
      <c r="IP21" s="530" t="s">
        <v>550</v>
      </c>
      <c r="IQ21" s="530" t="s">
        <v>550</v>
      </c>
      <c r="IR21" s="530" t="s">
        <v>550</v>
      </c>
      <c r="IS21" s="530" t="s">
        <v>550</v>
      </c>
      <c r="IT21" s="530" t="s">
        <v>550</v>
      </c>
      <c r="IU21" s="530" t="s">
        <v>550</v>
      </c>
      <c r="IV21" s="530" t="s">
        <v>550</v>
      </c>
      <c r="IW21" s="530" t="s">
        <v>550</v>
      </c>
      <c r="IX21" s="530" t="s">
        <v>550</v>
      </c>
      <c r="IY21" s="530" t="s">
        <v>550</v>
      </c>
      <c r="IZ21" s="530" t="s">
        <v>550</v>
      </c>
      <c r="JA21" s="530" t="s">
        <v>550</v>
      </c>
      <c r="JB21" s="530" t="s">
        <v>550</v>
      </c>
      <c r="JC21" s="530" t="s">
        <v>550</v>
      </c>
      <c r="JD21" s="530" t="s">
        <v>550</v>
      </c>
      <c r="JE21" s="530" t="s">
        <v>550</v>
      </c>
      <c r="JF21" s="530" t="s">
        <v>550</v>
      </c>
      <c r="JG21" s="530" t="s">
        <v>550</v>
      </c>
      <c r="JH21" s="530" t="s">
        <v>550</v>
      </c>
      <c r="JI21" s="530" t="s">
        <v>550</v>
      </c>
      <c r="JJ21" s="530" t="s">
        <v>550</v>
      </c>
      <c r="JK21" s="530" t="s">
        <v>550</v>
      </c>
      <c r="JL21" s="530" t="s">
        <v>550</v>
      </c>
      <c r="JM21" s="530" t="s">
        <v>550</v>
      </c>
      <c r="JN21" s="530" t="s">
        <v>550</v>
      </c>
      <c r="JO21" s="530" t="s">
        <v>550</v>
      </c>
      <c r="JP21" s="530" t="s">
        <v>550</v>
      </c>
      <c r="JQ21" s="530" t="s">
        <v>550</v>
      </c>
      <c r="JR21" s="530" t="s">
        <v>550</v>
      </c>
      <c r="JS21" s="530" t="s">
        <v>550</v>
      </c>
      <c r="JT21" s="530" t="s">
        <v>550</v>
      </c>
      <c r="JU21" s="530" t="s">
        <v>550</v>
      </c>
      <c r="JV21" s="530" t="s">
        <v>550</v>
      </c>
      <c r="JW21" s="530" t="s">
        <v>550</v>
      </c>
      <c r="JX21" s="530" t="s">
        <v>550</v>
      </c>
      <c r="JY21" s="530" t="s">
        <v>550</v>
      </c>
      <c r="JZ21" s="530" t="s">
        <v>550</v>
      </c>
      <c r="KA21" s="530" t="s">
        <v>550</v>
      </c>
      <c r="KB21" s="530" t="s">
        <v>550</v>
      </c>
      <c r="KC21" s="530" t="s">
        <v>550</v>
      </c>
      <c r="KD21" s="530" t="s">
        <v>550</v>
      </c>
      <c r="KE21" s="530" t="s">
        <v>550</v>
      </c>
      <c r="KF21" s="530" t="s">
        <v>550</v>
      </c>
      <c r="KG21" s="530" t="s">
        <v>550</v>
      </c>
      <c r="KH21" s="530" t="s">
        <v>550</v>
      </c>
      <c r="KI21" s="530" t="s">
        <v>550</v>
      </c>
      <c r="KJ21" s="530" t="s">
        <v>550</v>
      </c>
      <c r="KK21" s="530" t="s">
        <v>550</v>
      </c>
      <c r="KL21" s="530" t="s">
        <v>550</v>
      </c>
      <c r="KM21" s="530" t="s">
        <v>550</v>
      </c>
      <c r="KN21" s="530" t="s">
        <v>550</v>
      </c>
      <c r="KO21" s="530" t="s">
        <v>550</v>
      </c>
      <c r="KP21" s="530" t="s">
        <v>550</v>
      </c>
      <c r="KQ21" s="530" t="s">
        <v>550</v>
      </c>
      <c r="KR21" s="530" t="s">
        <v>550</v>
      </c>
      <c r="KS21" s="530" t="s">
        <v>550</v>
      </c>
      <c r="KT21" s="530" t="s">
        <v>550</v>
      </c>
      <c r="KU21" s="530" t="s">
        <v>550</v>
      </c>
      <c r="KV21" s="530" t="s">
        <v>550</v>
      </c>
      <c r="KW21" s="530" t="s">
        <v>550</v>
      </c>
      <c r="KX21" s="530" t="s">
        <v>550</v>
      </c>
      <c r="KY21" s="530" t="s">
        <v>550</v>
      </c>
      <c r="KZ21" s="530" t="s">
        <v>550</v>
      </c>
      <c r="LA21" s="530" t="s">
        <v>550</v>
      </c>
      <c r="LB21" s="530" t="s">
        <v>550</v>
      </c>
      <c r="LC21" s="530" t="s">
        <v>550</v>
      </c>
      <c r="LD21" s="530" t="s">
        <v>550</v>
      </c>
      <c r="LE21" s="530" t="s">
        <v>550</v>
      </c>
      <c r="LF21" s="530" t="s">
        <v>550</v>
      </c>
      <c r="LG21" s="530" t="s">
        <v>550</v>
      </c>
      <c r="LH21" s="530" t="s">
        <v>550</v>
      </c>
      <c r="LI21" s="530" t="s">
        <v>550</v>
      </c>
      <c r="LJ21" s="530" t="s">
        <v>550</v>
      </c>
      <c r="LK21" s="530" t="s">
        <v>550</v>
      </c>
      <c r="LL21" s="530" t="s">
        <v>550</v>
      </c>
      <c r="LM21" s="530" t="s">
        <v>550</v>
      </c>
      <c r="LN21" s="530" t="s">
        <v>550</v>
      </c>
      <c r="LO21" s="530" t="s">
        <v>550</v>
      </c>
      <c r="LP21" s="530" t="s">
        <v>550</v>
      </c>
      <c r="LQ21" s="530" t="s">
        <v>550</v>
      </c>
      <c r="LR21" s="530" t="s">
        <v>550</v>
      </c>
      <c r="LS21" s="530" t="s">
        <v>550</v>
      </c>
      <c r="LT21" s="530" t="s">
        <v>550</v>
      </c>
      <c r="LU21" s="530" t="s">
        <v>550</v>
      </c>
      <c r="LV21" s="530" t="s">
        <v>550</v>
      </c>
      <c r="LW21" s="530" t="s">
        <v>550</v>
      </c>
      <c r="LX21" s="530" t="s">
        <v>550</v>
      </c>
      <c r="LY21" s="530" t="s">
        <v>550</v>
      </c>
      <c r="LZ21" s="530" t="s">
        <v>550</v>
      </c>
      <c r="MA21" s="530" t="s">
        <v>550</v>
      </c>
      <c r="MB21" s="530" t="s">
        <v>550</v>
      </c>
      <c r="MC21" s="530" t="s">
        <v>550</v>
      </c>
      <c r="MD21" s="530" t="s">
        <v>550</v>
      </c>
      <c r="ME21" s="530" t="s">
        <v>550</v>
      </c>
      <c r="MF21" s="530" t="s">
        <v>550</v>
      </c>
      <c r="MG21" s="530" t="s">
        <v>550</v>
      </c>
      <c r="MH21" s="530" t="s">
        <v>550</v>
      </c>
      <c r="MI21" s="530" t="s">
        <v>550</v>
      </c>
      <c r="MJ21" s="530" t="s">
        <v>550</v>
      </c>
      <c r="MK21" s="530" t="s">
        <v>550</v>
      </c>
      <c r="ML21" s="530" t="s">
        <v>550</v>
      </c>
      <c r="MM21" s="530" t="s">
        <v>550</v>
      </c>
      <c r="MN21" s="530" t="s">
        <v>550</v>
      </c>
      <c r="MO21" s="530" t="s">
        <v>550</v>
      </c>
      <c r="MP21" s="530" t="s">
        <v>550</v>
      </c>
      <c r="MQ21" s="530" t="s">
        <v>550</v>
      </c>
      <c r="MR21" s="530" t="s">
        <v>550</v>
      </c>
      <c r="MS21" s="530" t="s">
        <v>550</v>
      </c>
      <c r="MT21" s="530" t="s">
        <v>550</v>
      </c>
      <c r="MU21" s="530" t="s">
        <v>550</v>
      </c>
      <c r="MV21" s="530" t="s">
        <v>550</v>
      </c>
      <c r="MW21" s="530" t="s">
        <v>550</v>
      </c>
      <c r="MX21" s="530" t="s">
        <v>550</v>
      </c>
      <c r="MY21" s="530" t="s">
        <v>550</v>
      </c>
      <c r="MZ21" s="530" t="s">
        <v>550</v>
      </c>
      <c r="NA21" s="530" t="s">
        <v>550</v>
      </c>
      <c r="NB21" s="530" t="s">
        <v>550</v>
      </c>
      <c r="NC21" s="530" t="s">
        <v>550</v>
      </c>
      <c r="ND21" s="530" t="s">
        <v>550</v>
      </c>
      <c r="NE21" s="530" t="s">
        <v>550</v>
      </c>
      <c r="NF21" s="530" t="s">
        <v>550</v>
      </c>
      <c r="NG21" s="530" t="s">
        <v>550</v>
      </c>
      <c r="NH21" s="530" t="s">
        <v>550</v>
      </c>
      <c r="NI21" s="530" t="s">
        <v>550</v>
      </c>
      <c r="NJ21" s="530" t="s">
        <v>550</v>
      </c>
      <c r="NK21" s="530" t="s">
        <v>550</v>
      </c>
      <c r="NL21" s="530" t="s">
        <v>550</v>
      </c>
      <c r="NM21" s="530" t="s">
        <v>550</v>
      </c>
      <c r="NN21" s="530" t="s">
        <v>550</v>
      </c>
      <c r="NO21" s="530" t="s">
        <v>550</v>
      </c>
      <c r="NP21" s="530" t="s">
        <v>550</v>
      </c>
      <c r="NQ21" s="530" t="s">
        <v>550</v>
      </c>
      <c r="NR21" s="530" t="s">
        <v>550</v>
      </c>
      <c r="NS21" s="530" t="s">
        <v>550</v>
      </c>
      <c r="NT21" s="530" t="s">
        <v>550</v>
      </c>
      <c r="NU21" s="530" t="s">
        <v>550</v>
      </c>
      <c r="NV21" s="530" t="s">
        <v>550</v>
      </c>
      <c r="NW21" s="530" t="s">
        <v>550</v>
      </c>
      <c r="NX21" s="530" t="s">
        <v>550</v>
      </c>
      <c r="NY21" s="530" t="s">
        <v>550</v>
      </c>
      <c r="NZ21" s="530" t="s">
        <v>550</v>
      </c>
      <c r="OA21" s="530" t="s">
        <v>550</v>
      </c>
      <c r="OB21" s="530" t="s">
        <v>550</v>
      </c>
      <c r="OC21" s="530" t="s">
        <v>550</v>
      </c>
      <c r="OD21" s="530" t="s">
        <v>550</v>
      </c>
      <c r="OE21" s="530" t="s">
        <v>550</v>
      </c>
      <c r="OF21" s="530" t="s">
        <v>550</v>
      </c>
      <c r="OG21" s="530" t="s">
        <v>550</v>
      </c>
      <c r="OH21" s="530" t="s">
        <v>550</v>
      </c>
      <c r="OI21" s="530" t="s">
        <v>550</v>
      </c>
      <c r="OJ21" s="530" t="s">
        <v>550</v>
      </c>
      <c r="OK21" s="530" t="s">
        <v>550</v>
      </c>
      <c r="OL21" s="530" t="s">
        <v>550</v>
      </c>
      <c r="OM21" s="530" t="s">
        <v>550</v>
      </c>
      <c r="ON21" s="530" t="s">
        <v>550</v>
      </c>
      <c r="OO21" s="530" t="s">
        <v>550</v>
      </c>
      <c r="OP21" s="530" t="s">
        <v>550</v>
      </c>
      <c r="OQ21" s="530" t="s">
        <v>550</v>
      </c>
      <c r="OR21" s="530" t="s">
        <v>550</v>
      </c>
      <c r="OS21" s="530" t="s">
        <v>550</v>
      </c>
      <c r="OT21" s="530" t="s">
        <v>550</v>
      </c>
      <c r="OU21" s="530" t="s">
        <v>550</v>
      </c>
      <c r="OV21" s="530" t="s">
        <v>550</v>
      </c>
      <c r="OW21" s="530" t="s">
        <v>550</v>
      </c>
      <c r="OX21" s="530" t="s">
        <v>550</v>
      </c>
      <c r="OY21" s="530" t="s">
        <v>550</v>
      </c>
      <c r="OZ21" s="530" t="s">
        <v>550</v>
      </c>
      <c r="PA21" s="530" t="s">
        <v>550</v>
      </c>
      <c r="PB21" s="530" t="s">
        <v>550</v>
      </c>
      <c r="PC21" s="530" t="s">
        <v>550</v>
      </c>
      <c r="PD21" s="530" t="s">
        <v>550</v>
      </c>
      <c r="PE21" s="530" t="s">
        <v>550</v>
      </c>
      <c r="PF21" s="530" t="s">
        <v>550</v>
      </c>
      <c r="PG21" s="530" t="s">
        <v>550</v>
      </c>
      <c r="PH21" s="530" t="s">
        <v>550</v>
      </c>
      <c r="PI21" s="530" t="s">
        <v>550</v>
      </c>
      <c r="PJ21" s="530" t="s">
        <v>550</v>
      </c>
      <c r="PK21" s="530" t="s">
        <v>550</v>
      </c>
      <c r="PL21" s="530" t="s">
        <v>550</v>
      </c>
      <c r="PM21" s="530" t="s">
        <v>550</v>
      </c>
      <c r="PN21" s="530" t="s">
        <v>550</v>
      </c>
      <c r="PO21" s="530" t="s">
        <v>550</v>
      </c>
      <c r="PP21" s="530" t="s">
        <v>550</v>
      </c>
      <c r="PQ21" s="530" t="s">
        <v>550</v>
      </c>
      <c r="PR21" s="530" t="s">
        <v>550</v>
      </c>
      <c r="PS21" s="530" t="s">
        <v>550</v>
      </c>
      <c r="PT21" s="530" t="s">
        <v>550</v>
      </c>
      <c r="PU21" s="530" t="s">
        <v>550</v>
      </c>
      <c r="PV21" s="530" t="s">
        <v>550</v>
      </c>
      <c r="PW21" s="530" t="s">
        <v>550</v>
      </c>
      <c r="PX21" s="530" t="s">
        <v>550</v>
      </c>
      <c r="PY21" s="530" t="s">
        <v>550</v>
      </c>
      <c r="PZ21" s="530" t="s">
        <v>550</v>
      </c>
      <c r="QA21" s="530" t="s">
        <v>550</v>
      </c>
      <c r="QB21" s="530" t="s">
        <v>550</v>
      </c>
      <c r="QC21" s="530" t="s">
        <v>550</v>
      </c>
      <c r="QD21" s="530" t="s">
        <v>550</v>
      </c>
      <c r="QE21" s="530" t="s">
        <v>550</v>
      </c>
      <c r="QF21" s="530" t="s">
        <v>550</v>
      </c>
      <c r="QG21" s="530" t="s">
        <v>550</v>
      </c>
      <c r="QH21" s="530" t="s">
        <v>550</v>
      </c>
      <c r="QI21" s="530" t="s">
        <v>550</v>
      </c>
      <c r="QJ21" s="530" t="s">
        <v>550</v>
      </c>
      <c r="QK21" s="530" t="s">
        <v>550</v>
      </c>
      <c r="QL21" s="530" t="s">
        <v>550</v>
      </c>
      <c r="QM21" s="530" t="s">
        <v>550</v>
      </c>
      <c r="QN21" s="530" t="s">
        <v>550</v>
      </c>
      <c r="QO21" s="530" t="s">
        <v>550</v>
      </c>
      <c r="QP21" s="530" t="s">
        <v>550</v>
      </c>
      <c r="QQ21" s="530" t="s">
        <v>550</v>
      </c>
      <c r="QR21" s="530" t="s">
        <v>550</v>
      </c>
      <c r="QS21" s="530" t="s">
        <v>550</v>
      </c>
      <c r="QT21" s="530" t="s">
        <v>550</v>
      </c>
      <c r="QU21" s="530" t="s">
        <v>550</v>
      </c>
      <c r="QV21" s="530" t="s">
        <v>550</v>
      </c>
      <c r="QW21" s="530" t="s">
        <v>550</v>
      </c>
      <c r="QX21" s="530" t="s">
        <v>550</v>
      </c>
      <c r="QY21" s="530" t="s">
        <v>550</v>
      </c>
      <c r="QZ21" s="530" t="s">
        <v>550</v>
      </c>
      <c r="RA21" s="530" t="s">
        <v>550</v>
      </c>
      <c r="RB21" s="530" t="s">
        <v>550</v>
      </c>
      <c r="RC21" s="530" t="s">
        <v>550</v>
      </c>
      <c r="RD21" s="530" t="s">
        <v>550</v>
      </c>
      <c r="RE21" s="530" t="s">
        <v>550</v>
      </c>
      <c r="RF21" s="530" t="s">
        <v>550</v>
      </c>
      <c r="RG21" s="530" t="s">
        <v>550</v>
      </c>
      <c r="RH21" s="530" t="s">
        <v>550</v>
      </c>
      <c r="RI21" s="530" t="s">
        <v>550</v>
      </c>
      <c r="RJ21" s="530" t="s">
        <v>550</v>
      </c>
      <c r="RK21" s="530" t="s">
        <v>550</v>
      </c>
      <c r="RL21" s="530" t="s">
        <v>550</v>
      </c>
      <c r="RM21" s="530" t="s">
        <v>550</v>
      </c>
      <c r="RN21" s="530" t="s">
        <v>550</v>
      </c>
      <c r="RO21" s="530" t="s">
        <v>550</v>
      </c>
      <c r="RP21" s="530" t="s">
        <v>550</v>
      </c>
      <c r="RQ21" s="530" t="s">
        <v>550</v>
      </c>
      <c r="RR21" s="530" t="s">
        <v>550</v>
      </c>
      <c r="RS21" s="530" t="s">
        <v>550</v>
      </c>
      <c r="RT21" s="530" t="s">
        <v>550</v>
      </c>
      <c r="RU21" s="530" t="s">
        <v>550</v>
      </c>
      <c r="RV21" s="530" t="s">
        <v>550</v>
      </c>
      <c r="RW21" s="530" t="s">
        <v>550</v>
      </c>
      <c r="RX21" s="530" t="s">
        <v>550</v>
      </c>
      <c r="RY21" s="530" t="s">
        <v>550</v>
      </c>
      <c r="RZ21" s="530" t="s">
        <v>550</v>
      </c>
      <c r="SA21" s="530" t="s">
        <v>550</v>
      </c>
      <c r="SB21" s="530" t="s">
        <v>550</v>
      </c>
      <c r="SC21" s="530" t="s">
        <v>550</v>
      </c>
      <c r="SD21" s="530" t="s">
        <v>550</v>
      </c>
      <c r="SE21" s="530" t="s">
        <v>550</v>
      </c>
      <c r="SF21" s="530" t="s">
        <v>550</v>
      </c>
      <c r="SG21" s="530" t="s">
        <v>550</v>
      </c>
      <c r="SH21" s="530" t="s">
        <v>550</v>
      </c>
      <c r="SI21" s="530" t="s">
        <v>550</v>
      </c>
      <c r="SJ21" s="530" t="s">
        <v>550</v>
      </c>
      <c r="SK21" s="530" t="s">
        <v>550</v>
      </c>
      <c r="SL21" s="530" t="s">
        <v>550</v>
      </c>
      <c r="SM21" s="530" t="s">
        <v>550</v>
      </c>
      <c r="SN21" s="530" t="s">
        <v>550</v>
      </c>
      <c r="SO21" s="530" t="s">
        <v>550</v>
      </c>
      <c r="SP21" s="530" t="s">
        <v>550</v>
      </c>
      <c r="SQ21" s="530" t="s">
        <v>550</v>
      </c>
      <c r="SR21" s="530" t="s">
        <v>550</v>
      </c>
      <c r="SS21" s="530" t="s">
        <v>550</v>
      </c>
      <c r="ST21" s="530" t="s">
        <v>550</v>
      </c>
      <c r="SU21" s="530" t="s">
        <v>550</v>
      </c>
      <c r="SV21" s="530" t="s">
        <v>550</v>
      </c>
      <c r="SW21" s="530" t="s">
        <v>550</v>
      </c>
      <c r="SX21" s="530" t="s">
        <v>550</v>
      </c>
      <c r="SY21" s="530" t="s">
        <v>550</v>
      </c>
      <c r="SZ21" s="530" t="s">
        <v>550</v>
      </c>
      <c r="TA21" s="530" t="s">
        <v>550</v>
      </c>
      <c r="TB21" s="530" t="s">
        <v>550</v>
      </c>
      <c r="TC21" s="530" t="s">
        <v>550</v>
      </c>
      <c r="TD21" s="530" t="s">
        <v>550</v>
      </c>
      <c r="TE21" s="530" t="s">
        <v>550</v>
      </c>
      <c r="TF21" s="530" t="s">
        <v>550</v>
      </c>
      <c r="TG21" s="530" t="s">
        <v>550</v>
      </c>
      <c r="TH21" s="530" t="s">
        <v>550</v>
      </c>
      <c r="TI21" s="530" t="s">
        <v>550</v>
      </c>
      <c r="TJ21" s="530" t="s">
        <v>550</v>
      </c>
      <c r="TK21" s="530" t="s">
        <v>550</v>
      </c>
      <c r="TL21" s="530" t="s">
        <v>550</v>
      </c>
      <c r="TM21" s="530" t="s">
        <v>550</v>
      </c>
      <c r="TN21" s="530" t="s">
        <v>550</v>
      </c>
      <c r="TO21" s="530" t="s">
        <v>550</v>
      </c>
      <c r="TP21" s="530" t="s">
        <v>550</v>
      </c>
      <c r="TQ21" s="530" t="s">
        <v>550</v>
      </c>
      <c r="TR21" s="530" t="s">
        <v>550</v>
      </c>
      <c r="TS21" s="530" t="s">
        <v>550</v>
      </c>
      <c r="TT21" s="530" t="s">
        <v>550</v>
      </c>
      <c r="TU21" s="530" t="s">
        <v>550</v>
      </c>
      <c r="TV21" s="530" t="s">
        <v>550</v>
      </c>
      <c r="TW21" s="530" t="s">
        <v>550</v>
      </c>
      <c r="TX21" s="530" t="s">
        <v>550</v>
      </c>
      <c r="TY21" s="530" t="s">
        <v>550</v>
      </c>
      <c r="TZ21" s="530" t="s">
        <v>550</v>
      </c>
      <c r="UA21" s="530" t="s">
        <v>550</v>
      </c>
      <c r="UB21" s="530" t="s">
        <v>550</v>
      </c>
      <c r="UC21" s="530" t="s">
        <v>550</v>
      </c>
      <c r="UD21" s="530" t="s">
        <v>550</v>
      </c>
      <c r="UE21" s="530" t="s">
        <v>550</v>
      </c>
      <c r="UF21" s="530" t="s">
        <v>550</v>
      </c>
      <c r="UG21" s="530" t="s">
        <v>550</v>
      </c>
      <c r="UH21" s="530" t="s">
        <v>550</v>
      </c>
      <c r="UI21" s="530" t="s">
        <v>550</v>
      </c>
      <c r="UJ21" s="530" t="s">
        <v>550</v>
      </c>
      <c r="UK21" s="530" t="s">
        <v>550</v>
      </c>
      <c r="UL21" s="530" t="s">
        <v>550</v>
      </c>
      <c r="UM21" s="530" t="s">
        <v>550</v>
      </c>
      <c r="UN21" s="530" t="s">
        <v>550</v>
      </c>
      <c r="UO21" s="530" t="s">
        <v>550</v>
      </c>
      <c r="UP21" s="530" t="s">
        <v>550</v>
      </c>
      <c r="UQ21" s="530" t="s">
        <v>550</v>
      </c>
      <c r="UR21" s="530" t="s">
        <v>550</v>
      </c>
      <c r="US21" s="530" t="s">
        <v>550</v>
      </c>
      <c r="UT21" s="530" t="s">
        <v>550</v>
      </c>
      <c r="UU21" s="530" t="s">
        <v>550</v>
      </c>
      <c r="UV21" s="530" t="s">
        <v>550</v>
      </c>
      <c r="UW21" s="530" t="s">
        <v>550</v>
      </c>
      <c r="UX21" s="530" t="s">
        <v>550</v>
      </c>
      <c r="UY21" s="530" t="s">
        <v>550</v>
      </c>
      <c r="UZ21" s="530" t="s">
        <v>550</v>
      </c>
      <c r="VA21" s="530" t="s">
        <v>550</v>
      </c>
      <c r="VB21" s="530" t="s">
        <v>550</v>
      </c>
      <c r="VC21" s="530" t="s">
        <v>550</v>
      </c>
      <c r="VD21" s="530" t="s">
        <v>550</v>
      </c>
      <c r="VE21" s="530" t="s">
        <v>550</v>
      </c>
      <c r="VF21" s="530" t="s">
        <v>550</v>
      </c>
      <c r="VG21" s="530" t="s">
        <v>550</v>
      </c>
      <c r="VH21" s="530" t="s">
        <v>550</v>
      </c>
      <c r="VI21" s="530" t="s">
        <v>550</v>
      </c>
      <c r="VJ21" s="530" t="s">
        <v>550</v>
      </c>
      <c r="VK21" s="530" t="s">
        <v>550</v>
      </c>
      <c r="VL21" s="530" t="s">
        <v>550</v>
      </c>
      <c r="VM21" s="530" t="s">
        <v>550</v>
      </c>
      <c r="VN21" s="530" t="s">
        <v>550</v>
      </c>
      <c r="VO21" s="530" t="s">
        <v>550</v>
      </c>
      <c r="VP21" s="530" t="s">
        <v>550</v>
      </c>
      <c r="VQ21" s="530" t="s">
        <v>550</v>
      </c>
      <c r="VR21" s="530" t="s">
        <v>550</v>
      </c>
      <c r="VS21" s="530" t="s">
        <v>550</v>
      </c>
      <c r="VT21" s="530" t="s">
        <v>550</v>
      </c>
      <c r="VU21" s="530" t="s">
        <v>550</v>
      </c>
      <c r="VV21" s="530" t="s">
        <v>550</v>
      </c>
      <c r="VW21" s="530" t="s">
        <v>550</v>
      </c>
      <c r="VX21" s="530" t="s">
        <v>550</v>
      </c>
      <c r="VY21" s="530" t="s">
        <v>550</v>
      </c>
      <c r="VZ21" s="530" t="s">
        <v>550</v>
      </c>
      <c r="WA21" s="530" t="s">
        <v>550</v>
      </c>
      <c r="WB21" s="530" t="s">
        <v>550</v>
      </c>
      <c r="WC21" s="530" t="s">
        <v>550</v>
      </c>
      <c r="WD21" s="530" t="s">
        <v>550</v>
      </c>
      <c r="WE21" s="530" t="s">
        <v>550</v>
      </c>
      <c r="WF21" s="530" t="s">
        <v>550</v>
      </c>
      <c r="WG21" s="530" t="s">
        <v>550</v>
      </c>
      <c r="WH21" s="530" t="s">
        <v>550</v>
      </c>
      <c r="WI21" s="530" t="s">
        <v>550</v>
      </c>
      <c r="WJ21" s="530" t="s">
        <v>550</v>
      </c>
      <c r="WK21" s="530" t="s">
        <v>550</v>
      </c>
      <c r="WL21" s="530" t="s">
        <v>550</v>
      </c>
      <c r="WM21" s="530" t="s">
        <v>550</v>
      </c>
      <c r="WN21" s="530" t="s">
        <v>550</v>
      </c>
      <c r="WO21" s="530" t="s">
        <v>550</v>
      </c>
      <c r="WP21" s="530" t="s">
        <v>550</v>
      </c>
      <c r="WQ21" s="530" t="s">
        <v>550</v>
      </c>
      <c r="WR21" s="530" t="s">
        <v>550</v>
      </c>
      <c r="WS21" s="530" t="s">
        <v>550</v>
      </c>
      <c r="WT21" s="530" t="s">
        <v>550</v>
      </c>
      <c r="WU21" s="530" t="s">
        <v>550</v>
      </c>
      <c r="WV21" s="530" t="s">
        <v>550</v>
      </c>
      <c r="WW21" s="530" t="s">
        <v>550</v>
      </c>
      <c r="WX21" s="530" t="s">
        <v>550</v>
      </c>
      <c r="WY21" s="530" t="s">
        <v>550</v>
      </c>
      <c r="WZ21" s="530" t="s">
        <v>550</v>
      </c>
      <c r="XA21" s="530" t="s">
        <v>550</v>
      </c>
      <c r="XB21" s="530" t="s">
        <v>550</v>
      </c>
      <c r="XC21" s="530" t="s">
        <v>550</v>
      </c>
      <c r="XD21" s="530" t="s">
        <v>550</v>
      </c>
      <c r="XE21" s="530" t="s">
        <v>550</v>
      </c>
      <c r="XF21" s="530" t="s">
        <v>550</v>
      </c>
      <c r="XG21" s="530" t="s">
        <v>550</v>
      </c>
      <c r="XH21" s="530" t="s">
        <v>550</v>
      </c>
      <c r="XI21" s="530" t="s">
        <v>550</v>
      </c>
      <c r="XJ21" s="530" t="s">
        <v>550</v>
      </c>
      <c r="XK21" s="530" t="s">
        <v>550</v>
      </c>
      <c r="XL21" s="530" t="s">
        <v>550</v>
      </c>
      <c r="XM21" s="530" t="s">
        <v>550</v>
      </c>
      <c r="XN21" s="530" t="s">
        <v>550</v>
      </c>
      <c r="XO21" s="530" t="s">
        <v>550</v>
      </c>
      <c r="XP21" s="530" t="s">
        <v>550</v>
      </c>
      <c r="XQ21" s="530" t="s">
        <v>550</v>
      </c>
      <c r="XR21" s="530" t="s">
        <v>550</v>
      </c>
      <c r="XS21" s="530" t="s">
        <v>550</v>
      </c>
      <c r="XT21" s="530" t="s">
        <v>550</v>
      </c>
      <c r="XU21" s="530" t="s">
        <v>550</v>
      </c>
      <c r="XV21" s="530" t="s">
        <v>550</v>
      </c>
      <c r="XW21" s="530" t="s">
        <v>550</v>
      </c>
      <c r="XX21" s="530" t="s">
        <v>550</v>
      </c>
      <c r="XY21" s="530" t="s">
        <v>550</v>
      </c>
      <c r="XZ21" s="530" t="s">
        <v>550</v>
      </c>
      <c r="YA21" s="530" t="s">
        <v>550</v>
      </c>
      <c r="YB21" s="530" t="s">
        <v>550</v>
      </c>
      <c r="YC21" s="530" t="s">
        <v>550</v>
      </c>
      <c r="YD21" s="530" t="s">
        <v>550</v>
      </c>
      <c r="YE21" s="530" t="s">
        <v>550</v>
      </c>
      <c r="YF21" s="530" t="s">
        <v>550</v>
      </c>
      <c r="YG21" s="530" t="s">
        <v>550</v>
      </c>
      <c r="YH21" s="530" t="s">
        <v>550</v>
      </c>
      <c r="YI21" s="530" t="s">
        <v>550</v>
      </c>
      <c r="YJ21" s="530" t="s">
        <v>550</v>
      </c>
      <c r="YK21" s="530" t="s">
        <v>550</v>
      </c>
      <c r="YL21" s="530" t="s">
        <v>550</v>
      </c>
      <c r="YM21" s="530" t="s">
        <v>550</v>
      </c>
      <c r="YN21" s="530" t="s">
        <v>550</v>
      </c>
      <c r="YO21" s="530" t="s">
        <v>550</v>
      </c>
      <c r="YP21" s="530" t="s">
        <v>550</v>
      </c>
      <c r="YQ21" s="530" t="s">
        <v>550</v>
      </c>
      <c r="YR21" s="530" t="s">
        <v>550</v>
      </c>
      <c r="YS21" s="530" t="s">
        <v>550</v>
      </c>
      <c r="YT21" s="530" t="s">
        <v>550</v>
      </c>
      <c r="YU21" s="530" t="s">
        <v>550</v>
      </c>
      <c r="YV21" s="530" t="s">
        <v>550</v>
      </c>
      <c r="YW21" s="530" t="s">
        <v>550</v>
      </c>
      <c r="YX21" s="530" t="s">
        <v>550</v>
      </c>
      <c r="YY21" s="530" t="s">
        <v>550</v>
      </c>
      <c r="YZ21" s="530" t="s">
        <v>550</v>
      </c>
      <c r="ZA21" s="530" t="s">
        <v>550</v>
      </c>
      <c r="ZB21" s="530" t="s">
        <v>550</v>
      </c>
      <c r="ZC21" s="530" t="s">
        <v>550</v>
      </c>
      <c r="ZD21" s="530" t="s">
        <v>550</v>
      </c>
      <c r="ZE21" s="530" t="s">
        <v>550</v>
      </c>
      <c r="ZF21" s="530" t="s">
        <v>550</v>
      </c>
      <c r="ZG21" s="530" t="s">
        <v>550</v>
      </c>
      <c r="ZH21" s="530" t="s">
        <v>550</v>
      </c>
      <c r="ZI21" s="530" t="s">
        <v>550</v>
      </c>
      <c r="ZJ21" s="530" t="s">
        <v>550</v>
      </c>
      <c r="ZK21" s="530" t="s">
        <v>550</v>
      </c>
      <c r="ZL21" s="530" t="s">
        <v>550</v>
      </c>
      <c r="ZM21" s="530" t="s">
        <v>550</v>
      </c>
      <c r="ZN21" s="530" t="s">
        <v>550</v>
      </c>
      <c r="ZO21" s="530" t="s">
        <v>550</v>
      </c>
      <c r="ZP21" s="530" t="s">
        <v>550</v>
      </c>
      <c r="ZQ21" s="530" t="s">
        <v>550</v>
      </c>
      <c r="ZR21" s="530" t="s">
        <v>550</v>
      </c>
      <c r="ZS21" s="530" t="s">
        <v>550</v>
      </c>
      <c r="ZT21" s="530" t="s">
        <v>550</v>
      </c>
      <c r="ZU21" s="530" t="s">
        <v>550</v>
      </c>
      <c r="ZV21" s="530" t="s">
        <v>550</v>
      </c>
      <c r="ZW21" s="530" t="s">
        <v>550</v>
      </c>
      <c r="ZX21" s="530" t="s">
        <v>550</v>
      </c>
      <c r="ZY21" s="530" t="s">
        <v>550</v>
      </c>
      <c r="ZZ21" s="530" t="s">
        <v>550</v>
      </c>
      <c r="AAA21" s="530" t="s">
        <v>550</v>
      </c>
      <c r="AAB21" s="530" t="s">
        <v>550</v>
      </c>
      <c r="AAC21" s="530" t="s">
        <v>550</v>
      </c>
      <c r="AAD21" s="530" t="s">
        <v>550</v>
      </c>
      <c r="AAE21" s="530" t="s">
        <v>550</v>
      </c>
      <c r="AAF21" s="530" t="s">
        <v>550</v>
      </c>
      <c r="AAG21" s="530" t="s">
        <v>550</v>
      </c>
      <c r="AAH21" s="530" t="s">
        <v>550</v>
      </c>
      <c r="AAI21" s="530" t="s">
        <v>550</v>
      </c>
      <c r="AAJ21" s="530" t="s">
        <v>550</v>
      </c>
      <c r="AAK21" s="530" t="s">
        <v>550</v>
      </c>
      <c r="AAL21" s="530" t="s">
        <v>550</v>
      </c>
      <c r="AAM21" s="530" t="s">
        <v>550</v>
      </c>
      <c r="AAN21" s="530" t="s">
        <v>550</v>
      </c>
      <c r="AAO21" s="530" t="s">
        <v>550</v>
      </c>
      <c r="AAP21" s="530" t="s">
        <v>550</v>
      </c>
      <c r="AAQ21" s="530" t="s">
        <v>550</v>
      </c>
      <c r="AAR21" s="530" t="s">
        <v>550</v>
      </c>
      <c r="AAS21" s="530" t="s">
        <v>550</v>
      </c>
      <c r="AAT21" s="530" t="s">
        <v>550</v>
      </c>
      <c r="AAU21" s="530" t="s">
        <v>550</v>
      </c>
      <c r="AAV21" s="530" t="s">
        <v>550</v>
      </c>
      <c r="AAW21" s="530" t="s">
        <v>550</v>
      </c>
      <c r="AAX21" s="530" t="s">
        <v>550</v>
      </c>
      <c r="AAY21" s="530" t="s">
        <v>550</v>
      </c>
      <c r="AAZ21" s="530" t="s">
        <v>550</v>
      </c>
      <c r="ABA21" s="530" t="s">
        <v>550</v>
      </c>
      <c r="ABB21" s="530" t="s">
        <v>550</v>
      </c>
      <c r="ABC21" s="530" t="s">
        <v>550</v>
      </c>
      <c r="ABD21" s="530" t="s">
        <v>550</v>
      </c>
      <c r="ABE21" s="530" t="s">
        <v>550</v>
      </c>
      <c r="ABF21" s="530" t="s">
        <v>550</v>
      </c>
      <c r="ABG21" s="530" t="s">
        <v>550</v>
      </c>
      <c r="ABH21" s="530" t="s">
        <v>550</v>
      </c>
      <c r="ABI21" s="530" t="s">
        <v>550</v>
      </c>
      <c r="ABJ21" s="530" t="s">
        <v>550</v>
      </c>
      <c r="ABK21" s="530" t="s">
        <v>550</v>
      </c>
      <c r="ABL21" s="530" t="s">
        <v>550</v>
      </c>
      <c r="ABM21" s="530" t="s">
        <v>550</v>
      </c>
      <c r="ABN21" s="530" t="s">
        <v>550</v>
      </c>
      <c r="ABO21" s="530" t="s">
        <v>550</v>
      </c>
      <c r="ABP21" s="530" t="s">
        <v>550</v>
      </c>
      <c r="ABQ21" s="530" t="s">
        <v>550</v>
      </c>
      <c r="ABR21" s="530" t="s">
        <v>550</v>
      </c>
      <c r="ABS21" s="530" t="s">
        <v>550</v>
      </c>
      <c r="ABT21" s="530" t="s">
        <v>550</v>
      </c>
      <c r="ABU21" s="530" t="s">
        <v>550</v>
      </c>
      <c r="ABV21" s="530" t="s">
        <v>550</v>
      </c>
      <c r="ABW21" s="530" t="s">
        <v>550</v>
      </c>
      <c r="ABX21" s="530" t="s">
        <v>550</v>
      </c>
      <c r="ABY21" s="530" t="s">
        <v>550</v>
      </c>
      <c r="ABZ21" s="530" t="s">
        <v>550</v>
      </c>
      <c r="ACA21" s="530" t="s">
        <v>550</v>
      </c>
      <c r="ACB21" s="530" t="s">
        <v>550</v>
      </c>
      <c r="ACC21" s="530" t="s">
        <v>550</v>
      </c>
      <c r="ACD21" s="530" t="s">
        <v>550</v>
      </c>
      <c r="ACE21" s="530" t="s">
        <v>550</v>
      </c>
      <c r="ACF21" s="530" t="s">
        <v>550</v>
      </c>
      <c r="ACG21" s="530" t="s">
        <v>550</v>
      </c>
      <c r="ACH21" s="530" t="s">
        <v>550</v>
      </c>
      <c r="ACI21" s="530" t="s">
        <v>550</v>
      </c>
      <c r="ACJ21" s="530" t="s">
        <v>550</v>
      </c>
      <c r="ACK21" s="530" t="s">
        <v>550</v>
      </c>
      <c r="ACL21" s="530" t="s">
        <v>550</v>
      </c>
      <c r="ACM21" s="530" t="s">
        <v>550</v>
      </c>
      <c r="ACN21" s="530" t="s">
        <v>550</v>
      </c>
      <c r="ACO21" s="530" t="s">
        <v>550</v>
      </c>
      <c r="ACP21" s="530" t="s">
        <v>550</v>
      </c>
      <c r="ACQ21" s="530" t="s">
        <v>550</v>
      </c>
      <c r="ACR21" s="530" t="s">
        <v>550</v>
      </c>
      <c r="ACS21" s="530" t="s">
        <v>550</v>
      </c>
      <c r="ACT21" s="530" t="s">
        <v>550</v>
      </c>
      <c r="ACU21" s="530" t="s">
        <v>550</v>
      </c>
      <c r="ACV21" s="530" t="s">
        <v>550</v>
      </c>
      <c r="ACW21" s="530" t="s">
        <v>550</v>
      </c>
      <c r="ACX21" s="530" t="s">
        <v>550</v>
      </c>
      <c r="ACY21" s="530" t="s">
        <v>550</v>
      </c>
      <c r="ACZ21" s="530" t="s">
        <v>550</v>
      </c>
      <c r="ADA21" s="530" t="s">
        <v>550</v>
      </c>
      <c r="ADB21" s="530" t="s">
        <v>550</v>
      </c>
      <c r="ADC21" s="530" t="s">
        <v>550</v>
      </c>
      <c r="ADD21" s="530" t="s">
        <v>550</v>
      </c>
      <c r="ADE21" s="530" t="s">
        <v>550</v>
      </c>
      <c r="ADF21" s="530" t="s">
        <v>550</v>
      </c>
      <c r="ADG21" s="530" t="s">
        <v>550</v>
      </c>
      <c r="ADH21" s="530" t="s">
        <v>550</v>
      </c>
      <c r="ADI21" s="530" t="s">
        <v>550</v>
      </c>
      <c r="ADJ21" s="530" t="s">
        <v>550</v>
      </c>
      <c r="ADK21" s="530" t="s">
        <v>550</v>
      </c>
      <c r="ADL21" s="530" t="s">
        <v>550</v>
      </c>
      <c r="ADM21" s="530" t="s">
        <v>550</v>
      </c>
      <c r="ADN21" s="530" t="s">
        <v>550</v>
      </c>
      <c r="ADO21" s="530" t="s">
        <v>550</v>
      </c>
      <c r="ADP21" s="530" t="s">
        <v>550</v>
      </c>
      <c r="ADQ21" s="530" t="s">
        <v>550</v>
      </c>
      <c r="ADR21" s="530" t="s">
        <v>550</v>
      </c>
      <c r="ADS21" s="530" t="s">
        <v>550</v>
      </c>
      <c r="ADT21" s="530" t="s">
        <v>550</v>
      </c>
      <c r="ADU21" s="530" t="s">
        <v>550</v>
      </c>
      <c r="ADV21" s="530" t="s">
        <v>550</v>
      </c>
      <c r="ADW21" s="530" t="s">
        <v>550</v>
      </c>
      <c r="ADX21" s="530" t="s">
        <v>550</v>
      </c>
      <c r="ADY21" s="530" t="s">
        <v>550</v>
      </c>
      <c r="ADZ21" s="530" t="s">
        <v>550</v>
      </c>
      <c r="AEA21" s="530" t="s">
        <v>550</v>
      </c>
      <c r="AEB21" s="530" t="s">
        <v>550</v>
      </c>
      <c r="AEC21" s="530" t="s">
        <v>550</v>
      </c>
      <c r="AED21" s="530" t="s">
        <v>550</v>
      </c>
      <c r="AEE21" s="530" t="s">
        <v>550</v>
      </c>
      <c r="AEF21" s="530" t="s">
        <v>550</v>
      </c>
      <c r="AEG21" s="530" t="s">
        <v>550</v>
      </c>
      <c r="AEH21" s="530" t="s">
        <v>550</v>
      </c>
      <c r="AEI21" s="530" t="s">
        <v>550</v>
      </c>
      <c r="AEJ21" s="530" t="s">
        <v>550</v>
      </c>
      <c r="AEK21" s="530" t="s">
        <v>550</v>
      </c>
      <c r="AEL21" s="530" t="s">
        <v>550</v>
      </c>
      <c r="AEM21" s="530" t="s">
        <v>550</v>
      </c>
      <c r="AEN21" s="530" t="s">
        <v>550</v>
      </c>
      <c r="AEO21" s="530" t="s">
        <v>550</v>
      </c>
      <c r="AEP21" s="530" t="s">
        <v>550</v>
      </c>
      <c r="AEQ21" s="530" t="s">
        <v>550</v>
      </c>
      <c r="AER21" s="530" t="s">
        <v>550</v>
      </c>
      <c r="AES21" s="530" t="s">
        <v>550</v>
      </c>
      <c r="AET21" s="530" t="s">
        <v>550</v>
      </c>
      <c r="AEU21" s="530" t="s">
        <v>550</v>
      </c>
      <c r="AEV21" s="530" t="s">
        <v>550</v>
      </c>
      <c r="AEW21" s="530" t="s">
        <v>550</v>
      </c>
      <c r="AEX21" s="530" t="s">
        <v>550</v>
      </c>
      <c r="AEY21" s="530" t="s">
        <v>550</v>
      </c>
      <c r="AEZ21" s="530" t="s">
        <v>550</v>
      </c>
      <c r="AFA21" s="530" t="s">
        <v>550</v>
      </c>
      <c r="AFB21" s="530" t="s">
        <v>550</v>
      </c>
      <c r="AFC21" s="530" t="s">
        <v>550</v>
      </c>
      <c r="AFD21" s="530" t="s">
        <v>550</v>
      </c>
      <c r="AFE21" s="530" t="s">
        <v>550</v>
      </c>
      <c r="AFF21" s="530" t="s">
        <v>550</v>
      </c>
      <c r="AFG21" s="530" t="s">
        <v>550</v>
      </c>
      <c r="AFH21" s="530" t="s">
        <v>550</v>
      </c>
      <c r="AFI21" s="530" t="s">
        <v>550</v>
      </c>
      <c r="AFJ21" s="530" t="s">
        <v>550</v>
      </c>
      <c r="AFK21" s="530" t="s">
        <v>550</v>
      </c>
      <c r="AFL21" s="530" t="s">
        <v>550</v>
      </c>
      <c r="AFM21" s="530" t="s">
        <v>550</v>
      </c>
      <c r="AFN21" s="530" t="s">
        <v>550</v>
      </c>
      <c r="AFO21" s="530" t="s">
        <v>550</v>
      </c>
      <c r="AFP21" s="530" t="s">
        <v>550</v>
      </c>
      <c r="AFQ21" s="530" t="s">
        <v>550</v>
      </c>
      <c r="AFR21" s="530" t="s">
        <v>550</v>
      </c>
      <c r="AFS21" s="530" t="s">
        <v>550</v>
      </c>
      <c r="AFT21" s="530" t="s">
        <v>550</v>
      </c>
      <c r="AFU21" s="530" t="s">
        <v>550</v>
      </c>
      <c r="AFV21" s="530" t="s">
        <v>550</v>
      </c>
      <c r="AFW21" s="530" t="s">
        <v>550</v>
      </c>
      <c r="AFX21" s="530" t="s">
        <v>550</v>
      </c>
      <c r="AFY21" s="530" t="s">
        <v>550</v>
      </c>
      <c r="AFZ21" s="530" t="s">
        <v>550</v>
      </c>
      <c r="AGA21" s="530" t="s">
        <v>550</v>
      </c>
      <c r="AGB21" s="530" t="s">
        <v>550</v>
      </c>
      <c r="AGC21" s="530" t="s">
        <v>550</v>
      </c>
      <c r="AGD21" s="530" t="s">
        <v>550</v>
      </c>
      <c r="AGE21" s="530" t="s">
        <v>550</v>
      </c>
      <c r="AGF21" s="530" t="s">
        <v>550</v>
      </c>
      <c r="AGG21" s="530" t="s">
        <v>550</v>
      </c>
      <c r="AGH21" s="530" t="s">
        <v>550</v>
      </c>
      <c r="AGI21" s="530" t="s">
        <v>550</v>
      </c>
      <c r="AGJ21" s="530" t="s">
        <v>550</v>
      </c>
      <c r="AGK21" s="530" t="s">
        <v>550</v>
      </c>
      <c r="AGL21" s="530" t="s">
        <v>550</v>
      </c>
      <c r="AGM21" s="530" t="s">
        <v>550</v>
      </c>
      <c r="AGN21" s="530" t="s">
        <v>550</v>
      </c>
      <c r="AGO21" s="530" t="s">
        <v>550</v>
      </c>
      <c r="AGP21" s="530" t="s">
        <v>550</v>
      </c>
      <c r="AGQ21" s="530" t="s">
        <v>550</v>
      </c>
      <c r="AGR21" s="530" t="s">
        <v>550</v>
      </c>
      <c r="AGS21" s="530" t="s">
        <v>550</v>
      </c>
      <c r="AGT21" s="530" t="s">
        <v>550</v>
      </c>
      <c r="AGU21" s="530" t="s">
        <v>550</v>
      </c>
      <c r="AGV21" s="530" t="s">
        <v>550</v>
      </c>
      <c r="AGW21" s="530" t="s">
        <v>550</v>
      </c>
      <c r="AGX21" s="530" t="s">
        <v>550</v>
      </c>
      <c r="AGY21" s="530" t="s">
        <v>550</v>
      </c>
      <c r="AGZ21" s="530" t="s">
        <v>550</v>
      </c>
      <c r="AHA21" s="530" t="s">
        <v>550</v>
      </c>
      <c r="AHB21" s="530" t="s">
        <v>550</v>
      </c>
      <c r="AHC21" s="530" t="s">
        <v>550</v>
      </c>
      <c r="AHD21" s="530" t="s">
        <v>550</v>
      </c>
      <c r="AHE21" s="530" t="s">
        <v>550</v>
      </c>
      <c r="AHF21" s="530" t="s">
        <v>550</v>
      </c>
      <c r="AHG21" s="530" t="s">
        <v>550</v>
      </c>
      <c r="AHH21" s="530" t="s">
        <v>550</v>
      </c>
      <c r="AHI21" s="530" t="s">
        <v>550</v>
      </c>
      <c r="AHJ21" s="530" t="s">
        <v>550</v>
      </c>
      <c r="AHK21" s="530" t="s">
        <v>550</v>
      </c>
      <c r="AHL21" s="530" t="s">
        <v>550</v>
      </c>
      <c r="AHM21" s="530" t="s">
        <v>550</v>
      </c>
      <c r="AHN21" s="530" t="s">
        <v>550</v>
      </c>
      <c r="AHO21" s="530" t="s">
        <v>550</v>
      </c>
      <c r="AHP21" s="530" t="s">
        <v>550</v>
      </c>
      <c r="AHQ21" s="530" t="s">
        <v>550</v>
      </c>
      <c r="AHR21" s="530" t="s">
        <v>550</v>
      </c>
      <c r="AHS21" s="530" t="s">
        <v>550</v>
      </c>
      <c r="AHT21" s="530" t="s">
        <v>550</v>
      </c>
      <c r="AHU21" s="530" t="s">
        <v>550</v>
      </c>
      <c r="AHV21" s="530" t="s">
        <v>550</v>
      </c>
      <c r="AHW21" s="530" t="s">
        <v>550</v>
      </c>
      <c r="AHX21" s="530" t="s">
        <v>550</v>
      </c>
      <c r="AHY21" s="530" t="s">
        <v>550</v>
      </c>
      <c r="AHZ21" s="530" t="s">
        <v>550</v>
      </c>
      <c r="AIA21" s="530" t="s">
        <v>550</v>
      </c>
      <c r="AIB21" s="530" t="s">
        <v>550</v>
      </c>
      <c r="AIC21" s="530" t="s">
        <v>550</v>
      </c>
      <c r="AID21" s="530" t="s">
        <v>550</v>
      </c>
      <c r="AIE21" s="530" t="s">
        <v>550</v>
      </c>
      <c r="AIF21" s="530" t="s">
        <v>550</v>
      </c>
      <c r="AIG21" s="530" t="s">
        <v>550</v>
      </c>
      <c r="AIH21" s="530" t="s">
        <v>550</v>
      </c>
      <c r="AII21" s="530" t="s">
        <v>550</v>
      </c>
      <c r="AIJ21" s="530" t="s">
        <v>550</v>
      </c>
      <c r="AIK21" s="530" t="s">
        <v>550</v>
      </c>
      <c r="AIL21" s="530" t="s">
        <v>550</v>
      </c>
      <c r="AIM21" s="530" t="s">
        <v>550</v>
      </c>
      <c r="AIN21" s="530" t="s">
        <v>550</v>
      </c>
      <c r="AIO21" s="530" t="s">
        <v>550</v>
      </c>
      <c r="AIP21" s="530" t="s">
        <v>550</v>
      </c>
      <c r="AIQ21" s="530" t="s">
        <v>550</v>
      </c>
      <c r="AIR21" s="530" t="s">
        <v>550</v>
      </c>
      <c r="AIS21" s="530" t="s">
        <v>550</v>
      </c>
      <c r="AIT21" s="530" t="s">
        <v>550</v>
      </c>
      <c r="AIU21" s="530" t="s">
        <v>550</v>
      </c>
      <c r="AIV21" s="530" t="s">
        <v>550</v>
      </c>
      <c r="AIW21" s="530" t="s">
        <v>550</v>
      </c>
      <c r="AIX21" s="530" t="s">
        <v>550</v>
      </c>
      <c r="AIY21" s="530" t="s">
        <v>550</v>
      </c>
      <c r="AIZ21" s="530" t="s">
        <v>550</v>
      </c>
      <c r="AJA21" s="530" t="s">
        <v>550</v>
      </c>
      <c r="AJB21" s="530" t="s">
        <v>550</v>
      </c>
      <c r="AJC21" s="530" t="s">
        <v>550</v>
      </c>
      <c r="AJD21" s="530" t="s">
        <v>550</v>
      </c>
      <c r="AJE21" s="530" t="s">
        <v>550</v>
      </c>
      <c r="AJF21" s="530" t="s">
        <v>550</v>
      </c>
      <c r="AJG21" s="530" t="s">
        <v>550</v>
      </c>
      <c r="AJH21" s="530" t="s">
        <v>550</v>
      </c>
      <c r="AJI21" s="530" t="s">
        <v>550</v>
      </c>
      <c r="AJJ21" s="530" t="s">
        <v>550</v>
      </c>
      <c r="AJK21" s="530" t="s">
        <v>550</v>
      </c>
      <c r="AJL21" s="530" t="s">
        <v>550</v>
      </c>
      <c r="AJM21" s="530" t="s">
        <v>550</v>
      </c>
      <c r="AJN21" s="530" t="s">
        <v>550</v>
      </c>
      <c r="AJO21" s="530" t="s">
        <v>550</v>
      </c>
      <c r="AJP21" s="530" t="s">
        <v>550</v>
      </c>
      <c r="AJQ21" s="530" t="s">
        <v>550</v>
      </c>
      <c r="AJR21" s="530" t="s">
        <v>550</v>
      </c>
      <c r="AJS21" s="530" t="s">
        <v>550</v>
      </c>
      <c r="AJT21" s="530" t="s">
        <v>550</v>
      </c>
      <c r="AJU21" s="530" t="s">
        <v>550</v>
      </c>
      <c r="AJV21" s="530" t="s">
        <v>550</v>
      </c>
      <c r="AJW21" s="530" t="s">
        <v>550</v>
      </c>
      <c r="AJX21" s="530" t="s">
        <v>550</v>
      </c>
      <c r="AJY21" s="530" t="s">
        <v>550</v>
      </c>
      <c r="AJZ21" s="530" t="s">
        <v>550</v>
      </c>
      <c r="AKA21" s="530" t="s">
        <v>550</v>
      </c>
      <c r="AKB21" s="530" t="s">
        <v>550</v>
      </c>
      <c r="AKC21" s="530" t="s">
        <v>550</v>
      </c>
      <c r="AKD21" s="530" t="s">
        <v>550</v>
      </c>
      <c r="AKE21" s="530" t="s">
        <v>550</v>
      </c>
      <c r="AKF21" s="530" t="s">
        <v>550</v>
      </c>
      <c r="AKG21" s="530" t="s">
        <v>550</v>
      </c>
      <c r="AKH21" s="530" t="s">
        <v>550</v>
      </c>
      <c r="AKI21" s="530" t="s">
        <v>550</v>
      </c>
      <c r="AKJ21" s="530" t="s">
        <v>550</v>
      </c>
      <c r="AKK21" s="530" t="s">
        <v>550</v>
      </c>
      <c r="AKL21" s="530" t="s">
        <v>550</v>
      </c>
      <c r="AKM21" s="530" t="s">
        <v>550</v>
      </c>
      <c r="AKN21" s="530" t="s">
        <v>550</v>
      </c>
      <c r="AKO21" s="530" t="s">
        <v>550</v>
      </c>
      <c r="AKP21" s="530" t="s">
        <v>550</v>
      </c>
      <c r="AKQ21" s="530" t="s">
        <v>550</v>
      </c>
      <c r="AKR21" s="530" t="s">
        <v>550</v>
      </c>
      <c r="AKS21" s="530" t="s">
        <v>550</v>
      </c>
      <c r="AKT21" s="530" t="s">
        <v>550</v>
      </c>
      <c r="AKU21" s="530" t="s">
        <v>550</v>
      </c>
      <c r="AKV21" s="530" t="s">
        <v>550</v>
      </c>
      <c r="AKW21" s="530" t="s">
        <v>550</v>
      </c>
      <c r="AKX21" s="530" t="s">
        <v>550</v>
      </c>
      <c r="AKY21" s="530" t="s">
        <v>550</v>
      </c>
      <c r="AKZ21" s="530" t="s">
        <v>550</v>
      </c>
      <c r="ALA21" s="530" t="s">
        <v>550</v>
      </c>
      <c r="ALB21" s="530" t="s">
        <v>550</v>
      </c>
      <c r="ALC21" s="530" t="s">
        <v>550</v>
      </c>
      <c r="ALD21" s="530" t="s">
        <v>550</v>
      </c>
      <c r="ALE21" s="530" t="s">
        <v>550</v>
      </c>
      <c r="ALF21" s="530" t="s">
        <v>550</v>
      </c>
      <c r="ALG21" s="530" t="s">
        <v>550</v>
      </c>
      <c r="ALH21" s="530" t="s">
        <v>550</v>
      </c>
      <c r="ALI21" s="530" t="s">
        <v>550</v>
      </c>
      <c r="ALJ21" s="530" t="s">
        <v>550</v>
      </c>
      <c r="ALK21" s="530" t="s">
        <v>550</v>
      </c>
      <c r="ALL21" s="530" t="s">
        <v>550</v>
      </c>
      <c r="ALM21" s="530" t="s">
        <v>550</v>
      </c>
      <c r="ALN21" s="530" t="s">
        <v>550</v>
      </c>
      <c r="ALO21" s="530" t="s">
        <v>550</v>
      </c>
      <c r="ALP21" s="530" t="s">
        <v>550</v>
      </c>
      <c r="ALQ21" s="530" t="s">
        <v>550</v>
      </c>
      <c r="ALR21" s="530" t="s">
        <v>550</v>
      </c>
      <c r="ALS21" s="530" t="s">
        <v>550</v>
      </c>
      <c r="ALT21" s="530" t="s">
        <v>550</v>
      </c>
      <c r="ALU21" s="530" t="s">
        <v>550</v>
      </c>
      <c r="ALV21" s="530" t="s">
        <v>550</v>
      </c>
      <c r="ALW21" s="530" t="s">
        <v>550</v>
      </c>
      <c r="ALX21" s="530" t="s">
        <v>550</v>
      </c>
      <c r="ALY21" s="530" t="s">
        <v>550</v>
      </c>
      <c r="ALZ21" s="530" t="s">
        <v>550</v>
      </c>
      <c r="AMA21" s="530" t="s">
        <v>550</v>
      </c>
      <c r="AMB21" s="530" t="s">
        <v>550</v>
      </c>
      <c r="AMC21" s="530" t="s">
        <v>550</v>
      </c>
      <c r="AMD21" s="530" t="s">
        <v>550</v>
      </c>
      <c r="AME21" s="530" t="s">
        <v>550</v>
      </c>
      <c r="AMF21" s="530" t="s">
        <v>550</v>
      </c>
      <c r="AMG21" s="530" t="s">
        <v>550</v>
      </c>
      <c r="AMH21" s="530" t="s">
        <v>550</v>
      </c>
      <c r="AMI21" s="530" t="s">
        <v>550</v>
      </c>
      <c r="AMJ21" s="530" t="s">
        <v>550</v>
      </c>
      <c r="AMK21" s="530" t="s">
        <v>550</v>
      </c>
      <c r="AML21" s="530" t="s">
        <v>550</v>
      </c>
      <c r="AMM21" s="530" t="s">
        <v>550</v>
      </c>
      <c r="AMN21" s="530" t="s">
        <v>550</v>
      </c>
      <c r="AMO21" s="530" t="s">
        <v>550</v>
      </c>
      <c r="AMP21" s="530" t="s">
        <v>550</v>
      </c>
      <c r="AMQ21" s="530" t="s">
        <v>550</v>
      </c>
      <c r="AMR21" s="530" t="s">
        <v>550</v>
      </c>
      <c r="AMS21" s="530" t="s">
        <v>550</v>
      </c>
      <c r="AMT21" s="530" t="s">
        <v>550</v>
      </c>
      <c r="AMU21" s="530" t="s">
        <v>550</v>
      </c>
      <c r="AMV21" s="530" t="s">
        <v>550</v>
      </c>
      <c r="AMW21" s="530" t="s">
        <v>550</v>
      </c>
      <c r="AMX21" s="530" t="s">
        <v>550</v>
      </c>
      <c r="AMY21" s="530" t="s">
        <v>550</v>
      </c>
      <c r="AMZ21" s="530" t="s">
        <v>550</v>
      </c>
      <c r="ANA21" s="530" t="s">
        <v>550</v>
      </c>
      <c r="ANB21" s="530" t="s">
        <v>550</v>
      </c>
      <c r="ANC21" s="530" t="s">
        <v>550</v>
      </c>
      <c r="AND21" s="530" t="s">
        <v>550</v>
      </c>
      <c r="ANE21" s="530" t="s">
        <v>550</v>
      </c>
      <c r="ANF21" s="530" t="s">
        <v>550</v>
      </c>
      <c r="ANG21" s="530" t="s">
        <v>550</v>
      </c>
      <c r="ANH21" s="530" t="s">
        <v>550</v>
      </c>
      <c r="ANI21" s="530" t="s">
        <v>550</v>
      </c>
      <c r="ANJ21" s="530" t="s">
        <v>550</v>
      </c>
      <c r="ANK21" s="530" t="s">
        <v>550</v>
      </c>
      <c r="ANL21" s="530" t="s">
        <v>550</v>
      </c>
      <c r="ANM21" s="530" t="s">
        <v>550</v>
      </c>
      <c r="ANN21" s="530" t="s">
        <v>550</v>
      </c>
      <c r="ANO21" s="530" t="s">
        <v>550</v>
      </c>
      <c r="ANP21" s="530" t="s">
        <v>550</v>
      </c>
      <c r="ANQ21" s="530" t="s">
        <v>550</v>
      </c>
      <c r="ANR21" s="530" t="s">
        <v>550</v>
      </c>
      <c r="ANS21" s="530" t="s">
        <v>550</v>
      </c>
      <c r="ANT21" s="530" t="s">
        <v>550</v>
      </c>
      <c r="ANU21" s="530" t="s">
        <v>550</v>
      </c>
      <c r="ANV21" s="530" t="s">
        <v>550</v>
      </c>
      <c r="ANW21" s="530" t="s">
        <v>550</v>
      </c>
      <c r="ANX21" s="530" t="s">
        <v>550</v>
      </c>
      <c r="ANY21" s="530" t="s">
        <v>550</v>
      </c>
      <c r="ANZ21" s="530" t="s">
        <v>550</v>
      </c>
      <c r="AOA21" s="530" t="s">
        <v>550</v>
      </c>
      <c r="AOB21" s="530" t="s">
        <v>550</v>
      </c>
      <c r="AOC21" s="530" t="s">
        <v>550</v>
      </c>
      <c r="AOD21" s="530" t="s">
        <v>550</v>
      </c>
      <c r="AOE21" s="530" t="s">
        <v>550</v>
      </c>
      <c r="AOF21" s="530" t="s">
        <v>550</v>
      </c>
      <c r="AOG21" s="530" t="s">
        <v>550</v>
      </c>
      <c r="AOH21" s="530" t="s">
        <v>550</v>
      </c>
      <c r="AOI21" s="530" t="s">
        <v>550</v>
      </c>
      <c r="AOJ21" s="530" t="s">
        <v>550</v>
      </c>
      <c r="AOK21" s="530" t="s">
        <v>550</v>
      </c>
      <c r="AOL21" s="530" t="s">
        <v>550</v>
      </c>
      <c r="AOM21" s="530" t="s">
        <v>550</v>
      </c>
      <c r="AON21" s="530" t="s">
        <v>550</v>
      </c>
      <c r="AOO21" s="530" t="s">
        <v>550</v>
      </c>
      <c r="AOP21" s="530" t="s">
        <v>550</v>
      </c>
      <c r="AOQ21" s="530" t="s">
        <v>550</v>
      </c>
      <c r="AOR21" s="530" t="s">
        <v>550</v>
      </c>
      <c r="AOS21" s="530" t="s">
        <v>550</v>
      </c>
      <c r="AOT21" s="530" t="s">
        <v>550</v>
      </c>
      <c r="AOU21" s="530" t="s">
        <v>550</v>
      </c>
      <c r="AOV21" s="530" t="s">
        <v>550</v>
      </c>
      <c r="AOW21" s="530" t="s">
        <v>550</v>
      </c>
      <c r="AOX21" s="530" t="s">
        <v>550</v>
      </c>
      <c r="AOY21" s="530" t="s">
        <v>550</v>
      </c>
      <c r="AOZ21" s="530" t="s">
        <v>550</v>
      </c>
      <c r="APA21" s="530" t="s">
        <v>550</v>
      </c>
      <c r="APB21" s="530" t="s">
        <v>550</v>
      </c>
      <c r="APC21" s="530" t="s">
        <v>550</v>
      </c>
      <c r="APD21" s="530" t="s">
        <v>550</v>
      </c>
      <c r="APE21" s="530" t="s">
        <v>550</v>
      </c>
      <c r="APF21" s="530" t="s">
        <v>550</v>
      </c>
      <c r="APG21" s="530" t="s">
        <v>550</v>
      </c>
      <c r="APH21" s="530" t="s">
        <v>550</v>
      </c>
      <c r="API21" s="530" t="s">
        <v>550</v>
      </c>
      <c r="APJ21" s="530" t="s">
        <v>550</v>
      </c>
      <c r="APK21" s="530" t="s">
        <v>550</v>
      </c>
      <c r="APL21" s="530" t="s">
        <v>550</v>
      </c>
      <c r="APM21" s="530" t="s">
        <v>550</v>
      </c>
      <c r="APN21" s="530" t="s">
        <v>550</v>
      </c>
      <c r="APO21" s="530" t="s">
        <v>550</v>
      </c>
      <c r="APP21" s="530" t="s">
        <v>550</v>
      </c>
      <c r="APQ21" s="530" t="s">
        <v>550</v>
      </c>
      <c r="APR21" s="530" t="s">
        <v>550</v>
      </c>
      <c r="APS21" s="530" t="s">
        <v>550</v>
      </c>
      <c r="APT21" s="530" t="s">
        <v>550</v>
      </c>
      <c r="APU21" s="530" t="s">
        <v>550</v>
      </c>
      <c r="APV21" s="530" t="s">
        <v>550</v>
      </c>
      <c r="APW21" s="530" t="s">
        <v>550</v>
      </c>
      <c r="APX21" s="530" t="s">
        <v>550</v>
      </c>
      <c r="APY21" s="530" t="s">
        <v>550</v>
      </c>
      <c r="APZ21" s="530" t="s">
        <v>550</v>
      </c>
      <c r="AQA21" s="530" t="s">
        <v>550</v>
      </c>
      <c r="AQB21" s="530" t="s">
        <v>550</v>
      </c>
      <c r="AQC21" s="530" t="s">
        <v>550</v>
      </c>
      <c r="AQD21" s="530" t="s">
        <v>550</v>
      </c>
      <c r="AQE21" s="530" t="s">
        <v>550</v>
      </c>
      <c r="AQF21" s="530" t="s">
        <v>550</v>
      </c>
      <c r="AQG21" s="530" t="s">
        <v>550</v>
      </c>
      <c r="AQH21" s="530" t="s">
        <v>550</v>
      </c>
      <c r="AQI21" s="530" t="s">
        <v>550</v>
      </c>
      <c r="AQJ21" s="530" t="s">
        <v>550</v>
      </c>
      <c r="AQK21" s="530" t="s">
        <v>550</v>
      </c>
      <c r="AQL21" s="530" t="s">
        <v>550</v>
      </c>
      <c r="AQM21" s="530" t="s">
        <v>550</v>
      </c>
      <c r="AQN21" s="530" t="s">
        <v>550</v>
      </c>
      <c r="AQO21" s="530" t="s">
        <v>550</v>
      </c>
      <c r="AQP21" s="530" t="s">
        <v>550</v>
      </c>
      <c r="AQQ21" s="530" t="s">
        <v>550</v>
      </c>
      <c r="AQR21" s="530" t="s">
        <v>550</v>
      </c>
      <c r="AQS21" s="530" t="s">
        <v>550</v>
      </c>
      <c r="AQT21" s="530" t="s">
        <v>550</v>
      </c>
      <c r="AQU21" s="530" t="s">
        <v>550</v>
      </c>
      <c r="AQV21" s="530" t="s">
        <v>550</v>
      </c>
      <c r="AQW21" s="530" t="s">
        <v>550</v>
      </c>
      <c r="AQX21" s="530" t="s">
        <v>550</v>
      </c>
      <c r="AQY21" s="530" t="s">
        <v>550</v>
      </c>
      <c r="AQZ21" s="530" t="s">
        <v>550</v>
      </c>
      <c r="ARA21" s="530" t="s">
        <v>550</v>
      </c>
      <c r="ARB21" s="530" t="s">
        <v>550</v>
      </c>
      <c r="ARC21" s="530" t="s">
        <v>550</v>
      </c>
      <c r="ARD21" s="530" t="s">
        <v>550</v>
      </c>
      <c r="ARE21" s="530" t="s">
        <v>550</v>
      </c>
      <c r="ARF21" s="530" t="s">
        <v>550</v>
      </c>
      <c r="ARG21" s="530" t="s">
        <v>550</v>
      </c>
      <c r="ARH21" s="530" t="s">
        <v>550</v>
      </c>
      <c r="ARI21" s="530" t="s">
        <v>550</v>
      </c>
      <c r="ARJ21" s="530" t="s">
        <v>550</v>
      </c>
      <c r="ARK21" s="530" t="s">
        <v>550</v>
      </c>
      <c r="ARL21" s="530" t="s">
        <v>550</v>
      </c>
      <c r="ARM21" s="530" t="s">
        <v>550</v>
      </c>
      <c r="ARN21" s="530" t="s">
        <v>550</v>
      </c>
      <c r="ARO21" s="530" t="s">
        <v>550</v>
      </c>
      <c r="ARP21" s="530" t="s">
        <v>550</v>
      </c>
      <c r="ARQ21" s="530" t="s">
        <v>550</v>
      </c>
      <c r="ARR21" s="530" t="s">
        <v>550</v>
      </c>
      <c r="ARS21" s="530" t="s">
        <v>550</v>
      </c>
      <c r="ART21" s="530" t="s">
        <v>550</v>
      </c>
      <c r="ARU21" s="530" t="s">
        <v>550</v>
      </c>
      <c r="ARV21" s="530" t="s">
        <v>550</v>
      </c>
      <c r="ARW21" s="530" t="s">
        <v>550</v>
      </c>
      <c r="ARX21" s="530" t="s">
        <v>550</v>
      </c>
      <c r="ARY21" s="530" t="s">
        <v>550</v>
      </c>
      <c r="ARZ21" s="530" t="s">
        <v>550</v>
      </c>
      <c r="ASA21" s="530" t="s">
        <v>550</v>
      </c>
      <c r="ASB21" s="530" t="s">
        <v>550</v>
      </c>
      <c r="ASC21" s="530" t="s">
        <v>550</v>
      </c>
      <c r="ASD21" s="530" t="s">
        <v>550</v>
      </c>
      <c r="ASE21" s="530" t="s">
        <v>550</v>
      </c>
      <c r="ASF21" s="530" t="s">
        <v>550</v>
      </c>
      <c r="ASG21" s="530" t="s">
        <v>550</v>
      </c>
      <c r="ASH21" s="530" t="s">
        <v>550</v>
      </c>
      <c r="ASI21" s="530" t="s">
        <v>550</v>
      </c>
      <c r="ASJ21" s="530" t="s">
        <v>550</v>
      </c>
      <c r="ASK21" s="530" t="s">
        <v>550</v>
      </c>
      <c r="ASL21" s="530" t="s">
        <v>550</v>
      </c>
      <c r="ASM21" s="530" t="s">
        <v>550</v>
      </c>
      <c r="ASN21" s="530" t="s">
        <v>550</v>
      </c>
      <c r="ASO21" s="530" t="s">
        <v>550</v>
      </c>
      <c r="ASP21" s="530" t="s">
        <v>550</v>
      </c>
      <c r="ASQ21" s="530" t="s">
        <v>550</v>
      </c>
      <c r="ASR21" s="530" t="s">
        <v>550</v>
      </c>
      <c r="ASS21" s="530" t="s">
        <v>550</v>
      </c>
      <c r="AST21" s="530" t="s">
        <v>550</v>
      </c>
      <c r="ASU21" s="530" t="s">
        <v>550</v>
      </c>
      <c r="ASV21" s="530" t="s">
        <v>550</v>
      </c>
      <c r="ASW21" s="530" t="s">
        <v>550</v>
      </c>
      <c r="ASX21" s="530" t="s">
        <v>550</v>
      </c>
      <c r="ASY21" s="530" t="s">
        <v>550</v>
      </c>
      <c r="ASZ21" s="530" t="s">
        <v>550</v>
      </c>
      <c r="ATA21" s="530" t="s">
        <v>550</v>
      </c>
      <c r="ATB21" s="530" t="s">
        <v>550</v>
      </c>
      <c r="ATC21" s="530" t="s">
        <v>550</v>
      </c>
      <c r="ATD21" s="530" t="s">
        <v>550</v>
      </c>
      <c r="ATE21" s="530" t="s">
        <v>550</v>
      </c>
      <c r="ATF21" s="530" t="s">
        <v>550</v>
      </c>
      <c r="ATG21" s="530" t="s">
        <v>550</v>
      </c>
      <c r="ATH21" s="530" t="s">
        <v>550</v>
      </c>
      <c r="ATI21" s="530" t="s">
        <v>550</v>
      </c>
      <c r="ATJ21" s="530" t="s">
        <v>550</v>
      </c>
      <c r="ATK21" s="530" t="s">
        <v>550</v>
      </c>
      <c r="ATL21" s="530" t="s">
        <v>550</v>
      </c>
      <c r="ATM21" s="530" t="s">
        <v>550</v>
      </c>
      <c r="ATN21" s="530" t="s">
        <v>550</v>
      </c>
      <c r="ATO21" s="530" t="s">
        <v>550</v>
      </c>
      <c r="ATP21" s="530" t="s">
        <v>550</v>
      </c>
      <c r="ATQ21" s="530" t="s">
        <v>550</v>
      </c>
      <c r="ATR21" s="530" t="s">
        <v>550</v>
      </c>
      <c r="ATS21" s="530" t="s">
        <v>550</v>
      </c>
      <c r="ATT21" s="530" t="s">
        <v>550</v>
      </c>
      <c r="ATU21" s="530" t="s">
        <v>550</v>
      </c>
      <c r="ATV21" s="530" t="s">
        <v>550</v>
      </c>
      <c r="ATW21" s="530" t="s">
        <v>550</v>
      </c>
      <c r="ATX21" s="530" t="s">
        <v>550</v>
      </c>
      <c r="ATY21" s="530" t="s">
        <v>550</v>
      </c>
      <c r="ATZ21" s="530" t="s">
        <v>550</v>
      </c>
      <c r="AUA21" s="530" t="s">
        <v>550</v>
      </c>
      <c r="AUB21" s="530" t="s">
        <v>550</v>
      </c>
      <c r="AUC21" s="530" t="s">
        <v>550</v>
      </c>
      <c r="AUD21" s="530" t="s">
        <v>550</v>
      </c>
      <c r="AUE21" s="530" t="s">
        <v>550</v>
      </c>
      <c r="AUF21" s="530" t="s">
        <v>550</v>
      </c>
      <c r="AUG21" s="530" t="s">
        <v>550</v>
      </c>
      <c r="AUH21" s="530" t="s">
        <v>550</v>
      </c>
      <c r="AUI21" s="530" t="s">
        <v>550</v>
      </c>
      <c r="AUJ21" s="530" t="s">
        <v>550</v>
      </c>
      <c r="AUK21" s="530" t="s">
        <v>550</v>
      </c>
      <c r="AUL21" s="530" t="s">
        <v>550</v>
      </c>
      <c r="AUM21" s="530" t="s">
        <v>550</v>
      </c>
      <c r="AUN21" s="530" t="s">
        <v>550</v>
      </c>
      <c r="AUO21" s="530" t="s">
        <v>550</v>
      </c>
      <c r="AUP21" s="530" t="s">
        <v>550</v>
      </c>
      <c r="AUQ21" s="530" t="s">
        <v>550</v>
      </c>
      <c r="AUR21" s="530" t="s">
        <v>550</v>
      </c>
      <c r="AUS21" s="530" t="s">
        <v>550</v>
      </c>
      <c r="AUT21" s="530" t="s">
        <v>550</v>
      </c>
      <c r="AUU21" s="530" t="s">
        <v>550</v>
      </c>
      <c r="AUV21" s="530" t="s">
        <v>550</v>
      </c>
      <c r="AUW21" s="530" t="s">
        <v>550</v>
      </c>
      <c r="AUX21" s="530" t="s">
        <v>550</v>
      </c>
      <c r="AUY21" s="530" t="s">
        <v>550</v>
      </c>
      <c r="AUZ21" s="530" t="s">
        <v>550</v>
      </c>
      <c r="AVA21" s="530" t="s">
        <v>550</v>
      </c>
      <c r="AVB21" s="530" t="s">
        <v>550</v>
      </c>
      <c r="AVC21" s="530" t="s">
        <v>550</v>
      </c>
      <c r="AVD21" s="530" t="s">
        <v>550</v>
      </c>
      <c r="AVE21" s="530" t="s">
        <v>550</v>
      </c>
      <c r="AVF21" s="530" t="s">
        <v>550</v>
      </c>
      <c r="AVG21" s="530" t="s">
        <v>550</v>
      </c>
      <c r="AVH21" s="530" t="s">
        <v>550</v>
      </c>
      <c r="AVI21" s="530" t="s">
        <v>550</v>
      </c>
      <c r="AVJ21" s="530" t="s">
        <v>550</v>
      </c>
      <c r="AVK21" s="530" t="s">
        <v>550</v>
      </c>
      <c r="AVL21" s="530" t="s">
        <v>550</v>
      </c>
      <c r="AVM21" s="530" t="s">
        <v>550</v>
      </c>
      <c r="AVN21" s="530" t="s">
        <v>550</v>
      </c>
      <c r="AVO21" s="530" t="s">
        <v>550</v>
      </c>
      <c r="AVP21" s="530" t="s">
        <v>550</v>
      </c>
      <c r="AVQ21" s="530" t="s">
        <v>550</v>
      </c>
      <c r="AVR21" s="530" t="s">
        <v>550</v>
      </c>
      <c r="AVS21" s="530" t="s">
        <v>550</v>
      </c>
      <c r="AVT21" s="530" t="s">
        <v>550</v>
      </c>
      <c r="AVU21" s="530" t="s">
        <v>550</v>
      </c>
      <c r="AVV21" s="530" t="s">
        <v>550</v>
      </c>
      <c r="AVW21" s="530" t="s">
        <v>550</v>
      </c>
      <c r="AVX21" s="530" t="s">
        <v>550</v>
      </c>
      <c r="AVY21" s="530" t="s">
        <v>550</v>
      </c>
      <c r="AVZ21" s="530" t="s">
        <v>550</v>
      </c>
      <c r="AWA21" s="530" t="s">
        <v>550</v>
      </c>
      <c r="AWB21" s="530" t="s">
        <v>550</v>
      </c>
      <c r="AWC21" s="530" t="s">
        <v>550</v>
      </c>
      <c r="AWD21" s="530" t="s">
        <v>550</v>
      </c>
      <c r="AWE21" s="530" t="s">
        <v>550</v>
      </c>
      <c r="AWF21" s="530" t="s">
        <v>550</v>
      </c>
      <c r="AWG21" s="530" t="s">
        <v>550</v>
      </c>
      <c r="AWH21" s="530" t="s">
        <v>550</v>
      </c>
      <c r="AWI21" s="530" t="s">
        <v>550</v>
      </c>
      <c r="AWJ21" s="530" t="s">
        <v>550</v>
      </c>
      <c r="AWK21" s="530" t="s">
        <v>550</v>
      </c>
      <c r="AWL21" s="530" t="s">
        <v>550</v>
      </c>
      <c r="AWM21" s="530" t="s">
        <v>550</v>
      </c>
      <c r="AWN21" s="530" t="s">
        <v>550</v>
      </c>
      <c r="AWO21" s="530" t="s">
        <v>550</v>
      </c>
      <c r="AWP21" s="530" t="s">
        <v>550</v>
      </c>
      <c r="AWQ21" s="530" t="s">
        <v>550</v>
      </c>
      <c r="AWR21" s="530" t="s">
        <v>550</v>
      </c>
      <c r="AWS21" s="530" t="s">
        <v>550</v>
      </c>
      <c r="AWT21" s="530" t="s">
        <v>550</v>
      </c>
      <c r="AWU21" s="530" t="s">
        <v>550</v>
      </c>
      <c r="AWV21" s="530" t="s">
        <v>550</v>
      </c>
      <c r="AWW21" s="530" t="s">
        <v>550</v>
      </c>
      <c r="AWX21" s="530" t="s">
        <v>550</v>
      </c>
      <c r="AWY21" s="530" t="s">
        <v>550</v>
      </c>
      <c r="AWZ21" s="530" t="s">
        <v>550</v>
      </c>
      <c r="AXA21" s="530" t="s">
        <v>550</v>
      </c>
      <c r="AXB21" s="530" t="s">
        <v>550</v>
      </c>
      <c r="AXC21" s="530" t="s">
        <v>550</v>
      </c>
      <c r="AXD21" s="530" t="s">
        <v>550</v>
      </c>
      <c r="AXE21" s="530" t="s">
        <v>550</v>
      </c>
      <c r="AXF21" s="530" t="s">
        <v>550</v>
      </c>
      <c r="AXG21" s="530" t="s">
        <v>550</v>
      </c>
      <c r="AXH21" s="530" t="s">
        <v>550</v>
      </c>
      <c r="AXI21" s="530" t="s">
        <v>550</v>
      </c>
      <c r="AXJ21" s="530" t="s">
        <v>550</v>
      </c>
      <c r="AXK21" s="530" t="s">
        <v>550</v>
      </c>
      <c r="AXL21" s="530" t="s">
        <v>550</v>
      </c>
      <c r="AXM21" s="530" t="s">
        <v>550</v>
      </c>
      <c r="AXN21" s="530" t="s">
        <v>550</v>
      </c>
      <c r="AXO21" s="530" t="s">
        <v>550</v>
      </c>
      <c r="AXP21" s="530" t="s">
        <v>550</v>
      </c>
      <c r="AXQ21" s="530" t="s">
        <v>550</v>
      </c>
      <c r="AXR21" s="530" t="s">
        <v>550</v>
      </c>
      <c r="AXS21" s="530" t="s">
        <v>550</v>
      </c>
      <c r="AXT21" s="530" t="s">
        <v>550</v>
      </c>
      <c r="AXU21" s="530" t="s">
        <v>550</v>
      </c>
      <c r="AXV21" s="530" t="s">
        <v>550</v>
      </c>
      <c r="AXW21" s="530" t="s">
        <v>550</v>
      </c>
      <c r="AXX21" s="530" t="s">
        <v>550</v>
      </c>
      <c r="AXY21" s="530" t="s">
        <v>550</v>
      </c>
      <c r="AXZ21" s="530" t="s">
        <v>550</v>
      </c>
      <c r="AYA21" s="530" t="s">
        <v>550</v>
      </c>
      <c r="AYB21" s="530" t="s">
        <v>550</v>
      </c>
      <c r="AYC21" s="530" t="s">
        <v>550</v>
      </c>
      <c r="AYD21" s="530" t="s">
        <v>550</v>
      </c>
      <c r="AYE21" s="530" t="s">
        <v>550</v>
      </c>
      <c r="AYF21" s="530" t="s">
        <v>550</v>
      </c>
      <c r="AYG21" s="530" t="s">
        <v>550</v>
      </c>
      <c r="AYH21" s="530" t="s">
        <v>550</v>
      </c>
      <c r="AYI21" s="530" t="s">
        <v>550</v>
      </c>
      <c r="AYJ21" s="530" t="s">
        <v>550</v>
      </c>
      <c r="AYK21" s="530" t="s">
        <v>550</v>
      </c>
      <c r="AYL21" s="530" t="s">
        <v>550</v>
      </c>
      <c r="AYM21" s="530" t="s">
        <v>550</v>
      </c>
      <c r="AYN21" s="530" t="s">
        <v>550</v>
      </c>
      <c r="AYO21" s="530" t="s">
        <v>550</v>
      </c>
      <c r="AYP21" s="530" t="s">
        <v>550</v>
      </c>
      <c r="AYQ21" s="530" t="s">
        <v>550</v>
      </c>
      <c r="AYR21" s="530" t="s">
        <v>550</v>
      </c>
      <c r="AYS21" s="530" t="s">
        <v>550</v>
      </c>
      <c r="AYT21" s="530" t="s">
        <v>550</v>
      </c>
      <c r="AYU21" s="530" t="s">
        <v>550</v>
      </c>
      <c r="AYV21" s="530" t="s">
        <v>550</v>
      </c>
      <c r="AYW21" s="530" t="s">
        <v>550</v>
      </c>
      <c r="AYX21" s="530" t="s">
        <v>550</v>
      </c>
      <c r="AYY21" s="530" t="s">
        <v>550</v>
      </c>
      <c r="AYZ21" s="530" t="s">
        <v>550</v>
      </c>
      <c r="AZA21" s="530" t="s">
        <v>550</v>
      </c>
      <c r="AZB21" s="530" t="s">
        <v>550</v>
      </c>
      <c r="AZC21" s="530" t="s">
        <v>550</v>
      </c>
      <c r="AZD21" s="530" t="s">
        <v>550</v>
      </c>
      <c r="AZE21" s="530" t="s">
        <v>550</v>
      </c>
      <c r="AZF21" s="530" t="s">
        <v>550</v>
      </c>
      <c r="AZG21" s="530" t="s">
        <v>550</v>
      </c>
      <c r="AZH21" s="530" t="s">
        <v>550</v>
      </c>
      <c r="AZI21" s="530" t="s">
        <v>550</v>
      </c>
      <c r="AZJ21" s="530" t="s">
        <v>550</v>
      </c>
      <c r="AZK21" s="530" t="s">
        <v>550</v>
      </c>
      <c r="AZL21" s="530" t="s">
        <v>550</v>
      </c>
      <c r="AZM21" s="530" t="s">
        <v>550</v>
      </c>
      <c r="AZN21" s="530" t="s">
        <v>550</v>
      </c>
      <c r="AZO21" s="530" t="s">
        <v>550</v>
      </c>
      <c r="AZP21" s="530" t="s">
        <v>550</v>
      </c>
      <c r="AZQ21" s="530" t="s">
        <v>550</v>
      </c>
      <c r="AZR21" s="530" t="s">
        <v>550</v>
      </c>
      <c r="AZS21" s="530" t="s">
        <v>550</v>
      </c>
      <c r="AZT21" s="530" t="s">
        <v>550</v>
      </c>
      <c r="AZU21" s="530" t="s">
        <v>550</v>
      </c>
      <c r="AZV21" s="530" t="s">
        <v>550</v>
      </c>
      <c r="AZW21" s="530" t="s">
        <v>550</v>
      </c>
      <c r="AZX21" s="530" t="s">
        <v>550</v>
      </c>
      <c r="AZY21" s="530" t="s">
        <v>550</v>
      </c>
      <c r="AZZ21" s="530" t="s">
        <v>550</v>
      </c>
      <c r="BAA21" s="530" t="s">
        <v>550</v>
      </c>
      <c r="BAB21" s="530" t="s">
        <v>550</v>
      </c>
      <c r="BAC21" s="530" t="s">
        <v>550</v>
      </c>
      <c r="BAD21" s="530" t="s">
        <v>550</v>
      </c>
      <c r="BAE21" s="530" t="s">
        <v>550</v>
      </c>
      <c r="BAF21" s="530" t="s">
        <v>550</v>
      </c>
      <c r="BAG21" s="530" t="s">
        <v>550</v>
      </c>
      <c r="BAH21" s="530" t="s">
        <v>550</v>
      </c>
      <c r="BAI21" s="530" t="s">
        <v>550</v>
      </c>
      <c r="BAJ21" s="530" t="s">
        <v>550</v>
      </c>
      <c r="BAK21" s="530" t="s">
        <v>550</v>
      </c>
      <c r="BAL21" s="530" t="s">
        <v>550</v>
      </c>
      <c r="BAM21" s="530" t="s">
        <v>550</v>
      </c>
      <c r="BAN21" s="530" t="s">
        <v>550</v>
      </c>
      <c r="BAO21" s="530" t="s">
        <v>550</v>
      </c>
      <c r="BAP21" s="530" t="s">
        <v>550</v>
      </c>
      <c r="BAQ21" s="530" t="s">
        <v>550</v>
      </c>
      <c r="BAR21" s="530" t="s">
        <v>550</v>
      </c>
      <c r="BAS21" s="530" t="s">
        <v>550</v>
      </c>
      <c r="BAT21" s="530" t="s">
        <v>550</v>
      </c>
      <c r="BAU21" s="530" t="s">
        <v>550</v>
      </c>
      <c r="BAV21" s="530" t="s">
        <v>550</v>
      </c>
      <c r="BAW21" s="530" t="s">
        <v>550</v>
      </c>
      <c r="BAX21" s="530" t="s">
        <v>550</v>
      </c>
      <c r="BAY21" s="530" t="s">
        <v>550</v>
      </c>
      <c r="BAZ21" s="530" t="s">
        <v>550</v>
      </c>
      <c r="BBA21" s="530" t="s">
        <v>550</v>
      </c>
      <c r="BBB21" s="530" t="s">
        <v>550</v>
      </c>
      <c r="BBC21" s="530" t="s">
        <v>550</v>
      </c>
      <c r="BBD21" s="530" t="s">
        <v>550</v>
      </c>
      <c r="BBE21" s="530" t="s">
        <v>550</v>
      </c>
      <c r="BBF21" s="530" t="s">
        <v>550</v>
      </c>
      <c r="BBG21" s="530" t="s">
        <v>550</v>
      </c>
      <c r="BBH21" s="530" t="s">
        <v>550</v>
      </c>
      <c r="BBI21" s="530" t="s">
        <v>550</v>
      </c>
      <c r="BBJ21" s="530" t="s">
        <v>550</v>
      </c>
      <c r="BBK21" s="530" t="s">
        <v>550</v>
      </c>
      <c r="BBL21" s="530" t="s">
        <v>550</v>
      </c>
      <c r="BBM21" s="530" t="s">
        <v>550</v>
      </c>
      <c r="BBN21" s="530" t="s">
        <v>550</v>
      </c>
      <c r="BBO21" s="530" t="s">
        <v>550</v>
      </c>
      <c r="BBP21" s="530" t="s">
        <v>550</v>
      </c>
      <c r="BBQ21" s="530" t="s">
        <v>550</v>
      </c>
      <c r="BBR21" s="530" t="s">
        <v>550</v>
      </c>
      <c r="BBS21" s="530" t="s">
        <v>550</v>
      </c>
      <c r="BBT21" s="530" t="s">
        <v>550</v>
      </c>
      <c r="BBU21" s="530" t="s">
        <v>550</v>
      </c>
      <c r="BBV21" s="530" t="s">
        <v>550</v>
      </c>
      <c r="BBW21" s="530" t="s">
        <v>550</v>
      </c>
      <c r="BBX21" s="530" t="s">
        <v>550</v>
      </c>
      <c r="BBY21" s="530" t="s">
        <v>550</v>
      </c>
      <c r="BBZ21" s="530" t="s">
        <v>550</v>
      </c>
      <c r="BCA21" s="530" t="s">
        <v>550</v>
      </c>
      <c r="BCB21" s="530" t="s">
        <v>550</v>
      </c>
      <c r="BCC21" s="530" t="s">
        <v>550</v>
      </c>
      <c r="BCD21" s="530" t="s">
        <v>550</v>
      </c>
      <c r="BCE21" s="530" t="s">
        <v>550</v>
      </c>
      <c r="BCF21" s="530" t="s">
        <v>550</v>
      </c>
      <c r="BCG21" s="530" t="s">
        <v>550</v>
      </c>
      <c r="BCH21" s="530" t="s">
        <v>550</v>
      </c>
      <c r="BCI21" s="530" t="s">
        <v>550</v>
      </c>
      <c r="BCJ21" s="530" t="s">
        <v>550</v>
      </c>
      <c r="BCK21" s="530" t="s">
        <v>550</v>
      </c>
      <c r="BCL21" s="530" t="s">
        <v>550</v>
      </c>
      <c r="BCM21" s="530" t="s">
        <v>550</v>
      </c>
      <c r="BCN21" s="530" t="s">
        <v>550</v>
      </c>
      <c r="BCO21" s="530" t="s">
        <v>550</v>
      </c>
      <c r="BCP21" s="530" t="s">
        <v>550</v>
      </c>
      <c r="BCQ21" s="530" t="s">
        <v>550</v>
      </c>
      <c r="BCR21" s="530" t="s">
        <v>550</v>
      </c>
      <c r="BCS21" s="530" t="s">
        <v>550</v>
      </c>
      <c r="BCT21" s="530" t="s">
        <v>550</v>
      </c>
      <c r="BCU21" s="530" t="s">
        <v>550</v>
      </c>
      <c r="BCV21" s="530" t="s">
        <v>550</v>
      </c>
      <c r="BCW21" s="530" t="s">
        <v>550</v>
      </c>
      <c r="BCX21" s="530" t="s">
        <v>550</v>
      </c>
      <c r="BCY21" s="530" t="s">
        <v>550</v>
      </c>
      <c r="BCZ21" s="530" t="s">
        <v>550</v>
      </c>
      <c r="BDA21" s="530" t="s">
        <v>550</v>
      </c>
      <c r="BDB21" s="530" t="s">
        <v>550</v>
      </c>
      <c r="BDC21" s="530" t="s">
        <v>550</v>
      </c>
      <c r="BDD21" s="530" t="s">
        <v>550</v>
      </c>
      <c r="BDE21" s="530" t="s">
        <v>550</v>
      </c>
      <c r="BDF21" s="530" t="s">
        <v>550</v>
      </c>
      <c r="BDG21" s="530" t="s">
        <v>550</v>
      </c>
      <c r="BDH21" s="530" t="s">
        <v>550</v>
      </c>
      <c r="BDI21" s="530" t="s">
        <v>550</v>
      </c>
      <c r="BDJ21" s="530" t="s">
        <v>550</v>
      </c>
      <c r="BDK21" s="530" t="s">
        <v>550</v>
      </c>
      <c r="BDL21" s="530" t="s">
        <v>550</v>
      </c>
      <c r="BDM21" s="530" t="s">
        <v>550</v>
      </c>
      <c r="BDN21" s="530" t="s">
        <v>550</v>
      </c>
      <c r="BDO21" s="530" t="s">
        <v>550</v>
      </c>
      <c r="BDP21" s="530" t="s">
        <v>550</v>
      </c>
      <c r="BDQ21" s="530" t="s">
        <v>550</v>
      </c>
      <c r="BDR21" s="530" t="s">
        <v>550</v>
      </c>
      <c r="BDS21" s="530" t="s">
        <v>550</v>
      </c>
      <c r="BDT21" s="530" t="s">
        <v>550</v>
      </c>
      <c r="BDU21" s="530" t="s">
        <v>550</v>
      </c>
      <c r="BDV21" s="530" t="s">
        <v>550</v>
      </c>
      <c r="BDW21" s="530" t="s">
        <v>550</v>
      </c>
      <c r="BDX21" s="530" t="s">
        <v>550</v>
      </c>
      <c r="BDY21" s="530" t="s">
        <v>550</v>
      </c>
      <c r="BDZ21" s="530" t="s">
        <v>550</v>
      </c>
      <c r="BEA21" s="530" t="s">
        <v>550</v>
      </c>
      <c r="BEB21" s="530" t="s">
        <v>550</v>
      </c>
      <c r="BEC21" s="530" t="s">
        <v>550</v>
      </c>
      <c r="BED21" s="530" t="s">
        <v>550</v>
      </c>
      <c r="BEE21" s="530" t="s">
        <v>550</v>
      </c>
      <c r="BEF21" s="530" t="s">
        <v>550</v>
      </c>
      <c r="BEG21" s="530" t="s">
        <v>550</v>
      </c>
      <c r="BEH21" s="530" t="s">
        <v>550</v>
      </c>
      <c r="BEI21" s="530" t="s">
        <v>550</v>
      </c>
      <c r="BEJ21" s="530" t="s">
        <v>550</v>
      </c>
      <c r="BEK21" s="530" t="s">
        <v>550</v>
      </c>
      <c r="BEL21" s="530" t="s">
        <v>550</v>
      </c>
      <c r="BEM21" s="530" t="s">
        <v>550</v>
      </c>
      <c r="BEN21" s="530" t="s">
        <v>550</v>
      </c>
      <c r="BEO21" s="530" t="s">
        <v>550</v>
      </c>
      <c r="BEP21" s="530" t="s">
        <v>550</v>
      </c>
      <c r="BEQ21" s="530" t="s">
        <v>550</v>
      </c>
      <c r="BER21" s="530" t="s">
        <v>550</v>
      </c>
      <c r="BES21" s="530" t="s">
        <v>550</v>
      </c>
      <c r="BET21" s="530" t="s">
        <v>550</v>
      </c>
      <c r="BEU21" s="530" t="s">
        <v>550</v>
      </c>
      <c r="BEV21" s="530" t="s">
        <v>550</v>
      </c>
      <c r="BEW21" s="530" t="s">
        <v>550</v>
      </c>
      <c r="BEX21" s="530" t="s">
        <v>550</v>
      </c>
      <c r="BEY21" s="530" t="s">
        <v>550</v>
      </c>
      <c r="BEZ21" s="530" t="s">
        <v>550</v>
      </c>
      <c r="BFA21" s="530" t="s">
        <v>550</v>
      </c>
      <c r="BFB21" s="530" t="s">
        <v>550</v>
      </c>
      <c r="BFC21" s="530" t="s">
        <v>550</v>
      </c>
      <c r="BFD21" s="530" t="s">
        <v>550</v>
      </c>
      <c r="BFE21" s="530" t="s">
        <v>550</v>
      </c>
      <c r="BFF21" s="530" t="s">
        <v>550</v>
      </c>
      <c r="BFG21" s="530" t="s">
        <v>550</v>
      </c>
      <c r="BFH21" s="530" t="s">
        <v>550</v>
      </c>
      <c r="BFI21" s="530" t="s">
        <v>550</v>
      </c>
      <c r="BFJ21" s="530" t="s">
        <v>550</v>
      </c>
      <c r="BFK21" s="530" t="s">
        <v>550</v>
      </c>
      <c r="BFL21" s="530" t="s">
        <v>550</v>
      </c>
      <c r="BFM21" s="530" t="s">
        <v>550</v>
      </c>
      <c r="BFN21" s="530" t="s">
        <v>550</v>
      </c>
      <c r="BFO21" s="530" t="s">
        <v>550</v>
      </c>
      <c r="BFP21" s="530" t="s">
        <v>550</v>
      </c>
      <c r="BFQ21" s="530" t="s">
        <v>550</v>
      </c>
      <c r="BFR21" s="530" t="s">
        <v>550</v>
      </c>
      <c r="BFS21" s="530" t="s">
        <v>550</v>
      </c>
      <c r="BFT21" s="530" t="s">
        <v>550</v>
      </c>
      <c r="BFU21" s="530" t="s">
        <v>550</v>
      </c>
      <c r="BFV21" s="530" t="s">
        <v>550</v>
      </c>
      <c r="BFW21" s="530" t="s">
        <v>550</v>
      </c>
      <c r="BFX21" s="530" t="s">
        <v>550</v>
      </c>
      <c r="BFY21" s="530" t="s">
        <v>550</v>
      </c>
      <c r="BFZ21" s="530" t="s">
        <v>550</v>
      </c>
      <c r="BGA21" s="530" t="s">
        <v>550</v>
      </c>
      <c r="BGB21" s="530" t="s">
        <v>550</v>
      </c>
      <c r="BGC21" s="530" t="s">
        <v>550</v>
      </c>
      <c r="BGD21" s="530" t="s">
        <v>550</v>
      </c>
      <c r="BGE21" s="530" t="s">
        <v>550</v>
      </c>
      <c r="BGF21" s="530" t="s">
        <v>550</v>
      </c>
      <c r="BGG21" s="530" t="s">
        <v>550</v>
      </c>
      <c r="BGH21" s="530" t="s">
        <v>550</v>
      </c>
      <c r="BGI21" s="530" t="s">
        <v>550</v>
      </c>
      <c r="BGJ21" s="530" t="s">
        <v>550</v>
      </c>
      <c r="BGK21" s="530" t="s">
        <v>550</v>
      </c>
      <c r="BGL21" s="530" t="s">
        <v>550</v>
      </c>
      <c r="BGM21" s="530" t="s">
        <v>550</v>
      </c>
      <c r="BGN21" s="530" t="s">
        <v>550</v>
      </c>
      <c r="BGO21" s="530" t="s">
        <v>550</v>
      </c>
      <c r="BGP21" s="530" t="s">
        <v>550</v>
      </c>
      <c r="BGQ21" s="530" t="s">
        <v>550</v>
      </c>
      <c r="BGR21" s="530" t="s">
        <v>550</v>
      </c>
      <c r="BGS21" s="530" t="s">
        <v>550</v>
      </c>
      <c r="BGT21" s="530" t="s">
        <v>550</v>
      </c>
      <c r="BGU21" s="530" t="s">
        <v>550</v>
      </c>
      <c r="BGV21" s="530" t="s">
        <v>550</v>
      </c>
      <c r="BGW21" s="530" t="s">
        <v>550</v>
      </c>
      <c r="BGX21" s="530" t="s">
        <v>550</v>
      </c>
      <c r="BGY21" s="530" t="s">
        <v>550</v>
      </c>
      <c r="BGZ21" s="530" t="s">
        <v>550</v>
      </c>
      <c r="BHA21" s="530" t="s">
        <v>550</v>
      </c>
      <c r="BHB21" s="530" t="s">
        <v>550</v>
      </c>
      <c r="BHC21" s="530" t="s">
        <v>550</v>
      </c>
      <c r="BHD21" s="530" t="s">
        <v>550</v>
      </c>
      <c r="BHE21" s="530" t="s">
        <v>550</v>
      </c>
      <c r="BHF21" s="530" t="s">
        <v>550</v>
      </c>
      <c r="BHG21" s="530" t="s">
        <v>550</v>
      </c>
      <c r="BHH21" s="530" t="s">
        <v>550</v>
      </c>
      <c r="BHI21" s="530" t="s">
        <v>550</v>
      </c>
      <c r="BHJ21" s="530" t="s">
        <v>550</v>
      </c>
      <c r="BHK21" s="530" t="s">
        <v>550</v>
      </c>
      <c r="BHL21" s="530" t="s">
        <v>550</v>
      </c>
      <c r="BHM21" s="530" t="s">
        <v>550</v>
      </c>
      <c r="BHN21" s="530" t="s">
        <v>550</v>
      </c>
      <c r="BHO21" s="530" t="s">
        <v>550</v>
      </c>
      <c r="BHP21" s="530" t="s">
        <v>550</v>
      </c>
      <c r="BHQ21" s="530" t="s">
        <v>550</v>
      </c>
      <c r="BHR21" s="530" t="s">
        <v>550</v>
      </c>
      <c r="BHS21" s="530" t="s">
        <v>550</v>
      </c>
      <c r="BHT21" s="530" t="s">
        <v>550</v>
      </c>
      <c r="BHU21" s="530" t="s">
        <v>550</v>
      </c>
      <c r="BHV21" s="530" t="s">
        <v>550</v>
      </c>
      <c r="BHW21" s="530" t="s">
        <v>550</v>
      </c>
      <c r="BHX21" s="530" t="s">
        <v>550</v>
      </c>
      <c r="BHY21" s="530" t="s">
        <v>550</v>
      </c>
      <c r="BHZ21" s="530" t="s">
        <v>550</v>
      </c>
      <c r="BIA21" s="530" t="s">
        <v>550</v>
      </c>
      <c r="BIB21" s="530" t="s">
        <v>550</v>
      </c>
      <c r="BIC21" s="530" t="s">
        <v>550</v>
      </c>
      <c r="BID21" s="530" t="s">
        <v>550</v>
      </c>
      <c r="BIE21" s="530" t="s">
        <v>550</v>
      </c>
      <c r="BIF21" s="530" t="s">
        <v>550</v>
      </c>
      <c r="BIG21" s="530" t="s">
        <v>550</v>
      </c>
      <c r="BIH21" s="530" t="s">
        <v>550</v>
      </c>
      <c r="BII21" s="530" t="s">
        <v>550</v>
      </c>
      <c r="BIJ21" s="530" t="s">
        <v>550</v>
      </c>
      <c r="BIK21" s="530" t="s">
        <v>550</v>
      </c>
      <c r="BIL21" s="530" t="s">
        <v>550</v>
      </c>
      <c r="BIM21" s="530" t="s">
        <v>550</v>
      </c>
      <c r="BIN21" s="530" t="s">
        <v>550</v>
      </c>
      <c r="BIO21" s="530" t="s">
        <v>550</v>
      </c>
      <c r="BIP21" s="530" t="s">
        <v>550</v>
      </c>
      <c r="BIQ21" s="530" t="s">
        <v>550</v>
      </c>
      <c r="BIR21" s="530" t="s">
        <v>550</v>
      </c>
      <c r="BIS21" s="530" t="s">
        <v>550</v>
      </c>
      <c r="BIT21" s="530" t="s">
        <v>550</v>
      </c>
      <c r="BIU21" s="530" t="s">
        <v>550</v>
      </c>
      <c r="BIV21" s="530" t="s">
        <v>550</v>
      </c>
      <c r="BIW21" s="530" t="s">
        <v>550</v>
      </c>
      <c r="BIX21" s="530" t="s">
        <v>550</v>
      </c>
      <c r="BIY21" s="530" t="s">
        <v>550</v>
      </c>
      <c r="BIZ21" s="530" t="s">
        <v>550</v>
      </c>
      <c r="BJA21" s="530" t="s">
        <v>550</v>
      </c>
      <c r="BJB21" s="530" t="s">
        <v>550</v>
      </c>
      <c r="BJC21" s="530" t="s">
        <v>550</v>
      </c>
      <c r="BJD21" s="530" t="s">
        <v>550</v>
      </c>
      <c r="BJE21" s="530" t="s">
        <v>550</v>
      </c>
      <c r="BJF21" s="530" t="s">
        <v>550</v>
      </c>
      <c r="BJG21" s="530" t="s">
        <v>550</v>
      </c>
      <c r="BJH21" s="530" t="s">
        <v>550</v>
      </c>
      <c r="BJI21" s="530" t="s">
        <v>550</v>
      </c>
      <c r="BJJ21" s="530" t="s">
        <v>550</v>
      </c>
      <c r="BJK21" s="530" t="s">
        <v>550</v>
      </c>
      <c r="BJL21" s="530" t="s">
        <v>550</v>
      </c>
      <c r="BJM21" s="530" t="s">
        <v>550</v>
      </c>
      <c r="BJN21" s="530" t="s">
        <v>550</v>
      </c>
      <c r="BJO21" s="530" t="s">
        <v>550</v>
      </c>
      <c r="BJP21" s="530" t="s">
        <v>550</v>
      </c>
      <c r="BJQ21" s="530" t="s">
        <v>550</v>
      </c>
      <c r="BJR21" s="530" t="s">
        <v>550</v>
      </c>
      <c r="BJS21" s="530" t="s">
        <v>550</v>
      </c>
      <c r="BJT21" s="530" t="s">
        <v>550</v>
      </c>
      <c r="BJU21" s="530" t="s">
        <v>550</v>
      </c>
      <c r="BJV21" s="530" t="s">
        <v>550</v>
      </c>
      <c r="BJW21" s="530" t="s">
        <v>550</v>
      </c>
      <c r="BJX21" s="530" t="s">
        <v>550</v>
      </c>
      <c r="BJY21" s="530" t="s">
        <v>550</v>
      </c>
      <c r="BJZ21" s="530" t="s">
        <v>550</v>
      </c>
      <c r="BKA21" s="530" t="s">
        <v>550</v>
      </c>
      <c r="BKB21" s="530" t="s">
        <v>550</v>
      </c>
      <c r="BKC21" s="530" t="s">
        <v>550</v>
      </c>
      <c r="BKD21" s="530" t="s">
        <v>550</v>
      </c>
      <c r="BKE21" s="530" t="s">
        <v>550</v>
      </c>
      <c r="BKF21" s="530" t="s">
        <v>550</v>
      </c>
      <c r="BKG21" s="530" t="s">
        <v>550</v>
      </c>
      <c r="BKH21" s="530" t="s">
        <v>550</v>
      </c>
      <c r="BKI21" s="530" t="s">
        <v>550</v>
      </c>
      <c r="BKJ21" s="530" t="s">
        <v>550</v>
      </c>
      <c r="BKK21" s="530" t="s">
        <v>550</v>
      </c>
      <c r="BKL21" s="530" t="s">
        <v>550</v>
      </c>
      <c r="BKM21" s="530" t="s">
        <v>550</v>
      </c>
      <c r="BKN21" s="530" t="s">
        <v>550</v>
      </c>
      <c r="BKO21" s="530" t="s">
        <v>550</v>
      </c>
      <c r="BKP21" s="530" t="s">
        <v>550</v>
      </c>
      <c r="BKQ21" s="530" t="s">
        <v>550</v>
      </c>
      <c r="BKR21" s="530" t="s">
        <v>550</v>
      </c>
      <c r="BKS21" s="530" t="s">
        <v>550</v>
      </c>
      <c r="BKT21" s="530" t="s">
        <v>550</v>
      </c>
      <c r="BKU21" s="530" t="s">
        <v>550</v>
      </c>
      <c r="BKV21" s="530" t="s">
        <v>550</v>
      </c>
      <c r="BKW21" s="530" t="s">
        <v>550</v>
      </c>
      <c r="BKX21" s="530" t="s">
        <v>550</v>
      </c>
      <c r="BKY21" s="530" t="s">
        <v>550</v>
      </c>
      <c r="BKZ21" s="530" t="s">
        <v>550</v>
      </c>
      <c r="BLA21" s="530" t="s">
        <v>550</v>
      </c>
      <c r="BLB21" s="530" t="s">
        <v>550</v>
      </c>
      <c r="BLC21" s="530" t="s">
        <v>550</v>
      </c>
      <c r="BLD21" s="530" t="s">
        <v>550</v>
      </c>
      <c r="BLE21" s="530" t="s">
        <v>550</v>
      </c>
      <c r="BLF21" s="530" t="s">
        <v>550</v>
      </c>
      <c r="BLG21" s="530" t="s">
        <v>550</v>
      </c>
      <c r="BLH21" s="530" t="s">
        <v>550</v>
      </c>
      <c r="BLI21" s="530" t="s">
        <v>550</v>
      </c>
      <c r="BLJ21" s="530" t="s">
        <v>550</v>
      </c>
      <c r="BLK21" s="530" t="s">
        <v>550</v>
      </c>
      <c r="BLL21" s="530" t="s">
        <v>550</v>
      </c>
      <c r="BLM21" s="530" t="s">
        <v>550</v>
      </c>
      <c r="BLN21" s="530" t="s">
        <v>550</v>
      </c>
      <c r="BLO21" s="530" t="s">
        <v>550</v>
      </c>
      <c r="BLP21" s="530" t="s">
        <v>550</v>
      </c>
      <c r="BLQ21" s="530" t="s">
        <v>550</v>
      </c>
      <c r="BLR21" s="530" t="s">
        <v>550</v>
      </c>
      <c r="BLS21" s="530" t="s">
        <v>550</v>
      </c>
      <c r="BLT21" s="530" t="s">
        <v>550</v>
      </c>
      <c r="BLU21" s="530" t="s">
        <v>550</v>
      </c>
      <c r="BLV21" s="530" t="s">
        <v>550</v>
      </c>
      <c r="BLW21" s="530" t="s">
        <v>550</v>
      </c>
      <c r="BLX21" s="530" t="s">
        <v>550</v>
      </c>
      <c r="BLY21" s="530" t="s">
        <v>550</v>
      </c>
      <c r="BLZ21" s="530" t="s">
        <v>550</v>
      </c>
      <c r="BMA21" s="530" t="s">
        <v>550</v>
      </c>
      <c r="BMB21" s="530" t="s">
        <v>550</v>
      </c>
      <c r="BMC21" s="530" t="s">
        <v>550</v>
      </c>
      <c r="BMD21" s="530" t="s">
        <v>550</v>
      </c>
      <c r="BME21" s="530" t="s">
        <v>550</v>
      </c>
      <c r="BMF21" s="530" t="s">
        <v>550</v>
      </c>
      <c r="BMG21" s="530" t="s">
        <v>550</v>
      </c>
      <c r="BMH21" s="530" t="s">
        <v>550</v>
      </c>
      <c r="BMI21" s="530" t="s">
        <v>550</v>
      </c>
      <c r="BMJ21" s="530" t="s">
        <v>550</v>
      </c>
      <c r="BMK21" s="530" t="s">
        <v>550</v>
      </c>
      <c r="BML21" s="530" t="s">
        <v>550</v>
      </c>
      <c r="BMM21" s="530" t="s">
        <v>550</v>
      </c>
      <c r="BMN21" s="530" t="s">
        <v>550</v>
      </c>
      <c r="BMO21" s="530" t="s">
        <v>550</v>
      </c>
      <c r="BMP21" s="530" t="s">
        <v>550</v>
      </c>
      <c r="BMQ21" s="530" t="s">
        <v>550</v>
      </c>
      <c r="BMR21" s="530" t="s">
        <v>550</v>
      </c>
      <c r="BMS21" s="530" t="s">
        <v>550</v>
      </c>
      <c r="BMT21" s="530" t="s">
        <v>550</v>
      </c>
      <c r="BMU21" s="530" t="s">
        <v>550</v>
      </c>
      <c r="BMV21" s="530" t="s">
        <v>550</v>
      </c>
      <c r="BMW21" s="530" t="s">
        <v>550</v>
      </c>
      <c r="BMX21" s="530" t="s">
        <v>550</v>
      </c>
      <c r="BMY21" s="530" t="s">
        <v>550</v>
      </c>
      <c r="BMZ21" s="530" t="s">
        <v>550</v>
      </c>
      <c r="BNA21" s="530" t="s">
        <v>550</v>
      </c>
      <c r="BNB21" s="530" t="s">
        <v>550</v>
      </c>
      <c r="BNC21" s="530" t="s">
        <v>550</v>
      </c>
      <c r="BND21" s="530" t="s">
        <v>550</v>
      </c>
      <c r="BNE21" s="530" t="s">
        <v>550</v>
      </c>
      <c r="BNF21" s="530" t="s">
        <v>550</v>
      </c>
      <c r="BNG21" s="530" t="s">
        <v>550</v>
      </c>
      <c r="BNH21" s="530" t="s">
        <v>550</v>
      </c>
      <c r="BNI21" s="530" t="s">
        <v>550</v>
      </c>
      <c r="BNJ21" s="530" t="s">
        <v>550</v>
      </c>
      <c r="BNK21" s="530" t="s">
        <v>550</v>
      </c>
      <c r="BNL21" s="530" t="s">
        <v>550</v>
      </c>
      <c r="BNM21" s="530" t="s">
        <v>550</v>
      </c>
      <c r="BNN21" s="530" t="s">
        <v>550</v>
      </c>
      <c r="BNO21" s="530" t="s">
        <v>550</v>
      </c>
      <c r="BNP21" s="530" t="s">
        <v>550</v>
      </c>
      <c r="BNQ21" s="530" t="s">
        <v>550</v>
      </c>
      <c r="BNR21" s="530" t="s">
        <v>550</v>
      </c>
      <c r="BNS21" s="530" t="s">
        <v>550</v>
      </c>
      <c r="BNT21" s="530" t="s">
        <v>550</v>
      </c>
      <c r="BNU21" s="530" t="s">
        <v>550</v>
      </c>
      <c r="BNV21" s="530" t="s">
        <v>550</v>
      </c>
      <c r="BNW21" s="530" t="s">
        <v>550</v>
      </c>
      <c r="BNX21" s="530" t="s">
        <v>550</v>
      </c>
      <c r="BNY21" s="530" t="s">
        <v>550</v>
      </c>
      <c r="BNZ21" s="530" t="s">
        <v>550</v>
      </c>
      <c r="BOA21" s="530" t="s">
        <v>550</v>
      </c>
      <c r="BOB21" s="530" t="s">
        <v>550</v>
      </c>
      <c r="BOC21" s="530" t="s">
        <v>550</v>
      </c>
      <c r="BOD21" s="530" t="s">
        <v>550</v>
      </c>
      <c r="BOE21" s="530" t="s">
        <v>550</v>
      </c>
      <c r="BOF21" s="530" t="s">
        <v>550</v>
      </c>
      <c r="BOG21" s="530" t="s">
        <v>550</v>
      </c>
      <c r="BOH21" s="530" t="s">
        <v>550</v>
      </c>
      <c r="BOI21" s="530" t="s">
        <v>550</v>
      </c>
      <c r="BOJ21" s="530" t="s">
        <v>550</v>
      </c>
      <c r="BOK21" s="530" t="s">
        <v>550</v>
      </c>
      <c r="BOL21" s="530" t="s">
        <v>550</v>
      </c>
      <c r="BOM21" s="530" t="s">
        <v>550</v>
      </c>
      <c r="BON21" s="530" t="s">
        <v>550</v>
      </c>
      <c r="BOO21" s="530" t="s">
        <v>550</v>
      </c>
      <c r="BOP21" s="530" t="s">
        <v>550</v>
      </c>
      <c r="BOQ21" s="530" t="s">
        <v>550</v>
      </c>
      <c r="BOR21" s="530" t="s">
        <v>550</v>
      </c>
      <c r="BOS21" s="530" t="s">
        <v>550</v>
      </c>
      <c r="BOT21" s="530" t="s">
        <v>550</v>
      </c>
      <c r="BOU21" s="530" t="s">
        <v>550</v>
      </c>
      <c r="BOV21" s="530" t="s">
        <v>550</v>
      </c>
      <c r="BOW21" s="530" t="s">
        <v>550</v>
      </c>
      <c r="BOX21" s="530" t="s">
        <v>550</v>
      </c>
      <c r="BOY21" s="530" t="s">
        <v>550</v>
      </c>
      <c r="BOZ21" s="530" t="s">
        <v>550</v>
      </c>
      <c r="BPA21" s="530" t="s">
        <v>550</v>
      </c>
      <c r="BPB21" s="530" t="s">
        <v>550</v>
      </c>
      <c r="BPC21" s="530" t="s">
        <v>550</v>
      </c>
      <c r="BPD21" s="530" t="s">
        <v>550</v>
      </c>
      <c r="BPE21" s="530" t="s">
        <v>550</v>
      </c>
      <c r="BPF21" s="530" t="s">
        <v>550</v>
      </c>
      <c r="BPG21" s="530" t="s">
        <v>550</v>
      </c>
      <c r="BPH21" s="530" t="s">
        <v>550</v>
      </c>
      <c r="BPI21" s="530" t="s">
        <v>550</v>
      </c>
      <c r="BPJ21" s="530" t="s">
        <v>550</v>
      </c>
      <c r="BPK21" s="530" t="s">
        <v>550</v>
      </c>
      <c r="BPL21" s="530" t="s">
        <v>550</v>
      </c>
      <c r="BPM21" s="530" t="s">
        <v>550</v>
      </c>
      <c r="BPN21" s="530" t="s">
        <v>550</v>
      </c>
      <c r="BPO21" s="530" t="s">
        <v>550</v>
      </c>
      <c r="BPP21" s="530" t="s">
        <v>550</v>
      </c>
      <c r="BPQ21" s="530" t="s">
        <v>550</v>
      </c>
      <c r="BPR21" s="530" t="s">
        <v>550</v>
      </c>
      <c r="BPS21" s="530" t="s">
        <v>550</v>
      </c>
      <c r="BPT21" s="530" t="s">
        <v>550</v>
      </c>
      <c r="BPU21" s="530" t="s">
        <v>550</v>
      </c>
      <c r="BPV21" s="530" t="s">
        <v>550</v>
      </c>
      <c r="BPW21" s="530" t="s">
        <v>550</v>
      </c>
      <c r="BPX21" s="530" t="s">
        <v>550</v>
      </c>
      <c r="BPY21" s="530" t="s">
        <v>550</v>
      </c>
      <c r="BPZ21" s="530" t="s">
        <v>550</v>
      </c>
      <c r="BQA21" s="530" t="s">
        <v>550</v>
      </c>
      <c r="BQB21" s="530" t="s">
        <v>550</v>
      </c>
      <c r="BQC21" s="530" t="s">
        <v>550</v>
      </c>
      <c r="BQD21" s="530" t="s">
        <v>550</v>
      </c>
      <c r="BQE21" s="530" t="s">
        <v>550</v>
      </c>
      <c r="BQF21" s="530" t="s">
        <v>550</v>
      </c>
      <c r="BQG21" s="530" t="s">
        <v>550</v>
      </c>
      <c r="BQH21" s="530" t="s">
        <v>550</v>
      </c>
      <c r="BQI21" s="530" t="s">
        <v>550</v>
      </c>
      <c r="BQJ21" s="530" t="s">
        <v>550</v>
      </c>
      <c r="BQK21" s="530" t="s">
        <v>550</v>
      </c>
      <c r="BQL21" s="530" t="s">
        <v>550</v>
      </c>
      <c r="BQM21" s="530" t="s">
        <v>550</v>
      </c>
      <c r="BQN21" s="530" t="s">
        <v>550</v>
      </c>
      <c r="BQO21" s="530" t="s">
        <v>550</v>
      </c>
      <c r="BQP21" s="530" t="s">
        <v>550</v>
      </c>
      <c r="BQQ21" s="530" t="s">
        <v>550</v>
      </c>
      <c r="BQR21" s="530" t="s">
        <v>550</v>
      </c>
      <c r="BQS21" s="530" t="s">
        <v>550</v>
      </c>
      <c r="BQT21" s="530" t="s">
        <v>550</v>
      </c>
      <c r="BQU21" s="530" t="s">
        <v>550</v>
      </c>
      <c r="BQV21" s="530" t="s">
        <v>550</v>
      </c>
      <c r="BQW21" s="530" t="s">
        <v>550</v>
      </c>
      <c r="BQX21" s="530" t="s">
        <v>550</v>
      </c>
      <c r="BQY21" s="530" t="s">
        <v>550</v>
      </c>
      <c r="BQZ21" s="530" t="s">
        <v>550</v>
      </c>
      <c r="BRA21" s="530" t="s">
        <v>550</v>
      </c>
      <c r="BRB21" s="530" t="s">
        <v>550</v>
      </c>
      <c r="BRC21" s="530" t="s">
        <v>550</v>
      </c>
      <c r="BRD21" s="530" t="s">
        <v>550</v>
      </c>
      <c r="BRE21" s="530" t="s">
        <v>550</v>
      </c>
      <c r="BRF21" s="530" t="s">
        <v>550</v>
      </c>
      <c r="BRG21" s="530" t="s">
        <v>550</v>
      </c>
      <c r="BRH21" s="530" t="s">
        <v>550</v>
      </c>
      <c r="BRI21" s="530" t="s">
        <v>550</v>
      </c>
      <c r="BRJ21" s="530" t="s">
        <v>550</v>
      </c>
      <c r="BRK21" s="530" t="s">
        <v>550</v>
      </c>
      <c r="BRL21" s="530" t="s">
        <v>550</v>
      </c>
      <c r="BRM21" s="530" t="s">
        <v>550</v>
      </c>
      <c r="BRN21" s="530" t="s">
        <v>550</v>
      </c>
      <c r="BRO21" s="530" t="s">
        <v>550</v>
      </c>
      <c r="BRP21" s="530" t="s">
        <v>550</v>
      </c>
      <c r="BRQ21" s="530" t="s">
        <v>550</v>
      </c>
      <c r="BRR21" s="530" t="s">
        <v>550</v>
      </c>
      <c r="BRS21" s="530" t="s">
        <v>550</v>
      </c>
      <c r="BRT21" s="530" t="s">
        <v>550</v>
      </c>
      <c r="BRU21" s="530" t="s">
        <v>550</v>
      </c>
      <c r="BRV21" s="530" t="s">
        <v>550</v>
      </c>
      <c r="BRW21" s="530" t="s">
        <v>550</v>
      </c>
      <c r="BRX21" s="530" t="s">
        <v>550</v>
      </c>
      <c r="BRY21" s="530" t="s">
        <v>550</v>
      </c>
      <c r="BRZ21" s="530" t="s">
        <v>550</v>
      </c>
      <c r="BSA21" s="530" t="s">
        <v>550</v>
      </c>
      <c r="BSB21" s="530" t="s">
        <v>550</v>
      </c>
      <c r="BSC21" s="530" t="s">
        <v>550</v>
      </c>
      <c r="BSD21" s="530" t="s">
        <v>550</v>
      </c>
      <c r="BSE21" s="530" t="s">
        <v>550</v>
      </c>
      <c r="BSF21" s="530" t="s">
        <v>550</v>
      </c>
      <c r="BSG21" s="530" t="s">
        <v>550</v>
      </c>
      <c r="BSH21" s="530" t="s">
        <v>550</v>
      </c>
      <c r="BSI21" s="530" t="s">
        <v>550</v>
      </c>
      <c r="BSJ21" s="530" t="s">
        <v>550</v>
      </c>
      <c r="BSK21" s="530" t="s">
        <v>550</v>
      </c>
      <c r="BSL21" s="530" t="s">
        <v>550</v>
      </c>
      <c r="BSM21" s="530" t="s">
        <v>550</v>
      </c>
      <c r="BSN21" s="530" t="s">
        <v>550</v>
      </c>
      <c r="BSO21" s="530" t="s">
        <v>550</v>
      </c>
      <c r="BSP21" s="530" t="s">
        <v>550</v>
      </c>
      <c r="BSQ21" s="530" t="s">
        <v>550</v>
      </c>
      <c r="BSR21" s="530" t="s">
        <v>550</v>
      </c>
      <c r="BSS21" s="530" t="s">
        <v>550</v>
      </c>
      <c r="BST21" s="530" t="s">
        <v>550</v>
      </c>
      <c r="BSU21" s="530" t="s">
        <v>550</v>
      </c>
      <c r="BSV21" s="530" t="s">
        <v>550</v>
      </c>
      <c r="BSW21" s="530" t="s">
        <v>550</v>
      </c>
      <c r="BSX21" s="530" t="s">
        <v>550</v>
      </c>
      <c r="BSY21" s="530" t="s">
        <v>550</v>
      </c>
      <c r="BSZ21" s="530" t="s">
        <v>550</v>
      </c>
      <c r="BTA21" s="530" t="s">
        <v>550</v>
      </c>
      <c r="BTB21" s="530" t="s">
        <v>550</v>
      </c>
      <c r="BTC21" s="530" t="s">
        <v>550</v>
      </c>
      <c r="BTD21" s="530" t="s">
        <v>550</v>
      </c>
      <c r="BTE21" s="530" t="s">
        <v>550</v>
      </c>
      <c r="BTF21" s="530" t="s">
        <v>550</v>
      </c>
      <c r="BTG21" s="530" t="s">
        <v>550</v>
      </c>
      <c r="BTH21" s="530" t="s">
        <v>550</v>
      </c>
      <c r="BTI21" s="530" t="s">
        <v>550</v>
      </c>
      <c r="BTJ21" s="530" t="s">
        <v>550</v>
      </c>
      <c r="BTK21" s="530" t="s">
        <v>550</v>
      </c>
      <c r="BTL21" s="530" t="s">
        <v>550</v>
      </c>
      <c r="BTM21" s="530" t="s">
        <v>550</v>
      </c>
      <c r="BTN21" s="530" t="s">
        <v>550</v>
      </c>
      <c r="BTO21" s="530" t="s">
        <v>550</v>
      </c>
      <c r="BTP21" s="530" t="s">
        <v>550</v>
      </c>
      <c r="BTQ21" s="530" t="s">
        <v>550</v>
      </c>
      <c r="BTR21" s="530" t="s">
        <v>550</v>
      </c>
      <c r="BTS21" s="530" t="s">
        <v>550</v>
      </c>
      <c r="BTT21" s="530" t="s">
        <v>550</v>
      </c>
      <c r="BTU21" s="530" t="s">
        <v>550</v>
      </c>
      <c r="BTV21" s="530" t="s">
        <v>550</v>
      </c>
      <c r="BTW21" s="530" t="s">
        <v>550</v>
      </c>
      <c r="BTX21" s="530" t="s">
        <v>550</v>
      </c>
      <c r="BTY21" s="530" t="s">
        <v>550</v>
      </c>
      <c r="BTZ21" s="530" t="s">
        <v>550</v>
      </c>
      <c r="BUA21" s="530" t="s">
        <v>550</v>
      </c>
      <c r="BUB21" s="530" t="s">
        <v>550</v>
      </c>
      <c r="BUC21" s="530" t="s">
        <v>550</v>
      </c>
      <c r="BUD21" s="530" t="s">
        <v>550</v>
      </c>
      <c r="BUE21" s="530" t="s">
        <v>550</v>
      </c>
      <c r="BUF21" s="530" t="s">
        <v>550</v>
      </c>
      <c r="BUG21" s="530" t="s">
        <v>550</v>
      </c>
      <c r="BUH21" s="530" t="s">
        <v>550</v>
      </c>
      <c r="BUI21" s="530" t="s">
        <v>550</v>
      </c>
      <c r="BUJ21" s="530" t="s">
        <v>550</v>
      </c>
      <c r="BUK21" s="530" t="s">
        <v>550</v>
      </c>
      <c r="BUL21" s="530" t="s">
        <v>550</v>
      </c>
      <c r="BUM21" s="530" t="s">
        <v>550</v>
      </c>
      <c r="BUN21" s="530" t="s">
        <v>550</v>
      </c>
      <c r="BUO21" s="530" t="s">
        <v>550</v>
      </c>
      <c r="BUP21" s="530" t="s">
        <v>550</v>
      </c>
      <c r="BUQ21" s="530" t="s">
        <v>550</v>
      </c>
      <c r="BUR21" s="530" t="s">
        <v>550</v>
      </c>
      <c r="BUS21" s="530" t="s">
        <v>550</v>
      </c>
      <c r="BUT21" s="530" t="s">
        <v>550</v>
      </c>
      <c r="BUU21" s="530" t="s">
        <v>550</v>
      </c>
      <c r="BUV21" s="530" t="s">
        <v>550</v>
      </c>
      <c r="BUW21" s="530" t="s">
        <v>550</v>
      </c>
      <c r="BUX21" s="530" t="s">
        <v>550</v>
      </c>
      <c r="BUY21" s="530" t="s">
        <v>550</v>
      </c>
      <c r="BUZ21" s="530" t="s">
        <v>550</v>
      </c>
      <c r="BVA21" s="530" t="s">
        <v>550</v>
      </c>
      <c r="BVB21" s="530" t="s">
        <v>550</v>
      </c>
      <c r="BVC21" s="530" t="s">
        <v>550</v>
      </c>
      <c r="BVD21" s="530" t="s">
        <v>550</v>
      </c>
      <c r="BVE21" s="530" t="s">
        <v>550</v>
      </c>
      <c r="BVF21" s="530" t="s">
        <v>550</v>
      </c>
      <c r="BVG21" s="530" t="s">
        <v>550</v>
      </c>
      <c r="BVH21" s="530" t="s">
        <v>550</v>
      </c>
      <c r="BVI21" s="530" t="s">
        <v>550</v>
      </c>
      <c r="BVJ21" s="530" t="s">
        <v>550</v>
      </c>
      <c r="BVK21" s="530" t="s">
        <v>550</v>
      </c>
      <c r="BVL21" s="530" t="s">
        <v>550</v>
      </c>
      <c r="BVM21" s="530" t="s">
        <v>550</v>
      </c>
      <c r="BVN21" s="530" t="s">
        <v>550</v>
      </c>
      <c r="BVO21" s="530" t="s">
        <v>550</v>
      </c>
      <c r="BVP21" s="530" t="s">
        <v>550</v>
      </c>
      <c r="BVQ21" s="530" t="s">
        <v>550</v>
      </c>
      <c r="BVR21" s="530" t="s">
        <v>550</v>
      </c>
      <c r="BVS21" s="530" t="s">
        <v>550</v>
      </c>
      <c r="BVT21" s="530" t="s">
        <v>550</v>
      </c>
      <c r="BVU21" s="530" t="s">
        <v>550</v>
      </c>
      <c r="BVV21" s="530" t="s">
        <v>550</v>
      </c>
      <c r="BVW21" s="530" t="s">
        <v>550</v>
      </c>
      <c r="BVX21" s="530" t="s">
        <v>550</v>
      </c>
      <c r="BVY21" s="530" t="s">
        <v>550</v>
      </c>
      <c r="BVZ21" s="530" t="s">
        <v>550</v>
      </c>
      <c r="BWA21" s="530" t="s">
        <v>550</v>
      </c>
      <c r="BWB21" s="530" t="s">
        <v>550</v>
      </c>
      <c r="BWC21" s="530" t="s">
        <v>550</v>
      </c>
      <c r="BWD21" s="530" t="s">
        <v>550</v>
      </c>
      <c r="BWE21" s="530" t="s">
        <v>550</v>
      </c>
      <c r="BWF21" s="530" t="s">
        <v>550</v>
      </c>
      <c r="BWG21" s="530" t="s">
        <v>550</v>
      </c>
      <c r="BWH21" s="530" t="s">
        <v>550</v>
      </c>
      <c r="BWI21" s="530" t="s">
        <v>550</v>
      </c>
      <c r="BWJ21" s="530" t="s">
        <v>550</v>
      </c>
      <c r="BWK21" s="530" t="s">
        <v>550</v>
      </c>
      <c r="BWL21" s="530" t="s">
        <v>550</v>
      </c>
      <c r="BWM21" s="530" t="s">
        <v>550</v>
      </c>
      <c r="BWN21" s="530" t="s">
        <v>550</v>
      </c>
      <c r="BWO21" s="530" t="s">
        <v>550</v>
      </c>
      <c r="BWP21" s="530" t="s">
        <v>550</v>
      </c>
      <c r="BWQ21" s="530" t="s">
        <v>550</v>
      </c>
      <c r="BWR21" s="530" t="s">
        <v>550</v>
      </c>
      <c r="BWS21" s="530" t="s">
        <v>550</v>
      </c>
      <c r="BWT21" s="530" t="s">
        <v>550</v>
      </c>
      <c r="BWU21" s="530" t="s">
        <v>550</v>
      </c>
      <c r="BWV21" s="530" t="s">
        <v>550</v>
      </c>
      <c r="BWW21" s="530" t="s">
        <v>550</v>
      </c>
      <c r="BWX21" s="530" t="s">
        <v>550</v>
      </c>
      <c r="BWY21" s="530" t="s">
        <v>550</v>
      </c>
      <c r="BWZ21" s="530" t="s">
        <v>550</v>
      </c>
      <c r="BXA21" s="530" t="s">
        <v>550</v>
      </c>
      <c r="BXB21" s="530" t="s">
        <v>550</v>
      </c>
      <c r="BXC21" s="530" t="s">
        <v>550</v>
      </c>
      <c r="BXD21" s="530" t="s">
        <v>550</v>
      </c>
      <c r="BXE21" s="530" t="s">
        <v>550</v>
      </c>
      <c r="BXF21" s="530" t="s">
        <v>550</v>
      </c>
      <c r="BXG21" s="530" t="s">
        <v>550</v>
      </c>
      <c r="BXH21" s="530" t="s">
        <v>550</v>
      </c>
      <c r="BXI21" s="530" t="s">
        <v>550</v>
      </c>
      <c r="BXJ21" s="530" t="s">
        <v>550</v>
      </c>
      <c r="BXK21" s="530" t="s">
        <v>550</v>
      </c>
      <c r="BXL21" s="530" t="s">
        <v>550</v>
      </c>
      <c r="BXM21" s="530" t="s">
        <v>550</v>
      </c>
      <c r="BXN21" s="530" t="s">
        <v>550</v>
      </c>
      <c r="BXO21" s="530" t="s">
        <v>550</v>
      </c>
      <c r="BXP21" s="530" t="s">
        <v>550</v>
      </c>
      <c r="BXQ21" s="530" t="s">
        <v>550</v>
      </c>
      <c r="BXR21" s="530" t="s">
        <v>550</v>
      </c>
      <c r="BXS21" s="530" t="s">
        <v>550</v>
      </c>
      <c r="BXT21" s="530" t="s">
        <v>550</v>
      </c>
      <c r="BXU21" s="530" t="s">
        <v>550</v>
      </c>
      <c r="BXV21" s="530" t="s">
        <v>550</v>
      </c>
      <c r="BXW21" s="530" t="s">
        <v>550</v>
      </c>
      <c r="BXX21" s="530" t="s">
        <v>550</v>
      </c>
      <c r="BXY21" s="530" t="s">
        <v>550</v>
      </c>
      <c r="BXZ21" s="530" t="s">
        <v>550</v>
      </c>
      <c r="BYA21" s="530" t="s">
        <v>550</v>
      </c>
      <c r="BYB21" s="530" t="s">
        <v>550</v>
      </c>
      <c r="BYC21" s="530" t="s">
        <v>550</v>
      </c>
      <c r="BYD21" s="530" t="s">
        <v>550</v>
      </c>
      <c r="BYE21" s="530" t="s">
        <v>550</v>
      </c>
      <c r="BYF21" s="530" t="s">
        <v>550</v>
      </c>
      <c r="BYG21" s="530" t="s">
        <v>550</v>
      </c>
      <c r="BYH21" s="530" t="s">
        <v>550</v>
      </c>
      <c r="BYI21" s="530" t="s">
        <v>550</v>
      </c>
      <c r="BYJ21" s="530" t="s">
        <v>550</v>
      </c>
      <c r="BYK21" s="530" t="s">
        <v>550</v>
      </c>
      <c r="BYL21" s="530" t="s">
        <v>550</v>
      </c>
      <c r="BYM21" s="530" t="s">
        <v>550</v>
      </c>
      <c r="BYN21" s="530" t="s">
        <v>550</v>
      </c>
      <c r="BYO21" s="530" t="s">
        <v>550</v>
      </c>
      <c r="BYP21" s="530" t="s">
        <v>550</v>
      </c>
      <c r="BYQ21" s="530" t="s">
        <v>550</v>
      </c>
      <c r="BYR21" s="530" t="s">
        <v>550</v>
      </c>
      <c r="BYS21" s="530" t="s">
        <v>550</v>
      </c>
      <c r="BYT21" s="530" t="s">
        <v>550</v>
      </c>
      <c r="BYU21" s="530" t="s">
        <v>550</v>
      </c>
      <c r="BYV21" s="530" t="s">
        <v>550</v>
      </c>
      <c r="BYW21" s="530" t="s">
        <v>550</v>
      </c>
      <c r="BYX21" s="530" t="s">
        <v>550</v>
      </c>
      <c r="BYY21" s="530" t="s">
        <v>550</v>
      </c>
      <c r="BYZ21" s="530" t="s">
        <v>550</v>
      </c>
      <c r="BZA21" s="530" t="s">
        <v>550</v>
      </c>
      <c r="BZB21" s="530" t="s">
        <v>550</v>
      </c>
      <c r="BZC21" s="530" t="s">
        <v>550</v>
      </c>
      <c r="BZD21" s="530" t="s">
        <v>550</v>
      </c>
      <c r="BZE21" s="530" t="s">
        <v>550</v>
      </c>
      <c r="BZF21" s="530" t="s">
        <v>550</v>
      </c>
      <c r="BZG21" s="530" t="s">
        <v>550</v>
      </c>
      <c r="BZH21" s="530" t="s">
        <v>550</v>
      </c>
      <c r="BZI21" s="530" t="s">
        <v>550</v>
      </c>
      <c r="BZJ21" s="530" t="s">
        <v>550</v>
      </c>
      <c r="BZK21" s="530" t="s">
        <v>550</v>
      </c>
      <c r="BZL21" s="530" t="s">
        <v>550</v>
      </c>
      <c r="BZM21" s="530" t="s">
        <v>550</v>
      </c>
      <c r="BZN21" s="530" t="s">
        <v>550</v>
      </c>
      <c r="BZO21" s="530" t="s">
        <v>550</v>
      </c>
      <c r="BZP21" s="530" t="s">
        <v>550</v>
      </c>
      <c r="BZQ21" s="530" t="s">
        <v>550</v>
      </c>
      <c r="BZR21" s="530" t="s">
        <v>550</v>
      </c>
      <c r="BZS21" s="530" t="s">
        <v>550</v>
      </c>
      <c r="BZT21" s="530" t="s">
        <v>550</v>
      </c>
      <c r="BZU21" s="530" t="s">
        <v>550</v>
      </c>
      <c r="BZV21" s="530" t="s">
        <v>550</v>
      </c>
      <c r="BZW21" s="530" t="s">
        <v>550</v>
      </c>
      <c r="BZX21" s="530" t="s">
        <v>550</v>
      </c>
      <c r="BZY21" s="530" t="s">
        <v>550</v>
      </c>
      <c r="BZZ21" s="530" t="s">
        <v>550</v>
      </c>
      <c r="CAA21" s="530" t="s">
        <v>550</v>
      </c>
      <c r="CAB21" s="530" t="s">
        <v>550</v>
      </c>
      <c r="CAC21" s="530" t="s">
        <v>550</v>
      </c>
      <c r="CAD21" s="530" t="s">
        <v>550</v>
      </c>
      <c r="CAE21" s="530" t="s">
        <v>550</v>
      </c>
      <c r="CAF21" s="530" t="s">
        <v>550</v>
      </c>
      <c r="CAG21" s="530" t="s">
        <v>550</v>
      </c>
      <c r="CAH21" s="530" t="s">
        <v>550</v>
      </c>
      <c r="CAI21" s="530" t="s">
        <v>550</v>
      </c>
      <c r="CAJ21" s="530" t="s">
        <v>550</v>
      </c>
      <c r="CAK21" s="530" t="s">
        <v>550</v>
      </c>
      <c r="CAL21" s="530" t="s">
        <v>550</v>
      </c>
      <c r="CAM21" s="530" t="s">
        <v>550</v>
      </c>
      <c r="CAN21" s="530" t="s">
        <v>550</v>
      </c>
      <c r="CAO21" s="530" t="s">
        <v>550</v>
      </c>
      <c r="CAP21" s="530" t="s">
        <v>550</v>
      </c>
      <c r="CAQ21" s="530" t="s">
        <v>550</v>
      </c>
      <c r="CAR21" s="530" t="s">
        <v>550</v>
      </c>
      <c r="CAS21" s="530" t="s">
        <v>550</v>
      </c>
      <c r="CAT21" s="530" t="s">
        <v>550</v>
      </c>
      <c r="CAU21" s="530" t="s">
        <v>550</v>
      </c>
      <c r="CAV21" s="530" t="s">
        <v>550</v>
      </c>
      <c r="CAW21" s="530" t="s">
        <v>550</v>
      </c>
      <c r="CAX21" s="530" t="s">
        <v>550</v>
      </c>
      <c r="CAY21" s="530" t="s">
        <v>550</v>
      </c>
      <c r="CAZ21" s="530" t="s">
        <v>550</v>
      </c>
      <c r="CBA21" s="530" t="s">
        <v>550</v>
      </c>
      <c r="CBB21" s="530" t="s">
        <v>550</v>
      </c>
      <c r="CBC21" s="530" t="s">
        <v>550</v>
      </c>
      <c r="CBD21" s="530" t="s">
        <v>550</v>
      </c>
      <c r="CBE21" s="530" t="s">
        <v>550</v>
      </c>
      <c r="CBF21" s="530" t="s">
        <v>550</v>
      </c>
      <c r="CBG21" s="530" t="s">
        <v>550</v>
      </c>
      <c r="CBH21" s="530" t="s">
        <v>550</v>
      </c>
      <c r="CBI21" s="530" t="s">
        <v>550</v>
      </c>
      <c r="CBJ21" s="530" t="s">
        <v>550</v>
      </c>
      <c r="CBK21" s="530" t="s">
        <v>550</v>
      </c>
      <c r="CBL21" s="530" t="s">
        <v>550</v>
      </c>
      <c r="CBM21" s="530" t="s">
        <v>550</v>
      </c>
      <c r="CBN21" s="530" t="s">
        <v>550</v>
      </c>
      <c r="CBO21" s="530" t="s">
        <v>550</v>
      </c>
      <c r="CBP21" s="530" t="s">
        <v>550</v>
      </c>
      <c r="CBQ21" s="530" t="s">
        <v>550</v>
      </c>
      <c r="CBR21" s="530" t="s">
        <v>550</v>
      </c>
      <c r="CBS21" s="530" t="s">
        <v>550</v>
      </c>
      <c r="CBT21" s="530" t="s">
        <v>550</v>
      </c>
      <c r="CBU21" s="530" t="s">
        <v>550</v>
      </c>
      <c r="CBV21" s="530" t="s">
        <v>550</v>
      </c>
      <c r="CBW21" s="530" t="s">
        <v>550</v>
      </c>
      <c r="CBX21" s="530" t="s">
        <v>550</v>
      </c>
      <c r="CBY21" s="530" t="s">
        <v>550</v>
      </c>
      <c r="CBZ21" s="530" t="s">
        <v>550</v>
      </c>
      <c r="CCA21" s="530" t="s">
        <v>550</v>
      </c>
      <c r="CCB21" s="530" t="s">
        <v>550</v>
      </c>
      <c r="CCC21" s="530" t="s">
        <v>550</v>
      </c>
      <c r="CCD21" s="530" t="s">
        <v>550</v>
      </c>
      <c r="CCE21" s="530" t="s">
        <v>550</v>
      </c>
      <c r="CCF21" s="530" t="s">
        <v>550</v>
      </c>
      <c r="CCG21" s="530" t="s">
        <v>550</v>
      </c>
      <c r="CCH21" s="530" t="s">
        <v>550</v>
      </c>
      <c r="CCI21" s="530" t="s">
        <v>550</v>
      </c>
      <c r="CCJ21" s="530" t="s">
        <v>550</v>
      </c>
      <c r="CCK21" s="530" t="s">
        <v>550</v>
      </c>
      <c r="CCL21" s="530" t="s">
        <v>550</v>
      </c>
      <c r="CCM21" s="530" t="s">
        <v>550</v>
      </c>
      <c r="CCN21" s="530" t="s">
        <v>550</v>
      </c>
      <c r="CCO21" s="530" t="s">
        <v>550</v>
      </c>
      <c r="CCP21" s="530" t="s">
        <v>550</v>
      </c>
      <c r="CCQ21" s="530" t="s">
        <v>550</v>
      </c>
      <c r="CCR21" s="530" t="s">
        <v>550</v>
      </c>
      <c r="CCS21" s="530" t="s">
        <v>550</v>
      </c>
      <c r="CCT21" s="530" t="s">
        <v>550</v>
      </c>
      <c r="CCU21" s="530" t="s">
        <v>550</v>
      </c>
      <c r="CCV21" s="530" t="s">
        <v>550</v>
      </c>
      <c r="CCW21" s="530" t="s">
        <v>550</v>
      </c>
      <c r="CCX21" s="530" t="s">
        <v>550</v>
      </c>
      <c r="CCY21" s="530" t="s">
        <v>550</v>
      </c>
      <c r="CCZ21" s="530" t="s">
        <v>550</v>
      </c>
      <c r="CDA21" s="530" t="s">
        <v>550</v>
      </c>
      <c r="CDB21" s="530" t="s">
        <v>550</v>
      </c>
      <c r="CDC21" s="530" t="s">
        <v>550</v>
      </c>
      <c r="CDD21" s="530" t="s">
        <v>550</v>
      </c>
      <c r="CDE21" s="530" t="s">
        <v>550</v>
      </c>
      <c r="CDF21" s="530" t="s">
        <v>550</v>
      </c>
      <c r="CDG21" s="530" t="s">
        <v>550</v>
      </c>
      <c r="CDH21" s="530" t="s">
        <v>550</v>
      </c>
      <c r="CDI21" s="530" t="s">
        <v>550</v>
      </c>
      <c r="CDJ21" s="530" t="s">
        <v>550</v>
      </c>
      <c r="CDK21" s="530" t="s">
        <v>550</v>
      </c>
      <c r="CDL21" s="530" t="s">
        <v>550</v>
      </c>
      <c r="CDM21" s="530" t="s">
        <v>550</v>
      </c>
      <c r="CDN21" s="530" t="s">
        <v>550</v>
      </c>
      <c r="CDO21" s="530" t="s">
        <v>550</v>
      </c>
      <c r="CDP21" s="530" t="s">
        <v>550</v>
      </c>
      <c r="CDQ21" s="530" t="s">
        <v>550</v>
      </c>
      <c r="CDR21" s="530" t="s">
        <v>550</v>
      </c>
      <c r="CDS21" s="530" t="s">
        <v>550</v>
      </c>
      <c r="CDT21" s="530" t="s">
        <v>550</v>
      </c>
      <c r="CDU21" s="530" t="s">
        <v>550</v>
      </c>
      <c r="CDV21" s="530" t="s">
        <v>550</v>
      </c>
      <c r="CDW21" s="530" t="s">
        <v>550</v>
      </c>
      <c r="CDX21" s="530" t="s">
        <v>550</v>
      </c>
      <c r="CDY21" s="530" t="s">
        <v>550</v>
      </c>
      <c r="CDZ21" s="530" t="s">
        <v>550</v>
      </c>
      <c r="CEA21" s="530" t="s">
        <v>550</v>
      </c>
      <c r="CEB21" s="530" t="s">
        <v>550</v>
      </c>
      <c r="CEC21" s="530" t="s">
        <v>550</v>
      </c>
      <c r="CED21" s="530" t="s">
        <v>550</v>
      </c>
      <c r="CEE21" s="530" t="s">
        <v>550</v>
      </c>
      <c r="CEF21" s="530" t="s">
        <v>550</v>
      </c>
      <c r="CEG21" s="530" t="s">
        <v>550</v>
      </c>
      <c r="CEH21" s="530" t="s">
        <v>550</v>
      </c>
      <c r="CEI21" s="530" t="s">
        <v>550</v>
      </c>
      <c r="CEJ21" s="530" t="s">
        <v>550</v>
      </c>
      <c r="CEK21" s="530" t="s">
        <v>550</v>
      </c>
      <c r="CEL21" s="530" t="s">
        <v>550</v>
      </c>
      <c r="CEM21" s="530" t="s">
        <v>550</v>
      </c>
      <c r="CEN21" s="530" t="s">
        <v>550</v>
      </c>
      <c r="CEO21" s="530" t="s">
        <v>550</v>
      </c>
      <c r="CEP21" s="530" t="s">
        <v>550</v>
      </c>
      <c r="CEQ21" s="530" t="s">
        <v>550</v>
      </c>
      <c r="CER21" s="530" t="s">
        <v>550</v>
      </c>
      <c r="CES21" s="530" t="s">
        <v>550</v>
      </c>
      <c r="CET21" s="530" t="s">
        <v>550</v>
      </c>
      <c r="CEU21" s="530" t="s">
        <v>550</v>
      </c>
      <c r="CEV21" s="530" t="s">
        <v>550</v>
      </c>
      <c r="CEW21" s="530" t="s">
        <v>550</v>
      </c>
      <c r="CEX21" s="530" t="s">
        <v>550</v>
      </c>
      <c r="CEY21" s="530" t="s">
        <v>550</v>
      </c>
      <c r="CEZ21" s="530" t="s">
        <v>550</v>
      </c>
      <c r="CFA21" s="530" t="s">
        <v>550</v>
      </c>
      <c r="CFB21" s="530" t="s">
        <v>550</v>
      </c>
      <c r="CFC21" s="530" t="s">
        <v>550</v>
      </c>
      <c r="CFD21" s="530" t="s">
        <v>550</v>
      </c>
      <c r="CFE21" s="530" t="s">
        <v>550</v>
      </c>
      <c r="CFF21" s="530" t="s">
        <v>550</v>
      </c>
      <c r="CFG21" s="530" t="s">
        <v>550</v>
      </c>
      <c r="CFH21" s="530" t="s">
        <v>550</v>
      </c>
      <c r="CFI21" s="530" t="s">
        <v>550</v>
      </c>
      <c r="CFJ21" s="530" t="s">
        <v>550</v>
      </c>
      <c r="CFK21" s="530" t="s">
        <v>550</v>
      </c>
      <c r="CFL21" s="530" t="s">
        <v>550</v>
      </c>
      <c r="CFM21" s="530" t="s">
        <v>550</v>
      </c>
      <c r="CFN21" s="530" t="s">
        <v>550</v>
      </c>
      <c r="CFO21" s="530" t="s">
        <v>550</v>
      </c>
      <c r="CFP21" s="530" t="s">
        <v>550</v>
      </c>
      <c r="CFQ21" s="530" t="s">
        <v>550</v>
      </c>
      <c r="CFR21" s="530" t="s">
        <v>550</v>
      </c>
      <c r="CFS21" s="530" t="s">
        <v>550</v>
      </c>
      <c r="CFT21" s="530" t="s">
        <v>550</v>
      </c>
      <c r="CFU21" s="530" t="s">
        <v>550</v>
      </c>
      <c r="CFV21" s="530" t="s">
        <v>550</v>
      </c>
      <c r="CFW21" s="530" t="s">
        <v>550</v>
      </c>
      <c r="CFX21" s="530" t="s">
        <v>550</v>
      </c>
      <c r="CFY21" s="530" t="s">
        <v>550</v>
      </c>
      <c r="CFZ21" s="530" t="s">
        <v>550</v>
      </c>
      <c r="CGA21" s="530" t="s">
        <v>550</v>
      </c>
      <c r="CGB21" s="530" t="s">
        <v>550</v>
      </c>
      <c r="CGC21" s="530" t="s">
        <v>550</v>
      </c>
      <c r="CGD21" s="530" t="s">
        <v>550</v>
      </c>
      <c r="CGE21" s="530" t="s">
        <v>550</v>
      </c>
      <c r="CGF21" s="530" t="s">
        <v>550</v>
      </c>
      <c r="CGG21" s="530" t="s">
        <v>550</v>
      </c>
      <c r="CGH21" s="530" t="s">
        <v>550</v>
      </c>
      <c r="CGI21" s="530" t="s">
        <v>550</v>
      </c>
      <c r="CGJ21" s="530" t="s">
        <v>550</v>
      </c>
      <c r="CGK21" s="530" t="s">
        <v>550</v>
      </c>
      <c r="CGL21" s="530" t="s">
        <v>550</v>
      </c>
      <c r="CGM21" s="530" t="s">
        <v>550</v>
      </c>
      <c r="CGN21" s="530" t="s">
        <v>550</v>
      </c>
      <c r="CGO21" s="530" t="s">
        <v>550</v>
      </c>
      <c r="CGP21" s="530" t="s">
        <v>550</v>
      </c>
      <c r="CGQ21" s="530" t="s">
        <v>550</v>
      </c>
      <c r="CGR21" s="530" t="s">
        <v>550</v>
      </c>
      <c r="CGS21" s="530" t="s">
        <v>550</v>
      </c>
      <c r="CGT21" s="530" t="s">
        <v>550</v>
      </c>
      <c r="CGU21" s="530" t="s">
        <v>550</v>
      </c>
      <c r="CGV21" s="530" t="s">
        <v>550</v>
      </c>
      <c r="CGW21" s="530" t="s">
        <v>550</v>
      </c>
      <c r="CGX21" s="530" t="s">
        <v>550</v>
      </c>
      <c r="CGY21" s="530" t="s">
        <v>550</v>
      </c>
      <c r="CGZ21" s="530" t="s">
        <v>550</v>
      </c>
      <c r="CHA21" s="530" t="s">
        <v>550</v>
      </c>
      <c r="CHB21" s="530" t="s">
        <v>550</v>
      </c>
      <c r="CHC21" s="530" t="s">
        <v>550</v>
      </c>
      <c r="CHD21" s="530" t="s">
        <v>550</v>
      </c>
      <c r="CHE21" s="530" t="s">
        <v>550</v>
      </c>
      <c r="CHF21" s="530" t="s">
        <v>550</v>
      </c>
      <c r="CHG21" s="530" t="s">
        <v>550</v>
      </c>
      <c r="CHH21" s="530" t="s">
        <v>550</v>
      </c>
      <c r="CHI21" s="530" t="s">
        <v>550</v>
      </c>
      <c r="CHJ21" s="530" t="s">
        <v>550</v>
      </c>
      <c r="CHK21" s="530" t="s">
        <v>550</v>
      </c>
      <c r="CHL21" s="530" t="s">
        <v>550</v>
      </c>
      <c r="CHM21" s="530" t="s">
        <v>550</v>
      </c>
      <c r="CHN21" s="530" t="s">
        <v>550</v>
      </c>
      <c r="CHO21" s="530" t="s">
        <v>550</v>
      </c>
      <c r="CHP21" s="530" t="s">
        <v>550</v>
      </c>
      <c r="CHQ21" s="530" t="s">
        <v>550</v>
      </c>
      <c r="CHR21" s="530" t="s">
        <v>550</v>
      </c>
      <c r="CHS21" s="530" t="s">
        <v>550</v>
      </c>
      <c r="CHT21" s="530" t="s">
        <v>550</v>
      </c>
      <c r="CHU21" s="530" t="s">
        <v>550</v>
      </c>
      <c r="CHV21" s="530" t="s">
        <v>550</v>
      </c>
      <c r="CHW21" s="530" t="s">
        <v>550</v>
      </c>
      <c r="CHX21" s="530" t="s">
        <v>550</v>
      </c>
      <c r="CHY21" s="530" t="s">
        <v>550</v>
      </c>
      <c r="CHZ21" s="530" t="s">
        <v>550</v>
      </c>
      <c r="CIA21" s="530" t="s">
        <v>550</v>
      </c>
      <c r="CIB21" s="530" t="s">
        <v>550</v>
      </c>
      <c r="CIC21" s="530" t="s">
        <v>550</v>
      </c>
      <c r="CID21" s="530" t="s">
        <v>550</v>
      </c>
      <c r="CIE21" s="530" t="s">
        <v>550</v>
      </c>
      <c r="CIF21" s="530" t="s">
        <v>550</v>
      </c>
      <c r="CIG21" s="530" t="s">
        <v>550</v>
      </c>
      <c r="CIH21" s="530" t="s">
        <v>550</v>
      </c>
      <c r="CII21" s="530" t="s">
        <v>550</v>
      </c>
      <c r="CIJ21" s="530" t="s">
        <v>550</v>
      </c>
      <c r="CIK21" s="530" t="s">
        <v>550</v>
      </c>
      <c r="CIL21" s="530" t="s">
        <v>550</v>
      </c>
      <c r="CIM21" s="530" t="s">
        <v>550</v>
      </c>
      <c r="CIN21" s="530" t="s">
        <v>550</v>
      </c>
      <c r="CIO21" s="530" t="s">
        <v>550</v>
      </c>
      <c r="CIP21" s="530" t="s">
        <v>550</v>
      </c>
      <c r="CIQ21" s="530" t="s">
        <v>550</v>
      </c>
      <c r="CIR21" s="530" t="s">
        <v>550</v>
      </c>
      <c r="CIS21" s="530" t="s">
        <v>550</v>
      </c>
      <c r="CIT21" s="530" t="s">
        <v>550</v>
      </c>
      <c r="CIU21" s="530" t="s">
        <v>550</v>
      </c>
      <c r="CIV21" s="530" t="s">
        <v>550</v>
      </c>
      <c r="CIW21" s="530" t="s">
        <v>550</v>
      </c>
      <c r="CIX21" s="530" t="s">
        <v>550</v>
      </c>
      <c r="CIY21" s="530" t="s">
        <v>550</v>
      </c>
      <c r="CIZ21" s="530" t="s">
        <v>550</v>
      </c>
      <c r="CJA21" s="530" t="s">
        <v>550</v>
      </c>
      <c r="CJB21" s="530" t="s">
        <v>550</v>
      </c>
      <c r="CJC21" s="530" t="s">
        <v>550</v>
      </c>
      <c r="CJD21" s="530" t="s">
        <v>550</v>
      </c>
      <c r="CJE21" s="530" t="s">
        <v>550</v>
      </c>
      <c r="CJF21" s="530" t="s">
        <v>550</v>
      </c>
      <c r="CJG21" s="530" t="s">
        <v>550</v>
      </c>
      <c r="CJH21" s="530" t="s">
        <v>550</v>
      </c>
      <c r="CJI21" s="530" t="s">
        <v>550</v>
      </c>
      <c r="CJJ21" s="530" t="s">
        <v>550</v>
      </c>
      <c r="CJK21" s="530" t="s">
        <v>550</v>
      </c>
      <c r="CJL21" s="530" t="s">
        <v>550</v>
      </c>
      <c r="CJM21" s="530" t="s">
        <v>550</v>
      </c>
      <c r="CJN21" s="530" t="s">
        <v>550</v>
      </c>
      <c r="CJO21" s="530" t="s">
        <v>550</v>
      </c>
      <c r="CJP21" s="530" t="s">
        <v>550</v>
      </c>
      <c r="CJQ21" s="530" t="s">
        <v>550</v>
      </c>
      <c r="CJR21" s="530" t="s">
        <v>550</v>
      </c>
      <c r="CJS21" s="530" t="s">
        <v>550</v>
      </c>
      <c r="CJT21" s="530" t="s">
        <v>550</v>
      </c>
      <c r="CJU21" s="530" t="s">
        <v>550</v>
      </c>
      <c r="CJV21" s="530" t="s">
        <v>550</v>
      </c>
      <c r="CJW21" s="530" t="s">
        <v>550</v>
      </c>
      <c r="CJX21" s="530" t="s">
        <v>550</v>
      </c>
      <c r="CJY21" s="530" t="s">
        <v>550</v>
      </c>
      <c r="CJZ21" s="530" t="s">
        <v>550</v>
      </c>
      <c r="CKA21" s="530" t="s">
        <v>550</v>
      </c>
      <c r="CKB21" s="530" t="s">
        <v>550</v>
      </c>
      <c r="CKC21" s="530" t="s">
        <v>550</v>
      </c>
      <c r="CKD21" s="530" t="s">
        <v>550</v>
      </c>
      <c r="CKE21" s="530" t="s">
        <v>550</v>
      </c>
      <c r="CKF21" s="530" t="s">
        <v>550</v>
      </c>
      <c r="CKG21" s="530" t="s">
        <v>550</v>
      </c>
      <c r="CKH21" s="530" t="s">
        <v>550</v>
      </c>
      <c r="CKI21" s="530" t="s">
        <v>550</v>
      </c>
      <c r="CKJ21" s="530" t="s">
        <v>550</v>
      </c>
      <c r="CKK21" s="530" t="s">
        <v>550</v>
      </c>
      <c r="CKL21" s="530" t="s">
        <v>550</v>
      </c>
      <c r="CKM21" s="530" t="s">
        <v>550</v>
      </c>
      <c r="CKN21" s="530" t="s">
        <v>550</v>
      </c>
      <c r="CKO21" s="530" t="s">
        <v>550</v>
      </c>
      <c r="CKP21" s="530" t="s">
        <v>550</v>
      </c>
      <c r="CKQ21" s="530" t="s">
        <v>550</v>
      </c>
      <c r="CKR21" s="530" t="s">
        <v>550</v>
      </c>
      <c r="CKS21" s="530" t="s">
        <v>550</v>
      </c>
      <c r="CKT21" s="530" t="s">
        <v>550</v>
      </c>
      <c r="CKU21" s="530" t="s">
        <v>550</v>
      </c>
      <c r="CKV21" s="530" t="s">
        <v>550</v>
      </c>
      <c r="CKW21" s="530" t="s">
        <v>550</v>
      </c>
      <c r="CKX21" s="530" t="s">
        <v>550</v>
      </c>
      <c r="CKY21" s="530" t="s">
        <v>550</v>
      </c>
      <c r="CKZ21" s="530" t="s">
        <v>550</v>
      </c>
      <c r="CLA21" s="530" t="s">
        <v>550</v>
      </c>
      <c r="CLB21" s="530" t="s">
        <v>550</v>
      </c>
      <c r="CLC21" s="530" t="s">
        <v>550</v>
      </c>
      <c r="CLD21" s="530" t="s">
        <v>550</v>
      </c>
      <c r="CLE21" s="530" t="s">
        <v>550</v>
      </c>
      <c r="CLF21" s="530" t="s">
        <v>550</v>
      </c>
      <c r="CLG21" s="530" t="s">
        <v>550</v>
      </c>
      <c r="CLH21" s="530" t="s">
        <v>550</v>
      </c>
      <c r="CLI21" s="530" t="s">
        <v>550</v>
      </c>
      <c r="CLJ21" s="530" t="s">
        <v>550</v>
      </c>
      <c r="CLK21" s="530" t="s">
        <v>550</v>
      </c>
      <c r="CLL21" s="530" t="s">
        <v>550</v>
      </c>
      <c r="CLM21" s="530" t="s">
        <v>550</v>
      </c>
      <c r="CLN21" s="530" t="s">
        <v>550</v>
      </c>
      <c r="CLO21" s="530" t="s">
        <v>550</v>
      </c>
      <c r="CLP21" s="530" t="s">
        <v>550</v>
      </c>
      <c r="CLQ21" s="530" t="s">
        <v>550</v>
      </c>
      <c r="CLR21" s="530" t="s">
        <v>550</v>
      </c>
      <c r="CLS21" s="530" t="s">
        <v>550</v>
      </c>
      <c r="CLT21" s="530" t="s">
        <v>550</v>
      </c>
      <c r="CLU21" s="530" t="s">
        <v>550</v>
      </c>
      <c r="CLV21" s="530" t="s">
        <v>550</v>
      </c>
      <c r="CLW21" s="530" t="s">
        <v>550</v>
      </c>
      <c r="CLX21" s="530" t="s">
        <v>550</v>
      </c>
      <c r="CLY21" s="530" t="s">
        <v>550</v>
      </c>
      <c r="CLZ21" s="530" t="s">
        <v>550</v>
      </c>
      <c r="CMA21" s="530" t="s">
        <v>550</v>
      </c>
      <c r="CMB21" s="530" t="s">
        <v>550</v>
      </c>
      <c r="CMC21" s="530" t="s">
        <v>550</v>
      </c>
      <c r="CMD21" s="530" t="s">
        <v>550</v>
      </c>
      <c r="CME21" s="530" t="s">
        <v>550</v>
      </c>
      <c r="CMF21" s="530" t="s">
        <v>550</v>
      </c>
      <c r="CMG21" s="530" t="s">
        <v>550</v>
      </c>
      <c r="CMH21" s="530" t="s">
        <v>550</v>
      </c>
      <c r="CMI21" s="530" t="s">
        <v>550</v>
      </c>
      <c r="CMJ21" s="530" t="s">
        <v>550</v>
      </c>
      <c r="CMK21" s="530" t="s">
        <v>550</v>
      </c>
      <c r="CML21" s="530" t="s">
        <v>550</v>
      </c>
      <c r="CMM21" s="530" t="s">
        <v>550</v>
      </c>
      <c r="CMN21" s="530" t="s">
        <v>550</v>
      </c>
      <c r="CMO21" s="530" t="s">
        <v>550</v>
      </c>
      <c r="CMP21" s="530" t="s">
        <v>550</v>
      </c>
      <c r="CMQ21" s="530" t="s">
        <v>550</v>
      </c>
      <c r="CMR21" s="530" t="s">
        <v>550</v>
      </c>
      <c r="CMS21" s="530" t="s">
        <v>550</v>
      </c>
      <c r="CMT21" s="530" t="s">
        <v>550</v>
      </c>
      <c r="CMU21" s="530" t="s">
        <v>550</v>
      </c>
      <c r="CMV21" s="530" t="s">
        <v>550</v>
      </c>
      <c r="CMW21" s="530" t="s">
        <v>550</v>
      </c>
      <c r="CMX21" s="530" t="s">
        <v>550</v>
      </c>
      <c r="CMY21" s="530" t="s">
        <v>550</v>
      </c>
      <c r="CMZ21" s="530" t="s">
        <v>550</v>
      </c>
      <c r="CNA21" s="530" t="s">
        <v>550</v>
      </c>
      <c r="CNB21" s="530" t="s">
        <v>550</v>
      </c>
      <c r="CNC21" s="530" t="s">
        <v>550</v>
      </c>
      <c r="CND21" s="530" t="s">
        <v>550</v>
      </c>
      <c r="CNE21" s="530" t="s">
        <v>550</v>
      </c>
      <c r="CNF21" s="530" t="s">
        <v>550</v>
      </c>
      <c r="CNG21" s="530" t="s">
        <v>550</v>
      </c>
      <c r="CNH21" s="530" t="s">
        <v>550</v>
      </c>
      <c r="CNI21" s="530" t="s">
        <v>550</v>
      </c>
      <c r="CNJ21" s="530" t="s">
        <v>550</v>
      </c>
      <c r="CNK21" s="530" t="s">
        <v>550</v>
      </c>
      <c r="CNL21" s="530" t="s">
        <v>550</v>
      </c>
      <c r="CNM21" s="530" t="s">
        <v>550</v>
      </c>
      <c r="CNN21" s="530" t="s">
        <v>550</v>
      </c>
      <c r="CNO21" s="530" t="s">
        <v>550</v>
      </c>
      <c r="CNP21" s="530" t="s">
        <v>550</v>
      </c>
      <c r="CNQ21" s="530" t="s">
        <v>550</v>
      </c>
      <c r="CNR21" s="530" t="s">
        <v>550</v>
      </c>
      <c r="CNS21" s="530" t="s">
        <v>550</v>
      </c>
      <c r="CNT21" s="530" t="s">
        <v>550</v>
      </c>
      <c r="CNU21" s="530" t="s">
        <v>550</v>
      </c>
      <c r="CNV21" s="530" t="s">
        <v>550</v>
      </c>
      <c r="CNW21" s="530" t="s">
        <v>550</v>
      </c>
      <c r="CNX21" s="530" t="s">
        <v>550</v>
      </c>
      <c r="CNY21" s="530" t="s">
        <v>550</v>
      </c>
      <c r="CNZ21" s="530" t="s">
        <v>550</v>
      </c>
      <c r="COA21" s="530" t="s">
        <v>550</v>
      </c>
      <c r="COB21" s="530" t="s">
        <v>550</v>
      </c>
      <c r="COC21" s="530" t="s">
        <v>550</v>
      </c>
      <c r="COD21" s="530" t="s">
        <v>550</v>
      </c>
      <c r="COE21" s="530" t="s">
        <v>550</v>
      </c>
      <c r="COF21" s="530" t="s">
        <v>550</v>
      </c>
      <c r="COG21" s="530" t="s">
        <v>550</v>
      </c>
      <c r="COH21" s="530" t="s">
        <v>550</v>
      </c>
      <c r="COI21" s="530" t="s">
        <v>550</v>
      </c>
      <c r="COJ21" s="530" t="s">
        <v>550</v>
      </c>
      <c r="COK21" s="530" t="s">
        <v>550</v>
      </c>
      <c r="COL21" s="530" t="s">
        <v>550</v>
      </c>
      <c r="COM21" s="530" t="s">
        <v>550</v>
      </c>
      <c r="CON21" s="530" t="s">
        <v>550</v>
      </c>
      <c r="COO21" s="530" t="s">
        <v>550</v>
      </c>
      <c r="COP21" s="530" t="s">
        <v>550</v>
      </c>
      <c r="COQ21" s="530" t="s">
        <v>550</v>
      </c>
      <c r="COR21" s="530" t="s">
        <v>550</v>
      </c>
      <c r="COS21" s="530" t="s">
        <v>550</v>
      </c>
      <c r="COT21" s="530" t="s">
        <v>550</v>
      </c>
      <c r="COU21" s="530" t="s">
        <v>550</v>
      </c>
      <c r="COV21" s="530" t="s">
        <v>550</v>
      </c>
      <c r="COW21" s="530" t="s">
        <v>550</v>
      </c>
      <c r="COX21" s="530" t="s">
        <v>550</v>
      </c>
      <c r="COY21" s="530" t="s">
        <v>550</v>
      </c>
      <c r="COZ21" s="530" t="s">
        <v>550</v>
      </c>
      <c r="CPA21" s="530" t="s">
        <v>550</v>
      </c>
      <c r="CPB21" s="530" t="s">
        <v>550</v>
      </c>
      <c r="CPC21" s="530" t="s">
        <v>550</v>
      </c>
      <c r="CPD21" s="530" t="s">
        <v>550</v>
      </c>
      <c r="CPE21" s="530" t="s">
        <v>550</v>
      </c>
      <c r="CPF21" s="530" t="s">
        <v>550</v>
      </c>
      <c r="CPG21" s="530" t="s">
        <v>550</v>
      </c>
      <c r="CPH21" s="530" t="s">
        <v>550</v>
      </c>
      <c r="CPI21" s="530" t="s">
        <v>550</v>
      </c>
      <c r="CPJ21" s="530" t="s">
        <v>550</v>
      </c>
      <c r="CPK21" s="530" t="s">
        <v>550</v>
      </c>
      <c r="CPL21" s="530" t="s">
        <v>550</v>
      </c>
      <c r="CPM21" s="530" t="s">
        <v>550</v>
      </c>
      <c r="CPN21" s="530" t="s">
        <v>550</v>
      </c>
      <c r="CPO21" s="530" t="s">
        <v>550</v>
      </c>
      <c r="CPP21" s="530" t="s">
        <v>550</v>
      </c>
      <c r="CPQ21" s="530" t="s">
        <v>550</v>
      </c>
      <c r="CPR21" s="530" t="s">
        <v>550</v>
      </c>
      <c r="CPS21" s="530" t="s">
        <v>550</v>
      </c>
      <c r="CPT21" s="530" t="s">
        <v>550</v>
      </c>
      <c r="CPU21" s="530" t="s">
        <v>550</v>
      </c>
      <c r="CPV21" s="530" t="s">
        <v>550</v>
      </c>
      <c r="CPW21" s="530" t="s">
        <v>550</v>
      </c>
      <c r="CPX21" s="530" t="s">
        <v>550</v>
      </c>
      <c r="CPY21" s="530" t="s">
        <v>550</v>
      </c>
      <c r="CPZ21" s="530" t="s">
        <v>550</v>
      </c>
      <c r="CQA21" s="530" t="s">
        <v>550</v>
      </c>
      <c r="CQB21" s="530" t="s">
        <v>550</v>
      </c>
      <c r="CQC21" s="530" t="s">
        <v>550</v>
      </c>
      <c r="CQD21" s="530" t="s">
        <v>550</v>
      </c>
      <c r="CQE21" s="530" t="s">
        <v>550</v>
      </c>
      <c r="CQF21" s="530" t="s">
        <v>550</v>
      </c>
      <c r="CQG21" s="530" t="s">
        <v>550</v>
      </c>
      <c r="CQH21" s="530" t="s">
        <v>550</v>
      </c>
      <c r="CQI21" s="530" t="s">
        <v>550</v>
      </c>
      <c r="CQJ21" s="530" t="s">
        <v>550</v>
      </c>
      <c r="CQK21" s="530" t="s">
        <v>550</v>
      </c>
      <c r="CQL21" s="530" t="s">
        <v>550</v>
      </c>
      <c r="CQM21" s="530" t="s">
        <v>550</v>
      </c>
      <c r="CQN21" s="530" t="s">
        <v>550</v>
      </c>
      <c r="CQO21" s="530" t="s">
        <v>550</v>
      </c>
      <c r="CQP21" s="530" t="s">
        <v>550</v>
      </c>
      <c r="CQQ21" s="530" t="s">
        <v>550</v>
      </c>
      <c r="CQR21" s="530" t="s">
        <v>550</v>
      </c>
      <c r="CQS21" s="530" t="s">
        <v>550</v>
      </c>
      <c r="CQT21" s="530" t="s">
        <v>550</v>
      </c>
      <c r="CQU21" s="530" t="s">
        <v>550</v>
      </c>
      <c r="CQV21" s="530" t="s">
        <v>550</v>
      </c>
      <c r="CQW21" s="530" t="s">
        <v>550</v>
      </c>
      <c r="CQX21" s="530" t="s">
        <v>550</v>
      </c>
      <c r="CQY21" s="530" t="s">
        <v>550</v>
      </c>
      <c r="CQZ21" s="530" t="s">
        <v>550</v>
      </c>
      <c r="CRA21" s="530" t="s">
        <v>550</v>
      </c>
      <c r="CRB21" s="530" t="s">
        <v>550</v>
      </c>
      <c r="CRC21" s="530" t="s">
        <v>550</v>
      </c>
      <c r="CRD21" s="530" t="s">
        <v>550</v>
      </c>
      <c r="CRE21" s="530" t="s">
        <v>550</v>
      </c>
      <c r="CRF21" s="530" t="s">
        <v>550</v>
      </c>
      <c r="CRG21" s="530" t="s">
        <v>550</v>
      </c>
      <c r="CRH21" s="530" t="s">
        <v>550</v>
      </c>
      <c r="CRI21" s="530" t="s">
        <v>550</v>
      </c>
      <c r="CRJ21" s="530" t="s">
        <v>550</v>
      </c>
      <c r="CRK21" s="530" t="s">
        <v>550</v>
      </c>
      <c r="CRL21" s="530" t="s">
        <v>550</v>
      </c>
      <c r="CRM21" s="530" t="s">
        <v>550</v>
      </c>
      <c r="CRN21" s="530" t="s">
        <v>550</v>
      </c>
      <c r="CRO21" s="530" t="s">
        <v>550</v>
      </c>
      <c r="CRP21" s="530" t="s">
        <v>550</v>
      </c>
      <c r="CRQ21" s="530" t="s">
        <v>550</v>
      </c>
      <c r="CRR21" s="530" t="s">
        <v>550</v>
      </c>
      <c r="CRS21" s="530" t="s">
        <v>550</v>
      </c>
      <c r="CRT21" s="530" t="s">
        <v>550</v>
      </c>
      <c r="CRU21" s="530" t="s">
        <v>550</v>
      </c>
      <c r="CRV21" s="530" t="s">
        <v>550</v>
      </c>
      <c r="CRW21" s="530" t="s">
        <v>550</v>
      </c>
      <c r="CRX21" s="530" t="s">
        <v>550</v>
      </c>
      <c r="CRY21" s="530" t="s">
        <v>550</v>
      </c>
      <c r="CRZ21" s="530" t="s">
        <v>550</v>
      </c>
      <c r="CSA21" s="530" t="s">
        <v>550</v>
      </c>
      <c r="CSB21" s="530" t="s">
        <v>550</v>
      </c>
      <c r="CSC21" s="530" t="s">
        <v>550</v>
      </c>
      <c r="CSD21" s="530" t="s">
        <v>550</v>
      </c>
      <c r="CSE21" s="530" t="s">
        <v>550</v>
      </c>
      <c r="CSF21" s="530" t="s">
        <v>550</v>
      </c>
      <c r="CSG21" s="530" t="s">
        <v>550</v>
      </c>
      <c r="CSH21" s="530" t="s">
        <v>550</v>
      </c>
      <c r="CSI21" s="530" t="s">
        <v>550</v>
      </c>
      <c r="CSJ21" s="530" t="s">
        <v>550</v>
      </c>
      <c r="CSK21" s="530" t="s">
        <v>550</v>
      </c>
      <c r="CSL21" s="530" t="s">
        <v>550</v>
      </c>
      <c r="CSM21" s="530" t="s">
        <v>550</v>
      </c>
      <c r="CSN21" s="530" t="s">
        <v>550</v>
      </c>
      <c r="CSO21" s="530" t="s">
        <v>550</v>
      </c>
      <c r="CSP21" s="530" t="s">
        <v>550</v>
      </c>
      <c r="CSQ21" s="530" t="s">
        <v>550</v>
      </c>
      <c r="CSR21" s="530" t="s">
        <v>550</v>
      </c>
      <c r="CSS21" s="530" t="s">
        <v>550</v>
      </c>
      <c r="CST21" s="530" t="s">
        <v>550</v>
      </c>
      <c r="CSU21" s="530" t="s">
        <v>550</v>
      </c>
      <c r="CSV21" s="530" t="s">
        <v>550</v>
      </c>
      <c r="CSW21" s="530" t="s">
        <v>550</v>
      </c>
      <c r="CSX21" s="530" t="s">
        <v>550</v>
      </c>
      <c r="CSY21" s="530" t="s">
        <v>550</v>
      </c>
      <c r="CSZ21" s="530" t="s">
        <v>550</v>
      </c>
      <c r="CTA21" s="530" t="s">
        <v>550</v>
      </c>
      <c r="CTB21" s="530" t="s">
        <v>550</v>
      </c>
      <c r="CTC21" s="530" t="s">
        <v>550</v>
      </c>
      <c r="CTD21" s="530" t="s">
        <v>550</v>
      </c>
      <c r="CTE21" s="530" t="s">
        <v>550</v>
      </c>
      <c r="CTF21" s="530" t="s">
        <v>550</v>
      </c>
      <c r="CTG21" s="530" t="s">
        <v>550</v>
      </c>
      <c r="CTH21" s="530" t="s">
        <v>550</v>
      </c>
      <c r="CTI21" s="530" t="s">
        <v>550</v>
      </c>
      <c r="CTJ21" s="530" t="s">
        <v>550</v>
      </c>
      <c r="CTK21" s="530" t="s">
        <v>550</v>
      </c>
      <c r="CTL21" s="530" t="s">
        <v>550</v>
      </c>
      <c r="CTM21" s="530" t="s">
        <v>550</v>
      </c>
      <c r="CTN21" s="530" t="s">
        <v>550</v>
      </c>
      <c r="CTO21" s="530" t="s">
        <v>550</v>
      </c>
      <c r="CTP21" s="530" t="s">
        <v>550</v>
      </c>
      <c r="CTQ21" s="530" t="s">
        <v>550</v>
      </c>
      <c r="CTR21" s="530" t="s">
        <v>550</v>
      </c>
      <c r="CTS21" s="530" t="s">
        <v>550</v>
      </c>
      <c r="CTT21" s="530" t="s">
        <v>550</v>
      </c>
      <c r="CTU21" s="530" t="s">
        <v>550</v>
      </c>
      <c r="CTV21" s="530" t="s">
        <v>550</v>
      </c>
      <c r="CTW21" s="530" t="s">
        <v>550</v>
      </c>
      <c r="CTX21" s="530" t="s">
        <v>550</v>
      </c>
      <c r="CTY21" s="530" t="s">
        <v>550</v>
      </c>
      <c r="CTZ21" s="530" t="s">
        <v>550</v>
      </c>
      <c r="CUA21" s="530" t="s">
        <v>550</v>
      </c>
      <c r="CUB21" s="530" t="s">
        <v>550</v>
      </c>
      <c r="CUC21" s="530" t="s">
        <v>550</v>
      </c>
      <c r="CUD21" s="530" t="s">
        <v>550</v>
      </c>
      <c r="CUE21" s="530" t="s">
        <v>550</v>
      </c>
      <c r="CUF21" s="530" t="s">
        <v>550</v>
      </c>
      <c r="CUG21" s="530" t="s">
        <v>550</v>
      </c>
      <c r="CUH21" s="530" t="s">
        <v>550</v>
      </c>
      <c r="CUI21" s="530" t="s">
        <v>550</v>
      </c>
      <c r="CUJ21" s="530" t="s">
        <v>550</v>
      </c>
      <c r="CUK21" s="530" t="s">
        <v>550</v>
      </c>
      <c r="CUL21" s="530" t="s">
        <v>550</v>
      </c>
      <c r="CUM21" s="530" t="s">
        <v>550</v>
      </c>
      <c r="CUN21" s="530" t="s">
        <v>550</v>
      </c>
      <c r="CUO21" s="530" t="s">
        <v>550</v>
      </c>
      <c r="CUP21" s="530" t="s">
        <v>550</v>
      </c>
      <c r="CUQ21" s="530" t="s">
        <v>550</v>
      </c>
      <c r="CUR21" s="530" t="s">
        <v>550</v>
      </c>
      <c r="CUS21" s="530" t="s">
        <v>550</v>
      </c>
      <c r="CUT21" s="530" t="s">
        <v>550</v>
      </c>
      <c r="CUU21" s="530" t="s">
        <v>550</v>
      </c>
      <c r="CUV21" s="530" t="s">
        <v>550</v>
      </c>
      <c r="CUW21" s="530" t="s">
        <v>550</v>
      </c>
      <c r="CUX21" s="530" t="s">
        <v>550</v>
      </c>
      <c r="CUY21" s="530" t="s">
        <v>550</v>
      </c>
      <c r="CUZ21" s="530" t="s">
        <v>550</v>
      </c>
      <c r="CVA21" s="530" t="s">
        <v>550</v>
      </c>
      <c r="CVB21" s="530" t="s">
        <v>550</v>
      </c>
      <c r="CVC21" s="530" t="s">
        <v>550</v>
      </c>
      <c r="CVD21" s="530" t="s">
        <v>550</v>
      </c>
      <c r="CVE21" s="530" t="s">
        <v>550</v>
      </c>
      <c r="CVF21" s="530" t="s">
        <v>550</v>
      </c>
      <c r="CVG21" s="530" t="s">
        <v>550</v>
      </c>
      <c r="CVH21" s="530" t="s">
        <v>550</v>
      </c>
      <c r="CVI21" s="530" t="s">
        <v>550</v>
      </c>
      <c r="CVJ21" s="530" t="s">
        <v>550</v>
      </c>
      <c r="CVK21" s="530" t="s">
        <v>550</v>
      </c>
      <c r="CVL21" s="530" t="s">
        <v>550</v>
      </c>
      <c r="CVM21" s="530" t="s">
        <v>550</v>
      </c>
      <c r="CVN21" s="530" t="s">
        <v>550</v>
      </c>
      <c r="CVO21" s="530" t="s">
        <v>550</v>
      </c>
      <c r="CVP21" s="530" t="s">
        <v>550</v>
      </c>
      <c r="CVQ21" s="530" t="s">
        <v>550</v>
      </c>
      <c r="CVR21" s="530" t="s">
        <v>550</v>
      </c>
      <c r="CVS21" s="530" t="s">
        <v>550</v>
      </c>
      <c r="CVT21" s="530" t="s">
        <v>550</v>
      </c>
      <c r="CVU21" s="530" t="s">
        <v>550</v>
      </c>
      <c r="CVV21" s="530" t="s">
        <v>550</v>
      </c>
      <c r="CVW21" s="530" t="s">
        <v>550</v>
      </c>
      <c r="CVX21" s="530" t="s">
        <v>550</v>
      </c>
      <c r="CVY21" s="530" t="s">
        <v>550</v>
      </c>
      <c r="CVZ21" s="530" t="s">
        <v>550</v>
      </c>
      <c r="CWA21" s="530" t="s">
        <v>550</v>
      </c>
      <c r="CWB21" s="530" t="s">
        <v>550</v>
      </c>
      <c r="CWC21" s="530" t="s">
        <v>550</v>
      </c>
      <c r="CWD21" s="530" t="s">
        <v>550</v>
      </c>
      <c r="CWE21" s="530" t="s">
        <v>550</v>
      </c>
      <c r="CWF21" s="530" t="s">
        <v>550</v>
      </c>
      <c r="CWG21" s="530" t="s">
        <v>550</v>
      </c>
      <c r="CWH21" s="530" t="s">
        <v>550</v>
      </c>
      <c r="CWI21" s="530" t="s">
        <v>550</v>
      </c>
      <c r="CWJ21" s="530" t="s">
        <v>550</v>
      </c>
      <c r="CWK21" s="530" t="s">
        <v>550</v>
      </c>
      <c r="CWL21" s="530" t="s">
        <v>550</v>
      </c>
      <c r="CWM21" s="530" t="s">
        <v>550</v>
      </c>
      <c r="CWN21" s="530" t="s">
        <v>550</v>
      </c>
      <c r="CWO21" s="530" t="s">
        <v>550</v>
      </c>
      <c r="CWP21" s="530" t="s">
        <v>550</v>
      </c>
      <c r="CWQ21" s="530" t="s">
        <v>550</v>
      </c>
      <c r="CWR21" s="530" t="s">
        <v>550</v>
      </c>
      <c r="CWS21" s="530" t="s">
        <v>550</v>
      </c>
      <c r="CWT21" s="530" t="s">
        <v>550</v>
      </c>
      <c r="CWU21" s="530" t="s">
        <v>550</v>
      </c>
      <c r="CWV21" s="530" t="s">
        <v>550</v>
      </c>
      <c r="CWW21" s="530" t="s">
        <v>550</v>
      </c>
      <c r="CWX21" s="530" t="s">
        <v>550</v>
      </c>
      <c r="CWY21" s="530" t="s">
        <v>550</v>
      </c>
      <c r="CWZ21" s="530" t="s">
        <v>550</v>
      </c>
      <c r="CXA21" s="530" t="s">
        <v>550</v>
      </c>
      <c r="CXB21" s="530" t="s">
        <v>550</v>
      </c>
      <c r="CXC21" s="530" t="s">
        <v>550</v>
      </c>
      <c r="CXD21" s="530" t="s">
        <v>550</v>
      </c>
      <c r="CXE21" s="530" t="s">
        <v>550</v>
      </c>
      <c r="CXF21" s="530" t="s">
        <v>550</v>
      </c>
      <c r="CXG21" s="530" t="s">
        <v>550</v>
      </c>
      <c r="CXH21" s="530" t="s">
        <v>550</v>
      </c>
      <c r="CXI21" s="530" t="s">
        <v>550</v>
      </c>
      <c r="CXJ21" s="530" t="s">
        <v>550</v>
      </c>
      <c r="CXK21" s="530" t="s">
        <v>550</v>
      </c>
      <c r="CXL21" s="530" t="s">
        <v>550</v>
      </c>
      <c r="CXM21" s="530" t="s">
        <v>550</v>
      </c>
      <c r="CXN21" s="530" t="s">
        <v>550</v>
      </c>
      <c r="CXO21" s="530" t="s">
        <v>550</v>
      </c>
      <c r="CXP21" s="530" t="s">
        <v>550</v>
      </c>
      <c r="CXQ21" s="530" t="s">
        <v>550</v>
      </c>
      <c r="CXR21" s="530" t="s">
        <v>550</v>
      </c>
      <c r="CXS21" s="530" t="s">
        <v>550</v>
      </c>
      <c r="CXT21" s="530" t="s">
        <v>550</v>
      </c>
      <c r="CXU21" s="530" t="s">
        <v>550</v>
      </c>
      <c r="CXV21" s="530" t="s">
        <v>550</v>
      </c>
      <c r="CXW21" s="530" t="s">
        <v>550</v>
      </c>
      <c r="CXX21" s="530" t="s">
        <v>550</v>
      </c>
      <c r="CXY21" s="530" t="s">
        <v>550</v>
      </c>
      <c r="CXZ21" s="530" t="s">
        <v>550</v>
      </c>
      <c r="CYA21" s="530" t="s">
        <v>550</v>
      </c>
      <c r="CYB21" s="530" t="s">
        <v>550</v>
      </c>
      <c r="CYC21" s="530" t="s">
        <v>550</v>
      </c>
      <c r="CYD21" s="530" t="s">
        <v>550</v>
      </c>
      <c r="CYE21" s="530" t="s">
        <v>550</v>
      </c>
      <c r="CYF21" s="530" t="s">
        <v>550</v>
      </c>
      <c r="CYG21" s="530" t="s">
        <v>550</v>
      </c>
      <c r="CYH21" s="530" t="s">
        <v>550</v>
      </c>
      <c r="CYI21" s="530" t="s">
        <v>550</v>
      </c>
      <c r="CYJ21" s="530" t="s">
        <v>550</v>
      </c>
      <c r="CYK21" s="530" t="s">
        <v>550</v>
      </c>
      <c r="CYL21" s="530" t="s">
        <v>550</v>
      </c>
      <c r="CYM21" s="530" t="s">
        <v>550</v>
      </c>
      <c r="CYN21" s="530" t="s">
        <v>550</v>
      </c>
      <c r="CYO21" s="530" t="s">
        <v>550</v>
      </c>
      <c r="CYP21" s="530" t="s">
        <v>550</v>
      </c>
      <c r="CYQ21" s="530" t="s">
        <v>550</v>
      </c>
      <c r="CYR21" s="530" t="s">
        <v>550</v>
      </c>
      <c r="CYS21" s="530" t="s">
        <v>550</v>
      </c>
      <c r="CYT21" s="530" t="s">
        <v>550</v>
      </c>
      <c r="CYU21" s="530" t="s">
        <v>550</v>
      </c>
      <c r="CYV21" s="530" t="s">
        <v>550</v>
      </c>
      <c r="CYW21" s="530" t="s">
        <v>550</v>
      </c>
      <c r="CYX21" s="530" t="s">
        <v>550</v>
      </c>
      <c r="CYY21" s="530" t="s">
        <v>550</v>
      </c>
      <c r="CYZ21" s="530" t="s">
        <v>550</v>
      </c>
      <c r="CZA21" s="530" t="s">
        <v>550</v>
      </c>
      <c r="CZB21" s="530" t="s">
        <v>550</v>
      </c>
      <c r="CZC21" s="530" t="s">
        <v>550</v>
      </c>
      <c r="CZD21" s="530" t="s">
        <v>550</v>
      </c>
      <c r="CZE21" s="530" t="s">
        <v>550</v>
      </c>
      <c r="CZF21" s="530" t="s">
        <v>550</v>
      </c>
      <c r="CZG21" s="530" t="s">
        <v>550</v>
      </c>
      <c r="CZH21" s="530" t="s">
        <v>550</v>
      </c>
      <c r="CZI21" s="530" t="s">
        <v>550</v>
      </c>
      <c r="CZJ21" s="530" t="s">
        <v>550</v>
      </c>
      <c r="CZK21" s="530" t="s">
        <v>550</v>
      </c>
      <c r="CZL21" s="530" t="s">
        <v>550</v>
      </c>
      <c r="CZM21" s="530" t="s">
        <v>550</v>
      </c>
      <c r="CZN21" s="530" t="s">
        <v>550</v>
      </c>
      <c r="CZO21" s="530" t="s">
        <v>550</v>
      </c>
      <c r="CZP21" s="530" t="s">
        <v>550</v>
      </c>
      <c r="CZQ21" s="530" t="s">
        <v>550</v>
      </c>
      <c r="CZR21" s="530" t="s">
        <v>550</v>
      </c>
      <c r="CZS21" s="530" t="s">
        <v>550</v>
      </c>
      <c r="CZT21" s="530" t="s">
        <v>550</v>
      </c>
      <c r="CZU21" s="530" t="s">
        <v>550</v>
      </c>
      <c r="CZV21" s="530" t="s">
        <v>550</v>
      </c>
      <c r="CZW21" s="530" t="s">
        <v>550</v>
      </c>
      <c r="CZX21" s="530" t="s">
        <v>550</v>
      </c>
      <c r="CZY21" s="530" t="s">
        <v>550</v>
      </c>
      <c r="CZZ21" s="530" t="s">
        <v>550</v>
      </c>
      <c r="DAA21" s="530" t="s">
        <v>550</v>
      </c>
      <c r="DAB21" s="530" t="s">
        <v>550</v>
      </c>
      <c r="DAC21" s="530" t="s">
        <v>550</v>
      </c>
      <c r="DAD21" s="530" t="s">
        <v>550</v>
      </c>
      <c r="DAE21" s="530" t="s">
        <v>550</v>
      </c>
      <c r="DAF21" s="530" t="s">
        <v>550</v>
      </c>
      <c r="DAG21" s="530" t="s">
        <v>550</v>
      </c>
      <c r="DAH21" s="530" t="s">
        <v>550</v>
      </c>
      <c r="DAI21" s="530" t="s">
        <v>550</v>
      </c>
      <c r="DAJ21" s="530" t="s">
        <v>550</v>
      </c>
      <c r="DAK21" s="530" t="s">
        <v>550</v>
      </c>
      <c r="DAL21" s="530" t="s">
        <v>550</v>
      </c>
      <c r="DAM21" s="530" t="s">
        <v>550</v>
      </c>
      <c r="DAN21" s="530" t="s">
        <v>550</v>
      </c>
      <c r="DAO21" s="530" t="s">
        <v>550</v>
      </c>
      <c r="DAP21" s="530" t="s">
        <v>550</v>
      </c>
      <c r="DAQ21" s="530" t="s">
        <v>550</v>
      </c>
      <c r="DAR21" s="530" t="s">
        <v>550</v>
      </c>
      <c r="DAS21" s="530" t="s">
        <v>550</v>
      </c>
      <c r="DAT21" s="530" t="s">
        <v>550</v>
      </c>
      <c r="DAU21" s="530" t="s">
        <v>550</v>
      </c>
      <c r="DAV21" s="530" t="s">
        <v>550</v>
      </c>
      <c r="DAW21" s="530" t="s">
        <v>550</v>
      </c>
      <c r="DAX21" s="530" t="s">
        <v>550</v>
      </c>
      <c r="DAY21" s="530" t="s">
        <v>550</v>
      </c>
      <c r="DAZ21" s="530" t="s">
        <v>550</v>
      </c>
      <c r="DBA21" s="530" t="s">
        <v>550</v>
      </c>
      <c r="DBB21" s="530" t="s">
        <v>550</v>
      </c>
      <c r="DBC21" s="530" t="s">
        <v>550</v>
      </c>
      <c r="DBD21" s="530" t="s">
        <v>550</v>
      </c>
      <c r="DBE21" s="530" t="s">
        <v>550</v>
      </c>
      <c r="DBF21" s="530" t="s">
        <v>550</v>
      </c>
      <c r="DBG21" s="530" t="s">
        <v>550</v>
      </c>
      <c r="DBH21" s="530" t="s">
        <v>550</v>
      </c>
      <c r="DBI21" s="530" t="s">
        <v>550</v>
      </c>
      <c r="DBJ21" s="530" t="s">
        <v>550</v>
      </c>
      <c r="DBK21" s="530" t="s">
        <v>550</v>
      </c>
      <c r="DBL21" s="530" t="s">
        <v>550</v>
      </c>
      <c r="DBM21" s="530" t="s">
        <v>550</v>
      </c>
      <c r="DBN21" s="530" t="s">
        <v>550</v>
      </c>
      <c r="DBO21" s="530" t="s">
        <v>550</v>
      </c>
      <c r="DBP21" s="530" t="s">
        <v>550</v>
      </c>
      <c r="DBQ21" s="530" t="s">
        <v>550</v>
      </c>
      <c r="DBR21" s="530" t="s">
        <v>550</v>
      </c>
      <c r="DBS21" s="530" t="s">
        <v>550</v>
      </c>
      <c r="DBT21" s="530" t="s">
        <v>550</v>
      </c>
      <c r="DBU21" s="530" t="s">
        <v>550</v>
      </c>
      <c r="DBV21" s="530" t="s">
        <v>550</v>
      </c>
      <c r="DBW21" s="530" t="s">
        <v>550</v>
      </c>
      <c r="DBX21" s="530" t="s">
        <v>550</v>
      </c>
      <c r="DBY21" s="530" t="s">
        <v>550</v>
      </c>
      <c r="DBZ21" s="530" t="s">
        <v>550</v>
      </c>
      <c r="DCA21" s="530" t="s">
        <v>550</v>
      </c>
      <c r="DCB21" s="530" t="s">
        <v>550</v>
      </c>
      <c r="DCC21" s="530" t="s">
        <v>550</v>
      </c>
      <c r="DCD21" s="530" t="s">
        <v>550</v>
      </c>
      <c r="DCE21" s="530" t="s">
        <v>550</v>
      </c>
      <c r="DCF21" s="530" t="s">
        <v>550</v>
      </c>
      <c r="DCG21" s="530" t="s">
        <v>550</v>
      </c>
      <c r="DCH21" s="530" t="s">
        <v>550</v>
      </c>
      <c r="DCI21" s="530" t="s">
        <v>550</v>
      </c>
      <c r="DCJ21" s="530" t="s">
        <v>550</v>
      </c>
      <c r="DCK21" s="530" t="s">
        <v>550</v>
      </c>
      <c r="DCL21" s="530" t="s">
        <v>550</v>
      </c>
      <c r="DCM21" s="530" t="s">
        <v>550</v>
      </c>
      <c r="DCN21" s="530" t="s">
        <v>550</v>
      </c>
      <c r="DCO21" s="530" t="s">
        <v>550</v>
      </c>
      <c r="DCP21" s="530" t="s">
        <v>550</v>
      </c>
      <c r="DCQ21" s="530" t="s">
        <v>550</v>
      </c>
      <c r="DCR21" s="530" t="s">
        <v>550</v>
      </c>
      <c r="DCS21" s="530" t="s">
        <v>550</v>
      </c>
      <c r="DCT21" s="530" t="s">
        <v>550</v>
      </c>
      <c r="DCU21" s="530" t="s">
        <v>550</v>
      </c>
      <c r="DCV21" s="530" t="s">
        <v>550</v>
      </c>
      <c r="DCW21" s="530" t="s">
        <v>550</v>
      </c>
      <c r="DCX21" s="530" t="s">
        <v>550</v>
      </c>
      <c r="DCY21" s="530" t="s">
        <v>550</v>
      </c>
      <c r="DCZ21" s="530" t="s">
        <v>550</v>
      </c>
      <c r="DDA21" s="530" t="s">
        <v>550</v>
      </c>
      <c r="DDB21" s="530" t="s">
        <v>550</v>
      </c>
      <c r="DDC21" s="530" t="s">
        <v>550</v>
      </c>
      <c r="DDD21" s="530" t="s">
        <v>550</v>
      </c>
      <c r="DDE21" s="530" t="s">
        <v>550</v>
      </c>
      <c r="DDF21" s="530" t="s">
        <v>550</v>
      </c>
      <c r="DDG21" s="530" t="s">
        <v>550</v>
      </c>
      <c r="DDH21" s="530" t="s">
        <v>550</v>
      </c>
      <c r="DDI21" s="530" t="s">
        <v>550</v>
      </c>
      <c r="DDJ21" s="530" t="s">
        <v>550</v>
      </c>
      <c r="DDK21" s="530" t="s">
        <v>550</v>
      </c>
      <c r="DDL21" s="530" t="s">
        <v>550</v>
      </c>
      <c r="DDM21" s="530" t="s">
        <v>550</v>
      </c>
      <c r="DDN21" s="530" t="s">
        <v>550</v>
      </c>
      <c r="DDO21" s="530" t="s">
        <v>550</v>
      </c>
      <c r="DDP21" s="530" t="s">
        <v>550</v>
      </c>
      <c r="DDQ21" s="530" t="s">
        <v>550</v>
      </c>
      <c r="DDR21" s="530" t="s">
        <v>550</v>
      </c>
      <c r="DDS21" s="530" t="s">
        <v>550</v>
      </c>
      <c r="DDT21" s="530" t="s">
        <v>550</v>
      </c>
      <c r="DDU21" s="530" t="s">
        <v>550</v>
      </c>
      <c r="DDV21" s="530" t="s">
        <v>550</v>
      </c>
      <c r="DDW21" s="530" t="s">
        <v>550</v>
      </c>
      <c r="DDX21" s="530" t="s">
        <v>550</v>
      </c>
      <c r="DDY21" s="530" t="s">
        <v>550</v>
      </c>
      <c r="DDZ21" s="530" t="s">
        <v>550</v>
      </c>
      <c r="DEA21" s="530" t="s">
        <v>550</v>
      </c>
      <c r="DEB21" s="530" t="s">
        <v>550</v>
      </c>
      <c r="DEC21" s="530" t="s">
        <v>550</v>
      </c>
      <c r="DED21" s="530" t="s">
        <v>550</v>
      </c>
      <c r="DEE21" s="530" t="s">
        <v>550</v>
      </c>
      <c r="DEF21" s="530" t="s">
        <v>550</v>
      </c>
      <c r="DEG21" s="530" t="s">
        <v>550</v>
      </c>
      <c r="DEH21" s="530" t="s">
        <v>550</v>
      </c>
      <c r="DEI21" s="530" t="s">
        <v>550</v>
      </c>
      <c r="DEJ21" s="530" t="s">
        <v>550</v>
      </c>
      <c r="DEK21" s="530" t="s">
        <v>550</v>
      </c>
      <c r="DEL21" s="530" t="s">
        <v>550</v>
      </c>
      <c r="DEM21" s="530" t="s">
        <v>550</v>
      </c>
      <c r="DEN21" s="530" t="s">
        <v>550</v>
      </c>
      <c r="DEO21" s="530" t="s">
        <v>550</v>
      </c>
      <c r="DEP21" s="530" t="s">
        <v>550</v>
      </c>
      <c r="DEQ21" s="530" t="s">
        <v>550</v>
      </c>
      <c r="DER21" s="530" t="s">
        <v>550</v>
      </c>
      <c r="DES21" s="530" t="s">
        <v>550</v>
      </c>
      <c r="DET21" s="530" t="s">
        <v>550</v>
      </c>
      <c r="DEU21" s="530" t="s">
        <v>550</v>
      </c>
      <c r="DEV21" s="530" t="s">
        <v>550</v>
      </c>
      <c r="DEW21" s="530" t="s">
        <v>550</v>
      </c>
      <c r="DEX21" s="530" t="s">
        <v>550</v>
      </c>
      <c r="DEY21" s="530" t="s">
        <v>550</v>
      </c>
      <c r="DEZ21" s="530" t="s">
        <v>550</v>
      </c>
      <c r="DFA21" s="530" t="s">
        <v>550</v>
      </c>
      <c r="DFB21" s="530" t="s">
        <v>550</v>
      </c>
      <c r="DFC21" s="530" t="s">
        <v>550</v>
      </c>
      <c r="DFD21" s="530" t="s">
        <v>550</v>
      </c>
      <c r="DFE21" s="530" t="s">
        <v>550</v>
      </c>
      <c r="DFF21" s="530" t="s">
        <v>550</v>
      </c>
      <c r="DFG21" s="530" t="s">
        <v>550</v>
      </c>
      <c r="DFH21" s="530" t="s">
        <v>550</v>
      </c>
      <c r="DFI21" s="530" t="s">
        <v>550</v>
      </c>
      <c r="DFJ21" s="530" t="s">
        <v>550</v>
      </c>
      <c r="DFK21" s="530" t="s">
        <v>550</v>
      </c>
      <c r="DFL21" s="530" t="s">
        <v>550</v>
      </c>
      <c r="DFM21" s="530" t="s">
        <v>550</v>
      </c>
      <c r="DFN21" s="530" t="s">
        <v>550</v>
      </c>
      <c r="DFO21" s="530" t="s">
        <v>550</v>
      </c>
      <c r="DFP21" s="530" t="s">
        <v>550</v>
      </c>
      <c r="DFQ21" s="530" t="s">
        <v>550</v>
      </c>
      <c r="DFR21" s="530" t="s">
        <v>550</v>
      </c>
      <c r="DFS21" s="530" t="s">
        <v>550</v>
      </c>
      <c r="DFT21" s="530" t="s">
        <v>550</v>
      </c>
      <c r="DFU21" s="530" t="s">
        <v>550</v>
      </c>
      <c r="DFV21" s="530" t="s">
        <v>550</v>
      </c>
      <c r="DFW21" s="530" t="s">
        <v>550</v>
      </c>
      <c r="DFX21" s="530" t="s">
        <v>550</v>
      </c>
      <c r="DFY21" s="530" t="s">
        <v>550</v>
      </c>
      <c r="DFZ21" s="530" t="s">
        <v>550</v>
      </c>
      <c r="DGA21" s="530" t="s">
        <v>550</v>
      </c>
      <c r="DGB21" s="530" t="s">
        <v>550</v>
      </c>
      <c r="DGC21" s="530" t="s">
        <v>550</v>
      </c>
      <c r="DGD21" s="530" t="s">
        <v>550</v>
      </c>
      <c r="DGE21" s="530" t="s">
        <v>550</v>
      </c>
      <c r="DGF21" s="530" t="s">
        <v>550</v>
      </c>
      <c r="DGG21" s="530" t="s">
        <v>550</v>
      </c>
      <c r="DGH21" s="530" t="s">
        <v>550</v>
      </c>
      <c r="DGI21" s="530" t="s">
        <v>550</v>
      </c>
      <c r="DGJ21" s="530" t="s">
        <v>550</v>
      </c>
      <c r="DGK21" s="530" t="s">
        <v>550</v>
      </c>
      <c r="DGL21" s="530" t="s">
        <v>550</v>
      </c>
      <c r="DGM21" s="530" t="s">
        <v>550</v>
      </c>
      <c r="DGN21" s="530" t="s">
        <v>550</v>
      </c>
      <c r="DGO21" s="530" t="s">
        <v>550</v>
      </c>
      <c r="DGP21" s="530" t="s">
        <v>550</v>
      </c>
      <c r="DGQ21" s="530" t="s">
        <v>550</v>
      </c>
      <c r="DGR21" s="530" t="s">
        <v>550</v>
      </c>
      <c r="DGS21" s="530" t="s">
        <v>550</v>
      </c>
      <c r="DGT21" s="530" t="s">
        <v>550</v>
      </c>
      <c r="DGU21" s="530" t="s">
        <v>550</v>
      </c>
      <c r="DGV21" s="530" t="s">
        <v>550</v>
      </c>
      <c r="DGW21" s="530" t="s">
        <v>550</v>
      </c>
      <c r="DGX21" s="530" t="s">
        <v>550</v>
      </c>
      <c r="DGY21" s="530" t="s">
        <v>550</v>
      </c>
      <c r="DGZ21" s="530" t="s">
        <v>550</v>
      </c>
      <c r="DHA21" s="530" t="s">
        <v>550</v>
      </c>
      <c r="DHB21" s="530" t="s">
        <v>550</v>
      </c>
      <c r="DHC21" s="530" t="s">
        <v>550</v>
      </c>
      <c r="DHD21" s="530" t="s">
        <v>550</v>
      </c>
      <c r="DHE21" s="530" t="s">
        <v>550</v>
      </c>
      <c r="DHF21" s="530" t="s">
        <v>550</v>
      </c>
      <c r="DHG21" s="530" t="s">
        <v>550</v>
      </c>
      <c r="DHH21" s="530" t="s">
        <v>550</v>
      </c>
      <c r="DHI21" s="530" t="s">
        <v>550</v>
      </c>
      <c r="DHJ21" s="530" t="s">
        <v>550</v>
      </c>
      <c r="DHK21" s="530" t="s">
        <v>550</v>
      </c>
      <c r="DHL21" s="530" t="s">
        <v>550</v>
      </c>
      <c r="DHM21" s="530" t="s">
        <v>550</v>
      </c>
      <c r="DHN21" s="530" t="s">
        <v>550</v>
      </c>
      <c r="DHO21" s="530" t="s">
        <v>550</v>
      </c>
      <c r="DHP21" s="530" t="s">
        <v>550</v>
      </c>
      <c r="DHQ21" s="530" t="s">
        <v>550</v>
      </c>
      <c r="DHR21" s="530" t="s">
        <v>550</v>
      </c>
      <c r="DHS21" s="530" t="s">
        <v>550</v>
      </c>
      <c r="DHT21" s="530" t="s">
        <v>550</v>
      </c>
      <c r="DHU21" s="530" t="s">
        <v>550</v>
      </c>
      <c r="DHV21" s="530" t="s">
        <v>550</v>
      </c>
      <c r="DHW21" s="530" t="s">
        <v>550</v>
      </c>
      <c r="DHX21" s="530" t="s">
        <v>550</v>
      </c>
      <c r="DHY21" s="530" t="s">
        <v>550</v>
      </c>
      <c r="DHZ21" s="530" t="s">
        <v>550</v>
      </c>
      <c r="DIA21" s="530" t="s">
        <v>550</v>
      </c>
      <c r="DIB21" s="530" t="s">
        <v>550</v>
      </c>
      <c r="DIC21" s="530" t="s">
        <v>550</v>
      </c>
      <c r="DID21" s="530" t="s">
        <v>550</v>
      </c>
      <c r="DIE21" s="530" t="s">
        <v>550</v>
      </c>
      <c r="DIF21" s="530" t="s">
        <v>550</v>
      </c>
      <c r="DIG21" s="530" t="s">
        <v>550</v>
      </c>
      <c r="DIH21" s="530" t="s">
        <v>550</v>
      </c>
      <c r="DII21" s="530" t="s">
        <v>550</v>
      </c>
      <c r="DIJ21" s="530" t="s">
        <v>550</v>
      </c>
      <c r="DIK21" s="530" t="s">
        <v>550</v>
      </c>
      <c r="DIL21" s="530" t="s">
        <v>550</v>
      </c>
      <c r="DIM21" s="530" t="s">
        <v>550</v>
      </c>
      <c r="DIN21" s="530" t="s">
        <v>550</v>
      </c>
      <c r="DIO21" s="530" t="s">
        <v>550</v>
      </c>
      <c r="DIP21" s="530" t="s">
        <v>550</v>
      </c>
      <c r="DIQ21" s="530" t="s">
        <v>550</v>
      </c>
      <c r="DIR21" s="530" t="s">
        <v>550</v>
      </c>
      <c r="DIS21" s="530" t="s">
        <v>550</v>
      </c>
      <c r="DIT21" s="530" t="s">
        <v>550</v>
      </c>
      <c r="DIU21" s="530" t="s">
        <v>550</v>
      </c>
      <c r="DIV21" s="530" t="s">
        <v>550</v>
      </c>
      <c r="DIW21" s="530" t="s">
        <v>550</v>
      </c>
      <c r="DIX21" s="530" t="s">
        <v>550</v>
      </c>
      <c r="DIY21" s="530" t="s">
        <v>550</v>
      </c>
      <c r="DIZ21" s="530" t="s">
        <v>550</v>
      </c>
      <c r="DJA21" s="530" t="s">
        <v>550</v>
      </c>
      <c r="DJB21" s="530" t="s">
        <v>550</v>
      </c>
      <c r="DJC21" s="530" t="s">
        <v>550</v>
      </c>
      <c r="DJD21" s="530" t="s">
        <v>550</v>
      </c>
      <c r="DJE21" s="530" t="s">
        <v>550</v>
      </c>
      <c r="DJF21" s="530" t="s">
        <v>550</v>
      </c>
      <c r="DJG21" s="530" t="s">
        <v>550</v>
      </c>
      <c r="DJH21" s="530" t="s">
        <v>550</v>
      </c>
      <c r="DJI21" s="530" t="s">
        <v>550</v>
      </c>
      <c r="DJJ21" s="530" t="s">
        <v>550</v>
      </c>
      <c r="DJK21" s="530" t="s">
        <v>550</v>
      </c>
      <c r="DJL21" s="530" t="s">
        <v>550</v>
      </c>
      <c r="DJM21" s="530" t="s">
        <v>550</v>
      </c>
      <c r="DJN21" s="530" t="s">
        <v>550</v>
      </c>
      <c r="DJO21" s="530" t="s">
        <v>550</v>
      </c>
      <c r="DJP21" s="530" t="s">
        <v>550</v>
      </c>
      <c r="DJQ21" s="530" t="s">
        <v>550</v>
      </c>
      <c r="DJR21" s="530" t="s">
        <v>550</v>
      </c>
      <c r="DJS21" s="530" t="s">
        <v>550</v>
      </c>
      <c r="DJT21" s="530" t="s">
        <v>550</v>
      </c>
      <c r="DJU21" s="530" t="s">
        <v>550</v>
      </c>
      <c r="DJV21" s="530" t="s">
        <v>550</v>
      </c>
      <c r="DJW21" s="530" t="s">
        <v>550</v>
      </c>
      <c r="DJX21" s="530" t="s">
        <v>550</v>
      </c>
      <c r="DJY21" s="530" t="s">
        <v>550</v>
      </c>
      <c r="DJZ21" s="530" t="s">
        <v>550</v>
      </c>
      <c r="DKA21" s="530" t="s">
        <v>550</v>
      </c>
      <c r="DKB21" s="530" t="s">
        <v>550</v>
      </c>
      <c r="DKC21" s="530" t="s">
        <v>550</v>
      </c>
      <c r="DKD21" s="530" t="s">
        <v>550</v>
      </c>
      <c r="DKE21" s="530" t="s">
        <v>550</v>
      </c>
      <c r="DKF21" s="530" t="s">
        <v>550</v>
      </c>
      <c r="DKG21" s="530" t="s">
        <v>550</v>
      </c>
      <c r="DKH21" s="530" t="s">
        <v>550</v>
      </c>
      <c r="DKI21" s="530" t="s">
        <v>550</v>
      </c>
      <c r="DKJ21" s="530" t="s">
        <v>550</v>
      </c>
      <c r="DKK21" s="530" t="s">
        <v>550</v>
      </c>
      <c r="DKL21" s="530" t="s">
        <v>550</v>
      </c>
      <c r="DKM21" s="530" t="s">
        <v>550</v>
      </c>
      <c r="DKN21" s="530" t="s">
        <v>550</v>
      </c>
      <c r="DKO21" s="530" t="s">
        <v>550</v>
      </c>
      <c r="DKP21" s="530" t="s">
        <v>550</v>
      </c>
      <c r="DKQ21" s="530" t="s">
        <v>550</v>
      </c>
      <c r="DKR21" s="530" t="s">
        <v>550</v>
      </c>
      <c r="DKS21" s="530" t="s">
        <v>550</v>
      </c>
      <c r="DKT21" s="530" t="s">
        <v>550</v>
      </c>
      <c r="DKU21" s="530" t="s">
        <v>550</v>
      </c>
      <c r="DKV21" s="530" t="s">
        <v>550</v>
      </c>
      <c r="DKW21" s="530" t="s">
        <v>550</v>
      </c>
      <c r="DKX21" s="530" t="s">
        <v>550</v>
      </c>
      <c r="DKY21" s="530" t="s">
        <v>550</v>
      </c>
      <c r="DKZ21" s="530" t="s">
        <v>550</v>
      </c>
      <c r="DLA21" s="530" t="s">
        <v>550</v>
      </c>
      <c r="DLB21" s="530" t="s">
        <v>550</v>
      </c>
      <c r="DLC21" s="530" t="s">
        <v>550</v>
      </c>
      <c r="DLD21" s="530" t="s">
        <v>550</v>
      </c>
      <c r="DLE21" s="530" t="s">
        <v>550</v>
      </c>
      <c r="DLF21" s="530" t="s">
        <v>550</v>
      </c>
      <c r="DLG21" s="530" t="s">
        <v>550</v>
      </c>
      <c r="DLH21" s="530" t="s">
        <v>550</v>
      </c>
      <c r="DLI21" s="530" t="s">
        <v>550</v>
      </c>
      <c r="DLJ21" s="530" t="s">
        <v>550</v>
      </c>
      <c r="DLK21" s="530" t="s">
        <v>550</v>
      </c>
      <c r="DLL21" s="530" t="s">
        <v>550</v>
      </c>
      <c r="DLM21" s="530" t="s">
        <v>550</v>
      </c>
      <c r="DLN21" s="530" t="s">
        <v>550</v>
      </c>
      <c r="DLO21" s="530" t="s">
        <v>550</v>
      </c>
      <c r="DLP21" s="530" t="s">
        <v>550</v>
      </c>
      <c r="DLQ21" s="530" t="s">
        <v>550</v>
      </c>
      <c r="DLR21" s="530" t="s">
        <v>550</v>
      </c>
      <c r="DLS21" s="530" t="s">
        <v>550</v>
      </c>
      <c r="DLT21" s="530" t="s">
        <v>550</v>
      </c>
      <c r="DLU21" s="530" t="s">
        <v>550</v>
      </c>
      <c r="DLV21" s="530" t="s">
        <v>550</v>
      </c>
      <c r="DLW21" s="530" t="s">
        <v>550</v>
      </c>
      <c r="DLX21" s="530" t="s">
        <v>550</v>
      </c>
      <c r="DLY21" s="530" t="s">
        <v>550</v>
      </c>
      <c r="DLZ21" s="530" t="s">
        <v>550</v>
      </c>
      <c r="DMA21" s="530" t="s">
        <v>550</v>
      </c>
      <c r="DMB21" s="530" t="s">
        <v>550</v>
      </c>
      <c r="DMC21" s="530" t="s">
        <v>550</v>
      </c>
      <c r="DMD21" s="530" t="s">
        <v>550</v>
      </c>
      <c r="DME21" s="530" t="s">
        <v>550</v>
      </c>
      <c r="DMF21" s="530" t="s">
        <v>550</v>
      </c>
      <c r="DMG21" s="530" t="s">
        <v>550</v>
      </c>
      <c r="DMH21" s="530" t="s">
        <v>550</v>
      </c>
      <c r="DMI21" s="530" t="s">
        <v>550</v>
      </c>
      <c r="DMJ21" s="530" t="s">
        <v>550</v>
      </c>
      <c r="DMK21" s="530" t="s">
        <v>550</v>
      </c>
      <c r="DML21" s="530" t="s">
        <v>550</v>
      </c>
      <c r="DMM21" s="530" t="s">
        <v>550</v>
      </c>
      <c r="DMN21" s="530" t="s">
        <v>550</v>
      </c>
      <c r="DMO21" s="530" t="s">
        <v>550</v>
      </c>
      <c r="DMP21" s="530" t="s">
        <v>550</v>
      </c>
      <c r="DMQ21" s="530" t="s">
        <v>550</v>
      </c>
      <c r="DMR21" s="530" t="s">
        <v>550</v>
      </c>
      <c r="DMS21" s="530" t="s">
        <v>550</v>
      </c>
      <c r="DMT21" s="530" t="s">
        <v>550</v>
      </c>
      <c r="DMU21" s="530" t="s">
        <v>550</v>
      </c>
      <c r="DMV21" s="530" t="s">
        <v>550</v>
      </c>
      <c r="DMW21" s="530" t="s">
        <v>550</v>
      </c>
      <c r="DMX21" s="530" t="s">
        <v>550</v>
      </c>
      <c r="DMY21" s="530" t="s">
        <v>550</v>
      </c>
      <c r="DMZ21" s="530" t="s">
        <v>550</v>
      </c>
      <c r="DNA21" s="530" t="s">
        <v>550</v>
      </c>
      <c r="DNB21" s="530" t="s">
        <v>550</v>
      </c>
      <c r="DNC21" s="530" t="s">
        <v>550</v>
      </c>
      <c r="DND21" s="530" t="s">
        <v>550</v>
      </c>
      <c r="DNE21" s="530" t="s">
        <v>550</v>
      </c>
      <c r="DNF21" s="530" t="s">
        <v>550</v>
      </c>
      <c r="DNG21" s="530" t="s">
        <v>550</v>
      </c>
      <c r="DNH21" s="530" t="s">
        <v>550</v>
      </c>
      <c r="DNI21" s="530" t="s">
        <v>550</v>
      </c>
      <c r="DNJ21" s="530" t="s">
        <v>550</v>
      </c>
      <c r="DNK21" s="530" t="s">
        <v>550</v>
      </c>
      <c r="DNL21" s="530" t="s">
        <v>550</v>
      </c>
      <c r="DNM21" s="530" t="s">
        <v>550</v>
      </c>
      <c r="DNN21" s="530" t="s">
        <v>550</v>
      </c>
      <c r="DNO21" s="530" t="s">
        <v>550</v>
      </c>
      <c r="DNP21" s="530" t="s">
        <v>550</v>
      </c>
      <c r="DNQ21" s="530" t="s">
        <v>550</v>
      </c>
      <c r="DNR21" s="530" t="s">
        <v>550</v>
      </c>
      <c r="DNS21" s="530" t="s">
        <v>550</v>
      </c>
      <c r="DNT21" s="530" t="s">
        <v>550</v>
      </c>
      <c r="DNU21" s="530" t="s">
        <v>550</v>
      </c>
      <c r="DNV21" s="530" t="s">
        <v>550</v>
      </c>
      <c r="DNW21" s="530" t="s">
        <v>550</v>
      </c>
      <c r="DNX21" s="530" t="s">
        <v>550</v>
      </c>
      <c r="DNY21" s="530" t="s">
        <v>550</v>
      </c>
      <c r="DNZ21" s="530" t="s">
        <v>550</v>
      </c>
      <c r="DOA21" s="530" t="s">
        <v>550</v>
      </c>
      <c r="DOB21" s="530" t="s">
        <v>550</v>
      </c>
      <c r="DOC21" s="530" t="s">
        <v>550</v>
      </c>
      <c r="DOD21" s="530" t="s">
        <v>550</v>
      </c>
      <c r="DOE21" s="530" t="s">
        <v>550</v>
      </c>
      <c r="DOF21" s="530" t="s">
        <v>550</v>
      </c>
      <c r="DOG21" s="530" t="s">
        <v>550</v>
      </c>
      <c r="DOH21" s="530" t="s">
        <v>550</v>
      </c>
      <c r="DOI21" s="530" t="s">
        <v>550</v>
      </c>
      <c r="DOJ21" s="530" t="s">
        <v>550</v>
      </c>
      <c r="DOK21" s="530" t="s">
        <v>550</v>
      </c>
      <c r="DOL21" s="530" t="s">
        <v>550</v>
      </c>
      <c r="DOM21" s="530" t="s">
        <v>550</v>
      </c>
      <c r="DON21" s="530" t="s">
        <v>550</v>
      </c>
      <c r="DOO21" s="530" t="s">
        <v>550</v>
      </c>
      <c r="DOP21" s="530" t="s">
        <v>550</v>
      </c>
      <c r="DOQ21" s="530" t="s">
        <v>550</v>
      </c>
      <c r="DOR21" s="530" t="s">
        <v>550</v>
      </c>
      <c r="DOS21" s="530" t="s">
        <v>550</v>
      </c>
      <c r="DOT21" s="530" t="s">
        <v>550</v>
      </c>
      <c r="DOU21" s="530" t="s">
        <v>550</v>
      </c>
      <c r="DOV21" s="530" t="s">
        <v>550</v>
      </c>
      <c r="DOW21" s="530" t="s">
        <v>550</v>
      </c>
      <c r="DOX21" s="530" t="s">
        <v>550</v>
      </c>
      <c r="DOY21" s="530" t="s">
        <v>550</v>
      </c>
      <c r="DOZ21" s="530" t="s">
        <v>550</v>
      </c>
      <c r="DPA21" s="530" t="s">
        <v>550</v>
      </c>
      <c r="DPB21" s="530" t="s">
        <v>550</v>
      </c>
      <c r="DPC21" s="530" t="s">
        <v>550</v>
      </c>
      <c r="DPD21" s="530" t="s">
        <v>550</v>
      </c>
      <c r="DPE21" s="530" t="s">
        <v>550</v>
      </c>
      <c r="DPF21" s="530" t="s">
        <v>550</v>
      </c>
      <c r="DPG21" s="530" t="s">
        <v>550</v>
      </c>
      <c r="DPH21" s="530" t="s">
        <v>550</v>
      </c>
      <c r="DPI21" s="530" t="s">
        <v>550</v>
      </c>
      <c r="DPJ21" s="530" t="s">
        <v>550</v>
      </c>
      <c r="DPK21" s="530" t="s">
        <v>550</v>
      </c>
      <c r="DPL21" s="530" t="s">
        <v>550</v>
      </c>
      <c r="DPM21" s="530" t="s">
        <v>550</v>
      </c>
      <c r="DPN21" s="530" t="s">
        <v>550</v>
      </c>
      <c r="DPO21" s="530" t="s">
        <v>550</v>
      </c>
      <c r="DPP21" s="530" t="s">
        <v>550</v>
      </c>
      <c r="DPQ21" s="530" t="s">
        <v>550</v>
      </c>
      <c r="DPR21" s="530" t="s">
        <v>550</v>
      </c>
      <c r="DPS21" s="530" t="s">
        <v>550</v>
      </c>
      <c r="DPT21" s="530" t="s">
        <v>550</v>
      </c>
      <c r="DPU21" s="530" t="s">
        <v>550</v>
      </c>
      <c r="DPV21" s="530" t="s">
        <v>550</v>
      </c>
      <c r="DPW21" s="530" t="s">
        <v>550</v>
      </c>
      <c r="DPX21" s="530" t="s">
        <v>550</v>
      </c>
      <c r="DPY21" s="530" t="s">
        <v>550</v>
      </c>
      <c r="DPZ21" s="530" t="s">
        <v>550</v>
      </c>
      <c r="DQA21" s="530" t="s">
        <v>550</v>
      </c>
      <c r="DQB21" s="530" t="s">
        <v>550</v>
      </c>
      <c r="DQC21" s="530" t="s">
        <v>550</v>
      </c>
      <c r="DQD21" s="530" t="s">
        <v>550</v>
      </c>
      <c r="DQE21" s="530" t="s">
        <v>550</v>
      </c>
      <c r="DQF21" s="530" t="s">
        <v>550</v>
      </c>
      <c r="DQG21" s="530" t="s">
        <v>550</v>
      </c>
      <c r="DQH21" s="530" t="s">
        <v>550</v>
      </c>
      <c r="DQI21" s="530" t="s">
        <v>550</v>
      </c>
      <c r="DQJ21" s="530" t="s">
        <v>550</v>
      </c>
      <c r="DQK21" s="530" t="s">
        <v>550</v>
      </c>
      <c r="DQL21" s="530" t="s">
        <v>550</v>
      </c>
      <c r="DQM21" s="530" t="s">
        <v>550</v>
      </c>
      <c r="DQN21" s="530" t="s">
        <v>550</v>
      </c>
      <c r="DQO21" s="530" t="s">
        <v>550</v>
      </c>
      <c r="DQP21" s="530" t="s">
        <v>550</v>
      </c>
      <c r="DQQ21" s="530" t="s">
        <v>550</v>
      </c>
      <c r="DQR21" s="530" t="s">
        <v>550</v>
      </c>
      <c r="DQS21" s="530" t="s">
        <v>550</v>
      </c>
      <c r="DQT21" s="530" t="s">
        <v>550</v>
      </c>
      <c r="DQU21" s="530" t="s">
        <v>550</v>
      </c>
      <c r="DQV21" s="530" t="s">
        <v>550</v>
      </c>
      <c r="DQW21" s="530" t="s">
        <v>550</v>
      </c>
      <c r="DQX21" s="530" t="s">
        <v>550</v>
      </c>
      <c r="DQY21" s="530" t="s">
        <v>550</v>
      </c>
      <c r="DQZ21" s="530" t="s">
        <v>550</v>
      </c>
      <c r="DRA21" s="530" t="s">
        <v>550</v>
      </c>
      <c r="DRB21" s="530" t="s">
        <v>550</v>
      </c>
      <c r="DRC21" s="530" t="s">
        <v>550</v>
      </c>
      <c r="DRD21" s="530" t="s">
        <v>550</v>
      </c>
      <c r="DRE21" s="530" t="s">
        <v>550</v>
      </c>
      <c r="DRF21" s="530" t="s">
        <v>550</v>
      </c>
      <c r="DRG21" s="530" t="s">
        <v>550</v>
      </c>
      <c r="DRH21" s="530" t="s">
        <v>550</v>
      </c>
      <c r="DRI21" s="530" t="s">
        <v>550</v>
      </c>
      <c r="DRJ21" s="530" t="s">
        <v>550</v>
      </c>
      <c r="DRK21" s="530" t="s">
        <v>550</v>
      </c>
      <c r="DRL21" s="530" t="s">
        <v>550</v>
      </c>
      <c r="DRM21" s="530" t="s">
        <v>550</v>
      </c>
      <c r="DRN21" s="530" t="s">
        <v>550</v>
      </c>
      <c r="DRO21" s="530" t="s">
        <v>550</v>
      </c>
      <c r="DRP21" s="530" t="s">
        <v>550</v>
      </c>
      <c r="DRQ21" s="530" t="s">
        <v>550</v>
      </c>
      <c r="DRR21" s="530" t="s">
        <v>550</v>
      </c>
      <c r="DRS21" s="530" t="s">
        <v>550</v>
      </c>
      <c r="DRT21" s="530" t="s">
        <v>550</v>
      </c>
      <c r="DRU21" s="530" t="s">
        <v>550</v>
      </c>
      <c r="DRV21" s="530" t="s">
        <v>550</v>
      </c>
      <c r="DRW21" s="530" t="s">
        <v>550</v>
      </c>
      <c r="DRX21" s="530" t="s">
        <v>550</v>
      </c>
      <c r="DRY21" s="530" t="s">
        <v>550</v>
      </c>
      <c r="DRZ21" s="530" t="s">
        <v>550</v>
      </c>
      <c r="DSA21" s="530" t="s">
        <v>550</v>
      </c>
      <c r="DSB21" s="530" t="s">
        <v>550</v>
      </c>
      <c r="DSC21" s="530" t="s">
        <v>550</v>
      </c>
      <c r="DSD21" s="530" t="s">
        <v>550</v>
      </c>
      <c r="DSE21" s="530" t="s">
        <v>550</v>
      </c>
      <c r="DSF21" s="530" t="s">
        <v>550</v>
      </c>
      <c r="DSG21" s="530" t="s">
        <v>550</v>
      </c>
      <c r="DSH21" s="530" t="s">
        <v>550</v>
      </c>
      <c r="DSI21" s="530" t="s">
        <v>550</v>
      </c>
      <c r="DSJ21" s="530" t="s">
        <v>550</v>
      </c>
      <c r="DSK21" s="530" t="s">
        <v>550</v>
      </c>
      <c r="DSL21" s="530" t="s">
        <v>550</v>
      </c>
      <c r="DSM21" s="530" t="s">
        <v>550</v>
      </c>
      <c r="DSN21" s="530" t="s">
        <v>550</v>
      </c>
      <c r="DSO21" s="530" t="s">
        <v>550</v>
      </c>
      <c r="DSP21" s="530" t="s">
        <v>550</v>
      </c>
      <c r="DSQ21" s="530" t="s">
        <v>550</v>
      </c>
      <c r="DSR21" s="530" t="s">
        <v>550</v>
      </c>
      <c r="DSS21" s="530" t="s">
        <v>550</v>
      </c>
      <c r="DST21" s="530" t="s">
        <v>550</v>
      </c>
      <c r="DSU21" s="530" t="s">
        <v>550</v>
      </c>
      <c r="DSV21" s="530" t="s">
        <v>550</v>
      </c>
      <c r="DSW21" s="530" t="s">
        <v>550</v>
      </c>
      <c r="DSX21" s="530" t="s">
        <v>550</v>
      </c>
      <c r="DSY21" s="530" t="s">
        <v>550</v>
      </c>
      <c r="DSZ21" s="530" t="s">
        <v>550</v>
      </c>
      <c r="DTA21" s="530" t="s">
        <v>550</v>
      </c>
      <c r="DTB21" s="530" t="s">
        <v>550</v>
      </c>
      <c r="DTC21" s="530" t="s">
        <v>550</v>
      </c>
      <c r="DTD21" s="530" t="s">
        <v>550</v>
      </c>
      <c r="DTE21" s="530" t="s">
        <v>550</v>
      </c>
      <c r="DTF21" s="530" t="s">
        <v>550</v>
      </c>
      <c r="DTG21" s="530" t="s">
        <v>550</v>
      </c>
      <c r="DTH21" s="530" t="s">
        <v>550</v>
      </c>
      <c r="DTI21" s="530" t="s">
        <v>550</v>
      </c>
      <c r="DTJ21" s="530" t="s">
        <v>550</v>
      </c>
      <c r="DTK21" s="530" t="s">
        <v>550</v>
      </c>
      <c r="DTL21" s="530" t="s">
        <v>550</v>
      </c>
      <c r="DTM21" s="530" t="s">
        <v>550</v>
      </c>
      <c r="DTN21" s="530" t="s">
        <v>550</v>
      </c>
      <c r="DTO21" s="530" t="s">
        <v>550</v>
      </c>
      <c r="DTP21" s="530" t="s">
        <v>550</v>
      </c>
      <c r="DTQ21" s="530" t="s">
        <v>550</v>
      </c>
      <c r="DTR21" s="530" t="s">
        <v>550</v>
      </c>
      <c r="DTS21" s="530" t="s">
        <v>550</v>
      </c>
      <c r="DTT21" s="530" t="s">
        <v>550</v>
      </c>
      <c r="DTU21" s="530" t="s">
        <v>550</v>
      </c>
      <c r="DTV21" s="530" t="s">
        <v>550</v>
      </c>
      <c r="DTW21" s="530" t="s">
        <v>550</v>
      </c>
      <c r="DTX21" s="530" t="s">
        <v>550</v>
      </c>
      <c r="DTY21" s="530" t="s">
        <v>550</v>
      </c>
      <c r="DTZ21" s="530" t="s">
        <v>550</v>
      </c>
      <c r="DUA21" s="530" t="s">
        <v>550</v>
      </c>
      <c r="DUB21" s="530" t="s">
        <v>550</v>
      </c>
      <c r="DUC21" s="530" t="s">
        <v>550</v>
      </c>
      <c r="DUD21" s="530" t="s">
        <v>550</v>
      </c>
      <c r="DUE21" s="530" t="s">
        <v>550</v>
      </c>
      <c r="DUF21" s="530" t="s">
        <v>550</v>
      </c>
      <c r="DUG21" s="530" t="s">
        <v>550</v>
      </c>
      <c r="DUH21" s="530" t="s">
        <v>550</v>
      </c>
      <c r="DUI21" s="530" t="s">
        <v>550</v>
      </c>
      <c r="DUJ21" s="530" t="s">
        <v>550</v>
      </c>
      <c r="DUK21" s="530" t="s">
        <v>550</v>
      </c>
      <c r="DUL21" s="530" t="s">
        <v>550</v>
      </c>
      <c r="DUM21" s="530" t="s">
        <v>550</v>
      </c>
      <c r="DUN21" s="530" t="s">
        <v>550</v>
      </c>
      <c r="DUO21" s="530" t="s">
        <v>550</v>
      </c>
      <c r="DUP21" s="530" t="s">
        <v>550</v>
      </c>
      <c r="DUQ21" s="530" t="s">
        <v>550</v>
      </c>
      <c r="DUR21" s="530" t="s">
        <v>550</v>
      </c>
      <c r="DUS21" s="530" t="s">
        <v>550</v>
      </c>
      <c r="DUT21" s="530" t="s">
        <v>550</v>
      </c>
      <c r="DUU21" s="530" t="s">
        <v>550</v>
      </c>
      <c r="DUV21" s="530" t="s">
        <v>550</v>
      </c>
      <c r="DUW21" s="530" t="s">
        <v>550</v>
      </c>
      <c r="DUX21" s="530" t="s">
        <v>550</v>
      </c>
      <c r="DUY21" s="530" t="s">
        <v>550</v>
      </c>
      <c r="DUZ21" s="530" t="s">
        <v>550</v>
      </c>
      <c r="DVA21" s="530" t="s">
        <v>550</v>
      </c>
      <c r="DVB21" s="530" t="s">
        <v>550</v>
      </c>
      <c r="DVC21" s="530" t="s">
        <v>550</v>
      </c>
      <c r="DVD21" s="530" t="s">
        <v>550</v>
      </c>
      <c r="DVE21" s="530" t="s">
        <v>550</v>
      </c>
      <c r="DVF21" s="530" t="s">
        <v>550</v>
      </c>
      <c r="DVG21" s="530" t="s">
        <v>550</v>
      </c>
      <c r="DVH21" s="530" t="s">
        <v>550</v>
      </c>
      <c r="DVI21" s="530" t="s">
        <v>550</v>
      </c>
      <c r="DVJ21" s="530" t="s">
        <v>550</v>
      </c>
      <c r="DVK21" s="530" t="s">
        <v>550</v>
      </c>
      <c r="DVL21" s="530" t="s">
        <v>550</v>
      </c>
      <c r="DVM21" s="530" t="s">
        <v>550</v>
      </c>
      <c r="DVN21" s="530" t="s">
        <v>550</v>
      </c>
      <c r="DVO21" s="530" t="s">
        <v>550</v>
      </c>
      <c r="DVP21" s="530" t="s">
        <v>550</v>
      </c>
      <c r="DVQ21" s="530" t="s">
        <v>550</v>
      </c>
      <c r="DVR21" s="530" t="s">
        <v>550</v>
      </c>
      <c r="DVS21" s="530" t="s">
        <v>550</v>
      </c>
      <c r="DVT21" s="530" t="s">
        <v>550</v>
      </c>
      <c r="DVU21" s="530" t="s">
        <v>550</v>
      </c>
      <c r="DVV21" s="530" t="s">
        <v>550</v>
      </c>
      <c r="DVW21" s="530" t="s">
        <v>550</v>
      </c>
      <c r="DVX21" s="530" t="s">
        <v>550</v>
      </c>
      <c r="DVY21" s="530" t="s">
        <v>550</v>
      </c>
      <c r="DVZ21" s="530" t="s">
        <v>550</v>
      </c>
      <c r="DWA21" s="530" t="s">
        <v>550</v>
      </c>
      <c r="DWB21" s="530" t="s">
        <v>550</v>
      </c>
      <c r="DWC21" s="530" t="s">
        <v>550</v>
      </c>
      <c r="DWD21" s="530" t="s">
        <v>550</v>
      </c>
      <c r="DWE21" s="530" t="s">
        <v>550</v>
      </c>
      <c r="DWF21" s="530" t="s">
        <v>550</v>
      </c>
      <c r="DWG21" s="530" t="s">
        <v>550</v>
      </c>
      <c r="DWH21" s="530" t="s">
        <v>550</v>
      </c>
      <c r="DWI21" s="530" t="s">
        <v>550</v>
      </c>
      <c r="DWJ21" s="530" t="s">
        <v>550</v>
      </c>
      <c r="DWK21" s="530" t="s">
        <v>550</v>
      </c>
      <c r="DWL21" s="530" t="s">
        <v>550</v>
      </c>
      <c r="DWM21" s="530" t="s">
        <v>550</v>
      </c>
      <c r="DWN21" s="530" t="s">
        <v>550</v>
      </c>
      <c r="DWO21" s="530" t="s">
        <v>550</v>
      </c>
      <c r="DWP21" s="530" t="s">
        <v>550</v>
      </c>
      <c r="DWQ21" s="530" t="s">
        <v>550</v>
      </c>
      <c r="DWR21" s="530" t="s">
        <v>550</v>
      </c>
      <c r="DWS21" s="530" t="s">
        <v>550</v>
      </c>
      <c r="DWT21" s="530" t="s">
        <v>550</v>
      </c>
      <c r="DWU21" s="530" t="s">
        <v>550</v>
      </c>
      <c r="DWV21" s="530" t="s">
        <v>550</v>
      </c>
      <c r="DWW21" s="530" t="s">
        <v>550</v>
      </c>
      <c r="DWX21" s="530" t="s">
        <v>550</v>
      </c>
      <c r="DWY21" s="530" t="s">
        <v>550</v>
      </c>
      <c r="DWZ21" s="530" t="s">
        <v>550</v>
      </c>
      <c r="DXA21" s="530" t="s">
        <v>550</v>
      </c>
      <c r="DXB21" s="530" t="s">
        <v>550</v>
      </c>
      <c r="DXC21" s="530" t="s">
        <v>550</v>
      </c>
      <c r="DXD21" s="530" t="s">
        <v>550</v>
      </c>
      <c r="DXE21" s="530" t="s">
        <v>550</v>
      </c>
      <c r="DXF21" s="530" t="s">
        <v>550</v>
      </c>
      <c r="DXG21" s="530" t="s">
        <v>550</v>
      </c>
      <c r="DXH21" s="530" t="s">
        <v>550</v>
      </c>
      <c r="DXI21" s="530" t="s">
        <v>550</v>
      </c>
      <c r="DXJ21" s="530" t="s">
        <v>550</v>
      </c>
      <c r="DXK21" s="530" t="s">
        <v>550</v>
      </c>
      <c r="DXL21" s="530" t="s">
        <v>550</v>
      </c>
      <c r="DXM21" s="530" t="s">
        <v>550</v>
      </c>
      <c r="DXN21" s="530" t="s">
        <v>550</v>
      </c>
      <c r="DXO21" s="530" t="s">
        <v>550</v>
      </c>
      <c r="DXP21" s="530" t="s">
        <v>550</v>
      </c>
      <c r="DXQ21" s="530" t="s">
        <v>550</v>
      </c>
      <c r="DXR21" s="530" t="s">
        <v>550</v>
      </c>
      <c r="DXS21" s="530" t="s">
        <v>550</v>
      </c>
      <c r="DXT21" s="530" t="s">
        <v>550</v>
      </c>
      <c r="DXU21" s="530" t="s">
        <v>550</v>
      </c>
      <c r="DXV21" s="530" t="s">
        <v>550</v>
      </c>
      <c r="DXW21" s="530" t="s">
        <v>550</v>
      </c>
      <c r="DXX21" s="530" t="s">
        <v>550</v>
      </c>
      <c r="DXY21" s="530" t="s">
        <v>550</v>
      </c>
      <c r="DXZ21" s="530" t="s">
        <v>550</v>
      </c>
      <c r="DYA21" s="530" t="s">
        <v>550</v>
      </c>
      <c r="DYB21" s="530" t="s">
        <v>550</v>
      </c>
      <c r="DYC21" s="530" t="s">
        <v>550</v>
      </c>
      <c r="DYD21" s="530" t="s">
        <v>550</v>
      </c>
      <c r="DYE21" s="530" t="s">
        <v>550</v>
      </c>
      <c r="DYF21" s="530" t="s">
        <v>550</v>
      </c>
      <c r="DYG21" s="530" t="s">
        <v>550</v>
      </c>
      <c r="DYH21" s="530" t="s">
        <v>550</v>
      </c>
      <c r="DYI21" s="530" t="s">
        <v>550</v>
      </c>
      <c r="DYJ21" s="530" t="s">
        <v>550</v>
      </c>
      <c r="DYK21" s="530" t="s">
        <v>550</v>
      </c>
      <c r="DYL21" s="530" t="s">
        <v>550</v>
      </c>
      <c r="DYM21" s="530" t="s">
        <v>550</v>
      </c>
      <c r="DYN21" s="530" t="s">
        <v>550</v>
      </c>
      <c r="DYO21" s="530" t="s">
        <v>550</v>
      </c>
      <c r="DYP21" s="530" t="s">
        <v>550</v>
      </c>
      <c r="DYQ21" s="530" t="s">
        <v>550</v>
      </c>
      <c r="DYR21" s="530" t="s">
        <v>550</v>
      </c>
      <c r="DYS21" s="530" t="s">
        <v>550</v>
      </c>
      <c r="DYT21" s="530" t="s">
        <v>550</v>
      </c>
      <c r="DYU21" s="530" t="s">
        <v>550</v>
      </c>
      <c r="DYV21" s="530" t="s">
        <v>550</v>
      </c>
      <c r="DYW21" s="530" t="s">
        <v>550</v>
      </c>
      <c r="DYX21" s="530" t="s">
        <v>550</v>
      </c>
      <c r="DYY21" s="530" t="s">
        <v>550</v>
      </c>
      <c r="DYZ21" s="530" t="s">
        <v>550</v>
      </c>
      <c r="DZA21" s="530" t="s">
        <v>550</v>
      </c>
      <c r="DZB21" s="530" t="s">
        <v>550</v>
      </c>
      <c r="DZC21" s="530" t="s">
        <v>550</v>
      </c>
      <c r="DZD21" s="530" t="s">
        <v>550</v>
      </c>
      <c r="DZE21" s="530" t="s">
        <v>550</v>
      </c>
      <c r="DZF21" s="530" t="s">
        <v>550</v>
      </c>
      <c r="DZG21" s="530" t="s">
        <v>550</v>
      </c>
      <c r="DZH21" s="530" t="s">
        <v>550</v>
      </c>
      <c r="DZI21" s="530" t="s">
        <v>550</v>
      </c>
      <c r="DZJ21" s="530" t="s">
        <v>550</v>
      </c>
      <c r="DZK21" s="530" t="s">
        <v>550</v>
      </c>
      <c r="DZL21" s="530" t="s">
        <v>550</v>
      </c>
      <c r="DZM21" s="530" t="s">
        <v>550</v>
      </c>
      <c r="DZN21" s="530" t="s">
        <v>550</v>
      </c>
      <c r="DZO21" s="530" t="s">
        <v>550</v>
      </c>
      <c r="DZP21" s="530" t="s">
        <v>550</v>
      </c>
      <c r="DZQ21" s="530" t="s">
        <v>550</v>
      </c>
      <c r="DZR21" s="530" t="s">
        <v>550</v>
      </c>
      <c r="DZS21" s="530" t="s">
        <v>550</v>
      </c>
      <c r="DZT21" s="530" t="s">
        <v>550</v>
      </c>
      <c r="DZU21" s="530" t="s">
        <v>550</v>
      </c>
      <c r="DZV21" s="530" t="s">
        <v>550</v>
      </c>
      <c r="DZW21" s="530" t="s">
        <v>550</v>
      </c>
      <c r="DZX21" s="530" t="s">
        <v>550</v>
      </c>
      <c r="DZY21" s="530" t="s">
        <v>550</v>
      </c>
      <c r="DZZ21" s="530" t="s">
        <v>550</v>
      </c>
      <c r="EAA21" s="530" t="s">
        <v>550</v>
      </c>
      <c r="EAB21" s="530" t="s">
        <v>550</v>
      </c>
      <c r="EAC21" s="530" t="s">
        <v>550</v>
      </c>
      <c r="EAD21" s="530" t="s">
        <v>550</v>
      </c>
      <c r="EAE21" s="530" t="s">
        <v>550</v>
      </c>
      <c r="EAF21" s="530" t="s">
        <v>550</v>
      </c>
      <c r="EAG21" s="530" t="s">
        <v>550</v>
      </c>
      <c r="EAH21" s="530" t="s">
        <v>550</v>
      </c>
      <c r="EAI21" s="530" t="s">
        <v>550</v>
      </c>
      <c r="EAJ21" s="530" t="s">
        <v>550</v>
      </c>
      <c r="EAK21" s="530" t="s">
        <v>550</v>
      </c>
      <c r="EAL21" s="530" t="s">
        <v>550</v>
      </c>
      <c r="EAM21" s="530" t="s">
        <v>550</v>
      </c>
      <c r="EAN21" s="530" t="s">
        <v>550</v>
      </c>
      <c r="EAO21" s="530" t="s">
        <v>550</v>
      </c>
      <c r="EAP21" s="530" t="s">
        <v>550</v>
      </c>
      <c r="EAQ21" s="530" t="s">
        <v>550</v>
      </c>
      <c r="EAR21" s="530" t="s">
        <v>550</v>
      </c>
      <c r="EAS21" s="530" t="s">
        <v>550</v>
      </c>
      <c r="EAT21" s="530" t="s">
        <v>550</v>
      </c>
      <c r="EAU21" s="530" t="s">
        <v>550</v>
      </c>
      <c r="EAV21" s="530" t="s">
        <v>550</v>
      </c>
      <c r="EAW21" s="530" t="s">
        <v>550</v>
      </c>
      <c r="EAX21" s="530" t="s">
        <v>550</v>
      </c>
      <c r="EAY21" s="530" t="s">
        <v>550</v>
      </c>
      <c r="EAZ21" s="530" t="s">
        <v>550</v>
      </c>
      <c r="EBA21" s="530" t="s">
        <v>550</v>
      </c>
      <c r="EBB21" s="530" t="s">
        <v>550</v>
      </c>
      <c r="EBC21" s="530" t="s">
        <v>550</v>
      </c>
      <c r="EBD21" s="530" t="s">
        <v>550</v>
      </c>
      <c r="EBE21" s="530" t="s">
        <v>550</v>
      </c>
      <c r="EBF21" s="530" t="s">
        <v>550</v>
      </c>
      <c r="EBG21" s="530" t="s">
        <v>550</v>
      </c>
      <c r="EBH21" s="530" t="s">
        <v>550</v>
      </c>
      <c r="EBI21" s="530" t="s">
        <v>550</v>
      </c>
      <c r="EBJ21" s="530" t="s">
        <v>550</v>
      </c>
      <c r="EBK21" s="530" t="s">
        <v>550</v>
      </c>
      <c r="EBL21" s="530" t="s">
        <v>550</v>
      </c>
      <c r="EBM21" s="530" t="s">
        <v>550</v>
      </c>
      <c r="EBN21" s="530" t="s">
        <v>550</v>
      </c>
      <c r="EBO21" s="530" t="s">
        <v>550</v>
      </c>
      <c r="EBP21" s="530" t="s">
        <v>550</v>
      </c>
      <c r="EBQ21" s="530" t="s">
        <v>550</v>
      </c>
      <c r="EBR21" s="530" t="s">
        <v>550</v>
      </c>
      <c r="EBS21" s="530" t="s">
        <v>550</v>
      </c>
      <c r="EBT21" s="530" t="s">
        <v>550</v>
      </c>
      <c r="EBU21" s="530" t="s">
        <v>550</v>
      </c>
      <c r="EBV21" s="530" t="s">
        <v>550</v>
      </c>
      <c r="EBW21" s="530" t="s">
        <v>550</v>
      </c>
      <c r="EBX21" s="530" t="s">
        <v>550</v>
      </c>
      <c r="EBY21" s="530" t="s">
        <v>550</v>
      </c>
      <c r="EBZ21" s="530" t="s">
        <v>550</v>
      </c>
      <c r="ECA21" s="530" t="s">
        <v>550</v>
      </c>
      <c r="ECB21" s="530" t="s">
        <v>550</v>
      </c>
      <c r="ECC21" s="530" t="s">
        <v>550</v>
      </c>
      <c r="ECD21" s="530" t="s">
        <v>550</v>
      </c>
      <c r="ECE21" s="530" t="s">
        <v>550</v>
      </c>
      <c r="ECF21" s="530" t="s">
        <v>550</v>
      </c>
      <c r="ECG21" s="530" t="s">
        <v>550</v>
      </c>
      <c r="ECH21" s="530" t="s">
        <v>550</v>
      </c>
      <c r="ECI21" s="530" t="s">
        <v>550</v>
      </c>
      <c r="ECJ21" s="530" t="s">
        <v>550</v>
      </c>
      <c r="ECK21" s="530" t="s">
        <v>550</v>
      </c>
      <c r="ECL21" s="530" t="s">
        <v>550</v>
      </c>
      <c r="ECM21" s="530" t="s">
        <v>550</v>
      </c>
      <c r="ECN21" s="530" t="s">
        <v>550</v>
      </c>
      <c r="ECO21" s="530" t="s">
        <v>550</v>
      </c>
      <c r="ECP21" s="530" t="s">
        <v>550</v>
      </c>
      <c r="ECQ21" s="530" t="s">
        <v>550</v>
      </c>
      <c r="ECR21" s="530" t="s">
        <v>550</v>
      </c>
      <c r="ECS21" s="530" t="s">
        <v>550</v>
      </c>
      <c r="ECT21" s="530" t="s">
        <v>550</v>
      </c>
      <c r="ECU21" s="530" t="s">
        <v>550</v>
      </c>
      <c r="ECV21" s="530" t="s">
        <v>550</v>
      </c>
      <c r="ECW21" s="530" t="s">
        <v>550</v>
      </c>
      <c r="ECX21" s="530" t="s">
        <v>550</v>
      </c>
      <c r="ECY21" s="530" t="s">
        <v>550</v>
      </c>
      <c r="ECZ21" s="530" t="s">
        <v>550</v>
      </c>
      <c r="EDA21" s="530" t="s">
        <v>550</v>
      </c>
      <c r="EDB21" s="530" t="s">
        <v>550</v>
      </c>
      <c r="EDC21" s="530" t="s">
        <v>550</v>
      </c>
      <c r="EDD21" s="530" t="s">
        <v>550</v>
      </c>
      <c r="EDE21" s="530" t="s">
        <v>550</v>
      </c>
      <c r="EDF21" s="530" t="s">
        <v>550</v>
      </c>
      <c r="EDG21" s="530" t="s">
        <v>550</v>
      </c>
      <c r="EDH21" s="530" t="s">
        <v>550</v>
      </c>
      <c r="EDI21" s="530" t="s">
        <v>550</v>
      </c>
      <c r="EDJ21" s="530" t="s">
        <v>550</v>
      </c>
      <c r="EDK21" s="530" t="s">
        <v>550</v>
      </c>
      <c r="EDL21" s="530" t="s">
        <v>550</v>
      </c>
      <c r="EDM21" s="530" t="s">
        <v>550</v>
      </c>
      <c r="EDN21" s="530" t="s">
        <v>550</v>
      </c>
      <c r="EDO21" s="530" t="s">
        <v>550</v>
      </c>
      <c r="EDP21" s="530" t="s">
        <v>550</v>
      </c>
      <c r="EDQ21" s="530" t="s">
        <v>550</v>
      </c>
      <c r="EDR21" s="530" t="s">
        <v>550</v>
      </c>
      <c r="EDS21" s="530" t="s">
        <v>550</v>
      </c>
      <c r="EDT21" s="530" t="s">
        <v>550</v>
      </c>
      <c r="EDU21" s="530" t="s">
        <v>550</v>
      </c>
      <c r="EDV21" s="530" t="s">
        <v>550</v>
      </c>
      <c r="EDW21" s="530" t="s">
        <v>550</v>
      </c>
      <c r="EDX21" s="530" t="s">
        <v>550</v>
      </c>
      <c r="EDY21" s="530" t="s">
        <v>550</v>
      </c>
      <c r="EDZ21" s="530" t="s">
        <v>550</v>
      </c>
      <c r="EEA21" s="530" t="s">
        <v>550</v>
      </c>
      <c r="EEB21" s="530" t="s">
        <v>550</v>
      </c>
      <c r="EEC21" s="530" t="s">
        <v>550</v>
      </c>
      <c r="EED21" s="530" t="s">
        <v>550</v>
      </c>
      <c r="EEE21" s="530" t="s">
        <v>550</v>
      </c>
      <c r="EEF21" s="530" t="s">
        <v>550</v>
      </c>
      <c r="EEG21" s="530" t="s">
        <v>550</v>
      </c>
      <c r="EEH21" s="530" t="s">
        <v>550</v>
      </c>
      <c r="EEI21" s="530" t="s">
        <v>550</v>
      </c>
      <c r="EEJ21" s="530" t="s">
        <v>550</v>
      </c>
      <c r="EEK21" s="530" t="s">
        <v>550</v>
      </c>
      <c r="EEL21" s="530" t="s">
        <v>550</v>
      </c>
      <c r="EEM21" s="530" t="s">
        <v>550</v>
      </c>
      <c r="EEN21" s="530" t="s">
        <v>550</v>
      </c>
      <c r="EEO21" s="530" t="s">
        <v>550</v>
      </c>
      <c r="EEP21" s="530" t="s">
        <v>550</v>
      </c>
      <c r="EEQ21" s="530" t="s">
        <v>550</v>
      </c>
      <c r="EER21" s="530" t="s">
        <v>550</v>
      </c>
      <c r="EES21" s="530" t="s">
        <v>550</v>
      </c>
      <c r="EET21" s="530" t="s">
        <v>550</v>
      </c>
      <c r="EEU21" s="530" t="s">
        <v>550</v>
      </c>
      <c r="EEV21" s="530" t="s">
        <v>550</v>
      </c>
      <c r="EEW21" s="530" t="s">
        <v>550</v>
      </c>
      <c r="EEX21" s="530" t="s">
        <v>550</v>
      </c>
      <c r="EEY21" s="530" t="s">
        <v>550</v>
      </c>
      <c r="EEZ21" s="530" t="s">
        <v>550</v>
      </c>
      <c r="EFA21" s="530" t="s">
        <v>550</v>
      </c>
      <c r="EFB21" s="530" t="s">
        <v>550</v>
      </c>
      <c r="EFC21" s="530" t="s">
        <v>550</v>
      </c>
      <c r="EFD21" s="530" t="s">
        <v>550</v>
      </c>
      <c r="EFE21" s="530" t="s">
        <v>550</v>
      </c>
      <c r="EFF21" s="530" t="s">
        <v>550</v>
      </c>
      <c r="EFG21" s="530" t="s">
        <v>550</v>
      </c>
      <c r="EFH21" s="530" t="s">
        <v>550</v>
      </c>
      <c r="EFI21" s="530" t="s">
        <v>550</v>
      </c>
      <c r="EFJ21" s="530" t="s">
        <v>550</v>
      </c>
      <c r="EFK21" s="530" t="s">
        <v>550</v>
      </c>
      <c r="EFL21" s="530" t="s">
        <v>550</v>
      </c>
      <c r="EFM21" s="530" t="s">
        <v>550</v>
      </c>
      <c r="EFN21" s="530" t="s">
        <v>550</v>
      </c>
      <c r="EFO21" s="530" t="s">
        <v>550</v>
      </c>
      <c r="EFP21" s="530" t="s">
        <v>550</v>
      </c>
      <c r="EFQ21" s="530" t="s">
        <v>550</v>
      </c>
      <c r="EFR21" s="530" t="s">
        <v>550</v>
      </c>
      <c r="EFS21" s="530" t="s">
        <v>550</v>
      </c>
      <c r="EFT21" s="530" t="s">
        <v>550</v>
      </c>
      <c r="EFU21" s="530" t="s">
        <v>550</v>
      </c>
      <c r="EFV21" s="530" t="s">
        <v>550</v>
      </c>
      <c r="EFW21" s="530" t="s">
        <v>550</v>
      </c>
      <c r="EFX21" s="530" t="s">
        <v>550</v>
      </c>
      <c r="EFY21" s="530" t="s">
        <v>550</v>
      </c>
      <c r="EFZ21" s="530" t="s">
        <v>550</v>
      </c>
      <c r="EGA21" s="530" t="s">
        <v>550</v>
      </c>
      <c r="EGB21" s="530" t="s">
        <v>550</v>
      </c>
      <c r="EGC21" s="530" t="s">
        <v>550</v>
      </c>
      <c r="EGD21" s="530" t="s">
        <v>550</v>
      </c>
      <c r="EGE21" s="530" t="s">
        <v>550</v>
      </c>
      <c r="EGF21" s="530" t="s">
        <v>550</v>
      </c>
      <c r="EGG21" s="530" t="s">
        <v>550</v>
      </c>
      <c r="EGH21" s="530" t="s">
        <v>550</v>
      </c>
      <c r="EGI21" s="530" t="s">
        <v>550</v>
      </c>
      <c r="EGJ21" s="530" t="s">
        <v>550</v>
      </c>
      <c r="EGK21" s="530" t="s">
        <v>550</v>
      </c>
      <c r="EGL21" s="530" t="s">
        <v>550</v>
      </c>
      <c r="EGM21" s="530" t="s">
        <v>550</v>
      </c>
      <c r="EGN21" s="530" t="s">
        <v>550</v>
      </c>
      <c r="EGO21" s="530" t="s">
        <v>550</v>
      </c>
      <c r="EGP21" s="530" t="s">
        <v>550</v>
      </c>
      <c r="EGQ21" s="530" t="s">
        <v>550</v>
      </c>
      <c r="EGR21" s="530" t="s">
        <v>550</v>
      </c>
      <c r="EGS21" s="530" t="s">
        <v>550</v>
      </c>
      <c r="EGT21" s="530" t="s">
        <v>550</v>
      </c>
      <c r="EGU21" s="530" t="s">
        <v>550</v>
      </c>
      <c r="EGV21" s="530" t="s">
        <v>550</v>
      </c>
      <c r="EGW21" s="530" t="s">
        <v>550</v>
      </c>
      <c r="EGX21" s="530" t="s">
        <v>550</v>
      </c>
      <c r="EGY21" s="530" t="s">
        <v>550</v>
      </c>
      <c r="EGZ21" s="530" t="s">
        <v>550</v>
      </c>
      <c r="EHA21" s="530" t="s">
        <v>550</v>
      </c>
      <c r="EHB21" s="530" t="s">
        <v>550</v>
      </c>
      <c r="EHC21" s="530" t="s">
        <v>550</v>
      </c>
      <c r="EHD21" s="530" t="s">
        <v>550</v>
      </c>
      <c r="EHE21" s="530" t="s">
        <v>550</v>
      </c>
      <c r="EHF21" s="530" t="s">
        <v>550</v>
      </c>
      <c r="EHG21" s="530" t="s">
        <v>550</v>
      </c>
      <c r="EHH21" s="530" t="s">
        <v>550</v>
      </c>
      <c r="EHI21" s="530" t="s">
        <v>550</v>
      </c>
      <c r="EHJ21" s="530" t="s">
        <v>550</v>
      </c>
      <c r="EHK21" s="530" t="s">
        <v>550</v>
      </c>
      <c r="EHL21" s="530" t="s">
        <v>550</v>
      </c>
      <c r="EHM21" s="530" t="s">
        <v>550</v>
      </c>
      <c r="EHN21" s="530" t="s">
        <v>550</v>
      </c>
      <c r="EHO21" s="530" t="s">
        <v>550</v>
      </c>
      <c r="EHP21" s="530" t="s">
        <v>550</v>
      </c>
      <c r="EHQ21" s="530" t="s">
        <v>550</v>
      </c>
      <c r="EHR21" s="530" t="s">
        <v>550</v>
      </c>
      <c r="EHS21" s="530" t="s">
        <v>550</v>
      </c>
      <c r="EHT21" s="530" t="s">
        <v>550</v>
      </c>
      <c r="EHU21" s="530" t="s">
        <v>550</v>
      </c>
      <c r="EHV21" s="530" t="s">
        <v>550</v>
      </c>
      <c r="EHW21" s="530" t="s">
        <v>550</v>
      </c>
      <c r="EHX21" s="530" t="s">
        <v>550</v>
      </c>
      <c r="EHY21" s="530" t="s">
        <v>550</v>
      </c>
      <c r="EHZ21" s="530" t="s">
        <v>550</v>
      </c>
      <c r="EIA21" s="530" t="s">
        <v>550</v>
      </c>
      <c r="EIB21" s="530" t="s">
        <v>550</v>
      </c>
      <c r="EIC21" s="530" t="s">
        <v>550</v>
      </c>
      <c r="EID21" s="530" t="s">
        <v>550</v>
      </c>
      <c r="EIE21" s="530" t="s">
        <v>550</v>
      </c>
      <c r="EIF21" s="530" t="s">
        <v>550</v>
      </c>
      <c r="EIG21" s="530" t="s">
        <v>550</v>
      </c>
      <c r="EIH21" s="530" t="s">
        <v>550</v>
      </c>
      <c r="EII21" s="530" t="s">
        <v>550</v>
      </c>
      <c r="EIJ21" s="530" t="s">
        <v>550</v>
      </c>
      <c r="EIK21" s="530" t="s">
        <v>550</v>
      </c>
      <c r="EIL21" s="530" t="s">
        <v>550</v>
      </c>
      <c r="EIM21" s="530" t="s">
        <v>550</v>
      </c>
      <c r="EIN21" s="530" t="s">
        <v>550</v>
      </c>
      <c r="EIO21" s="530" t="s">
        <v>550</v>
      </c>
      <c r="EIP21" s="530" t="s">
        <v>550</v>
      </c>
      <c r="EIQ21" s="530" t="s">
        <v>550</v>
      </c>
      <c r="EIR21" s="530" t="s">
        <v>550</v>
      </c>
      <c r="EIS21" s="530" t="s">
        <v>550</v>
      </c>
      <c r="EIT21" s="530" t="s">
        <v>550</v>
      </c>
      <c r="EIU21" s="530" t="s">
        <v>550</v>
      </c>
      <c r="EIV21" s="530" t="s">
        <v>550</v>
      </c>
      <c r="EIW21" s="530" t="s">
        <v>550</v>
      </c>
      <c r="EIX21" s="530" t="s">
        <v>550</v>
      </c>
      <c r="EIY21" s="530" t="s">
        <v>550</v>
      </c>
      <c r="EIZ21" s="530" t="s">
        <v>550</v>
      </c>
      <c r="EJA21" s="530" t="s">
        <v>550</v>
      </c>
      <c r="EJB21" s="530" t="s">
        <v>550</v>
      </c>
      <c r="EJC21" s="530" t="s">
        <v>550</v>
      </c>
      <c r="EJD21" s="530" t="s">
        <v>550</v>
      </c>
      <c r="EJE21" s="530" t="s">
        <v>550</v>
      </c>
      <c r="EJF21" s="530" t="s">
        <v>550</v>
      </c>
      <c r="EJG21" s="530" t="s">
        <v>550</v>
      </c>
      <c r="EJH21" s="530" t="s">
        <v>550</v>
      </c>
      <c r="EJI21" s="530" t="s">
        <v>550</v>
      </c>
      <c r="EJJ21" s="530" t="s">
        <v>550</v>
      </c>
      <c r="EJK21" s="530" t="s">
        <v>550</v>
      </c>
      <c r="EJL21" s="530" t="s">
        <v>550</v>
      </c>
      <c r="EJM21" s="530" t="s">
        <v>550</v>
      </c>
      <c r="EJN21" s="530" t="s">
        <v>550</v>
      </c>
      <c r="EJO21" s="530" t="s">
        <v>550</v>
      </c>
      <c r="EJP21" s="530" t="s">
        <v>550</v>
      </c>
      <c r="EJQ21" s="530" t="s">
        <v>550</v>
      </c>
      <c r="EJR21" s="530" t="s">
        <v>550</v>
      </c>
      <c r="EJS21" s="530" t="s">
        <v>550</v>
      </c>
      <c r="EJT21" s="530" t="s">
        <v>550</v>
      </c>
      <c r="EJU21" s="530" t="s">
        <v>550</v>
      </c>
      <c r="EJV21" s="530" t="s">
        <v>550</v>
      </c>
      <c r="EJW21" s="530" t="s">
        <v>550</v>
      </c>
      <c r="EJX21" s="530" t="s">
        <v>550</v>
      </c>
      <c r="EJY21" s="530" t="s">
        <v>550</v>
      </c>
      <c r="EJZ21" s="530" t="s">
        <v>550</v>
      </c>
      <c r="EKA21" s="530" t="s">
        <v>550</v>
      </c>
      <c r="EKB21" s="530" t="s">
        <v>550</v>
      </c>
      <c r="EKC21" s="530" t="s">
        <v>550</v>
      </c>
      <c r="EKD21" s="530" t="s">
        <v>550</v>
      </c>
      <c r="EKE21" s="530" t="s">
        <v>550</v>
      </c>
      <c r="EKF21" s="530" t="s">
        <v>550</v>
      </c>
      <c r="EKG21" s="530" t="s">
        <v>550</v>
      </c>
      <c r="EKH21" s="530" t="s">
        <v>550</v>
      </c>
      <c r="EKI21" s="530" t="s">
        <v>550</v>
      </c>
      <c r="EKJ21" s="530" t="s">
        <v>550</v>
      </c>
      <c r="EKK21" s="530" t="s">
        <v>550</v>
      </c>
      <c r="EKL21" s="530" t="s">
        <v>550</v>
      </c>
      <c r="EKM21" s="530" t="s">
        <v>550</v>
      </c>
      <c r="EKN21" s="530" t="s">
        <v>550</v>
      </c>
      <c r="EKO21" s="530" t="s">
        <v>550</v>
      </c>
      <c r="EKP21" s="530" t="s">
        <v>550</v>
      </c>
      <c r="EKQ21" s="530" t="s">
        <v>550</v>
      </c>
      <c r="EKR21" s="530" t="s">
        <v>550</v>
      </c>
      <c r="EKS21" s="530" t="s">
        <v>550</v>
      </c>
      <c r="EKT21" s="530" t="s">
        <v>550</v>
      </c>
      <c r="EKU21" s="530" t="s">
        <v>550</v>
      </c>
      <c r="EKV21" s="530" t="s">
        <v>550</v>
      </c>
      <c r="EKW21" s="530" t="s">
        <v>550</v>
      </c>
      <c r="EKX21" s="530" t="s">
        <v>550</v>
      </c>
      <c r="EKY21" s="530" t="s">
        <v>550</v>
      </c>
      <c r="EKZ21" s="530" t="s">
        <v>550</v>
      </c>
      <c r="ELA21" s="530" t="s">
        <v>550</v>
      </c>
      <c r="ELB21" s="530" t="s">
        <v>550</v>
      </c>
      <c r="ELC21" s="530" t="s">
        <v>550</v>
      </c>
      <c r="ELD21" s="530" t="s">
        <v>550</v>
      </c>
      <c r="ELE21" s="530" t="s">
        <v>550</v>
      </c>
      <c r="ELF21" s="530" t="s">
        <v>550</v>
      </c>
      <c r="ELG21" s="530" t="s">
        <v>550</v>
      </c>
      <c r="ELH21" s="530" t="s">
        <v>550</v>
      </c>
      <c r="ELI21" s="530" t="s">
        <v>550</v>
      </c>
      <c r="ELJ21" s="530" t="s">
        <v>550</v>
      </c>
      <c r="ELK21" s="530" t="s">
        <v>550</v>
      </c>
      <c r="ELL21" s="530" t="s">
        <v>550</v>
      </c>
      <c r="ELM21" s="530" t="s">
        <v>550</v>
      </c>
      <c r="ELN21" s="530" t="s">
        <v>550</v>
      </c>
      <c r="ELO21" s="530" t="s">
        <v>550</v>
      </c>
      <c r="ELP21" s="530" t="s">
        <v>550</v>
      </c>
      <c r="ELQ21" s="530" t="s">
        <v>550</v>
      </c>
      <c r="ELR21" s="530" t="s">
        <v>550</v>
      </c>
      <c r="ELS21" s="530" t="s">
        <v>550</v>
      </c>
      <c r="ELT21" s="530" t="s">
        <v>550</v>
      </c>
      <c r="ELU21" s="530" t="s">
        <v>550</v>
      </c>
      <c r="ELV21" s="530" t="s">
        <v>550</v>
      </c>
      <c r="ELW21" s="530" t="s">
        <v>550</v>
      </c>
      <c r="ELX21" s="530" t="s">
        <v>550</v>
      </c>
      <c r="ELY21" s="530" t="s">
        <v>550</v>
      </c>
      <c r="ELZ21" s="530" t="s">
        <v>550</v>
      </c>
      <c r="EMA21" s="530" t="s">
        <v>550</v>
      </c>
      <c r="EMB21" s="530" t="s">
        <v>550</v>
      </c>
      <c r="EMC21" s="530" t="s">
        <v>550</v>
      </c>
      <c r="EMD21" s="530" t="s">
        <v>550</v>
      </c>
      <c r="EME21" s="530" t="s">
        <v>550</v>
      </c>
      <c r="EMF21" s="530" t="s">
        <v>550</v>
      </c>
      <c r="EMG21" s="530" t="s">
        <v>550</v>
      </c>
      <c r="EMH21" s="530" t="s">
        <v>550</v>
      </c>
      <c r="EMI21" s="530" t="s">
        <v>550</v>
      </c>
      <c r="EMJ21" s="530" t="s">
        <v>550</v>
      </c>
      <c r="EMK21" s="530" t="s">
        <v>550</v>
      </c>
      <c r="EML21" s="530" t="s">
        <v>550</v>
      </c>
      <c r="EMM21" s="530" t="s">
        <v>550</v>
      </c>
      <c r="EMN21" s="530" t="s">
        <v>550</v>
      </c>
      <c r="EMO21" s="530" t="s">
        <v>550</v>
      </c>
      <c r="EMP21" s="530" t="s">
        <v>550</v>
      </c>
      <c r="EMQ21" s="530" t="s">
        <v>550</v>
      </c>
      <c r="EMR21" s="530" t="s">
        <v>550</v>
      </c>
      <c r="EMS21" s="530" t="s">
        <v>550</v>
      </c>
      <c r="EMT21" s="530" t="s">
        <v>550</v>
      </c>
      <c r="EMU21" s="530" t="s">
        <v>550</v>
      </c>
      <c r="EMV21" s="530" t="s">
        <v>550</v>
      </c>
      <c r="EMW21" s="530" t="s">
        <v>550</v>
      </c>
      <c r="EMX21" s="530" t="s">
        <v>550</v>
      </c>
      <c r="EMY21" s="530" t="s">
        <v>550</v>
      </c>
      <c r="EMZ21" s="530" t="s">
        <v>550</v>
      </c>
      <c r="ENA21" s="530" t="s">
        <v>550</v>
      </c>
      <c r="ENB21" s="530" t="s">
        <v>550</v>
      </c>
      <c r="ENC21" s="530" t="s">
        <v>550</v>
      </c>
      <c r="END21" s="530" t="s">
        <v>550</v>
      </c>
      <c r="ENE21" s="530" t="s">
        <v>550</v>
      </c>
      <c r="ENF21" s="530" t="s">
        <v>550</v>
      </c>
      <c r="ENG21" s="530" t="s">
        <v>550</v>
      </c>
      <c r="ENH21" s="530" t="s">
        <v>550</v>
      </c>
      <c r="ENI21" s="530" t="s">
        <v>550</v>
      </c>
      <c r="ENJ21" s="530" t="s">
        <v>550</v>
      </c>
      <c r="ENK21" s="530" t="s">
        <v>550</v>
      </c>
      <c r="ENL21" s="530" t="s">
        <v>550</v>
      </c>
      <c r="ENM21" s="530" t="s">
        <v>550</v>
      </c>
      <c r="ENN21" s="530" t="s">
        <v>550</v>
      </c>
      <c r="ENO21" s="530" t="s">
        <v>550</v>
      </c>
      <c r="ENP21" s="530" t="s">
        <v>550</v>
      </c>
      <c r="ENQ21" s="530" t="s">
        <v>550</v>
      </c>
      <c r="ENR21" s="530" t="s">
        <v>550</v>
      </c>
      <c r="ENS21" s="530" t="s">
        <v>550</v>
      </c>
      <c r="ENT21" s="530" t="s">
        <v>550</v>
      </c>
      <c r="ENU21" s="530" t="s">
        <v>550</v>
      </c>
      <c r="ENV21" s="530" t="s">
        <v>550</v>
      </c>
      <c r="ENW21" s="530" t="s">
        <v>550</v>
      </c>
      <c r="ENX21" s="530" t="s">
        <v>550</v>
      </c>
      <c r="ENY21" s="530" t="s">
        <v>550</v>
      </c>
      <c r="ENZ21" s="530" t="s">
        <v>550</v>
      </c>
      <c r="EOA21" s="530" t="s">
        <v>550</v>
      </c>
      <c r="EOB21" s="530" t="s">
        <v>550</v>
      </c>
      <c r="EOC21" s="530" t="s">
        <v>550</v>
      </c>
      <c r="EOD21" s="530" t="s">
        <v>550</v>
      </c>
      <c r="EOE21" s="530" t="s">
        <v>550</v>
      </c>
      <c r="EOF21" s="530" t="s">
        <v>550</v>
      </c>
      <c r="EOG21" s="530" t="s">
        <v>550</v>
      </c>
      <c r="EOH21" s="530" t="s">
        <v>550</v>
      </c>
      <c r="EOI21" s="530" t="s">
        <v>550</v>
      </c>
      <c r="EOJ21" s="530" t="s">
        <v>550</v>
      </c>
      <c r="EOK21" s="530" t="s">
        <v>550</v>
      </c>
      <c r="EOL21" s="530" t="s">
        <v>550</v>
      </c>
      <c r="EOM21" s="530" t="s">
        <v>550</v>
      </c>
      <c r="EON21" s="530" t="s">
        <v>550</v>
      </c>
      <c r="EOO21" s="530" t="s">
        <v>550</v>
      </c>
      <c r="EOP21" s="530" t="s">
        <v>550</v>
      </c>
      <c r="EOQ21" s="530" t="s">
        <v>550</v>
      </c>
      <c r="EOR21" s="530" t="s">
        <v>550</v>
      </c>
      <c r="EOS21" s="530" t="s">
        <v>550</v>
      </c>
      <c r="EOT21" s="530" t="s">
        <v>550</v>
      </c>
      <c r="EOU21" s="530" t="s">
        <v>550</v>
      </c>
      <c r="EOV21" s="530" t="s">
        <v>550</v>
      </c>
      <c r="EOW21" s="530" t="s">
        <v>550</v>
      </c>
      <c r="EOX21" s="530" t="s">
        <v>550</v>
      </c>
      <c r="EOY21" s="530" t="s">
        <v>550</v>
      </c>
      <c r="EOZ21" s="530" t="s">
        <v>550</v>
      </c>
      <c r="EPA21" s="530" t="s">
        <v>550</v>
      </c>
      <c r="EPB21" s="530" t="s">
        <v>550</v>
      </c>
      <c r="EPC21" s="530" t="s">
        <v>550</v>
      </c>
      <c r="EPD21" s="530" t="s">
        <v>550</v>
      </c>
      <c r="EPE21" s="530" t="s">
        <v>550</v>
      </c>
      <c r="EPF21" s="530" t="s">
        <v>550</v>
      </c>
      <c r="EPG21" s="530" t="s">
        <v>550</v>
      </c>
      <c r="EPH21" s="530" t="s">
        <v>550</v>
      </c>
      <c r="EPI21" s="530" t="s">
        <v>550</v>
      </c>
      <c r="EPJ21" s="530" t="s">
        <v>550</v>
      </c>
      <c r="EPK21" s="530" t="s">
        <v>550</v>
      </c>
      <c r="EPL21" s="530" t="s">
        <v>550</v>
      </c>
      <c r="EPM21" s="530" t="s">
        <v>550</v>
      </c>
      <c r="EPN21" s="530" t="s">
        <v>550</v>
      </c>
      <c r="EPO21" s="530" t="s">
        <v>550</v>
      </c>
      <c r="EPP21" s="530" t="s">
        <v>550</v>
      </c>
      <c r="EPQ21" s="530" t="s">
        <v>550</v>
      </c>
      <c r="EPR21" s="530" t="s">
        <v>550</v>
      </c>
      <c r="EPS21" s="530" t="s">
        <v>550</v>
      </c>
      <c r="EPT21" s="530" t="s">
        <v>550</v>
      </c>
      <c r="EPU21" s="530" t="s">
        <v>550</v>
      </c>
      <c r="EPV21" s="530" t="s">
        <v>550</v>
      </c>
      <c r="EPW21" s="530" t="s">
        <v>550</v>
      </c>
      <c r="EPX21" s="530" t="s">
        <v>550</v>
      </c>
      <c r="EPY21" s="530" t="s">
        <v>550</v>
      </c>
      <c r="EPZ21" s="530" t="s">
        <v>550</v>
      </c>
      <c r="EQA21" s="530" t="s">
        <v>550</v>
      </c>
      <c r="EQB21" s="530" t="s">
        <v>550</v>
      </c>
      <c r="EQC21" s="530" t="s">
        <v>550</v>
      </c>
      <c r="EQD21" s="530" t="s">
        <v>550</v>
      </c>
      <c r="EQE21" s="530" t="s">
        <v>550</v>
      </c>
      <c r="EQF21" s="530" t="s">
        <v>550</v>
      </c>
      <c r="EQG21" s="530" t="s">
        <v>550</v>
      </c>
      <c r="EQH21" s="530" t="s">
        <v>550</v>
      </c>
      <c r="EQI21" s="530" t="s">
        <v>550</v>
      </c>
      <c r="EQJ21" s="530" t="s">
        <v>550</v>
      </c>
      <c r="EQK21" s="530" t="s">
        <v>550</v>
      </c>
      <c r="EQL21" s="530" t="s">
        <v>550</v>
      </c>
      <c r="EQM21" s="530" t="s">
        <v>550</v>
      </c>
      <c r="EQN21" s="530" t="s">
        <v>550</v>
      </c>
      <c r="EQO21" s="530" t="s">
        <v>550</v>
      </c>
      <c r="EQP21" s="530" t="s">
        <v>550</v>
      </c>
      <c r="EQQ21" s="530" t="s">
        <v>550</v>
      </c>
      <c r="EQR21" s="530" t="s">
        <v>550</v>
      </c>
      <c r="EQS21" s="530" t="s">
        <v>550</v>
      </c>
      <c r="EQT21" s="530" t="s">
        <v>550</v>
      </c>
      <c r="EQU21" s="530" t="s">
        <v>550</v>
      </c>
      <c r="EQV21" s="530" t="s">
        <v>550</v>
      </c>
      <c r="EQW21" s="530" t="s">
        <v>550</v>
      </c>
      <c r="EQX21" s="530" t="s">
        <v>550</v>
      </c>
      <c r="EQY21" s="530" t="s">
        <v>550</v>
      </c>
      <c r="EQZ21" s="530" t="s">
        <v>550</v>
      </c>
      <c r="ERA21" s="530" t="s">
        <v>550</v>
      </c>
      <c r="ERB21" s="530" t="s">
        <v>550</v>
      </c>
      <c r="ERC21" s="530" t="s">
        <v>550</v>
      </c>
      <c r="ERD21" s="530" t="s">
        <v>550</v>
      </c>
      <c r="ERE21" s="530" t="s">
        <v>550</v>
      </c>
      <c r="ERF21" s="530" t="s">
        <v>550</v>
      </c>
      <c r="ERG21" s="530" t="s">
        <v>550</v>
      </c>
      <c r="ERH21" s="530" t="s">
        <v>550</v>
      </c>
      <c r="ERI21" s="530" t="s">
        <v>550</v>
      </c>
      <c r="ERJ21" s="530" t="s">
        <v>550</v>
      </c>
      <c r="ERK21" s="530" t="s">
        <v>550</v>
      </c>
      <c r="ERL21" s="530" t="s">
        <v>550</v>
      </c>
      <c r="ERM21" s="530" t="s">
        <v>550</v>
      </c>
      <c r="ERN21" s="530" t="s">
        <v>550</v>
      </c>
      <c r="ERO21" s="530" t="s">
        <v>550</v>
      </c>
      <c r="ERP21" s="530" t="s">
        <v>550</v>
      </c>
      <c r="ERQ21" s="530" t="s">
        <v>550</v>
      </c>
      <c r="ERR21" s="530" t="s">
        <v>550</v>
      </c>
      <c r="ERS21" s="530" t="s">
        <v>550</v>
      </c>
      <c r="ERT21" s="530" t="s">
        <v>550</v>
      </c>
      <c r="ERU21" s="530" t="s">
        <v>550</v>
      </c>
      <c r="ERV21" s="530" t="s">
        <v>550</v>
      </c>
      <c r="ERW21" s="530" t="s">
        <v>550</v>
      </c>
      <c r="ERX21" s="530" t="s">
        <v>550</v>
      </c>
      <c r="ERY21" s="530" t="s">
        <v>550</v>
      </c>
      <c r="ERZ21" s="530" t="s">
        <v>550</v>
      </c>
      <c r="ESA21" s="530" t="s">
        <v>550</v>
      </c>
      <c r="ESB21" s="530" t="s">
        <v>550</v>
      </c>
      <c r="ESC21" s="530" t="s">
        <v>550</v>
      </c>
      <c r="ESD21" s="530" t="s">
        <v>550</v>
      </c>
      <c r="ESE21" s="530" t="s">
        <v>550</v>
      </c>
      <c r="ESF21" s="530" t="s">
        <v>550</v>
      </c>
      <c r="ESG21" s="530" t="s">
        <v>550</v>
      </c>
      <c r="ESH21" s="530" t="s">
        <v>550</v>
      </c>
      <c r="ESI21" s="530" t="s">
        <v>550</v>
      </c>
      <c r="ESJ21" s="530" t="s">
        <v>550</v>
      </c>
      <c r="ESK21" s="530" t="s">
        <v>550</v>
      </c>
      <c r="ESL21" s="530" t="s">
        <v>550</v>
      </c>
      <c r="ESM21" s="530" t="s">
        <v>550</v>
      </c>
      <c r="ESN21" s="530" t="s">
        <v>550</v>
      </c>
      <c r="ESO21" s="530" t="s">
        <v>550</v>
      </c>
      <c r="ESP21" s="530" t="s">
        <v>550</v>
      </c>
      <c r="ESQ21" s="530" t="s">
        <v>550</v>
      </c>
      <c r="ESR21" s="530" t="s">
        <v>550</v>
      </c>
      <c r="ESS21" s="530" t="s">
        <v>550</v>
      </c>
      <c r="EST21" s="530" t="s">
        <v>550</v>
      </c>
      <c r="ESU21" s="530" t="s">
        <v>550</v>
      </c>
      <c r="ESV21" s="530" t="s">
        <v>550</v>
      </c>
      <c r="ESW21" s="530" t="s">
        <v>550</v>
      </c>
      <c r="ESX21" s="530" t="s">
        <v>550</v>
      </c>
      <c r="ESY21" s="530" t="s">
        <v>550</v>
      </c>
      <c r="ESZ21" s="530" t="s">
        <v>550</v>
      </c>
      <c r="ETA21" s="530" t="s">
        <v>550</v>
      </c>
      <c r="ETB21" s="530" t="s">
        <v>550</v>
      </c>
      <c r="ETC21" s="530" t="s">
        <v>550</v>
      </c>
      <c r="ETD21" s="530" t="s">
        <v>550</v>
      </c>
      <c r="ETE21" s="530" t="s">
        <v>550</v>
      </c>
      <c r="ETF21" s="530" t="s">
        <v>550</v>
      </c>
      <c r="ETG21" s="530" t="s">
        <v>550</v>
      </c>
      <c r="ETH21" s="530" t="s">
        <v>550</v>
      </c>
      <c r="ETI21" s="530" t="s">
        <v>550</v>
      </c>
      <c r="ETJ21" s="530" t="s">
        <v>550</v>
      </c>
      <c r="ETK21" s="530" t="s">
        <v>550</v>
      </c>
      <c r="ETL21" s="530" t="s">
        <v>550</v>
      </c>
      <c r="ETM21" s="530" t="s">
        <v>550</v>
      </c>
      <c r="ETN21" s="530" t="s">
        <v>550</v>
      </c>
      <c r="ETO21" s="530" t="s">
        <v>550</v>
      </c>
      <c r="ETP21" s="530" t="s">
        <v>550</v>
      </c>
      <c r="ETQ21" s="530" t="s">
        <v>550</v>
      </c>
      <c r="ETR21" s="530" t="s">
        <v>550</v>
      </c>
      <c r="ETS21" s="530" t="s">
        <v>550</v>
      </c>
      <c r="ETT21" s="530" t="s">
        <v>550</v>
      </c>
      <c r="ETU21" s="530" t="s">
        <v>550</v>
      </c>
      <c r="ETV21" s="530" t="s">
        <v>550</v>
      </c>
      <c r="ETW21" s="530" t="s">
        <v>550</v>
      </c>
      <c r="ETX21" s="530" t="s">
        <v>550</v>
      </c>
      <c r="ETY21" s="530" t="s">
        <v>550</v>
      </c>
      <c r="ETZ21" s="530" t="s">
        <v>550</v>
      </c>
      <c r="EUA21" s="530" t="s">
        <v>550</v>
      </c>
      <c r="EUB21" s="530" t="s">
        <v>550</v>
      </c>
      <c r="EUC21" s="530" t="s">
        <v>550</v>
      </c>
      <c r="EUD21" s="530" t="s">
        <v>550</v>
      </c>
      <c r="EUE21" s="530" t="s">
        <v>550</v>
      </c>
      <c r="EUF21" s="530" t="s">
        <v>550</v>
      </c>
      <c r="EUG21" s="530" t="s">
        <v>550</v>
      </c>
      <c r="EUH21" s="530" t="s">
        <v>550</v>
      </c>
      <c r="EUI21" s="530" t="s">
        <v>550</v>
      </c>
      <c r="EUJ21" s="530" t="s">
        <v>550</v>
      </c>
      <c r="EUK21" s="530" t="s">
        <v>550</v>
      </c>
      <c r="EUL21" s="530" t="s">
        <v>550</v>
      </c>
      <c r="EUM21" s="530" t="s">
        <v>550</v>
      </c>
      <c r="EUN21" s="530" t="s">
        <v>550</v>
      </c>
      <c r="EUO21" s="530" t="s">
        <v>550</v>
      </c>
      <c r="EUP21" s="530" t="s">
        <v>550</v>
      </c>
      <c r="EUQ21" s="530" t="s">
        <v>550</v>
      </c>
      <c r="EUR21" s="530" t="s">
        <v>550</v>
      </c>
      <c r="EUS21" s="530" t="s">
        <v>550</v>
      </c>
      <c r="EUT21" s="530" t="s">
        <v>550</v>
      </c>
      <c r="EUU21" s="530" t="s">
        <v>550</v>
      </c>
      <c r="EUV21" s="530" t="s">
        <v>550</v>
      </c>
      <c r="EUW21" s="530" t="s">
        <v>550</v>
      </c>
      <c r="EUX21" s="530" t="s">
        <v>550</v>
      </c>
      <c r="EUY21" s="530" t="s">
        <v>550</v>
      </c>
      <c r="EUZ21" s="530" t="s">
        <v>550</v>
      </c>
      <c r="EVA21" s="530" t="s">
        <v>550</v>
      </c>
      <c r="EVB21" s="530" t="s">
        <v>550</v>
      </c>
      <c r="EVC21" s="530" t="s">
        <v>550</v>
      </c>
      <c r="EVD21" s="530" t="s">
        <v>550</v>
      </c>
      <c r="EVE21" s="530" t="s">
        <v>550</v>
      </c>
      <c r="EVF21" s="530" t="s">
        <v>550</v>
      </c>
      <c r="EVG21" s="530" t="s">
        <v>550</v>
      </c>
      <c r="EVH21" s="530" t="s">
        <v>550</v>
      </c>
      <c r="EVI21" s="530" t="s">
        <v>550</v>
      </c>
      <c r="EVJ21" s="530" t="s">
        <v>550</v>
      </c>
      <c r="EVK21" s="530" t="s">
        <v>550</v>
      </c>
      <c r="EVL21" s="530" t="s">
        <v>550</v>
      </c>
      <c r="EVM21" s="530" t="s">
        <v>550</v>
      </c>
      <c r="EVN21" s="530" t="s">
        <v>550</v>
      </c>
      <c r="EVO21" s="530" t="s">
        <v>550</v>
      </c>
      <c r="EVP21" s="530" t="s">
        <v>550</v>
      </c>
      <c r="EVQ21" s="530" t="s">
        <v>550</v>
      </c>
      <c r="EVR21" s="530" t="s">
        <v>550</v>
      </c>
      <c r="EVS21" s="530" t="s">
        <v>550</v>
      </c>
      <c r="EVT21" s="530" t="s">
        <v>550</v>
      </c>
      <c r="EVU21" s="530" t="s">
        <v>550</v>
      </c>
      <c r="EVV21" s="530" t="s">
        <v>550</v>
      </c>
      <c r="EVW21" s="530" t="s">
        <v>550</v>
      </c>
      <c r="EVX21" s="530" t="s">
        <v>550</v>
      </c>
      <c r="EVY21" s="530" t="s">
        <v>550</v>
      </c>
      <c r="EVZ21" s="530" t="s">
        <v>550</v>
      </c>
      <c r="EWA21" s="530" t="s">
        <v>550</v>
      </c>
      <c r="EWB21" s="530" t="s">
        <v>550</v>
      </c>
      <c r="EWC21" s="530" t="s">
        <v>550</v>
      </c>
      <c r="EWD21" s="530" t="s">
        <v>550</v>
      </c>
      <c r="EWE21" s="530" t="s">
        <v>550</v>
      </c>
      <c r="EWF21" s="530" t="s">
        <v>550</v>
      </c>
      <c r="EWG21" s="530" t="s">
        <v>550</v>
      </c>
      <c r="EWH21" s="530" t="s">
        <v>550</v>
      </c>
      <c r="EWI21" s="530" t="s">
        <v>550</v>
      </c>
      <c r="EWJ21" s="530" t="s">
        <v>550</v>
      </c>
      <c r="EWK21" s="530" t="s">
        <v>550</v>
      </c>
      <c r="EWL21" s="530" t="s">
        <v>550</v>
      </c>
      <c r="EWM21" s="530" t="s">
        <v>550</v>
      </c>
      <c r="EWN21" s="530" t="s">
        <v>550</v>
      </c>
      <c r="EWO21" s="530" t="s">
        <v>550</v>
      </c>
      <c r="EWP21" s="530" t="s">
        <v>550</v>
      </c>
      <c r="EWQ21" s="530" t="s">
        <v>550</v>
      </c>
      <c r="EWR21" s="530" t="s">
        <v>550</v>
      </c>
      <c r="EWS21" s="530" t="s">
        <v>550</v>
      </c>
      <c r="EWT21" s="530" t="s">
        <v>550</v>
      </c>
      <c r="EWU21" s="530" t="s">
        <v>550</v>
      </c>
      <c r="EWV21" s="530" t="s">
        <v>550</v>
      </c>
      <c r="EWW21" s="530" t="s">
        <v>550</v>
      </c>
      <c r="EWX21" s="530" t="s">
        <v>550</v>
      </c>
      <c r="EWY21" s="530" t="s">
        <v>550</v>
      </c>
      <c r="EWZ21" s="530" t="s">
        <v>550</v>
      </c>
      <c r="EXA21" s="530" t="s">
        <v>550</v>
      </c>
      <c r="EXB21" s="530" t="s">
        <v>550</v>
      </c>
      <c r="EXC21" s="530" t="s">
        <v>550</v>
      </c>
      <c r="EXD21" s="530" t="s">
        <v>550</v>
      </c>
      <c r="EXE21" s="530" t="s">
        <v>550</v>
      </c>
      <c r="EXF21" s="530" t="s">
        <v>550</v>
      </c>
      <c r="EXG21" s="530" t="s">
        <v>550</v>
      </c>
      <c r="EXH21" s="530" t="s">
        <v>550</v>
      </c>
      <c r="EXI21" s="530" t="s">
        <v>550</v>
      </c>
      <c r="EXJ21" s="530" t="s">
        <v>550</v>
      </c>
      <c r="EXK21" s="530" t="s">
        <v>550</v>
      </c>
      <c r="EXL21" s="530" t="s">
        <v>550</v>
      </c>
      <c r="EXM21" s="530" t="s">
        <v>550</v>
      </c>
      <c r="EXN21" s="530" t="s">
        <v>550</v>
      </c>
      <c r="EXO21" s="530" t="s">
        <v>550</v>
      </c>
      <c r="EXP21" s="530" t="s">
        <v>550</v>
      </c>
      <c r="EXQ21" s="530" t="s">
        <v>550</v>
      </c>
      <c r="EXR21" s="530" t="s">
        <v>550</v>
      </c>
      <c r="EXS21" s="530" t="s">
        <v>550</v>
      </c>
      <c r="EXT21" s="530" t="s">
        <v>550</v>
      </c>
      <c r="EXU21" s="530" t="s">
        <v>550</v>
      </c>
      <c r="EXV21" s="530" t="s">
        <v>550</v>
      </c>
      <c r="EXW21" s="530" t="s">
        <v>550</v>
      </c>
      <c r="EXX21" s="530" t="s">
        <v>550</v>
      </c>
      <c r="EXY21" s="530" t="s">
        <v>550</v>
      </c>
      <c r="EXZ21" s="530" t="s">
        <v>550</v>
      </c>
      <c r="EYA21" s="530" t="s">
        <v>550</v>
      </c>
      <c r="EYB21" s="530" t="s">
        <v>550</v>
      </c>
      <c r="EYC21" s="530" t="s">
        <v>550</v>
      </c>
      <c r="EYD21" s="530" t="s">
        <v>550</v>
      </c>
      <c r="EYE21" s="530" t="s">
        <v>550</v>
      </c>
      <c r="EYF21" s="530" t="s">
        <v>550</v>
      </c>
      <c r="EYG21" s="530" t="s">
        <v>550</v>
      </c>
      <c r="EYH21" s="530" t="s">
        <v>550</v>
      </c>
      <c r="EYI21" s="530" t="s">
        <v>550</v>
      </c>
      <c r="EYJ21" s="530" t="s">
        <v>550</v>
      </c>
      <c r="EYK21" s="530" t="s">
        <v>550</v>
      </c>
      <c r="EYL21" s="530" t="s">
        <v>550</v>
      </c>
      <c r="EYM21" s="530" t="s">
        <v>550</v>
      </c>
      <c r="EYN21" s="530" t="s">
        <v>550</v>
      </c>
      <c r="EYO21" s="530" t="s">
        <v>550</v>
      </c>
      <c r="EYP21" s="530" t="s">
        <v>550</v>
      </c>
      <c r="EYQ21" s="530" t="s">
        <v>550</v>
      </c>
      <c r="EYR21" s="530" t="s">
        <v>550</v>
      </c>
      <c r="EYS21" s="530" t="s">
        <v>550</v>
      </c>
      <c r="EYT21" s="530" t="s">
        <v>550</v>
      </c>
      <c r="EYU21" s="530" t="s">
        <v>550</v>
      </c>
      <c r="EYV21" s="530" t="s">
        <v>550</v>
      </c>
      <c r="EYW21" s="530" t="s">
        <v>550</v>
      </c>
      <c r="EYX21" s="530" t="s">
        <v>550</v>
      </c>
      <c r="EYY21" s="530" t="s">
        <v>550</v>
      </c>
      <c r="EYZ21" s="530" t="s">
        <v>550</v>
      </c>
      <c r="EZA21" s="530" t="s">
        <v>550</v>
      </c>
      <c r="EZB21" s="530" t="s">
        <v>550</v>
      </c>
      <c r="EZC21" s="530" t="s">
        <v>550</v>
      </c>
      <c r="EZD21" s="530" t="s">
        <v>550</v>
      </c>
      <c r="EZE21" s="530" t="s">
        <v>550</v>
      </c>
      <c r="EZF21" s="530" t="s">
        <v>550</v>
      </c>
      <c r="EZG21" s="530" t="s">
        <v>550</v>
      </c>
      <c r="EZH21" s="530" t="s">
        <v>550</v>
      </c>
      <c r="EZI21" s="530" t="s">
        <v>550</v>
      </c>
      <c r="EZJ21" s="530" t="s">
        <v>550</v>
      </c>
      <c r="EZK21" s="530" t="s">
        <v>550</v>
      </c>
      <c r="EZL21" s="530" t="s">
        <v>550</v>
      </c>
      <c r="EZM21" s="530" t="s">
        <v>550</v>
      </c>
      <c r="EZN21" s="530" t="s">
        <v>550</v>
      </c>
      <c r="EZO21" s="530" t="s">
        <v>550</v>
      </c>
      <c r="EZP21" s="530" t="s">
        <v>550</v>
      </c>
      <c r="EZQ21" s="530" t="s">
        <v>550</v>
      </c>
      <c r="EZR21" s="530" t="s">
        <v>550</v>
      </c>
      <c r="EZS21" s="530" t="s">
        <v>550</v>
      </c>
      <c r="EZT21" s="530" t="s">
        <v>550</v>
      </c>
      <c r="EZU21" s="530" t="s">
        <v>550</v>
      </c>
      <c r="EZV21" s="530" t="s">
        <v>550</v>
      </c>
      <c r="EZW21" s="530" t="s">
        <v>550</v>
      </c>
      <c r="EZX21" s="530" t="s">
        <v>550</v>
      </c>
      <c r="EZY21" s="530" t="s">
        <v>550</v>
      </c>
      <c r="EZZ21" s="530" t="s">
        <v>550</v>
      </c>
      <c r="FAA21" s="530" t="s">
        <v>550</v>
      </c>
      <c r="FAB21" s="530" t="s">
        <v>550</v>
      </c>
      <c r="FAC21" s="530" t="s">
        <v>550</v>
      </c>
      <c r="FAD21" s="530" t="s">
        <v>550</v>
      </c>
      <c r="FAE21" s="530" t="s">
        <v>550</v>
      </c>
      <c r="FAF21" s="530" t="s">
        <v>550</v>
      </c>
      <c r="FAG21" s="530" t="s">
        <v>550</v>
      </c>
      <c r="FAH21" s="530" t="s">
        <v>550</v>
      </c>
      <c r="FAI21" s="530" t="s">
        <v>550</v>
      </c>
      <c r="FAJ21" s="530" t="s">
        <v>550</v>
      </c>
      <c r="FAK21" s="530" t="s">
        <v>550</v>
      </c>
      <c r="FAL21" s="530" t="s">
        <v>550</v>
      </c>
      <c r="FAM21" s="530" t="s">
        <v>550</v>
      </c>
      <c r="FAN21" s="530" t="s">
        <v>550</v>
      </c>
      <c r="FAO21" s="530" t="s">
        <v>550</v>
      </c>
      <c r="FAP21" s="530" t="s">
        <v>550</v>
      </c>
      <c r="FAQ21" s="530" t="s">
        <v>550</v>
      </c>
      <c r="FAR21" s="530" t="s">
        <v>550</v>
      </c>
      <c r="FAS21" s="530" t="s">
        <v>550</v>
      </c>
      <c r="FAT21" s="530" t="s">
        <v>550</v>
      </c>
      <c r="FAU21" s="530" t="s">
        <v>550</v>
      </c>
      <c r="FAV21" s="530" t="s">
        <v>550</v>
      </c>
      <c r="FAW21" s="530" t="s">
        <v>550</v>
      </c>
      <c r="FAX21" s="530" t="s">
        <v>550</v>
      </c>
      <c r="FAY21" s="530" t="s">
        <v>550</v>
      </c>
      <c r="FAZ21" s="530" t="s">
        <v>550</v>
      </c>
      <c r="FBA21" s="530" t="s">
        <v>550</v>
      </c>
      <c r="FBB21" s="530" t="s">
        <v>550</v>
      </c>
      <c r="FBC21" s="530" t="s">
        <v>550</v>
      </c>
      <c r="FBD21" s="530" t="s">
        <v>550</v>
      </c>
      <c r="FBE21" s="530" t="s">
        <v>550</v>
      </c>
      <c r="FBF21" s="530" t="s">
        <v>550</v>
      </c>
      <c r="FBG21" s="530" t="s">
        <v>550</v>
      </c>
      <c r="FBH21" s="530" t="s">
        <v>550</v>
      </c>
      <c r="FBI21" s="530" t="s">
        <v>550</v>
      </c>
      <c r="FBJ21" s="530" t="s">
        <v>550</v>
      </c>
      <c r="FBK21" s="530" t="s">
        <v>550</v>
      </c>
      <c r="FBL21" s="530" t="s">
        <v>550</v>
      </c>
      <c r="FBM21" s="530" t="s">
        <v>550</v>
      </c>
      <c r="FBN21" s="530" t="s">
        <v>550</v>
      </c>
      <c r="FBO21" s="530" t="s">
        <v>550</v>
      </c>
      <c r="FBP21" s="530" t="s">
        <v>550</v>
      </c>
      <c r="FBQ21" s="530" t="s">
        <v>550</v>
      </c>
      <c r="FBR21" s="530" t="s">
        <v>550</v>
      </c>
      <c r="FBS21" s="530" t="s">
        <v>550</v>
      </c>
      <c r="FBT21" s="530" t="s">
        <v>550</v>
      </c>
      <c r="FBU21" s="530" t="s">
        <v>550</v>
      </c>
      <c r="FBV21" s="530" t="s">
        <v>550</v>
      </c>
      <c r="FBW21" s="530" t="s">
        <v>550</v>
      </c>
      <c r="FBX21" s="530" t="s">
        <v>550</v>
      </c>
      <c r="FBY21" s="530" t="s">
        <v>550</v>
      </c>
      <c r="FBZ21" s="530" t="s">
        <v>550</v>
      </c>
      <c r="FCA21" s="530" t="s">
        <v>550</v>
      </c>
      <c r="FCB21" s="530" t="s">
        <v>550</v>
      </c>
      <c r="FCC21" s="530" t="s">
        <v>550</v>
      </c>
      <c r="FCD21" s="530" t="s">
        <v>550</v>
      </c>
      <c r="FCE21" s="530" t="s">
        <v>550</v>
      </c>
      <c r="FCF21" s="530" t="s">
        <v>550</v>
      </c>
      <c r="FCG21" s="530" t="s">
        <v>550</v>
      </c>
      <c r="FCH21" s="530" t="s">
        <v>550</v>
      </c>
      <c r="FCI21" s="530" t="s">
        <v>550</v>
      </c>
      <c r="FCJ21" s="530" t="s">
        <v>550</v>
      </c>
      <c r="FCK21" s="530" t="s">
        <v>550</v>
      </c>
      <c r="FCL21" s="530" t="s">
        <v>550</v>
      </c>
      <c r="FCM21" s="530" t="s">
        <v>550</v>
      </c>
      <c r="FCN21" s="530" t="s">
        <v>550</v>
      </c>
      <c r="FCO21" s="530" t="s">
        <v>550</v>
      </c>
      <c r="FCP21" s="530" t="s">
        <v>550</v>
      </c>
      <c r="FCQ21" s="530" t="s">
        <v>550</v>
      </c>
      <c r="FCR21" s="530" t="s">
        <v>550</v>
      </c>
      <c r="FCS21" s="530" t="s">
        <v>550</v>
      </c>
      <c r="FCT21" s="530" t="s">
        <v>550</v>
      </c>
      <c r="FCU21" s="530" t="s">
        <v>550</v>
      </c>
      <c r="FCV21" s="530" t="s">
        <v>550</v>
      </c>
      <c r="FCW21" s="530" t="s">
        <v>550</v>
      </c>
      <c r="FCX21" s="530" t="s">
        <v>550</v>
      </c>
      <c r="FCY21" s="530" t="s">
        <v>550</v>
      </c>
      <c r="FCZ21" s="530" t="s">
        <v>550</v>
      </c>
      <c r="FDA21" s="530" t="s">
        <v>550</v>
      </c>
      <c r="FDB21" s="530" t="s">
        <v>550</v>
      </c>
      <c r="FDC21" s="530" t="s">
        <v>550</v>
      </c>
      <c r="FDD21" s="530" t="s">
        <v>550</v>
      </c>
      <c r="FDE21" s="530" t="s">
        <v>550</v>
      </c>
      <c r="FDF21" s="530" t="s">
        <v>550</v>
      </c>
      <c r="FDG21" s="530" t="s">
        <v>550</v>
      </c>
      <c r="FDH21" s="530" t="s">
        <v>550</v>
      </c>
      <c r="FDI21" s="530" t="s">
        <v>550</v>
      </c>
      <c r="FDJ21" s="530" t="s">
        <v>550</v>
      </c>
      <c r="FDK21" s="530" t="s">
        <v>550</v>
      </c>
      <c r="FDL21" s="530" t="s">
        <v>550</v>
      </c>
      <c r="FDM21" s="530" t="s">
        <v>550</v>
      </c>
      <c r="FDN21" s="530" t="s">
        <v>550</v>
      </c>
      <c r="FDO21" s="530" t="s">
        <v>550</v>
      </c>
      <c r="FDP21" s="530" t="s">
        <v>550</v>
      </c>
      <c r="FDQ21" s="530" t="s">
        <v>550</v>
      </c>
      <c r="FDR21" s="530" t="s">
        <v>550</v>
      </c>
      <c r="FDS21" s="530" t="s">
        <v>550</v>
      </c>
      <c r="FDT21" s="530" t="s">
        <v>550</v>
      </c>
      <c r="FDU21" s="530" t="s">
        <v>550</v>
      </c>
      <c r="FDV21" s="530" t="s">
        <v>550</v>
      </c>
      <c r="FDW21" s="530" t="s">
        <v>550</v>
      </c>
      <c r="FDX21" s="530" t="s">
        <v>550</v>
      </c>
      <c r="FDY21" s="530" t="s">
        <v>550</v>
      </c>
      <c r="FDZ21" s="530" t="s">
        <v>550</v>
      </c>
      <c r="FEA21" s="530" t="s">
        <v>550</v>
      </c>
      <c r="FEB21" s="530" t="s">
        <v>550</v>
      </c>
      <c r="FEC21" s="530" t="s">
        <v>550</v>
      </c>
      <c r="FED21" s="530" t="s">
        <v>550</v>
      </c>
      <c r="FEE21" s="530" t="s">
        <v>550</v>
      </c>
      <c r="FEF21" s="530" t="s">
        <v>550</v>
      </c>
      <c r="FEG21" s="530" t="s">
        <v>550</v>
      </c>
      <c r="FEH21" s="530" t="s">
        <v>550</v>
      </c>
      <c r="FEI21" s="530" t="s">
        <v>550</v>
      </c>
      <c r="FEJ21" s="530" t="s">
        <v>550</v>
      </c>
      <c r="FEK21" s="530" t="s">
        <v>550</v>
      </c>
      <c r="FEL21" s="530" t="s">
        <v>550</v>
      </c>
      <c r="FEM21" s="530" t="s">
        <v>550</v>
      </c>
      <c r="FEN21" s="530" t="s">
        <v>550</v>
      </c>
      <c r="FEO21" s="530" t="s">
        <v>550</v>
      </c>
      <c r="FEP21" s="530" t="s">
        <v>550</v>
      </c>
      <c r="FEQ21" s="530" t="s">
        <v>550</v>
      </c>
      <c r="FER21" s="530" t="s">
        <v>550</v>
      </c>
      <c r="FES21" s="530" t="s">
        <v>550</v>
      </c>
      <c r="FET21" s="530" t="s">
        <v>550</v>
      </c>
      <c r="FEU21" s="530" t="s">
        <v>550</v>
      </c>
      <c r="FEV21" s="530" t="s">
        <v>550</v>
      </c>
      <c r="FEW21" s="530" t="s">
        <v>550</v>
      </c>
      <c r="FEX21" s="530" t="s">
        <v>550</v>
      </c>
      <c r="FEY21" s="530" t="s">
        <v>550</v>
      </c>
      <c r="FEZ21" s="530" t="s">
        <v>550</v>
      </c>
      <c r="FFA21" s="530" t="s">
        <v>550</v>
      </c>
      <c r="FFB21" s="530" t="s">
        <v>550</v>
      </c>
      <c r="FFC21" s="530" t="s">
        <v>550</v>
      </c>
      <c r="FFD21" s="530" t="s">
        <v>550</v>
      </c>
      <c r="FFE21" s="530" t="s">
        <v>550</v>
      </c>
      <c r="FFF21" s="530" t="s">
        <v>550</v>
      </c>
      <c r="FFG21" s="530" t="s">
        <v>550</v>
      </c>
      <c r="FFH21" s="530" t="s">
        <v>550</v>
      </c>
      <c r="FFI21" s="530" t="s">
        <v>550</v>
      </c>
      <c r="FFJ21" s="530" t="s">
        <v>550</v>
      </c>
      <c r="FFK21" s="530" t="s">
        <v>550</v>
      </c>
      <c r="FFL21" s="530" t="s">
        <v>550</v>
      </c>
      <c r="FFM21" s="530" t="s">
        <v>550</v>
      </c>
      <c r="FFN21" s="530" t="s">
        <v>550</v>
      </c>
      <c r="FFO21" s="530" t="s">
        <v>550</v>
      </c>
      <c r="FFP21" s="530" t="s">
        <v>550</v>
      </c>
      <c r="FFQ21" s="530" t="s">
        <v>550</v>
      </c>
      <c r="FFR21" s="530" t="s">
        <v>550</v>
      </c>
      <c r="FFS21" s="530" t="s">
        <v>550</v>
      </c>
      <c r="FFT21" s="530" t="s">
        <v>550</v>
      </c>
      <c r="FFU21" s="530" t="s">
        <v>550</v>
      </c>
      <c r="FFV21" s="530" t="s">
        <v>550</v>
      </c>
      <c r="FFW21" s="530" t="s">
        <v>550</v>
      </c>
      <c r="FFX21" s="530" t="s">
        <v>550</v>
      </c>
      <c r="FFY21" s="530" t="s">
        <v>550</v>
      </c>
      <c r="FFZ21" s="530" t="s">
        <v>550</v>
      </c>
      <c r="FGA21" s="530" t="s">
        <v>550</v>
      </c>
      <c r="FGB21" s="530" t="s">
        <v>550</v>
      </c>
      <c r="FGC21" s="530" t="s">
        <v>550</v>
      </c>
      <c r="FGD21" s="530" t="s">
        <v>550</v>
      </c>
      <c r="FGE21" s="530" t="s">
        <v>550</v>
      </c>
      <c r="FGF21" s="530" t="s">
        <v>550</v>
      </c>
      <c r="FGG21" s="530" t="s">
        <v>550</v>
      </c>
      <c r="FGH21" s="530" t="s">
        <v>550</v>
      </c>
      <c r="FGI21" s="530" t="s">
        <v>550</v>
      </c>
      <c r="FGJ21" s="530" t="s">
        <v>550</v>
      </c>
      <c r="FGK21" s="530" t="s">
        <v>550</v>
      </c>
      <c r="FGL21" s="530" t="s">
        <v>550</v>
      </c>
      <c r="FGM21" s="530" t="s">
        <v>550</v>
      </c>
      <c r="FGN21" s="530" t="s">
        <v>550</v>
      </c>
      <c r="FGO21" s="530" t="s">
        <v>550</v>
      </c>
      <c r="FGP21" s="530" t="s">
        <v>550</v>
      </c>
      <c r="FGQ21" s="530" t="s">
        <v>550</v>
      </c>
      <c r="FGR21" s="530" t="s">
        <v>550</v>
      </c>
      <c r="FGS21" s="530" t="s">
        <v>550</v>
      </c>
      <c r="FGT21" s="530" t="s">
        <v>550</v>
      </c>
      <c r="FGU21" s="530" t="s">
        <v>550</v>
      </c>
      <c r="FGV21" s="530" t="s">
        <v>550</v>
      </c>
      <c r="FGW21" s="530" t="s">
        <v>550</v>
      </c>
      <c r="FGX21" s="530" t="s">
        <v>550</v>
      </c>
      <c r="FGY21" s="530" t="s">
        <v>550</v>
      </c>
      <c r="FGZ21" s="530" t="s">
        <v>550</v>
      </c>
      <c r="FHA21" s="530" t="s">
        <v>550</v>
      </c>
      <c r="FHB21" s="530" t="s">
        <v>550</v>
      </c>
      <c r="FHC21" s="530" t="s">
        <v>550</v>
      </c>
      <c r="FHD21" s="530" t="s">
        <v>550</v>
      </c>
      <c r="FHE21" s="530" t="s">
        <v>550</v>
      </c>
      <c r="FHF21" s="530" t="s">
        <v>550</v>
      </c>
      <c r="FHG21" s="530" t="s">
        <v>550</v>
      </c>
      <c r="FHH21" s="530" t="s">
        <v>550</v>
      </c>
      <c r="FHI21" s="530" t="s">
        <v>550</v>
      </c>
      <c r="FHJ21" s="530" t="s">
        <v>550</v>
      </c>
      <c r="FHK21" s="530" t="s">
        <v>550</v>
      </c>
      <c r="FHL21" s="530" t="s">
        <v>550</v>
      </c>
      <c r="FHM21" s="530" t="s">
        <v>550</v>
      </c>
      <c r="FHN21" s="530" t="s">
        <v>550</v>
      </c>
      <c r="FHO21" s="530" t="s">
        <v>550</v>
      </c>
      <c r="FHP21" s="530" t="s">
        <v>550</v>
      </c>
      <c r="FHQ21" s="530" t="s">
        <v>550</v>
      </c>
      <c r="FHR21" s="530" t="s">
        <v>550</v>
      </c>
      <c r="FHS21" s="530" t="s">
        <v>550</v>
      </c>
      <c r="FHT21" s="530" t="s">
        <v>550</v>
      </c>
      <c r="FHU21" s="530" t="s">
        <v>550</v>
      </c>
      <c r="FHV21" s="530" t="s">
        <v>550</v>
      </c>
      <c r="FHW21" s="530" t="s">
        <v>550</v>
      </c>
      <c r="FHX21" s="530" t="s">
        <v>550</v>
      </c>
      <c r="FHY21" s="530" t="s">
        <v>550</v>
      </c>
      <c r="FHZ21" s="530" t="s">
        <v>550</v>
      </c>
      <c r="FIA21" s="530" t="s">
        <v>550</v>
      </c>
      <c r="FIB21" s="530" t="s">
        <v>550</v>
      </c>
      <c r="FIC21" s="530" t="s">
        <v>550</v>
      </c>
      <c r="FID21" s="530" t="s">
        <v>550</v>
      </c>
      <c r="FIE21" s="530" t="s">
        <v>550</v>
      </c>
      <c r="FIF21" s="530" t="s">
        <v>550</v>
      </c>
      <c r="FIG21" s="530" t="s">
        <v>550</v>
      </c>
      <c r="FIH21" s="530" t="s">
        <v>550</v>
      </c>
      <c r="FII21" s="530" t="s">
        <v>550</v>
      </c>
      <c r="FIJ21" s="530" t="s">
        <v>550</v>
      </c>
      <c r="FIK21" s="530" t="s">
        <v>550</v>
      </c>
      <c r="FIL21" s="530" t="s">
        <v>550</v>
      </c>
      <c r="FIM21" s="530" t="s">
        <v>550</v>
      </c>
      <c r="FIN21" s="530" t="s">
        <v>550</v>
      </c>
      <c r="FIO21" s="530" t="s">
        <v>550</v>
      </c>
      <c r="FIP21" s="530" t="s">
        <v>550</v>
      </c>
      <c r="FIQ21" s="530" t="s">
        <v>550</v>
      </c>
      <c r="FIR21" s="530" t="s">
        <v>550</v>
      </c>
      <c r="FIS21" s="530" t="s">
        <v>550</v>
      </c>
      <c r="FIT21" s="530" t="s">
        <v>550</v>
      </c>
      <c r="FIU21" s="530" t="s">
        <v>550</v>
      </c>
      <c r="FIV21" s="530" t="s">
        <v>550</v>
      </c>
      <c r="FIW21" s="530" t="s">
        <v>550</v>
      </c>
      <c r="FIX21" s="530" t="s">
        <v>550</v>
      </c>
      <c r="FIY21" s="530" t="s">
        <v>550</v>
      </c>
      <c r="FIZ21" s="530" t="s">
        <v>550</v>
      </c>
      <c r="FJA21" s="530" t="s">
        <v>550</v>
      </c>
      <c r="FJB21" s="530" t="s">
        <v>550</v>
      </c>
      <c r="FJC21" s="530" t="s">
        <v>550</v>
      </c>
      <c r="FJD21" s="530" t="s">
        <v>550</v>
      </c>
      <c r="FJE21" s="530" t="s">
        <v>550</v>
      </c>
      <c r="FJF21" s="530" t="s">
        <v>550</v>
      </c>
      <c r="FJG21" s="530" t="s">
        <v>550</v>
      </c>
      <c r="FJH21" s="530" t="s">
        <v>550</v>
      </c>
      <c r="FJI21" s="530" t="s">
        <v>550</v>
      </c>
      <c r="FJJ21" s="530" t="s">
        <v>550</v>
      </c>
      <c r="FJK21" s="530" t="s">
        <v>550</v>
      </c>
      <c r="FJL21" s="530" t="s">
        <v>550</v>
      </c>
      <c r="FJM21" s="530" t="s">
        <v>550</v>
      </c>
      <c r="FJN21" s="530" t="s">
        <v>550</v>
      </c>
      <c r="FJO21" s="530" t="s">
        <v>550</v>
      </c>
      <c r="FJP21" s="530" t="s">
        <v>550</v>
      </c>
      <c r="FJQ21" s="530" t="s">
        <v>550</v>
      </c>
      <c r="FJR21" s="530" t="s">
        <v>550</v>
      </c>
      <c r="FJS21" s="530" t="s">
        <v>550</v>
      </c>
      <c r="FJT21" s="530" t="s">
        <v>550</v>
      </c>
      <c r="FJU21" s="530" t="s">
        <v>550</v>
      </c>
      <c r="FJV21" s="530" t="s">
        <v>550</v>
      </c>
      <c r="FJW21" s="530" t="s">
        <v>550</v>
      </c>
      <c r="FJX21" s="530" t="s">
        <v>550</v>
      </c>
      <c r="FJY21" s="530" t="s">
        <v>550</v>
      </c>
      <c r="FJZ21" s="530" t="s">
        <v>550</v>
      </c>
      <c r="FKA21" s="530" t="s">
        <v>550</v>
      </c>
      <c r="FKB21" s="530" t="s">
        <v>550</v>
      </c>
      <c r="FKC21" s="530" t="s">
        <v>550</v>
      </c>
      <c r="FKD21" s="530" t="s">
        <v>550</v>
      </c>
      <c r="FKE21" s="530" t="s">
        <v>550</v>
      </c>
      <c r="FKF21" s="530" t="s">
        <v>550</v>
      </c>
      <c r="FKG21" s="530" t="s">
        <v>550</v>
      </c>
      <c r="FKH21" s="530" t="s">
        <v>550</v>
      </c>
      <c r="FKI21" s="530" t="s">
        <v>550</v>
      </c>
      <c r="FKJ21" s="530" t="s">
        <v>550</v>
      </c>
      <c r="FKK21" s="530" t="s">
        <v>550</v>
      </c>
      <c r="FKL21" s="530" t="s">
        <v>550</v>
      </c>
      <c r="FKM21" s="530" t="s">
        <v>550</v>
      </c>
      <c r="FKN21" s="530" t="s">
        <v>550</v>
      </c>
      <c r="FKO21" s="530" t="s">
        <v>550</v>
      </c>
      <c r="FKP21" s="530" t="s">
        <v>550</v>
      </c>
      <c r="FKQ21" s="530" t="s">
        <v>550</v>
      </c>
      <c r="FKR21" s="530" t="s">
        <v>550</v>
      </c>
      <c r="FKS21" s="530" t="s">
        <v>550</v>
      </c>
      <c r="FKT21" s="530" t="s">
        <v>550</v>
      </c>
      <c r="FKU21" s="530" t="s">
        <v>550</v>
      </c>
      <c r="FKV21" s="530" t="s">
        <v>550</v>
      </c>
      <c r="FKW21" s="530" t="s">
        <v>550</v>
      </c>
      <c r="FKX21" s="530" t="s">
        <v>550</v>
      </c>
      <c r="FKY21" s="530" t="s">
        <v>550</v>
      </c>
      <c r="FKZ21" s="530" t="s">
        <v>550</v>
      </c>
      <c r="FLA21" s="530" t="s">
        <v>550</v>
      </c>
      <c r="FLB21" s="530" t="s">
        <v>550</v>
      </c>
      <c r="FLC21" s="530" t="s">
        <v>550</v>
      </c>
      <c r="FLD21" s="530" t="s">
        <v>550</v>
      </c>
      <c r="FLE21" s="530" t="s">
        <v>550</v>
      </c>
      <c r="FLF21" s="530" t="s">
        <v>550</v>
      </c>
      <c r="FLG21" s="530" t="s">
        <v>550</v>
      </c>
      <c r="FLH21" s="530" t="s">
        <v>550</v>
      </c>
      <c r="FLI21" s="530" t="s">
        <v>550</v>
      </c>
      <c r="FLJ21" s="530" t="s">
        <v>550</v>
      </c>
      <c r="FLK21" s="530" t="s">
        <v>550</v>
      </c>
      <c r="FLL21" s="530" t="s">
        <v>550</v>
      </c>
      <c r="FLM21" s="530" t="s">
        <v>550</v>
      </c>
      <c r="FLN21" s="530" t="s">
        <v>550</v>
      </c>
      <c r="FLO21" s="530" t="s">
        <v>550</v>
      </c>
      <c r="FLP21" s="530" t="s">
        <v>550</v>
      </c>
      <c r="FLQ21" s="530" t="s">
        <v>550</v>
      </c>
      <c r="FLR21" s="530" t="s">
        <v>550</v>
      </c>
      <c r="FLS21" s="530" t="s">
        <v>550</v>
      </c>
      <c r="FLT21" s="530" t="s">
        <v>550</v>
      </c>
      <c r="FLU21" s="530" t="s">
        <v>550</v>
      </c>
      <c r="FLV21" s="530" t="s">
        <v>550</v>
      </c>
      <c r="FLW21" s="530" t="s">
        <v>550</v>
      </c>
      <c r="FLX21" s="530" t="s">
        <v>550</v>
      </c>
      <c r="FLY21" s="530" t="s">
        <v>550</v>
      </c>
      <c r="FLZ21" s="530" t="s">
        <v>550</v>
      </c>
      <c r="FMA21" s="530" t="s">
        <v>550</v>
      </c>
      <c r="FMB21" s="530" t="s">
        <v>550</v>
      </c>
      <c r="FMC21" s="530" t="s">
        <v>550</v>
      </c>
      <c r="FMD21" s="530" t="s">
        <v>550</v>
      </c>
      <c r="FME21" s="530" t="s">
        <v>550</v>
      </c>
      <c r="FMF21" s="530" t="s">
        <v>550</v>
      </c>
      <c r="FMG21" s="530" t="s">
        <v>550</v>
      </c>
      <c r="FMH21" s="530" t="s">
        <v>550</v>
      </c>
      <c r="FMI21" s="530" t="s">
        <v>550</v>
      </c>
      <c r="FMJ21" s="530" t="s">
        <v>550</v>
      </c>
      <c r="FMK21" s="530" t="s">
        <v>550</v>
      </c>
      <c r="FML21" s="530" t="s">
        <v>550</v>
      </c>
      <c r="FMM21" s="530" t="s">
        <v>550</v>
      </c>
      <c r="FMN21" s="530" t="s">
        <v>550</v>
      </c>
      <c r="FMO21" s="530" t="s">
        <v>550</v>
      </c>
      <c r="FMP21" s="530" t="s">
        <v>550</v>
      </c>
      <c r="FMQ21" s="530" t="s">
        <v>550</v>
      </c>
      <c r="FMR21" s="530" t="s">
        <v>550</v>
      </c>
      <c r="FMS21" s="530" t="s">
        <v>550</v>
      </c>
      <c r="FMT21" s="530" t="s">
        <v>550</v>
      </c>
      <c r="FMU21" s="530" t="s">
        <v>550</v>
      </c>
      <c r="FMV21" s="530" t="s">
        <v>550</v>
      </c>
      <c r="FMW21" s="530" t="s">
        <v>550</v>
      </c>
      <c r="FMX21" s="530" t="s">
        <v>550</v>
      </c>
      <c r="FMY21" s="530" t="s">
        <v>550</v>
      </c>
      <c r="FMZ21" s="530" t="s">
        <v>550</v>
      </c>
      <c r="FNA21" s="530" t="s">
        <v>550</v>
      </c>
      <c r="FNB21" s="530" t="s">
        <v>550</v>
      </c>
      <c r="FNC21" s="530" t="s">
        <v>550</v>
      </c>
      <c r="FND21" s="530" t="s">
        <v>550</v>
      </c>
      <c r="FNE21" s="530" t="s">
        <v>550</v>
      </c>
      <c r="FNF21" s="530" t="s">
        <v>550</v>
      </c>
      <c r="FNG21" s="530" t="s">
        <v>550</v>
      </c>
      <c r="FNH21" s="530" t="s">
        <v>550</v>
      </c>
      <c r="FNI21" s="530" t="s">
        <v>550</v>
      </c>
      <c r="FNJ21" s="530" t="s">
        <v>550</v>
      </c>
      <c r="FNK21" s="530" t="s">
        <v>550</v>
      </c>
      <c r="FNL21" s="530" t="s">
        <v>550</v>
      </c>
      <c r="FNM21" s="530" t="s">
        <v>550</v>
      </c>
      <c r="FNN21" s="530" t="s">
        <v>550</v>
      </c>
      <c r="FNO21" s="530" t="s">
        <v>550</v>
      </c>
      <c r="FNP21" s="530" t="s">
        <v>550</v>
      </c>
      <c r="FNQ21" s="530" t="s">
        <v>550</v>
      </c>
      <c r="FNR21" s="530" t="s">
        <v>550</v>
      </c>
      <c r="FNS21" s="530" t="s">
        <v>550</v>
      </c>
      <c r="FNT21" s="530" t="s">
        <v>550</v>
      </c>
      <c r="FNU21" s="530" t="s">
        <v>550</v>
      </c>
      <c r="FNV21" s="530" t="s">
        <v>550</v>
      </c>
      <c r="FNW21" s="530" t="s">
        <v>550</v>
      </c>
      <c r="FNX21" s="530" t="s">
        <v>550</v>
      </c>
      <c r="FNY21" s="530" t="s">
        <v>550</v>
      </c>
      <c r="FNZ21" s="530" t="s">
        <v>550</v>
      </c>
      <c r="FOA21" s="530" t="s">
        <v>550</v>
      </c>
      <c r="FOB21" s="530" t="s">
        <v>550</v>
      </c>
      <c r="FOC21" s="530" t="s">
        <v>550</v>
      </c>
      <c r="FOD21" s="530" t="s">
        <v>550</v>
      </c>
      <c r="FOE21" s="530" t="s">
        <v>550</v>
      </c>
      <c r="FOF21" s="530" t="s">
        <v>550</v>
      </c>
      <c r="FOG21" s="530" t="s">
        <v>550</v>
      </c>
      <c r="FOH21" s="530" t="s">
        <v>550</v>
      </c>
      <c r="FOI21" s="530" t="s">
        <v>550</v>
      </c>
      <c r="FOJ21" s="530" t="s">
        <v>550</v>
      </c>
      <c r="FOK21" s="530" t="s">
        <v>550</v>
      </c>
      <c r="FOL21" s="530" t="s">
        <v>550</v>
      </c>
      <c r="FOM21" s="530" t="s">
        <v>550</v>
      </c>
      <c r="FON21" s="530" t="s">
        <v>550</v>
      </c>
      <c r="FOO21" s="530" t="s">
        <v>550</v>
      </c>
      <c r="FOP21" s="530" t="s">
        <v>550</v>
      </c>
      <c r="FOQ21" s="530" t="s">
        <v>550</v>
      </c>
      <c r="FOR21" s="530" t="s">
        <v>550</v>
      </c>
      <c r="FOS21" s="530" t="s">
        <v>550</v>
      </c>
      <c r="FOT21" s="530" t="s">
        <v>550</v>
      </c>
      <c r="FOU21" s="530" t="s">
        <v>550</v>
      </c>
      <c r="FOV21" s="530" t="s">
        <v>550</v>
      </c>
      <c r="FOW21" s="530" t="s">
        <v>550</v>
      </c>
      <c r="FOX21" s="530" t="s">
        <v>550</v>
      </c>
      <c r="FOY21" s="530" t="s">
        <v>550</v>
      </c>
      <c r="FOZ21" s="530" t="s">
        <v>550</v>
      </c>
      <c r="FPA21" s="530" t="s">
        <v>550</v>
      </c>
      <c r="FPB21" s="530" t="s">
        <v>550</v>
      </c>
      <c r="FPC21" s="530" t="s">
        <v>550</v>
      </c>
      <c r="FPD21" s="530" t="s">
        <v>550</v>
      </c>
      <c r="FPE21" s="530" t="s">
        <v>550</v>
      </c>
      <c r="FPF21" s="530" t="s">
        <v>550</v>
      </c>
      <c r="FPG21" s="530" t="s">
        <v>550</v>
      </c>
      <c r="FPH21" s="530" t="s">
        <v>550</v>
      </c>
      <c r="FPI21" s="530" t="s">
        <v>550</v>
      </c>
      <c r="FPJ21" s="530" t="s">
        <v>550</v>
      </c>
      <c r="FPK21" s="530" t="s">
        <v>550</v>
      </c>
      <c r="FPL21" s="530" t="s">
        <v>550</v>
      </c>
      <c r="FPM21" s="530" t="s">
        <v>550</v>
      </c>
      <c r="FPN21" s="530" t="s">
        <v>550</v>
      </c>
      <c r="FPO21" s="530" t="s">
        <v>550</v>
      </c>
      <c r="FPP21" s="530" t="s">
        <v>550</v>
      </c>
      <c r="FPQ21" s="530" t="s">
        <v>550</v>
      </c>
      <c r="FPR21" s="530" t="s">
        <v>550</v>
      </c>
      <c r="FPS21" s="530" t="s">
        <v>550</v>
      </c>
      <c r="FPT21" s="530" t="s">
        <v>550</v>
      </c>
      <c r="FPU21" s="530" t="s">
        <v>550</v>
      </c>
      <c r="FPV21" s="530" t="s">
        <v>550</v>
      </c>
      <c r="FPW21" s="530" t="s">
        <v>550</v>
      </c>
      <c r="FPX21" s="530" t="s">
        <v>550</v>
      </c>
      <c r="FPY21" s="530" t="s">
        <v>550</v>
      </c>
      <c r="FPZ21" s="530" t="s">
        <v>550</v>
      </c>
      <c r="FQA21" s="530" t="s">
        <v>550</v>
      </c>
      <c r="FQB21" s="530" t="s">
        <v>550</v>
      </c>
      <c r="FQC21" s="530" t="s">
        <v>550</v>
      </c>
      <c r="FQD21" s="530" t="s">
        <v>550</v>
      </c>
      <c r="FQE21" s="530" t="s">
        <v>550</v>
      </c>
      <c r="FQF21" s="530" t="s">
        <v>550</v>
      </c>
      <c r="FQG21" s="530" t="s">
        <v>550</v>
      </c>
      <c r="FQH21" s="530" t="s">
        <v>550</v>
      </c>
      <c r="FQI21" s="530" t="s">
        <v>550</v>
      </c>
      <c r="FQJ21" s="530" t="s">
        <v>550</v>
      </c>
      <c r="FQK21" s="530" t="s">
        <v>550</v>
      </c>
      <c r="FQL21" s="530" t="s">
        <v>550</v>
      </c>
      <c r="FQM21" s="530" t="s">
        <v>550</v>
      </c>
      <c r="FQN21" s="530" t="s">
        <v>550</v>
      </c>
      <c r="FQO21" s="530" t="s">
        <v>550</v>
      </c>
      <c r="FQP21" s="530" t="s">
        <v>550</v>
      </c>
      <c r="FQQ21" s="530" t="s">
        <v>550</v>
      </c>
      <c r="FQR21" s="530" t="s">
        <v>550</v>
      </c>
      <c r="FQS21" s="530" t="s">
        <v>550</v>
      </c>
      <c r="FQT21" s="530" t="s">
        <v>550</v>
      </c>
      <c r="FQU21" s="530" t="s">
        <v>550</v>
      </c>
      <c r="FQV21" s="530" t="s">
        <v>550</v>
      </c>
      <c r="FQW21" s="530" t="s">
        <v>550</v>
      </c>
      <c r="FQX21" s="530" t="s">
        <v>550</v>
      </c>
      <c r="FQY21" s="530" t="s">
        <v>550</v>
      </c>
      <c r="FQZ21" s="530" t="s">
        <v>550</v>
      </c>
      <c r="FRA21" s="530" t="s">
        <v>550</v>
      </c>
      <c r="FRB21" s="530" t="s">
        <v>550</v>
      </c>
      <c r="FRC21" s="530" t="s">
        <v>550</v>
      </c>
      <c r="FRD21" s="530" t="s">
        <v>550</v>
      </c>
      <c r="FRE21" s="530" t="s">
        <v>550</v>
      </c>
      <c r="FRF21" s="530" t="s">
        <v>550</v>
      </c>
      <c r="FRG21" s="530" t="s">
        <v>550</v>
      </c>
      <c r="FRH21" s="530" t="s">
        <v>550</v>
      </c>
      <c r="FRI21" s="530" t="s">
        <v>550</v>
      </c>
      <c r="FRJ21" s="530" t="s">
        <v>550</v>
      </c>
      <c r="FRK21" s="530" t="s">
        <v>550</v>
      </c>
      <c r="FRL21" s="530" t="s">
        <v>550</v>
      </c>
      <c r="FRM21" s="530" t="s">
        <v>550</v>
      </c>
      <c r="FRN21" s="530" t="s">
        <v>550</v>
      </c>
      <c r="FRO21" s="530" t="s">
        <v>550</v>
      </c>
      <c r="FRP21" s="530" t="s">
        <v>550</v>
      </c>
      <c r="FRQ21" s="530" t="s">
        <v>550</v>
      </c>
      <c r="FRR21" s="530" t="s">
        <v>550</v>
      </c>
      <c r="FRS21" s="530" t="s">
        <v>550</v>
      </c>
      <c r="FRT21" s="530" t="s">
        <v>550</v>
      </c>
      <c r="FRU21" s="530" t="s">
        <v>550</v>
      </c>
      <c r="FRV21" s="530" t="s">
        <v>550</v>
      </c>
      <c r="FRW21" s="530" t="s">
        <v>550</v>
      </c>
      <c r="FRX21" s="530" t="s">
        <v>550</v>
      </c>
      <c r="FRY21" s="530" t="s">
        <v>550</v>
      </c>
      <c r="FRZ21" s="530" t="s">
        <v>550</v>
      </c>
      <c r="FSA21" s="530" t="s">
        <v>550</v>
      </c>
      <c r="FSB21" s="530" t="s">
        <v>550</v>
      </c>
      <c r="FSC21" s="530" t="s">
        <v>550</v>
      </c>
      <c r="FSD21" s="530" t="s">
        <v>550</v>
      </c>
      <c r="FSE21" s="530" t="s">
        <v>550</v>
      </c>
      <c r="FSF21" s="530" t="s">
        <v>550</v>
      </c>
      <c r="FSG21" s="530" t="s">
        <v>550</v>
      </c>
      <c r="FSH21" s="530" t="s">
        <v>550</v>
      </c>
      <c r="FSI21" s="530" t="s">
        <v>550</v>
      </c>
      <c r="FSJ21" s="530" t="s">
        <v>550</v>
      </c>
      <c r="FSK21" s="530" t="s">
        <v>550</v>
      </c>
      <c r="FSL21" s="530" t="s">
        <v>550</v>
      </c>
      <c r="FSM21" s="530" t="s">
        <v>550</v>
      </c>
      <c r="FSN21" s="530" t="s">
        <v>550</v>
      </c>
      <c r="FSO21" s="530" t="s">
        <v>550</v>
      </c>
      <c r="FSP21" s="530" t="s">
        <v>550</v>
      </c>
      <c r="FSQ21" s="530" t="s">
        <v>550</v>
      </c>
      <c r="FSR21" s="530" t="s">
        <v>550</v>
      </c>
      <c r="FSS21" s="530" t="s">
        <v>550</v>
      </c>
      <c r="FST21" s="530" t="s">
        <v>550</v>
      </c>
      <c r="FSU21" s="530" t="s">
        <v>550</v>
      </c>
      <c r="FSV21" s="530" t="s">
        <v>550</v>
      </c>
      <c r="FSW21" s="530" t="s">
        <v>550</v>
      </c>
      <c r="FSX21" s="530" t="s">
        <v>550</v>
      </c>
      <c r="FSY21" s="530" t="s">
        <v>550</v>
      </c>
      <c r="FSZ21" s="530" t="s">
        <v>550</v>
      </c>
      <c r="FTA21" s="530" t="s">
        <v>550</v>
      </c>
      <c r="FTB21" s="530" t="s">
        <v>550</v>
      </c>
      <c r="FTC21" s="530" t="s">
        <v>550</v>
      </c>
      <c r="FTD21" s="530" t="s">
        <v>550</v>
      </c>
      <c r="FTE21" s="530" t="s">
        <v>550</v>
      </c>
      <c r="FTF21" s="530" t="s">
        <v>550</v>
      </c>
      <c r="FTG21" s="530" t="s">
        <v>550</v>
      </c>
      <c r="FTH21" s="530" t="s">
        <v>550</v>
      </c>
      <c r="FTI21" s="530" t="s">
        <v>550</v>
      </c>
      <c r="FTJ21" s="530" t="s">
        <v>550</v>
      </c>
      <c r="FTK21" s="530" t="s">
        <v>550</v>
      </c>
      <c r="FTL21" s="530" t="s">
        <v>550</v>
      </c>
      <c r="FTM21" s="530" t="s">
        <v>550</v>
      </c>
      <c r="FTN21" s="530" t="s">
        <v>550</v>
      </c>
      <c r="FTO21" s="530" t="s">
        <v>550</v>
      </c>
      <c r="FTP21" s="530" t="s">
        <v>550</v>
      </c>
      <c r="FTQ21" s="530" t="s">
        <v>550</v>
      </c>
      <c r="FTR21" s="530" t="s">
        <v>550</v>
      </c>
      <c r="FTS21" s="530" t="s">
        <v>550</v>
      </c>
      <c r="FTT21" s="530" t="s">
        <v>550</v>
      </c>
      <c r="FTU21" s="530" t="s">
        <v>550</v>
      </c>
      <c r="FTV21" s="530" t="s">
        <v>550</v>
      </c>
      <c r="FTW21" s="530" t="s">
        <v>550</v>
      </c>
      <c r="FTX21" s="530" t="s">
        <v>550</v>
      </c>
      <c r="FTY21" s="530" t="s">
        <v>550</v>
      </c>
      <c r="FTZ21" s="530" t="s">
        <v>550</v>
      </c>
      <c r="FUA21" s="530" t="s">
        <v>550</v>
      </c>
      <c r="FUB21" s="530" t="s">
        <v>550</v>
      </c>
      <c r="FUC21" s="530" t="s">
        <v>550</v>
      </c>
      <c r="FUD21" s="530" t="s">
        <v>550</v>
      </c>
      <c r="FUE21" s="530" t="s">
        <v>550</v>
      </c>
      <c r="FUF21" s="530" t="s">
        <v>550</v>
      </c>
      <c r="FUG21" s="530" t="s">
        <v>550</v>
      </c>
      <c r="FUH21" s="530" t="s">
        <v>550</v>
      </c>
      <c r="FUI21" s="530" t="s">
        <v>550</v>
      </c>
      <c r="FUJ21" s="530" t="s">
        <v>550</v>
      </c>
      <c r="FUK21" s="530" t="s">
        <v>550</v>
      </c>
      <c r="FUL21" s="530" t="s">
        <v>550</v>
      </c>
      <c r="FUM21" s="530" t="s">
        <v>550</v>
      </c>
      <c r="FUN21" s="530" t="s">
        <v>550</v>
      </c>
      <c r="FUO21" s="530" t="s">
        <v>550</v>
      </c>
      <c r="FUP21" s="530" t="s">
        <v>550</v>
      </c>
      <c r="FUQ21" s="530" t="s">
        <v>550</v>
      </c>
      <c r="FUR21" s="530" t="s">
        <v>550</v>
      </c>
      <c r="FUS21" s="530" t="s">
        <v>550</v>
      </c>
      <c r="FUT21" s="530" t="s">
        <v>550</v>
      </c>
      <c r="FUU21" s="530" t="s">
        <v>550</v>
      </c>
      <c r="FUV21" s="530" t="s">
        <v>550</v>
      </c>
      <c r="FUW21" s="530" t="s">
        <v>550</v>
      </c>
      <c r="FUX21" s="530" t="s">
        <v>550</v>
      </c>
      <c r="FUY21" s="530" t="s">
        <v>550</v>
      </c>
      <c r="FUZ21" s="530" t="s">
        <v>550</v>
      </c>
      <c r="FVA21" s="530" t="s">
        <v>550</v>
      </c>
      <c r="FVB21" s="530" t="s">
        <v>550</v>
      </c>
      <c r="FVC21" s="530" t="s">
        <v>550</v>
      </c>
      <c r="FVD21" s="530" t="s">
        <v>550</v>
      </c>
      <c r="FVE21" s="530" t="s">
        <v>550</v>
      </c>
      <c r="FVF21" s="530" t="s">
        <v>550</v>
      </c>
      <c r="FVG21" s="530" t="s">
        <v>550</v>
      </c>
      <c r="FVH21" s="530" t="s">
        <v>550</v>
      </c>
      <c r="FVI21" s="530" t="s">
        <v>550</v>
      </c>
      <c r="FVJ21" s="530" t="s">
        <v>550</v>
      </c>
      <c r="FVK21" s="530" t="s">
        <v>550</v>
      </c>
      <c r="FVL21" s="530" t="s">
        <v>550</v>
      </c>
      <c r="FVM21" s="530" t="s">
        <v>550</v>
      </c>
      <c r="FVN21" s="530" t="s">
        <v>550</v>
      </c>
      <c r="FVO21" s="530" t="s">
        <v>550</v>
      </c>
      <c r="FVP21" s="530" t="s">
        <v>550</v>
      </c>
      <c r="FVQ21" s="530" t="s">
        <v>550</v>
      </c>
      <c r="FVR21" s="530" t="s">
        <v>550</v>
      </c>
      <c r="FVS21" s="530" t="s">
        <v>550</v>
      </c>
      <c r="FVT21" s="530" t="s">
        <v>550</v>
      </c>
      <c r="FVU21" s="530" t="s">
        <v>550</v>
      </c>
      <c r="FVV21" s="530" t="s">
        <v>550</v>
      </c>
      <c r="FVW21" s="530" t="s">
        <v>550</v>
      </c>
      <c r="FVX21" s="530" t="s">
        <v>550</v>
      </c>
      <c r="FVY21" s="530" t="s">
        <v>550</v>
      </c>
      <c r="FVZ21" s="530" t="s">
        <v>550</v>
      </c>
      <c r="FWA21" s="530" t="s">
        <v>550</v>
      </c>
      <c r="FWB21" s="530" t="s">
        <v>550</v>
      </c>
      <c r="FWC21" s="530" t="s">
        <v>550</v>
      </c>
      <c r="FWD21" s="530" t="s">
        <v>550</v>
      </c>
      <c r="FWE21" s="530" t="s">
        <v>550</v>
      </c>
      <c r="FWF21" s="530" t="s">
        <v>550</v>
      </c>
      <c r="FWG21" s="530" t="s">
        <v>550</v>
      </c>
      <c r="FWH21" s="530" t="s">
        <v>550</v>
      </c>
      <c r="FWI21" s="530" t="s">
        <v>550</v>
      </c>
      <c r="FWJ21" s="530" t="s">
        <v>550</v>
      </c>
      <c r="FWK21" s="530" t="s">
        <v>550</v>
      </c>
      <c r="FWL21" s="530" t="s">
        <v>550</v>
      </c>
      <c r="FWM21" s="530" t="s">
        <v>550</v>
      </c>
      <c r="FWN21" s="530" t="s">
        <v>550</v>
      </c>
      <c r="FWO21" s="530" t="s">
        <v>550</v>
      </c>
      <c r="FWP21" s="530" t="s">
        <v>550</v>
      </c>
      <c r="FWQ21" s="530" t="s">
        <v>550</v>
      </c>
      <c r="FWR21" s="530" t="s">
        <v>550</v>
      </c>
      <c r="FWS21" s="530" t="s">
        <v>550</v>
      </c>
      <c r="FWT21" s="530" t="s">
        <v>550</v>
      </c>
      <c r="FWU21" s="530" t="s">
        <v>550</v>
      </c>
      <c r="FWV21" s="530" t="s">
        <v>550</v>
      </c>
      <c r="FWW21" s="530" t="s">
        <v>550</v>
      </c>
      <c r="FWX21" s="530" t="s">
        <v>550</v>
      </c>
      <c r="FWY21" s="530" t="s">
        <v>550</v>
      </c>
      <c r="FWZ21" s="530" t="s">
        <v>550</v>
      </c>
      <c r="FXA21" s="530" t="s">
        <v>550</v>
      </c>
      <c r="FXB21" s="530" t="s">
        <v>550</v>
      </c>
      <c r="FXC21" s="530" t="s">
        <v>550</v>
      </c>
      <c r="FXD21" s="530" t="s">
        <v>550</v>
      </c>
      <c r="FXE21" s="530" t="s">
        <v>550</v>
      </c>
      <c r="FXF21" s="530" t="s">
        <v>550</v>
      </c>
      <c r="FXG21" s="530" t="s">
        <v>550</v>
      </c>
      <c r="FXH21" s="530" t="s">
        <v>550</v>
      </c>
      <c r="FXI21" s="530" t="s">
        <v>550</v>
      </c>
      <c r="FXJ21" s="530" t="s">
        <v>550</v>
      </c>
      <c r="FXK21" s="530" t="s">
        <v>550</v>
      </c>
      <c r="FXL21" s="530" t="s">
        <v>550</v>
      </c>
      <c r="FXM21" s="530" t="s">
        <v>550</v>
      </c>
      <c r="FXN21" s="530" t="s">
        <v>550</v>
      </c>
      <c r="FXO21" s="530" t="s">
        <v>550</v>
      </c>
      <c r="FXP21" s="530" t="s">
        <v>550</v>
      </c>
      <c r="FXQ21" s="530" t="s">
        <v>550</v>
      </c>
      <c r="FXR21" s="530" t="s">
        <v>550</v>
      </c>
      <c r="FXS21" s="530" t="s">
        <v>550</v>
      </c>
      <c r="FXT21" s="530" t="s">
        <v>550</v>
      </c>
      <c r="FXU21" s="530" t="s">
        <v>550</v>
      </c>
      <c r="FXV21" s="530" t="s">
        <v>550</v>
      </c>
      <c r="FXW21" s="530" t="s">
        <v>550</v>
      </c>
      <c r="FXX21" s="530" t="s">
        <v>550</v>
      </c>
      <c r="FXY21" s="530" t="s">
        <v>550</v>
      </c>
      <c r="FXZ21" s="530" t="s">
        <v>550</v>
      </c>
      <c r="FYA21" s="530" t="s">
        <v>550</v>
      </c>
      <c r="FYB21" s="530" t="s">
        <v>550</v>
      </c>
      <c r="FYC21" s="530" t="s">
        <v>550</v>
      </c>
      <c r="FYD21" s="530" t="s">
        <v>550</v>
      </c>
      <c r="FYE21" s="530" t="s">
        <v>550</v>
      </c>
      <c r="FYF21" s="530" t="s">
        <v>550</v>
      </c>
      <c r="FYG21" s="530" t="s">
        <v>550</v>
      </c>
      <c r="FYH21" s="530" t="s">
        <v>550</v>
      </c>
      <c r="FYI21" s="530" t="s">
        <v>550</v>
      </c>
      <c r="FYJ21" s="530" t="s">
        <v>550</v>
      </c>
      <c r="FYK21" s="530" t="s">
        <v>550</v>
      </c>
      <c r="FYL21" s="530" t="s">
        <v>550</v>
      </c>
      <c r="FYM21" s="530" t="s">
        <v>550</v>
      </c>
      <c r="FYN21" s="530" t="s">
        <v>550</v>
      </c>
      <c r="FYO21" s="530" t="s">
        <v>550</v>
      </c>
      <c r="FYP21" s="530" t="s">
        <v>550</v>
      </c>
      <c r="FYQ21" s="530" t="s">
        <v>550</v>
      </c>
      <c r="FYR21" s="530" t="s">
        <v>550</v>
      </c>
      <c r="FYS21" s="530" t="s">
        <v>550</v>
      </c>
      <c r="FYT21" s="530" t="s">
        <v>550</v>
      </c>
      <c r="FYU21" s="530" t="s">
        <v>550</v>
      </c>
      <c r="FYV21" s="530" t="s">
        <v>550</v>
      </c>
      <c r="FYW21" s="530" t="s">
        <v>550</v>
      </c>
      <c r="FYX21" s="530" t="s">
        <v>550</v>
      </c>
      <c r="FYY21" s="530" t="s">
        <v>550</v>
      </c>
      <c r="FYZ21" s="530" t="s">
        <v>550</v>
      </c>
      <c r="FZA21" s="530" t="s">
        <v>550</v>
      </c>
      <c r="FZB21" s="530" t="s">
        <v>550</v>
      </c>
      <c r="FZC21" s="530" t="s">
        <v>550</v>
      </c>
      <c r="FZD21" s="530" t="s">
        <v>550</v>
      </c>
      <c r="FZE21" s="530" t="s">
        <v>550</v>
      </c>
      <c r="FZF21" s="530" t="s">
        <v>550</v>
      </c>
      <c r="FZG21" s="530" t="s">
        <v>550</v>
      </c>
      <c r="FZH21" s="530" t="s">
        <v>550</v>
      </c>
      <c r="FZI21" s="530" t="s">
        <v>550</v>
      </c>
      <c r="FZJ21" s="530" t="s">
        <v>550</v>
      </c>
      <c r="FZK21" s="530" t="s">
        <v>550</v>
      </c>
      <c r="FZL21" s="530" t="s">
        <v>550</v>
      </c>
      <c r="FZM21" s="530" t="s">
        <v>550</v>
      </c>
      <c r="FZN21" s="530" t="s">
        <v>550</v>
      </c>
      <c r="FZO21" s="530" t="s">
        <v>550</v>
      </c>
      <c r="FZP21" s="530" t="s">
        <v>550</v>
      </c>
      <c r="FZQ21" s="530" t="s">
        <v>550</v>
      </c>
      <c r="FZR21" s="530" t="s">
        <v>550</v>
      </c>
      <c r="FZS21" s="530" t="s">
        <v>550</v>
      </c>
      <c r="FZT21" s="530" t="s">
        <v>550</v>
      </c>
      <c r="FZU21" s="530" t="s">
        <v>550</v>
      </c>
      <c r="FZV21" s="530" t="s">
        <v>550</v>
      </c>
      <c r="FZW21" s="530" t="s">
        <v>550</v>
      </c>
      <c r="FZX21" s="530" t="s">
        <v>550</v>
      </c>
      <c r="FZY21" s="530" t="s">
        <v>550</v>
      </c>
      <c r="FZZ21" s="530" t="s">
        <v>550</v>
      </c>
      <c r="GAA21" s="530" t="s">
        <v>550</v>
      </c>
      <c r="GAB21" s="530" t="s">
        <v>550</v>
      </c>
      <c r="GAC21" s="530" t="s">
        <v>550</v>
      </c>
      <c r="GAD21" s="530" t="s">
        <v>550</v>
      </c>
      <c r="GAE21" s="530" t="s">
        <v>550</v>
      </c>
      <c r="GAF21" s="530" t="s">
        <v>550</v>
      </c>
      <c r="GAG21" s="530" t="s">
        <v>550</v>
      </c>
      <c r="GAH21" s="530" t="s">
        <v>550</v>
      </c>
      <c r="GAI21" s="530" t="s">
        <v>550</v>
      </c>
      <c r="GAJ21" s="530" t="s">
        <v>550</v>
      </c>
      <c r="GAK21" s="530" t="s">
        <v>550</v>
      </c>
      <c r="GAL21" s="530" t="s">
        <v>550</v>
      </c>
      <c r="GAM21" s="530" t="s">
        <v>550</v>
      </c>
      <c r="GAN21" s="530" t="s">
        <v>550</v>
      </c>
      <c r="GAO21" s="530" t="s">
        <v>550</v>
      </c>
      <c r="GAP21" s="530" t="s">
        <v>550</v>
      </c>
      <c r="GAQ21" s="530" t="s">
        <v>550</v>
      </c>
      <c r="GAR21" s="530" t="s">
        <v>550</v>
      </c>
      <c r="GAS21" s="530" t="s">
        <v>550</v>
      </c>
      <c r="GAT21" s="530" t="s">
        <v>550</v>
      </c>
      <c r="GAU21" s="530" t="s">
        <v>550</v>
      </c>
      <c r="GAV21" s="530" t="s">
        <v>550</v>
      </c>
      <c r="GAW21" s="530" t="s">
        <v>550</v>
      </c>
      <c r="GAX21" s="530" t="s">
        <v>550</v>
      </c>
      <c r="GAY21" s="530" t="s">
        <v>550</v>
      </c>
      <c r="GAZ21" s="530" t="s">
        <v>550</v>
      </c>
      <c r="GBA21" s="530" t="s">
        <v>550</v>
      </c>
      <c r="GBB21" s="530" t="s">
        <v>550</v>
      </c>
      <c r="GBC21" s="530" t="s">
        <v>550</v>
      </c>
      <c r="GBD21" s="530" t="s">
        <v>550</v>
      </c>
      <c r="GBE21" s="530" t="s">
        <v>550</v>
      </c>
      <c r="GBF21" s="530" t="s">
        <v>550</v>
      </c>
      <c r="GBG21" s="530" t="s">
        <v>550</v>
      </c>
      <c r="GBH21" s="530" t="s">
        <v>550</v>
      </c>
      <c r="GBI21" s="530" t="s">
        <v>550</v>
      </c>
      <c r="GBJ21" s="530" t="s">
        <v>550</v>
      </c>
      <c r="GBK21" s="530" t="s">
        <v>550</v>
      </c>
      <c r="GBL21" s="530" t="s">
        <v>550</v>
      </c>
      <c r="GBM21" s="530" t="s">
        <v>550</v>
      </c>
      <c r="GBN21" s="530" t="s">
        <v>550</v>
      </c>
      <c r="GBO21" s="530" t="s">
        <v>550</v>
      </c>
      <c r="GBP21" s="530" t="s">
        <v>550</v>
      </c>
      <c r="GBQ21" s="530" t="s">
        <v>550</v>
      </c>
      <c r="GBR21" s="530" t="s">
        <v>550</v>
      </c>
      <c r="GBS21" s="530" t="s">
        <v>550</v>
      </c>
      <c r="GBT21" s="530" t="s">
        <v>550</v>
      </c>
      <c r="GBU21" s="530" t="s">
        <v>550</v>
      </c>
      <c r="GBV21" s="530" t="s">
        <v>550</v>
      </c>
      <c r="GBW21" s="530" t="s">
        <v>550</v>
      </c>
      <c r="GBX21" s="530" t="s">
        <v>550</v>
      </c>
      <c r="GBY21" s="530" t="s">
        <v>550</v>
      </c>
      <c r="GBZ21" s="530" t="s">
        <v>550</v>
      </c>
      <c r="GCA21" s="530" t="s">
        <v>550</v>
      </c>
      <c r="GCB21" s="530" t="s">
        <v>550</v>
      </c>
      <c r="GCC21" s="530" t="s">
        <v>550</v>
      </c>
      <c r="GCD21" s="530" t="s">
        <v>550</v>
      </c>
      <c r="GCE21" s="530" t="s">
        <v>550</v>
      </c>
      <c r="GCF21" s="530" t="s">
        <v>550</v>
      </c>
      <c r="GCG21" s="530" t="s">
        <v>550</v>
      </c>
      <c r="GCH21" s="530" t="s">
        <v>550</v>
      </c>
      <c r="GCI21" s="530" t="s">
        <v>550</v>
      </c>
      <c r="GCJ21" s="530" t="s">
        <v>550</v>
      </c>
      <c r="GCK21" s="530" t="s">
        <v>550</v>
      </c>
      <c r="GCL21" s="530" t="s">
        <v>550</v>
      </c>
      <c r="GCM21" s="530" t="s">
        <v>550</v>
      </c>
      <c r="GCN21" s="530" t="s">
        <v>550</v>
      </c>
      <c r="GCO21" s="530" t="s">
        <v>550</v>
      </c>
      <c r="GCP21" s="530" t="s">
        <v>550</v>
      </c>
      <c r="GCQ21" s="530" t="s">
        <v>550</v>
      </c>
      <c r="GCR21" s="530" t="s">
        <v>550</v>
      </c>
      <c r="GCS21" s="530" t="s">
        <v>550</v>
      </c>
      <c r="GCT21" s="530" t="s">
        <v>550</v>
      </c>
      <c r="GCU21" s="530" t="s">
        <v>550</v>
      </c>
      <c r="GCV21" s="530" t="s">
        <v>550</v>
      </c>
      <c r="GCW21" s="530" t="s">
        <v>550</v>
      </c>
      <c r="GCX21" s="530" t="s">
        <v>550</v>
      </c>
      <c r="GCY21" s="530" t="s">
        <v>550</v>
      </c>
      <c r="GCZ21" s="530" t="s">
        <v>550</v>
      </c>
      <c r="GDA21" s="530" t="s">
        <v>550</v>
      </c>
      <c r="GDB21" s="530" t="s">
        <v>550</v>
      </c>
      <c r="GDC21" s="530" t="s">
        <v>550</v>
      </c>
      <c r="GDD21" s="530" t="s">
        <v>550</v>
      </c>
      <c r="GDE21" s="530" t="s">
        <v>550</v>
      </c>
      <c r="GDF21" s="530" t="s">
        <v>550</v>
      </c>
      <c r="GDG21" s="530" t="s">
        <v>550</v>
      </c>
      <c r="GDH21" s="530" t="s">
        <v>550</v>
      </c>
      <c r="GDI21" s="530" t="s">
        <v>550</v>
      </c>
      <c r="GDJ21" s="530" t="s">
        <v>550</v>
      </c>
      <c r="GDK21" s="530" t="s">
        <v>550</v>
      </c>
      <c r="GDL21" s="530" t="s">
        <v>550</v>
      </c>
      <c r="GDM21" s="530" t="s">
        <v>550</v>
      </c>
      <c r="GDN21" s="530" t="s">
        <v>550</v>
      </c>
      <c r="GDO21" s="530" t="s">
        <v>550</v>
      </c>
      <c r="GDP21" s="530" t="s">
        <v>550</v>
      </c>
      <c r="GDQ21" s="530" t="s">
        <v>550</v>
      </c>
      <c r="GDR21" s="530" t="s">
        <v>550</v>
      </c>
      <c r="GDS21" s="530" t="s">
        <v>550</v>
      </c>
      <c r="GDT21" s="530" t="s">
        <v>550</v>
      </c>
      <c r="GDU21" s="530" t="s">
        <v>550</v>
      </c>
      <c r="GDV21" s="530" t="s">
        <v>550</v>
      </c>
      <c r="GDW21" s="530" t="s">
        <v>550</v>
      </c>
      <c r="GDX21" s="530" t="s">
        <v>550</v>
      </c>
      <c r="GDY21" s="530" t="s">
        <v>550</v>
      </c>
      <c r="GDZ21" s="530" t="s">
        <v>550</v>
      </c>
      <c r="GEA21" s="530" t="s">
        <v>550</v>
      </c>
      <c r="GEB21" s="530" t="s">
        <v>550</v>
      </c>
      <c r="GEC21" s="530" t="s">
        <v>550</v>
      </c>
      <c r="GED21" s="530" t="s">
        <v>550</v>
      </c>
      <c r="GEE21" s="530" t="s">
        <v>550</v>
      </c>
      <c r="GEF21" s="530" t="s">
        <v>550</v>
      </c>
      <c r="GEG21" s="530" t="s">
        <v>550</v>
      </c>
      <c r="GEH21" s="530" t="s">
        <v>550</v>
      </c>
      <c r="GEI21" s="530" t="s">
        <v>550</v>
      </c>
      <c r="GEJ21" s="530" t="s">
        <v>550</v>
      </c>
      <c r="GEK21" s="530" t="s">
        <v>550</v>
      </c>
      <c r="GEL21" s="530" t="s">
        <v>550</v>
      </c>
      <c r="GEM21" s="530" t="s">
        <v>550</v>
      </c>
      <c r="GEN21" s="530" t="s">
        <v>550</v>
      </c>
      <c r="GEO21" s="530" t="s">
        <v>550</v>
      </c>
      <c r="GEP21" s="530" t="s">
        <v>550</v>
      </c>
      <c r="GEQ21" s="530" t="s">
        <v>550</v>
      </c>
      <c r="GER21" s="530" t="s">
        <v>550</v>
      </c>
      <c r="GES21" s="530" t="s">
        <v>550</v>
      </c>
      <c r="GET21" s="530" t="s">
        <v>550</v>
      </c>
      <c r="GEU21" s="530" t="s">
        <v>550</v>
      </c>
      <c r="GEV21" s="530" t="s">
        <v>550</v>
      </c>
      <c r="GEW21" s="530" t="s">
        <v>550</v>
      </c>
      <c r="GEX21" s="530" t="s">
        <v>550</v>
      </c>
      <c r="GEY21" s="530" t="s">
        <v>550</v>
      </c>
      <c r="GEZ21" s="530" t="s">
        <v>550</v>
      </c>
      <c r="GFA21" s="530" t="s">
        <v>550</v>
      </c>
      <c r="GFB21" s="530" t="s">
        <v>550</v>
      </c>
      <c r="GFC21" s="530" t="s">
        <v>550</v>
      </c>
      <c r="GFD21" s="530" t="s">
        <v>550</v>
      </c>
      <c r="GFE21" s="530" t="s">
        <v>550</v>
      </c>
      <c r="GFF21" s="530" t="s">
        <v>550</v>
      </c>
      <c r="GFG21" s="530" t="s">
        <v>550</v>
      </c>
      <c r="GFH21" s="530" t="s">
        <v>550</v>
      </c>
      <c r="GFI21" s="530" t="s">
        <v>550</v>
      </c>
      <c r="GFJ21" s="530" t="s">
        <v>550</v>
      </c>
      <c r="GFK21" s="530" t="s">
        <v>550</v>
      </c>
      <c r="GFL21" s="530" t="s">
        <v>550</v>
      </c>
      <c r="GFM21" s="530" t="s">
        <v>550</v>
      </c>
      <c r="GFN21" s="530" t="s">
        <v>550</v>
      </c>
      <c r="GFO21" s="530" t="s">
        <v>550</v>
      </c>
      <c r="GFP21" s="530" t="s">
        <v>550</v>
      </c>
      <c r="GFQ21" s="530" t="s">
        <v>550</v>
      </c>
      <c r="GFR21" s="530" t="s">
        <v>550</v>
      </c>
      <c r="GFS21" s="530" t="s">
        <v>550</v>
      </c>
      <c r="GFT21" s="530" t="s">
        <v>550</v>
      </c>
      <c r="GFU21" s="530" t="s">
        <v>550</v>
      </c>
      <c r="GFV21" s="530" t="s">
        <v>550</v>
      </c>
      <c r="GFW21" s="530" t="s">
        <v>550</v>
      </c>
      <c r="GFX21" s="530" t="s">
        <v>550</v>
      </c>
      <c r="GFY21" s="530" t="s">
        <v>550</v>
      </c>
      <c r="GFZ21" s="530" t="s">
        <v>550</v>
      </c>
      <c r="GGA21" s="530" t="s">
        <v>550</v>
      </c>
      <c r="GGB21" s="530" t="s">
        <v>550</v>
      </c>
      <c r="GGC21" s="530" t="s">
        <v>550</v>
      </c>
      <c r="GGD21" s="530" t="s">
        <v>550</v>
      </c>
      <c r="GGE21" s="530" t="s">
        <v>550</v>
      </c>
      <c r="GGF21" s="530" t="s">
        <v>550</v>
      </c>
      <c r="GGG21" s="530" t="s">
        <v>550</v>
      </c>
      <c r="GGH21" s="530" t="s">
        <v>550</v>
      </c>
      <c r="GGI21" s="530" t="s">
        <v>550</v>
      </c>
      <c r="GGJ21" s="530" t="s">
        <v>550</v>
      </c>
      <c r="GGK21" s="530" t="s">
        <v>550</v>
      </c>
      <c r="GGL21" s="530" t="s">
        <v>550</v>
      </c>
      <c r="GGM21" s="530" t="s">
        <v>550</v>
      </c>
      <c r="GGN21" s="530" t="s">
        <v>550</v>
      </c>
      <c r="GGO21" s="530" t="s">
        <v>550</v>
      </c>
      <c r="GGP21" s="530" t="s">
        <v>550</v>
      </c>
      <c r="GGQ21" s="530" t="s">
        <v>550</v>
      </c>
      <c r="GGR21" s="530" t="s">
        <v>550</v>
      </c>
      <c r="GGS21" s="530" t="s">
        <v>550</v>
      </c>
      <c r="GGT21" s="530" t="s">
        <v>550</v>
      </c>
      <c r="GGU21" s="530" t="s">
        <v>550</v>
      </c>
      <c r="GGV21" s="530" t="s">
        <v>550</v>
      </c>
      <c r="GGW21" s="530" t="s">
        <v>550</v>
      </c>
      <c r="GGX21" s="530" t="s">
        <v>550</v>
      </c>
      <c r="GGY21" s="530" t="s">
        <v>550</v>
      </c>
      <c r="GGZ21" s="530" t="s">
        <v>550</v>
      </c>
      <c r="GHA21" s="530" t="s">
        <v>550</v>
      </c>
      <c r="GHB21" s="530" t="s">
        <v>550</v>
      </c>
      <c r="GHC21" s="530" t="s">
        <v>550</v>
      </c>
      <c r="GHD21" s="530" t="s">
        <v>550</v>
      </c>
      <c r="GHE21" s="530" t="s">
        <v>550</v>
      </c>
      <c r="GHF21" s="530" t="s">
        <v>550</v>
      </c>
      <c r="GHG21" s="530" t="s">
        <v>550</v>
      </c>
      <c r="GHH21" s="530" t="s">
        <v>550</v>
      </c>
      <c r="GHI21" s="530" t="s">
        <v>550</v>
      </c>
      <c r="GHJ21" s="530" t="s">
        <v>550</v>
      </c>
      <c r="GHK21" s="530" t="s">
        <v>550</v>
      </c>
      <c r="GHL21" s="530" t="s">
        <v>550</v>
      </c>
      <c r="GHM21" s="530" t="s">
        <v>550</v>
      </c>
      <c r="GHN21" s="530" t="s">
        <v>550</v>
      </c>
      <c r="GHO21" s="530" t="s">
        <v>550</v>
      </c>
      <c r="GHP21" s="530" t="s">
        <v>550</v>
      </c>
      <c r="GHQ21" s="530" t="s">
        <v>550</v>
      </c>
      <c r="GHR21" s="530" t="s">
        <v>550</v>
      </c>
      <c r="GHS21" s="530" t="s">
        <v>550</v>
      </c>
      <c r="GHT21" s="530" t="s">
        <v>550</v>
      </c>
      <c r="GHU21" s="530" t="s">
        <v>550</v>
      </c>
      <c r="GHV21" s="530" t="s">
        <v>550</v>
      </c>
      <c r="GHW21" s="530" t="s">
        <v>550</v>
      </c>
      <c r="GHX21" s="530" t="s">
        <v>550</v>
      </c>
      <c r="GHY21" s="530" t="s">
        <v>550</v>
      </c>
      <c r="GHZ21" s="530" t="s">
        <v>550</v>
      </c>
      <c r="GIA21" s="530" t="s">
        <v>550</v>
      </c>
      <c r="GIB21" s="530" t="s">
        <v>550</v>
      </c>
      <c r="GIC21" s="530" t="s">
        <v>550</v>
      </c>
      <c r="GID21" s="530" t="s">
        <v>550</v>
      </c>
      <c r="GIE21" s="530" t="s">
        <v>550</v>
      </c>
      <c r="GIF21" s="530" t="s">
        <v>550</v>
      </c>
      <c r="GIG21" s="530" t="s">
        <v>550</v>
      </c>
      <c r="GIH21" s="530" t="s">
        <v>550</v>
      </c>
      <c r="GII21" s="530" t="s">
        <v>550</v>
      </c>
      <c r="GIJ21" s="530" t="s">
        <v>550</v>
      </c>
      <c r="GIK21" s="530" t="s">
        <v>550</v>
      </c>
      <c r="GIL21" s="530" t="s">
        <v>550</v>
      </c>
      <c r="GIM21" s="530" t="s">
        <v>550</v>
      </c>
      <c r="GIN21" s="530" t="s">
        <v>550</v>
      </c>
      <c r="GIO21" s="530" t="s">
        <v>550</v>
      </c>
      <c r="GIP21" s="530" t="s">
        <v>550</v>
      </c>
      <c r="GIQ21" s="530" t="s">
        <v>550</v>
      </c>
      <c r="GIR21" s="530" t="s">
        <v>550</v>
      </c>
      <c r="GIS21" s="530" t="s">
        <v>550</v>
      </c>
      <c r="GIT21" s="530" t="s">
        <v>550</v>
      </c>
      <c r="GIU21" s="530" t="s">
        <v>550</v>
      </c>
      <c r="GIV21" s="530" t="s">
        <v>550</v>
      </c>
      <c r="GIW21" s="530" t="s">
        <v>550</v>
      </c>
      <c r="GIX21" s="530" t="s">
        <v>550</v>
      </c>
      <c r="GIY21" s="530" t="s">
        <v>550</v>
      </c>
      <c r="GIZ21" s="530" t="s">
        <v>550</v>
      </c>
      <c r="GJA21" s="530" t="s">
        <v>550</v>
      </c>
      <c r="GJB21" s="530" t="s">
        <v>550</v>
      </c>
      <c r="GJC21" s="530" t="s">
        <v>550</v>
      </c>
      <c r="GJD21" s="530" t="s">
        <v>550</v>
      </c>
      <c r="GJE21" s="530" t="s">
        <v>550</v>
      </c>
      <c r="GJF21" s="530" t="s">
        <v>550</v>
      </c>
      <c r="GJG21" s="530" t="s">
        <v>550</v>
      </c>
      <c r="GJH21" s="530" t="s">
        <v>550</v>
      </c>
      <c r="GJI21" s="530" t="s">
        <v>550</v>
      </c>
      <c r="GJJ21" s="530" t="s">
        <v>550</v>
      </c>
      <c r="GJK21" s="530" t="s">
        <v>550</v>
      </c>
      <c r="GJL21" s="530" t="s">
        <v>550</v>
      </c>
      <c r="GJM21" s="530" t="s">
        <v>550</v>
      </c>
      <c r="GJN21" s="530" t="s">
        <v>550</v>
      </c>
      <c r="GJO21" s="530" t="s">
        <v>550</v>
      </c>
      <c r="GJP21" s="530" t="s">
        <v>550</v>
      </c>
      <c r="GJQ21" s="530" t="s">
        <v>550</v>
      </c>
      <c r="GJR21" s="530" t="s">
        <v>550</v>
      </c>
      <c r="GJS21" s="530" t="s">
        <v>550</v>
      </c>
      <c r="GJT21" s="530" t="s">
        <v>550</v>
      </c>
      <c r="GJU21" s="530" t="s">
        <v>550</v>
      </c>
      <c r="GJV21" s="530" t="s">
        <v>550</v>
      </c>
      <c r="GJW21" s="530" t="s">
        <v>550</v>
      </c>
      <c r="GJX21" s="530" t="s">
        <v>550</v>
      </c>
      <c r="GJY21" s="530" t="s">
        <v>550</v>
      </c>
      <c r="GJZ21" s="530" t="s">
        <v>550</v>
      </c>
      <c r="GKA21" s="530" t="s">
        <v>550</v>
      </c>
      <c r="GKB21" s="530" t="s">
        <v>550</v>
      </c>
      <c r="GKC21" s="530" t="s">
        <v>550</v>
      </c>
      <c r="GKD21" s="530" t="s">
        <v>550</v>
      </c>
      <c r="GKE21" s="530" t="s">
        <v>550</v>
      </c>
      <c r="GKF21" s="530" t="s">
        <v>550</v>
      </c>
      <c r="GKG21" s="530" t="s">
        <v>550</v>
      </c>
      <c r="GKH21" s="530" t="s">
        <v>550</v>
      </c>
      <c r="GKI21" s="530" t="s">
        <v>550</v>
      </c>
      <c r="GKJ21" s="530" t="s">
        <v>550</v>
      </c>
      <c r="GKK21" s="530" t="s">
        <v>550</v>
      </c>
      <c r="GKL21" s="530" t="s">
        <v>550</v>
      </c>
      <c r="GKM21" s="530" t="s">
        <v>550</v>
      </c>
      <c r="GKN21" s="530" t="s">
        <v>550</v>
      </c>
      <c r="GKO21" s="530" t="s">
        <v>550</v>
      </c>
      <c r="GKP21" s="530" t="s">
        <v>550</v>
      </c>
      <c r="GKQ21" s="530" t="s">
        <v>550</v>
      </c>
      <c r="GKR21" s="530" t="s">
        <v>550</v>
      </c>
      <c r="GKS21" s="530" t="s">
        <v>550</v>
      </c>
      <c r="GKT21" s="530" t="s">
        <v>550</v>
      </c>
      <c r="GKU21" s="530" t="s">
        <v>550</v>
      </c>
      <c r="GKV21" s="530" t="s">
        <v>550</v>
      </c>
      <c r="GKW21" s="530" t="s">
        <v>550</v>
      </c>
      <c r="GKX21" s="530" t="s">
        <v>550</v>
      </c>
      <c r="GKY21" s="530" t="s">
        <v>550</v>
      </c>
      <c r="GKZ21" s="530" t="s">
        <v>550</v>
      </c>
      <c r="GLA21" s="530" t="s">
        <v>550</v>
      </c>
      <c r="GLB21" s="530" t="s">
        <v>550</v>
      </c>
      <c r="GLC21" s="530" t="s">
        <v>550</v>
      </c>
      <c r="GLD21" s="530" t="s">
        <v>550</v>
      </c>
      <c r="GLE21" s="530" t="s">
        <v>550</v>
      </c>
      <c r="GLF21" s="530" t="s">
        <v>550</v>
      </c>
      <c r="GLG21" s="530" t="s">
        <v>550</v>
      </c>
      <c r="GLH21" s="530" t="s">
        <v>550</v>
      </c>
      <c r="GLI21" s="530" t="s">
        <v>550</v>
      </c>
      <c r="GLJ21" s="530" t="s">
        <v>550</v>
      </c>
      <c r="GLK21" s="530" t="s">
        <v>550</v>
      </c>
      <c r="GLL21" s="530" t="s">
        <v>550</v>
      </c>
      <c r="GLM21" s="530" t="s">
        <v>550</v>
      </c>
      <c r="GLN21" s="530" t="s">
        <v>550</v>
      </c>
      <c r="GLO21" s="530" t="s">
        <v>550</v>
      </c>
      <c r="GLP21" s="530" t="s">
        <v>550</v>
      </c>
      <c r="GLQ21" s="530" t="s">
        <v>550</v>
      </c>
      <c r="GLR21" s="530" t="s">
        <v>550</v>
      </c>
      <c r="GLS21" s="530" t="s">
        <v>550</v>
      </c>
      <c r="GLT21" s="530" t="s">
        <v>550</v>
      </c>
      <c r="GLU21" s="530" t="s">
        <v>550</v>
      </c>
      <c r="GLV21" s="530" t="s">
        <v>550</v>
      </c>
      <c r="GLW21" s="530" t="s">
        <v>550</v>
      </c>
      <c r="GLX21" s="530" t="s">
        <v>550</v>
      </c>
      <c r="GLY21" s="530" t="s">
        <v>550</v>
      </c>
      <c r="GLZ21" s="530" t="s">
        <v>550</v>
      </c>
      <c r="GMA21" s="530" t="s">
        <v>550</v>
      </c>
      <c r="GMB21" s="530" t="s">
        <v>550</v>
      </c>
      <c r="GMC21" s="530" t="s">
        <v>550</v>
      </c>
      <c r="GMD21" s="530" t="s">
        <v>550</v>
      </c>
      <c r="GME21" s="530" t="s">
        <v>550</v>
      </c>
      <c r="GMF21" s="530" t="s">
        <v>550</v>
      </c>
      <c r="GMG21" s="530" t="s">
        <v>550</v>
      </c>
      <c r="GMH21" s="530" t="s">
        <v>550</v>
      </c>
      <c r="GMI21" s="530" t="s">
        <v>550</v>
      </c>
      <c r="GMJ21" s="530" t="s">
        <v>550</v>
      </c>
      <c r="GMK21" s="530" t="s">
        <v>550</v>
      </c>
      <c r="GML21" s="530" t="s">
        <v>550</v>
      </c>
      <c r="GMM21" s="530" t="s">
        <v>550</v>
      </c>
      <c r="GMN21" s="530" t="s">
        <v>550</v>
      </c>
      <c r="GMO21" s="530" t="s">
        <v>550</v>
      </c>
      <c r="GMP21" s="530" t="s">
        <v>550</v>
      </c>
      <c r="GMQ21" s="530" t="s">
        <v>550</v>
      </c>
      <c r="GMR21" s="530" t="s">
        <v>550</v>
      </c>
      <c r="GMS21" s="530" t="s">
        <v>550</v>
      </c>
      <c r="GMT21" s="530" t="s">
        <v>550</v>
      </c>
      <c r="GMU21" s="530" t="s">
        <v>550</v>
      </c>
      <c r="GMV21" s="530" t="s">
        <v>550</v>
      </c>
      <c r="GMW21" s="530" t="s">
        <v>550</v>
      </c>
      <c r="GMX21" s="530" t="s">
        <v>550</v>
      </c>
      <c r="GMY21" s="530" t="s">
        <v>550</v>
      </c>
      <c r="GMZ21" s="530" t="s">
        <v>550</v>
      </c>
      <c r="GNA21" s="530" t="s">
        <v>550</v>
      </c>
      <c r="GNB21" s="530" t="s">
        <v>550</v>
      </c>
      <c r="GNC21" s="530" t="s">
        <v>550</v>
      </c>
      <c r="GND21" s="530" t="s">
        <v>550</v>
      </c>
      <c r="GNE21" s="530" t="s">
        <v>550</v>
      </c>
      <c r="GNF21" s="530" t="s">
        <v>550</v>
      </c>
      <c r="GNG21" s="530" t="s">
        <v>550</v>
      </c>
      <c r="GNH21" s="530" t="s">
        <v>550</v>
      </c>
      <c r="GNI21" s="530" t="s">
        <v>550</v>
      </c>
      <c r="GNJ21" s="530" t="s">
        <v>550</v>
      </c>
      <c r="GNK21" s="530" t="s">
        <v>550</v>
      </c>
      <c r="GNL21" s="530" t="s">
        <v>550</v>
      </c>
      <c r="GNM21" s="530" t="s">
        <v>550</v>
      </c>
      <c r="GNN21" s="530" t="s">
        <v>550</v>
      </c>
      <c r="GNO21" s="530" t="s">
        <v>550</v>
      </c>
      <c r="GNP21" s="530" t="s">
        <v>550</v>
      </c>
      <c r="GNQ21" s="530" t="s">
        <v>550</v>
      </c>
      <c r="GNR21" s="530" t="s">
        <v>550</v>
      </c>
      <c r="GNS21" s="530" t="s">
        <v>550</v>
      </c>
      <c r="GNT21" s="530" t="s">
        <v>550</v>
      </c>
      <c r="GNU21" s="530" t="s">
        <v>550</v>
      </c>
      <c r="GNV21" s="530" t="s">
        <v>550</v>
      </c>
      <c r="GNW21" s="530" t="s">
        <v>550</v>
      </c>
      <c r="GNX21" s="530" t="s">
        <v>550</v>
      </c>
      <c r="GNY21" s="530" t="s">
        <v>550</v>
      </c>
      <c r="GNZ21" s="530" t="s">
        <v>550</v>
      </c>
      <c r="GOA21" s="530" t="s">
        <v>550</v>
      </c>
      <c r="GOB21" s="530" t="s">
        <v>550</v>
      </c>
      <c r="GOC21" s="530" t="s">
        <v>550</v>
      </c>
      <c r="GOD21" s="530" t="s">
        <v>550</v>
      </c>
      <c r="GOE21" s="530" t="s">
        <v>550</v>
      </c>
      <c r="GOF21" s="530" t="s">
        <v>550</v>
      </c>
      <c r="GOG21" s="530" t="s">
        <v>550</v>
      </c>
      <c r="GOH21" s="530" t="s">
        <v>550</v>
      </c>
      <c r="GOI21" s="530" t="s">
        <v>550</v>
      </c>
      <c r="GOJ21" s="530" t="s">
        <v>550</v>
      </c>
      <c r="GOK21" s="530" t="s">
        <v>550</v>
      </c>
      <c r="GOL21" s="530" t="s">
        <v>550</v>
      </c>
      <c r="GOM21" s="530" t="s">
        <v>550</v>
      </c>
      <c r="GON21" s="530" t="s">
        <v>550</v>
      </c>
      <c r="GOO21" s="530" t="s">
        <v>550</v>
      </c>
      <c r="GOP21" s="530" t="s">
        <v>550</v>
      </c>
      <c r="GOQ21" s="530" t="s">
        <v>550</v>
      </c>
      <c r="GOR21" s="530" t="s">
        <v>550</v>
      </c>
      <c r="GOS21" s="530" t="s">
        <v>550</v>
      </c>
      <c r="GOT21" s="530" t="s">
        <v>550</v>
      </c>
      <c r="GOU21" s="530" t="s">
        <v>550</v>
      </c>
      <c r="GOV21" s="530" t="s">
        <v>550</v>
      </c>
      <c r="GOW21" s="530" t="s">
        <v>550</v>
      </c>
      <c r="GOX21" s="530" t="s">
        <v>550</v>
      </c>
      <c r="GOY21" s="530" t="s">
        <v>550</v>
      </c>
      <c r="GOZ21" s="530" t="s">
        <v>550</v>
      </c>
      <c r="GPA21" s="530" t="s">
        <v>550</v>
      </c>
      <c r="GPB21" s="530" t="s">
        <v>550</v>
      </c>
      <c r="GPC21" s="530" t="s">
        <v>550</v>
      </c>
      <c r="GPD21" s="530" t="s">
        <v>550</v>
      </c>
      <c r="GPE21" s="530" t="s">
        <v>550</v>
      </c>
      <c r="GPF21" s="530" t="s">
        <v>550</v>
      </c>
      <c r="GPG21" s="530" t="s">
        <v>550</v>
      </c>
      <c r="GPH21" s="530" t="s">
        <v>550</v>
      </c>
      <c r="GPI21" s="530" t="s">
        <v>550</v>
      </c>
      <c r="GPJ21" s="530" t="s">
        <v>550</v>
      </c>
      <c r="GPK21" s="530" t="s">
        <v>550</v>
      </c>
      <c r="GPL21" s="530" t="s">
        <v>550</v>
      </c>
      <c r="GPM21" s="530" t="s">
        <v>550</v>
      </c>
      <c r="GPN21" s="530" t="s">
        <v>550</v>
      </c>
      <c r="GPO21" s="530" t="s">
        <v>550</v>
      </c>
      <c r="GPP21" s="530" t="s">
        <v>550</v>
      </c>
      <c r="GPQ21" s="530" t="s">
        <v>550</v>
      </c>
      <c r="GPR21" s="530" t="s">
        <v>550</v>
      </c>
      <c r="GPS21" s="530" t="s">
        <v>550</v>
      </c>
      <c r="GPT21" s="530" t="s">
        <v>550</v>
      </c>
      <c r="GPU21" s="530" t="s">
        <v>550</v>
      </c>
      <c r="GPV21" s="530" t="s">
        <v>550</v>
      </c>
      <c r="GPW21" s="530" t="s">
        <v>550</v>
      </c>
      <c r="GPX21" s="530" t="s">
        <v>550</v>
      </c>
      <c r="GPY21" s="530" t="s">
        <v>550</v>
      </c>
      <c r="GPZ21" s="530" t="s">
        <v>550</v>
      </c>
      <c r="GQA21" s="530" t="s">
        <v>550</v>
      </c>
      <c r="GQB21" s="530" t="s">
        <v>550</v>
      </c>
      <c r="GQC21" s="530" t="s">
        <v>550</v>
      </c>
      <c r="GQD21" s="530" t="s">
        <v>550</v>
      </c>
      <c r="GQE21" s="530" t="s">
        <v>550</v>
      </c>
      <c r="GQF21" s="530" t="s">
        <v>550</v>
      </c>
      <c r="GQG21" s="530" t="s">
        <v>550</v>
      </c>
      <c r="GQH21" s="530" t="s">
        <v>550</v>
      </c>
      <c r="GQI21" s="530" t="s">
        <v>550</v>
      </c>
      <c r="GQJ21" s="530" t="s">
        <v>550</v>
      </c>
      <c r="GQK21" s="530" t="s">
        <v>550</v>
      </c>
      <c r="GQL21" s="530" t="s">
        <v>550</v>
      </c>
      <c r="GQM21" s="530" t="s">
        <v>550</v>
      </c>
      <c r="GQN21" s="530" t="s">
        <v>550</v>
      </c>
      <c r="GQO21" s="530" t="s">
        <v>550</v>
      </c>
      <c r="GQP21" s="530" t="s">
        <v>550</v>
      </c>
      <c r="GQQ21" s="530" t="s">
        <v>550</v>
      </c>
      <c r="GQR21" s="530" t="s">
        <v>550</v>
      </c>
      <c r="GQS21" s="530" t="s">
        <v>550</v>
      </c>
      <c r="GQT21" s="530" t="s">
        <v>550</v>
      </c>
      <c r="GQU21" s="530" t="s">
        <v>550</v>
      </c>
      <c r="GQV21" s="530" t="s">
        <v>550</v>
      </c>
      <c r="GQW21" s="530" t="s">
        <v>550</v>
      </c>
      <c r="GQX21" s="530" t="s">
        <v>550</v>
      </c>
      <c r="GQY21" s="530" t="s">
        <v>550</v>
      </c>
      <c r="GQZ21" s="530" t="s">
        <v>550</v>
      </c>
      <c r="GRA21" s="530" t="s">
        <v>550</v>
      </c>
      <c r="GRB21" s="530" t="s">
        <v>550</v>
      </c>
      <c r="GRC21" s="530" t="s">
        <v>550</v>
      </c>
      <c r="GRD21" s="530" t="s">
        <v>550</v>
      </c>
      <c r="GRE21" s="530" t="s">
        <v>550</v>
      </c>
      <c r="GRF21" s="530" t="s">
        <v>550</v>
      </c>
      <c r="GRG21" s="530" t="s">
        <v>550</v>
      </c>
      <c r="GRH21" s="530" t="s">
        <v>550</v>
      </c>
      <c r="GRI21" s="530" t="s">
        <v>550</v>
      </c>
      <c r="GRJ21" s="530" t="s">
        <v>550</v>
      </c>
      <c r="GRK21" s="530" t="s">
        <v>550</v>
      </c>
      <c r="GRL21" s="530" t="s">
        <v>550</v>
      </c>
      <c r="GRM21" s="530" t="s">
        <v>550</v>
      </c>
      <c r="GRN21" s="530" t="s">
        <v>550</v>
      </c>
      <c r="GRO21" s="530" t="s">
        <v>550</v>
      </c>
      <c r="GRP21" s="530" t="s">
        <v>550</v>
      </c>
      <c r="GRQ21" s="530" t="s">
        <v>550</v>
      </c>
      <c r="GRR21" s="530" t="s">
        <v>550</v>
      </c>
      <c r="GRS21" s="530" t="s">
        <v>550</v>
      </c>
      <c r="GRT21" s="530" t="s">
        <v>550</v>
      </c>
      <c r="GRU21" s="530" t="s">
        <v>550</v>
      </c>
      <c r="GRV21" s="530" t="s">
        <v>550</v>
      </c>
      <c r="GRW21" s="530" t="s">
        <v>550</v>
      </c>
      <c r="GRX21" s="530" t="s">
        <v>550</v>
      </c>
      <c r="GRY21" s="530" t="s">
        <v>550</v>
      </c>
      <c r="GRZ21" s="530" t="s">
        <v>550</v>
      </c>
      <c r="GSA21" s="530" t="s">
        <v>550</v>
      </c>
      <c r="GSB21" s="530" t="s">
        <v>550</v>
      </c>
      <c r="GSC21" s="530" t="s">
        <v>550</v>
      </c>
      <c r="GSD21" s="530" t="s">
        <v>550</v>
      </c>
      <c r="GSE21" s="530" t="s">
        <v>550</v>
      </c>
      <c r="GSF21" s="530" t="s">
        <v>550</v>
      </c>
      <c r="GSG21" s="530" t="s">
        <v>550</v>
      </c>
      <c r="GSH21" s="530" t="s">
        <v>550</v>
      </c>
      <c r="GSI21" s="530" t="s">
        <v>550</v>
      </c>
      <c r="GSJ21" s="530" t="s">
        <v>550</v>
      </c>
      <c r="GSK21" s="530" t="s">
        <v>550</v>
      </c>
      <c r="GSL21" s="530" t="s">
        <v>550</v>
      </c>
      <c r="GSM21" s="530" t="s">
        <v>550</v>
      </c>
      <c r="GSN21" s="530" t="s">
        <v>550</v>
      </c>
      <c r="GSO21" s="530" t="s">
        <v>550</v>
      </c>
      <c r="GSP21" s="530" t="s">
        <v>550</v>
      </c>
      <c r="GSQ21" s="530" t="s">
        <v>550</v>
      </c>
      <c r="GSR21" s="530" t="s">
        <v>550</v>
      </c>
      <c r="GSS21" s="530" t="s">
        <v>550</v>
      </c>
      <c r="GST21" s="530" t="s">
        <v>550</v>
      </c>
      <c r="GSU21" s="530" t="s">
        <v>550</v>
      </c>
      <c r="GSV21" s="530" t="s">
        <v>550</v>
      </c>
      <c r="GSW21" s="530" t="s">
        <v>550</v>
      </c>
      <c r="GSX21" s="530" t="s">
        <v>550</v>
      </c>
      <c r="GSY21" s="530" t="s">
        <v>550</v>
      </c>
      <c r="GSZ21" s="530" t="s">
        <v>550</v>
      </c>
      <c r="GTA21" s="530" t="s">
        <v>550</v>
      </c>
      <c r="GTB21" s="530" t="s">
        <v>550</v>
      </c>
      <c r="GTC21" s="530" t="s">
        <v>550</v>
      </c>
      <c r="GTD21" s="530" t="s">
        <v>550</v>
      </c>
      <c r="GTE21" s="530" t="s">
        <v>550</v>
      </c>
      <c r="GTF21" s="530" t="s">
        <v>550</v>
      </c>
      <c r="GTG21" s="530" t="s">
        <v>550</v>
      </c>
      <c r="GTH21" s="530" t="s">
        <v>550</v>
      </c>
      <c r="GTI21" s="530" t="s">
        <v>550</v>
      </c>
      <c r="GTJ21" s="530" t="s">
        <v>550</v>
      </c>
      <c r="GTK21" s="530" t="s">
        <v>550</v>
      </c>
      <c r="GTL21" s="530" t="s">
        <v>550</v>
      </c>
      <c r="GTM21" s="530" t="s">
        <v>550</v>
      </c>
      <c r="GTN21" s="530" t="s">
        <v>550</v>
      </c>
      <c r="GTO21" s="530" t="s">
        <v>550</v>
      </c>
      <c r="GTP21" s="530" t="s">
        <v>550</v>
      </c>
      <c r="GTQ21" s="530" t="s">
        <v>550</v>
      </c>
      <c r="GTR21" s="530" t="s">
        <v>550</v>
      </c>
      <c r="GTS21" s="530" t="s">
        <v>550</v>
      </c>
      <c r="GTT21" s="530" t="s">
        <v>550</v>
      </c>
      <c r="GTU21" s="530" t="s">
        <v>550</v>
      </c>
      <c r="GTV21" s="530" t="s">
        <v>550</v>
      </c>
      <c r="GTW21" s="530" t="s">
        <v>550</v>
      </c>
      <c r="GTX21" s="530" t="s">
        <v>550</v>
      </c>
      <c r="GTY21" s="530" t="s">
        <v>550</v>
      </c>
      <c r="GTZ21" s="530" t="s">
        <v>550</v>
      </c>
      <c r="GUA21" s="530" t="s">
        <v>550</v>
      </c>
      <c r="GUB21" s="530" t="s">
        <v>550</v>
      </c>
      <c r="GUC21" s="530" t="s">
        <v>550</v>
      </c>
      <c r="GUD21" s="530" t="s">
        <v>550</v>
      </c>
      <c r="GUE21" s="530" t="s">
        <v>550</v>
      </c>
      <c r="GUF21" s="530" t="s">
        <v>550</v>
      </c>
      <c r="GUG21" s="530" t="s">
        <v>550</v>
      </c>
      <c r="GUH21" s="530" t="s">
        <v>550</v>
      </c>
      <c r="GUI21" s="530" t="s">
        <v>550</v>
      </c>
      <c r="GUJ21" s="530" t="s">
        <v>550</v>
      </c>
      <c r="GUK21" s="530" t="s">
        <v>550</v>
      </c>
      <c r="GUL21" s="530" t="s">
        <v>550</v>
      </c>
      <c r="GUM21" s="530" t="s">
        <v>550</v>
      </c>
      <c r="GUN21" s="530" t="s">
        <v>550</v>
      </c>
      <c r="GUO21" s="530" t="s">
        <v>550</v>
      </c>
      <c r="GUP21" s="530" t="s">
        <v>550</v>
      </c>
      <c r="GUQ21" s="530" t="s">
        <v>550</v>
      </c>
      <c r="GUR21" s="530" t="s">
        <v>550</v>
      </c>
      <c r="GUS21" s="530" t="s">
        <v>550</v>
      </c>
      <c r="GUT21" s="530" t="s">
        <v>550</v>
      </c>
      <c r="GUU21" s="530" t="s">
        <v>550</v>
      </c>
      <c r="GUV21" s="530" t="s">
        <v>550</v>
      </c>
      <c r="GUW21" s="530" t="s">
        <v>550</v>
      </c>
      <c r="GUX21" s="530" t="s">
        <v>550</v>
      </c>
      <c r="GUY21" s="530" t="s">
        <v>550</v>
      </c>
      <c r="GUZ21" s="530" t="s">
        <v>550</v>
      </c>
      <c r="GVA21" s="530" t="s">
        <v>550</v>
      </c>
      <c r="GVB21" s="530" t="s">
        <v>550</v>
      </c>
      <c r="GVC21" s="530" t="s">
        <v>550</v>
      </c>
      <c r="GVD21" s="530" t="s">
        <v>550</v>
      </c>
      <c r="GVE21" s="530" t="s">
        <v>550</v>
      </c>
      <c r="GVF21" s="530" t="s">
        <v>550</v>
      </c>
      <c r="GVG21" s="530" t="s">
        <v>550</v>
      </c>
      <c r="GVH21" s="530" t="s">
        <v>550</v>
      </c>
      <c r="GVI21" s="530" t="s">
        <v>550</v>
      </c>
      <c r="GVJ21" s="530" t="s">
        <v>550</v>
      </c>
      <c r="GVK21" s="530" t="s">
        <v>550</v>
      </c>
      <c r="GVL21" s="530" t="s">
        <v>550</v>
      </c>
      <c r="GVM21" s="530" t="s">
        <v>550</v>
      </c>
      <c r="GVN21" s="530" t="s">
        <v>550</v>
      </c>
      <c r="GVO21" s="530" t="s">
        <v>550</v>
      </c>
      <c r="GVP21" s="530" t="s">
        <v>550</v>
      </c>
      <c r="GVQ21" s="530" t="s">
        <v>550</v>
      </c>
      <c r="GVR21" s="530" t="s">
        <v>550</v>
      </c>
      <c r="GVS21" s="530" t="s">
        <v>550</v>
      </c>
      <c r="GVT21" s="530" t="s">
        <v>550</v>
      </c>
      <c r="GVU21" s="530" t="s">
        <v>550</v>
      </c>
      <c r="GVV21" s="530" t="s">
        <v>550</v>
      </c>
      <c r="GVW21" s="530" t="s">
        <v>550</v>
      </c>
      <c r="GVX21" s="530" t="s">
        <v>550</v>
      </c>
      <c r="GVY21" s="530" t="s">
        <v>550</v>
      </c>
      <c r="GVZ21" s="530" t="s">
        <v>550</v>
      </c>
      <c r="GWA21" s="530" t="s">
        <v>550</v>
      </c>
      <c r="GWB21" s="530" t="s">
        <v>550</v>
      </c>
      <c r="GWC21" s="530" t="s">
        <v>550</v>
      </c>
      <c r="GWD21" s="530" t="s">
        <v>550</v>
      </c>
      <c r="GWE21" s="530" t="s">
        <v>550</v>
      </c>
      <c r="GWF21" s="530" t="s">
        <v>550</v>
      </c>
      <c r="GWG21" s="530" t="s">
        <v>550</v>
      </c>
      <c r="GWH21" s="530" t="s">
        <v>550</v>
      </c>
      <c r="GWI21" s="530" t="s">
        <v>550</v>
      </c>
      <c r="GWJ21" s="530" t="s">
        <v>550</v>
      </c>
      <c r="GWK21" s="530" t="s">
        <v>550</v>
      </c>
      <c r="GWL21" s="530" t="s">
        <v>550</v>
      </c>
      <c r="GWM21" s="530" t="s">
        <v>550</v>
      </c>
      <c r="GWN21" s="530" t="s">
        <v>550</v>
      </c>
      <c r="GWO21" s="530" t="s">
        <v>550</v>
      </c>
      <c r="GWP21" s="530" t="s">
        <v>550</v>
      </c>
      <c r="GWQ21" s="530" t="s">
        <v>550</v>
      </c>
      <c r="GWR21" s="530" t="s">
        <v>550</v>
      </c>
      <c r="GWS21" s="530" t="s">
        <v>550</v>
      </c>
      <c r="GWT21" s="530" t="s">
        <v>550</v>
      </c>
      <c r="GWU21" s="530" t="s">
        <v>550</v>
      </c>
      <c r="GWV21" s="530" t="s">
        <v>550</v>
      </c>
      <c r="GWW21" s="530" t="s">
        <v>550</v>
      </c>
      <c r="GWX21" s="530" t="s">
        <v>550</v>
      </c>
      <c r="GWY21" s="530" t="s">
        <v>550</v>
      </c>
      <c r="GWZ21" s="530" t="s">
        <v>550</v>
      </c>
      <c r="GXA21" s="530" t="s">
        <v>550</v>
      </c>
      <c r="GXB21" s="530" t="s">
        <v>550</v>
      </c>
      <c r="GXC21" s="530" t="s">
        <v>550</v>
      </c>
      <c r="GXD21" s="530" t="s">
        <v>550</v>
      </c>
      <c r="GXE21" s="530" t="s">
        <v>550</v>
      </c>
      <c r="GXF21" s="530" t="s">
        <v>550</v>
      </c>
      <c r="GXG21" s="530" t="s">
        <v>550</v>
      </c>
      <c r="GXH21" s="530" t="s">
        <v>550</v>
      </c>
      <c r="GXI21" s="530" t="s">
        <v>550</v>
      </c>
      <c r="GXJ21" s="530" t="s">
        <v>550</v>
      </c>
      <c r="GXK21" s="530" t="s">
        <v>550</v>
      </c>
      <c r="GXL21" s="530" t="s">
        <v>550</v>
      </c>
      <c r="GXM21" s="530" t="s">
        <v>550</v>
      </c>
      <c r="GXN21" s="530" t="s">
        <v>550</v>
      </c>
      <c r="GXO21" s="530" t="s">
        <v>550</v>
      </c>
      <c r="GXP21" s="530" t="s">
        <v>550</v>
      </c>
      <c r="GXQ21" s="530" t="s">
        <v>550</v>
      </c>
      <c r="GXR21" s="530" t="s">
        <v>550</v>
      </c>
      <c r="GXS21" s="530" t="s">
        <v>550</v>
      </c>
      <c r="GXT21" s="530" t="s">
        <v>550</v>
      </c>
      <c r="GXU21" s="530" t="s">
        <v>550</v>
      </c>
      <c r="GXV21" s="530" t="s">
        <v>550</v>
      </c>
      <c r="GXW21" s="530" t="s">
        <v>550</v>
      </c>
      <c r="GXX21" s="530" t="s">
        <v>550</v>
      </c>
      <c r="GXY21" s="530" t="s">
        <v>550</v>
      </c>
      <c r="GXZ21" s="530" t="s">
        <v>550</v>
      </c>
      <c r="GYA21" s="530" t="s">
        <v>550</v>
      </c>
      <c r="GYB21" s="530" t="s">
        <v>550</v>
      </c>
      <c r="GYC21" s="530" t="s">
        <v>550</v>
      </c>
      <c r="GYD21" s="530" t="s">
        <v>550</v>
      </c>
      <c r="GYE21" s="530" t="s">
        <v>550</v>
      </c>
      <c r="GYF21" s="530" t="s">
        <v>550</v>
      </c>
      <c r="GYG21" s="530" t="s">
        <v>550</v>
      </c>
      <c r="GYH21" s="530" t="s">
        <v>550</v>
      </c>
      <c r="GYI21" s="530" t="s">
        <v>550</v>
      </c>
      <c r="GYJ21" s="530" t="s">
        <v>550</v>
      </c>
      <c r="GYK21" s="530" t="s">
        <v>550</v>
      </c>
      <c r="GYL21" s="530" t="s">
        <v>550</v>
      </c>
      <c r="GYM21" s="530" t="s">
        <v>550</v>
      </c>
      <c r="GYN21" s="530" t="s">
        <v>550</v>
      </c>
      <c r="GYO21" s="530" t="s">
        <v>550</v>
      </c>
      <c r="GYP21" s="530" t="s">
        <v>550</v>
      </c>
      <c r="GYQ21" s="530" t="s">
        <v>550</v>
      </c>
      <c r="GYR21" s="530" t="s">
        <v>550</v>
      </c>
      <c r="GYS21" s="530" t="s">
        <v>550</v>
      </c>
      <c r="GYT21" s="530" t="s">
        <v>550</v>
      </c>
      <c r="GYU21" s="530" t="s">
        <v>550</v>
      </c>
      <c r="GYV21" s="530" t="s">
        <v>550</v>
      </c>
      <c r="GYW21" s="530" t="s">
        <v>550</v>
      </c>
      <c r="GYX21" s="530" t="s">
        <v>550</v>
      </c>
      <c r="GYY21" s="530" t="s">
        <v>550</v>
      </c>
      <c r="GYZ21" s="530" t="s">
        <v>550</v>
      </c>
      <c r="GZA21" s="530" t="s">
        <v>550</v>
      </c>
      <c r="GZB21" s="530" t="s">
        <v>550</v>
      </c>
      <c r="GZC21" s="530" t="s">
        <v>550</v>
      </c>
      <c r="GZD21" s="530" t="s">
        <v>550</v>
      </c>
      <c r="GZE21" s="530" t="s">
        <v>550</v>
      </c>
      <c r="GZF21" s="530" t="s">
        <v>550</v>
      </c>
      <c r="GZG21" s="530" t="s">
        <v>550</v>
      </c>
      <c r="GZH21" s="530" t="s">
        <v>550</v>
      </c>
      <c r="GZI21" s="530" t="s">
        <v>550</v>
      </c>
      <c r="GZJ21" s="530" t="s">
        <v>550</v>
      </c>
      <c r="GZK21" s="530" t="s">
        <v>550</v>
      </c>
      <c r="GZL21" s="530" t="s">
        <v>550</v>
      </c>
      <c r="GZM21" s="530" t="s">
        <v>550</v>
      </c>
      <c r="GZN21" s="530" t="s">
        <v>550</v>
      </c>
      <c r="GZO21" s="530" t="s">
        <v>550</v>
      </c>
      <c r="GZP21" s="530" t="s">
        <v>550</v>
      </c>
      <c r="GZQ21" s="530" t="s">
        <v>550</v>
      </c>
      <c r="GZR21" s="530" t="s">
        <v>550</v>
      </c>
      <c r="GZS21" s="530" t="s">
        <v>550</v>
      </c>
      <c r="GZT21" s="530" t="s">
        <v>550</v>
      </c>
      <c r="GZU21" s="530" t="s">
        <v>550</v>
      </c>
      <c r="GZV21" s="530" t="s">
        <v>550</v>
      </c>
      <c r="GZW21" s="530" t="s">
        <v>550</v>
      </c>
      <c r="GZX21" s="530" t="s">
        <v>550</v>
      </c>
      <c r="GZY21" s="530" t="s">
        <v>550</v>
      </c>
      <c r="GZZ21" s="530" t="s">
        <v>550</v>
      </c>
      <c r="HAA21" s="530" t="s">
        <v>550</v>
      </c>
      <c r="HAB21" s="530" t="s">
        <v>550</v>
      </c>
      <c r="HAC21" s="530" t="s">
        <v>550</v>
      </c>
      <c r="HAD21" s="530" t="s">
        <v>550</v>
      </c>
      <c r="HAE21" s="530" t="s">
        <v>550</v>
      </c>
      <c r="HAF21" s="530" t="s">
        <v>550</v>
      </c>
      <c r="HAG21" s="530" t="s">
        <v>550</v>
      </c>
      <c r="HAH21" s="530" t="s">
        <v>550</v>
      </c>
      <c r="HAI21" s="530" t="s">
        <v>550</v>
      </c>
      <c r="HAJ21" s="530" t="s">
        <v>550</v>
      </c>
      <c r="HAK21" s="530" t="s">
        <v>550</v>
      </c>
      <c r="HAL21" s="530" t="s">
        <v>550</v>
      </c>
      <c r="HAM21" s="530" t="s">
        <v>550</v>
      </c>
      <c r="HAN21" s="530" t="s">
        <v>550</v>
      </c>
      <c r="HAO21" s="530" t="s">
        <v>550</v>
      </c>
      <c r="HAP21" s="530" t="s">
        <v>550</v>
      </c>
      <c r="HAQ21" s="530" t="s">
        <v>550</v>
      </c>
      <c r="HAR21" s="530" t="s">
        <v>550</v>
      </c>
      <c r="HAS21" s="530" t="s">
        <v>550</v>
      </c>
      <c r="HAT21" s="530" t="s">
        <v>550</v>
      </c>
      <c r="HAU21" s="530" t="s">
        <v>550</v>
      </c>
      <c r="HAV21" s="530" t="s">
        <v>550</v>
      </c>
      <c r="HAW21" s="530" t="s">
        <v>550</v>
      </c>
      <c r="HAX21" s="530" t="s">
        <v>550</v>
      </c>
      <c r="HAY21" s="530" t="s">
        <v>550</v>
      </c>
      <c r="HAZ21" s="530" t="s">
        <v>550</v>
      </c>
      <c r="HBA21" s="530" t="s">
        <v>550</v>
      </c>
      <c r="HBB21" s="530" t="s">
        <v>550</v>
      </c>
      <c r="HBC21" s="530" t="s">
        <v>550</v>
      </c>
      <c r="HBD21" s="530" t="s">
        <v>550</v>
      </c>
      <c r="HBE21" s="530" t="s">
        <v>550</v>
      </c>
      <c r="HBF21" s="530" t="s">
        <v>550</v>
      </c>
      <c r="HBG21" s="530" t="s">
        <v>550</v>
      </c>
      <c r="HBH21" s="530" t="s">
        <v>550</v>
      </c>
      <c r="HBI21" s="530" t="s">
        <v>550</v>
      </c>
      <c r="HBJ21" s="530" t="s">
        <v>550</v>
      </c>
      <c r="HBK21" s="530" t="s">
        <v>550</v>
      </c>
      <c r="HBL21" s="530" t="s">
        <v>550</v>
      </c>
      <c r="HBM21" s="530" t="s">
        <v>550</v>
      </c>
      <c r="HBN21" s="530" t="s">
        <v>550</v>
      </c>
      <c r="HBO21" s="530" t="s">
        <v>550</v>
      </c>
      <c r="HBP21" s="530" t="s">
        <v>550</v>
      </c>
      <c r="HBQ21" s="530" t="s">
        <v>550</v>
      </c>
      <c r="HBR21" s="530" t="s">
        <v>550</v>
      </c>
      <c r="HBS21" s="530" t="s">
        <v>550</v>
      </c>
      <c r="HBT21" s="530" t="s">
        <v>550</v>
      </c>
      <c r="HBU21" s="530" t="s">
        <v>550</v>
      </c>
      <c r="HBV21" s="530" t="s">
        <v>550</v>
      </c>
      <c r="HBW21" s="530" t="s">
        <v>550</v>
      </c>
      <c r="HBX21" s="530" t="s">
        <v>550</v>
      </c>
      <c r="HBY21" s="530" t="s">
        <v>550</v>
      </c>
      <c r="HBZ21" s="530" t="s">
        <v>550</v>
      </c>
      <c r="HCA21" s="530" t="s">
        <v>550</v>
      </c>
      <c r="HCB21" s="530" t="s">
        <v>550</v>
      </c>
      <c r="HCC21" s="530" t="s">
        <v>550</v>
      </c>
      <c r="HCD21" s="530" t="s">
        <v>550</v>
      </c>
      <c r="HCE21" s="530" t="s">
        <v>550</v>
      </c>
      <c r="HCF21" s="530" t="s">
        <v>550</v>
      </c>
      <c r="HCG21" s="530" t="s">
        <v>550</v>
      </c>
      <c r="HCH21" s="530" t="s">
        <v>550</v>
      </c>
      <c r="HCI21" s="530" t="s">
        <v>550</v>
      </c>
      <c r="HCJ21" s="530" t="s">
        <v>550</v>
      </c>
      <c r="HCK21" s="530" t="s">
        <v>550</v>
      </c>
      <c r="HCL21" s="530" t="s">
        <v>550</v>
      </c>
      <c r="HCM21" s="530" t="s">
        <v>550</v>
      </c>
      <c r="HCN21" s="530" t="s">
        <v>550</v>
      </c>
      <c r="HCO21" s="530" t="s">
        <v>550</v>
      </c>
      <c r="HCP21" s="530" t="s">
        <v>550</v>
      </c>
      <c r="HCQ21" s="530" t="s">
        <v>550</v>
      </c>
      <c r="HCR21" s="530" t="s">
        <v>550</v>
      </c>
      <c r="HCS21" s="530" t="s">
        <v>550</v>
      </c>
      <c r="HCT21" s="530" t="s">
        <v>550</v>
      </c>
      <c r="HCU21" s="530" t="s">
        <v>550</v>
      </c>
      <c r="HCV21" s="530" t="s">
        <v>550</v>
      </c>
      <c r="HCW21" s="530" t="s">
        <v>550</v>
      </c>
      <c r="HCX21" s="530" t="s">
        <v>550</v>
      </c>
      <c r="HCY21" s="530" t="s">
        <v>550</v>
      </c>
      <c r="HCZ21" s="530" t="s">
        <v>550</v>
      </c>
      <c r="HDA21" s="530" t="s">
        <v>550</v>
      </c>
      <c r="HDB21" s="530" t="s">
        <v>550</v>
      </c>
      <c r="HDC21" s="530" t="s">
        <v>550</v>
      </c>
      <c r="HDD21" s="530" t="s">
        <v>550</v>
      </c>
      <c r="HDE21" s="530" t="s">
        <v>550</v>
      </c>
      <c r="HDF21" s="530" t="s">
        <v>550</v>
      </c>
      <c r="HDG21" s="530" t="s">
        <v>550</v>
      </c>
      <c r="HDH21" s="530" t="s">
        <v>550</v>
      </c>
      <c r="HDI21" s="530" t="s">
        <v>550</v>
      </c>
      <c r="HDJ21" s="530" t="s">
        <v>550</v>
      </c>
      <c r="HDK21" s="530" t="s">
        <v>550</v>
      </c>
      <c r="HDL21" s="530" t="s">
        <v>550</v>
      </c>
      <c r="HDM21" s="530" t="s">
        <v>550</v>
      </c>
      <c r="HDN21" s="530" t="s">
        <v>550</v>
      </c>
      <c r="HDO21" s="530" t="s">
        <v>550</v>
      </c>
      <c r="HDP21" s="530" t="s">
        <v>550</v>
      </c>
      <c r="HDQ21" s="530" t="s">
        <v>550</v>
      </c>
      <c r="HDR21" s="530" t="s">
        <v>550</v>
      </c>
      <c r="HDS21" s="530" t="s">
        <v>550</v>
      </c>
      <c r="HDT21" s="530" t="s">
        <v>550</v>
      </c>
      <c r="HDU21" s="530" t="s">
        <v>550</v>
      </c>
      <c r="HDV21" s="530" t="s">
        <v>550</v>
      </c>
      <c r="HDW21" s="530" t="s">
        <v>550</v>
      </c>
      <c r="HDX21" s="530" t="s">
        <v>550</v>
      </c>
      <c r="HDY21" s="530" t="s">
        <v>550</v>
      </c>
      <c r="HDZ21" s="530" t="s">
        <v>550</v>
      </c>
      <c r="HEA21" s="530" t="s">
        <v>550</v>
      </c>
      <c r="HEB21" s="530" t="s">
        <v>550</v>
      </c>
      <c r="HEC21" s="530" t="s">
        <v>550</v>
      </c>
      <c r="HED21" s="530" t="s">
        <v>550</v>
      </c>
      <c r="HEE21" s="530" t="s">
        <v>550</v>
      </c>
      <c r="HEF21" s="530" t="s">
        <v>550</v>
      </c>
      <c r="HEG21" s="530" t="s">
        <v>550</v>
      </c>
      <c r="HEH21" s="530" t="s">
        <v>550</v>
      </c>
      <c r="HEI21" s="530" t="s">
        <v>550</v>
      </c>
      <c r="HEJ21" s="530" t="s">
        <v>550</v>
      </c>
      <c r="HEK21" s="530" t="s">
        <v>550</v>
      </c>
      <c r="HEL21" s="530" t="s">
        <v>550</v>
      </c>
      <c r="HEM21" s="530" t="s">
        <v>550</v>
      </c>
      <c r="HEN21" s="530" t="s">
        <v>550</v>
      </c>
      <c r="HEO21" s="530" t="s">
        <v>550</v>
      </c>
      <c r="HEP21" s="530" t="s">
        <v>550</v>
      </c>
      <c r="HEQ21" s="530" t="s">
        <v>550</v>
      </c>
      <c r="HER21" s="530" t="s">
        <v>550</v>
      </c>
      <c r="HES21" s="530" t="s">
        <v>550</v>
      </c>
      <c r="HET21" s="530" t="s">
        <v>550</v>
      </c>
      <c r="HEU21" s="530" t="s">
        <v>550</v>
      </c>
      <c r="HEV21" s="530" t="s">
        <v>550</v>
      </c>
      <c r="HEW21" s="530" t="s">
        <v>550</v>
      </c>
      <c r="HEX21" s="530" t="s">
        <v>550</v>
      </c>
      <c r="HEY21" s="530" t="s">
        <v>550</v>
      </c>
      <c r="HEZ21" s="530" t="s">
        <v>550</v>
      </c>
      <c r="HFA21" s="530" t="s">
        <v>550</v>
      </c>
      <c r="HFB21" s="530" t="s">
        <v>550</v>
      </c>
      <c r="HFC21" s="530" t="s">
        <v>550</v>
      </c>
      <c r="HFD21" s="530" t="s">
        <v>550</v>
      </c>
      <c r="HFE21" s="530" t="s">
        <v>550</v>
      </c>
      <c r="HFF21" s="530" t="s">
        <v>550</v>
      </c>
      <c r="HFG21" s="530" t="s">
        <v>550</v>
      </c>
      <c r="HFH21" s="530" t="s">
        <v>550</v>
      </c>
      <c r="HFI21" s="530" t="s">
        <v>550</v>
      </c>
      <c r="HFJ21" s="530" t="s">
        <v>550</v>
      </c>
      <c r="HFK21" s="530" t="s">
        <v>550</v>
      </c>
      <c r="HFL21" s="530" t="s">
        <v>550</v>
      </c>
      <c r="HFM21" s="530" t="s">
        <v>550</v>
      </c>
      <c r="HFN21" s="530" t="s">
        <v>550</v>
      </c>
      <c r="HFO21" s="530" t="s">
        <v>550</v>
      </c>
      <c r="HFP21" s="530" t="s">
        <v>550</v>
      </c>
      <c r="HFQ21" s="530" t="s">
        <v>550</v>
      </c>
      <c r="HFR21" s="530" t="s">
        <v>550</v>
      </c>
      <c r="HFS21" s="530" t="s">
        <v>550</v>
      </c>
      <c r="HFT21" s="530" t="s">
        <v>550</v>
      </c>
      <c r="HFU21" s="530" t="s">
        <v>550</v>
      </c>
      <c r="HFV21" s="530" t="s">
        <v>550</v>
      </c>
      <c r="HFW21" s="530" t="s">
        <v>550</v>
      </c>
      <c r="HFX21" s="530" t="s">
        <v>550</v>
      </c>
      <c r="HFY21" s="530" t="s">
        <v>550</v>
      </c>
      <c r="HFZ21" s="530" t="s">
        <v>550</v>
      </c>
      <c r="HGA21" s="530" t="s">
        <v>550</v>
      </c>
      <c r="HGB21" s="530" t="s">
        <v>550</v>
      </c>
      <c r="HGC21" s="530" t="s">
        <v>550</v>
      </c>
      <c r="HGD21" s="530" t="s">
        <v>550</v>
      </c>
      <c r="HGE21" s="530" t="s">
        <v>550</v>
      </c>
      <c r="HGF21" s="530" t="s">
        <v>550</v>
      </c>
      <c r="HGG21" s="530" t="s">
        <v>550</v>
      </c>
      <c r="HGH21" s="530" t="s">
        <v>550</v>
      </c>
      <c r="HGI21" s="530" t="s">
        <v>550</v>
      </c>
      <c r="HGJ21" s="530" t="s">
        <v>550</v>
      </c>
      <c r="HGK21" s="530" t="s">
        <v>550</v>
      </c>
      <c r="HGL21" s="530" t="s">
        <v>550</v>
      </c>
      <c r="HGM21" s="530" t="s">
        <v>550</v>
      </c>
      <c r="HGN21" s="530" t="s">
        <v>550</v>
      </c>
      <c r="HGO21" s="530" t="s">
        <v>550</v>
      </c>
      <c r="HGP21" s="530" t="s">
        <v>550</v>
      </c>
      <c r="HGQ21" s="530" t="s">
        <v>550</v>
      </c>
      <c r="HGR21" s="530" t="s">
        <v>550</v>
      </c>
      <c r="HGS21" s="530" t="s">
        <v>550</v>
      </c>
      <c r="HGT21" s="530" t="s">
        <v>550</v>
      </c>
      <c r="HGU21" s="530" t="s">
        <v>550</v>
      </c>
      <c r="HGV21" s="530" t="s">
        <v>550</v>
      </c>
      <c r="HGW21" s="530" t="s">
        <v>550</v>
      </c>
      <c r="HGX21" s="530" t="s">
        <v>550</v>
      </c>
      <c r="HGY21" s="530" t="s">
        <v>550</v>
      </c>
      <c r="HGZ21" s="530" t="s">
        <v>550</v>
      </c>
      <c r="HHA21" s="530" t="s">
        <v>550</v>
      </c>
      <c r="HHB21" s="530" t="s">
        <v>550</v>
      </c>
      <c r="HHC21" s="530" t="s">
        <v>550</v>
      </c>
      <c r="HHD21" s="530" t="s">
        <v>550</v>
      </c>
      <c r="HHE21" s="530" t="s">
        <v>550</v>
      </c>
      <c r="HHF21" s="530" t="s">
        <v>550</v>
      </c>
      <c r="HHG21" s="530" t="s">
        <v>550</v>
      </c>
      <c r="HHH21" s="530" t="s">
        <v>550</v>
      </c>
      <c r="HHI21" s="530" t="s">
        <v>550</v>
      </c>
      <c r="HHJ21" s="530" t="s">
        <v>550</v>
      </c>
      <c r="HHK21" s="530" t="s">
        <v>550</v>
      </c>
      <c r="HHL21" s="530" t="s">
        <v>550</v>
      </c>
      <c r="HHM21" s="530" t="s">
        <v>550</v>
      </c>
      <c r="HHN21" s="530" t="s">
        <v>550</v>
      </c>
      <c r="HHO21" s="530" t="s">
        <v>550</v>
      </c>
      <c r="HHP21" s="530" t="s">
        <v>550</v>
      </c>
      <c r="HHQ21" s="530" t="s">
        <v>550</v>
      </c>
      <c r="HHR21" s="530" t="s">
        <v>550</v>
      </c>
      <c r="HHS21" s="530" t="s">
        <v>550</v>
      </c>
      <c r="HHT21" s="530" t="s">
        <v>550</v>
      </c>
      <c r="HHU21" s="530" t="s">
        <v>550</v>
      </c>
      <c r="HHV21" s="530" t="s">
        <v>550</v>
      </c>
      <c r="HHW21" s="530" t="s">
        <v>550</v>
      </c>
      <c r="HHX21" s="530" t="s">
        <v>550</v>
      </c>
      <c r="HHY21" s="530" t="s">
        <v>550</v>
      </c>
      <c r="HHZ21" s="530" t="s">
        <v>550</v>
      </c>
      <c r="HIA21" s="530" t="s">
        <v>550</v>
      </c>
      <c r="HIB21" s="530" t="s">
        <v>550</v>
      </c>
      <c r="HIC21" s="530" t="s">
        <v>550</v>
      </c>
      <c r="HID21" s="530" t="s">
        <v>550</v>
      </c>
      <c r="HIE21" s="530" t="s">
        <v>550</v>
      </c>
      <c r="HIF21" s="530" t="s">
        <v>550</v>
      </c>
      <c r="HIG21" s="530" t="s">
        <v>550</v>
      </c>
      <c r="HIH21" s="530" t="s">
        <v>550</v>
      </c>
      <c r="HII21" s="530" t="s">
        <v>550</v>
      </c>
      <c r="HIJ21" s="530" t="s">
        <v>550</v>
      </c>
      <c r="HIK21" s="530" t="s">
        <v>550</v>
      </c>
      <c r="HIL21" s="530" t="s">
        <v>550</v>
      </c>
      <c r="HIM21" s="530" t="s">
        <v>550</v>
      </c>
      <c r="HIN21" s="530" t="s">
        <v>550</v>
      </c>
      <c r="HIO21" s="530" t="s">
        <v>550</v>
      </c>
      <c r="HIP21" s="530" t="s">
        <v>550</v>
      </c>
      <c r="HIQ21" s="530" t="s">
        <v>550</v>
      </c>
      <c r="HIR21" s="530" t="s">
        <v>550</v>
      </c>
      <c r="HIS21" s="530" t="s">
        <v>550</v>
      </c>
      <c r="HIT21" s="530" t="s">
        <v>550</v>
      </c>
      <c r="HIU21" s="530" t="s">
        <v>550</v>
      </c>
      <c r="HIV21" s="530" t="s">
        <v>550</v>
      </c>
      <c r="HIW21" s="530" t="s">
        <v>550</v>
      </c>
      <c r="HIX21" s="530" t="s">
        <v>550</v>
      </c>
      <c r="HIY21" s="530" t="s">
        <v>550</v>
      </c>
      <c r="HIZ21" s="530" t="s">
        <v>550</v>
      </c>
      <c r="HJA21" s="530" t="s">
        <v>550</v>
      </c>
      <c r="HJB21" s="530" t="s">
        <v>550</v>
      </c>
      <c r="HJC21" s="530" t="s">
        <v>550</v>
      </c>
      <c r="HJD21" s="530" t="s">
        <v>550</v>
      </c>
      <c r="HJE21" s="530" t="s">
        <v>550</v>
      </c>
      <c r="HJF21" s="530" t="s">
        <v>550</v>
      </c>
      <c r="HJG21" s="530" t="s">
        <v>550</v>
      </c>
      <c r="HJH21" s="530" t="s">
        <v>550</v>
      </c>
      <c r="HJI21" s="530" t="s">
        <v>550</v>
      </c>
      <c r="HJJ21" s="530" t="s">
        <v>550</v>
      </c>
      <c r="HJK21" s="530" t="s">
        <v>550</v>
      </c>
      <c r="HJL21" s="530" t="s">
        <v>550</v>
      </c>
      <c r="HJM21" s="530" t="s">
        <v>550</v>
      </c>
      <c r="HJN21" s="530" t="s">
        <v>550</v>
      </c>
      <c r="HJO21" s="530" t="s">
        <v>550</v>
      </c>
      <c r="HJP21" s="530" t="s">
        <v>550</v>
      </c>
      <c r="HJQ21" s="530" t="s">
        <v>550</v>
      </c>
      <c r="HJR21" s="530" t="s">
        <v>550</v>
      </c>
      <c r="HJS21" s="530" t="s">
        <v>550</v>
      </c>
      <c r="HJT21" s="530" t="s">
        <v>550</v>
      </c>
      <c r="HJU21" s="530" t="s">
        <v>550</v>
      </c>
      <c r="HJV21" s="530" t="s">
        <v>550</v>
      </c>
      <c r="HJW21" s="530" t="s">
        <v>550</v>
      </c>
      <c r="HJX21" s="530" t="s">
        <v>550</v>
      </c>
      <c r="HJY21" s="530" t="s">
        <v>550</v>
      </c>
      <c r="HJZ21" s="530" t="s">
        <v>550</v>
      </c>
      <c r="HKA21" s="530" t="s">
        <v>550</v>
      </c>
      <c r="HKB21" s="530" t="s">
        <v>550</v>
      </c>
      <c r="HKC21" s="530" t="s">
        <v>550</v>
      </c>
      <c r="HKD21" s="530" t="s">
        <v>550</v>
      </c>
      <c r="HKE21" s="530" t="s">
        <v>550</v>
      </c>
      <c r="HKF21" s="530" t="s">
        <v>550</v>
      </c>
      <c r="HKG21" s="530" t="s">
        <v>550</v>
      </c>
      <c r="HKH21" s="530" t="s">
        <v>550</v>
      </c>
      <c r="HKI21" s="530" t="s">
        <v>550</v>
      </c>
      <c r="HKJ21" s="530" t="s">
        <v>550</v>
      </c>
      <c r="HKK21" s="530" t="s">
        <v>550</v>
      </c>
      <c r="HKL21" s="530" t="s">
        <v>550</v>
      </c>
      <c r="HKM21" s="530" t="s">
        <v>550</v>
      </c>
      <c r="HKN21" s="530" t="s">
        <v>550</v>
      </c>
      <c r="HKO21" s="530" t="s">
        <v>550</v>
      </c>
      <c r="HKP21" s="530" t="s">
        <v>550</v>
      </c>
      <c r="HKQ21" s="530" t="s">
        <v>550</v>
      </c>
      <c r="HKR21" s="530" t="s">
        <v>550</v>
      </c>
      <c r="HKS21" s="530" t="s">
        <v>550</v>
      </c>
      <c r="HKT21" s="530" t="s">
        <v>550</v>
      </c>
      <c r="HKU21" s="530" t="s">
        <v>550</v>
      </c>
      <c r="HKV21" s="530" t="s">
        <v>550</v>
      </c>
      <c r="HKW21" s="530" t="s">
        <v>550</v>
      </c>
      <c r="HKX21" s="530" t="s">
        <v>550</v>
      </c>
      <c r="HKY21" s="530" t="s">
        <v>550</v>
      </c>
      <c r="HKZ21" s="530" t="s">
        <v>550</v>
      </c>
      <c r="HLA21" s="530" t="s">
        <v>550</v>
      </c>
      <c r="HLB21" s="530" t="s">
        <v>550</v>
      </c>
      <c r="HLC21" s="530" t="s">
        <v>550</v>
      </c>
      <c r="HLD21" s="530" t="s">
        <v>550</v>
      </c>
      <c r="HLE21" s="530" t="s">
        <v>550</v>
      </c>
      <c r="HLF21" s="530" t="s">
        <v>550</v>
      </c>
      <c r="HLG21" s="530" t="s">
        <v>550</v>
      </c>
      <c r="HLH21" s="530" t="s">
        <v>550</v>
      </c>
      <c r="HLI21" s="530" t="s">
        <v>550</v>
      </c>
      <c r="HLJ21" s="530" t="s">
        <v>550</v>
      </c>
      <c r="HLK21" s="530" t="s">
        <v>550</v>
      </c>
      <c r="HLL21" s="530" t="s">
        <v>550</v>
      </c>
      <c r="HLM21" s="530" t="s">
        <v>550</v>
      </c>
      <c r="HLN21" s="530" t="s">
        <v>550</v>
      </c>
      <c r="HLO21" s="530" t="s">
        <v>550</v>
      </c>
      <c r="HLP21" s="530" t="s">
        <v>550</v>
      </c>
      <c r="HLQ21" s="530" t="s">
        <v>550</v>
      </c>
      <c r="HLR21" s="530" t="s">
        <v>550</v>
      </c>
      <c r="HLS21" s="530" t="s">
        <v>550</v>
      </c>
      <c r="HLT21" s="530" t="s">
        <v>550</v>
      </c>
      <c r="HLU21" s="530" t="s">
        <v>550</v>
      </c>
      <c r="HLV21" s="530" t="s">
        <v>550</v>
      </c>
      <c r="HLW21" s="530" t="s">
        <v>550</v>
      </c>
      <c r="HLX21" s="530" t="s">
        <v>550</v>
      </c>
      <c r="HLY21" s="530" t="s">
        <v>550</v>
      </c>
      <c r="HLZ21" s="530" t="s">
        <v>550</v>
      </c>
      <c r="HMA21" s="530" t="s">
        <v>550</v>
      </c>
      <c r="HMB21" s="530" t="s">
        <v>550</v>
      </c>
      <c r="HMC21" s="530" t="s">
        <v>550</v>
      </c>
      <c r="HMD21" s="530" t="s">
        <v>550</v>
      </c>
      <c r="HME21" s="530" t="s">
        <v>550</v>
      </c>
      <c r="HMF21" s="530" t="s">
        <v>550</v>
      </c>
      <c r="HMG21" s="530" t="s">
        <v>550</v>
      </c>
      <c r="HMH21" s="530" t="s">
        <v>550</v>
      </c>
      <c r="HMI21" s="530" t="s">
        <v>550</v>
      </c>
      <c r="HMJ21" s="530" t="s">
        <v>550</v>
      </c>
      <c r="HMK21" s="530" t="s">
        <v>550</v>
      </c>
      <c r="HML21" s="530" t="s">
        <v>550</v>
      </c>
      <c r="HMM21" s="530" t="s">
        <v>550</v>
      </c>
      <c r="HMN21" s="530" t="s">
        <v>550</v>
      </c>
      <c r="HMO21" s="530" t="s">
        <v>550</v>
      </c>
      <c r="HMP21" s="530" t="s">
        <v>550</v>
      </c>
      <c r="HMQ21" s="530" t="s">
        <v>550</v>
      </c>
      <c r="HMR21" s="530" t="s">
        <v>550</v>
      </c>
      <c r="HMS21" s="530" t="s">
        <v>550</v>
      </c>
      <c r="HMT21" s="530" t="s">
        <v>550</v>
      </c>
      <c r="HMU21" s="530" t="s">
        <v>550</v>
      </c>
      <c r="HMV21" s="530" t="s">
        <v>550</v>
      </c>
      <c r="HMW21" s="530" t="s">
        <v>550</v>
      </c>
      <c r="HMX21" s="530" t="s">
        <v>550</v>
      </c>
      <c r="HMY21" s="530" t="s">
        <v>550</v>
      </c>
      <c r="HMZ21" s="530" t="s">
        <v>550</v>
      </c>
      <c r="HNA21" s="530" t="s">
        <v>550</v>
      </c>
      <c r="HNB21" s="530" t="s">
        <v>550</v>
      </c>
      <c r="HNC21" s="530" t="s">
        <v>550</v>
      </c>
      <c r="HND21" s="530" t="s">
        <v>550</v>
      </c>
      <c r="HNE21" s="530" t="s">
        <v>550</v>
      </c>
      <c r="HNF21" s="530" t="s">
        <v>550</v>
      </c>
      <c r="HNG21" s="530" t="s">
        <v>550</v>
      </c>
      <c r="HNH21" s="530" t="s">
        <v>550</v>
      </c>
      <c r="HNI21" s="530" t="s">
        <v>550</v>
      </c>
      <c r="HNJ21" s="530" t="s">
        <v>550</v>
      </c>
      <c r="HNK21" s="530" t="s">
        <v>550</v>
      </c>
      <c r="HNL21" s="530" t="s">
        <v>550</v>
      </c>
      <c r="HNM21" s="530" t="s">
        <v>550</v>
      </c>
      <c r="HNN21" s="530" t="s">
        <v>550</v>
      </c>
      <c r="HNO21" s="530" t="s">
        <v>550</v>
      </c>
      <c r="HNP21" s="530" t="s">
        <v>550</v>
      </c>
      <c r="HNQ21" s="530" t="s">
        <v>550</v>
      </c>
      <c r="HNR21" s="530" t="s">
        <v>550</v>
      </c>
      <c r="HNS21" s="530" t="s">
        <v>550</v>
      </c>
      <c r="HNT21" s="530" t="s">
        <v>550</v>
      </c>
      <c r="HNU21" s="530" t="s">
        <v>550</v>
      </c>
      <c r="HNV21" s="530" t="s">
        <v>550</v>
      </c>
      <c r="HNW21" s="530" t="s">
        <v>550</v>
      </c>
      <c r="HNX21" s="530" t="s">
        <v>550</v>
      </c>
      <c r="HNY21" s="530" t="s">
        <v>550</v>
      </c>
      <c r="HNZ21" s="530" t="s">
        <v>550</v>
      </c>
      <c r="HOA21" s="530" t="s">
        <v>550</v>
      </c>
      <c r="HOB21" s="530" t="s">
        <v>550</v>
      </c>
      <c r="HOC21" s="530" t="s">
        <v>550</v>
      </c>
      <c r="HOD21" s="530" t="s">
        <v>550</v>
      </c>
      <c r="HOE21" s="530" t="s">
        <v>550</v>
      </c>
      <c r="HOF21" s="530" t="s">
        <v>550</v>
      </c>
      <c r="HOG21" s="530" t="s">
        <v>550</v>
      </c>
      <c r="HOH21" s="530" t="s">
        <v>550</v>
      </c>
      <c r="HOI21" s="530" t="s">
        <v>550</v>
      </c>
      <c r="HOJ21" s="530" t="s">
        <v>550</v>
      </c>
      <c r="HOK21" s="530" t="s">
        <v>550</v>
      </c>
      <c r="HOL21" s="530" t="s">
        <v>550</v>
      </c>
      <c r="HOM21" s="530" t="s">
        <v>550</v>
      </c>
      <c r="HON21" s="530" t="s">
        <v>550</v>
      </c>
      <c r="HOO21" s="530" t="s">
        <v>550</v>
      </c>
      <c r="HOP21" s="530" t="s">
        <v>550</v>
      </c>
      <c r="HOQ21" s="530" t="s">
        <v>550</v>
      </c>
      <c r="HOR21" s="530" t="s">
        <v>550</v>
      </c>
      <c r="HOS21" s="530" t="s">
        <v>550</v>
      </c>
      <c r="HOT21" s="530" t="s">
        <v>550</v>
      </c>
      <c r="HOU21" s="530" t="s">
        <v>550</v>
      </c>
      <c r="HOV21" s="530" t="s">
        <v>550</v>
      </c>
      <c r="HOW21" s="530" t="s">
        <v>550</v>
      </c>
      <c r="HOX21" s="530" t="s">
        <v>550</v>
      </c>
      <c r="HOY21" s="530" t="s">
        <v>550</v>
      </c>
      <c r="HOZ21" s="530" t="s">
        <v>550</v>
      </c>
      <c r="HPA21" s="530" t="s">
        <v>550</v>
      </c>
      <c r="HPB21" s="530" t="s">
        <v>550</v>
      </c>
      <c r="HPC21" s="530" t="s">
        <v>550</v>
      </c>
      <c r="HPD21" s="530" t="s">
        <v>550</v>
      </c>
      <c r="HPE21" s="530" t="s">
        <v>550</v>
      </c>
      <c r="HPF21" s="530" t="s">
        <v>550</v>
      </c>
      <c r="HPG21" s="530" t="s">
        <v>550</v>
      </c>
      <c r="HPH21" s="530" t="s">
        <v>550</v>
      </c>
      <c r="HPI21" s="530" t="s">
        <v>550</v>
      </c>
      <c r="HPJ21" s="530" t="s">
        <v>550</v>
      </c>
      <c r="HPK21" s="530" t="s">
        <v>550</v>
      </c>
      <c r="HPL21" s="530" t="s">
        <v>550</v>
      </c>
      <c r="HPM21" s="530" t="s">
        <v>550</v>
      </c>
      <c r="HPN21" s="530" t="s">
        <v>550</v>
      </c>
      <c r="HPO21" s="530" t="s">
        <v>550</v>
      </c>
      <c r="HPP21" s="530" t="s">
        <v>550</v>
      </c>
      <c r="HPQ21" s="530" t="s">
        <v>550</v>
      </c>
      <c r="HPR21" s="530" t="s">
        <v>550</v>
      </c>
      <c r="HPS21" s="530" t="s">
        <v>550</v>
      </c>
      <c r="HPT21" s="530" t="s">
        <v>550</v>
      </c>
      <c r="HPU21" s="530" t="s">
        <v>550</v>
      </c>
      <c r="HPV21" s="530" t="s">
        <v>550</v>
      </c>
      <c r="HPW21" s="530" t="s">
        <v>550</v>
      </c>
      <c r="HPX21" s="530" t="s">
        <v>550</v>
      </c>
      <c r="HPY21" s="530" t="s">
        <v>550</v>
      </c>
      <c r="HPZ21" s="530" t="s">
        <v>550</v>
      </c>
      <c r="HQA21" s="530" t="s">
        <v>550</v>
      </c>
      <c r="HQB21" s="530" t="s">
        <v>550</v>
      </c>
      <c r="HQC21" s="530" t="s">
        <v>550</v>
      </c>
      <c r="HQD21" s="530" t="s">
        <v>550</v>
      </c>
      <c r="HQE21" s="530" t="s">
        <v>550</v>
      </c>
      <c r="HQF21" s="530" t="s">
        <v>550</v>
      </c>
      <c r="HQG21" s="530" t="s">
        <v>550</v>
      </c>
      <c r="HQH21" s="530" t="s">
        <v>550</v>
      </c>
      <c r="HQI21" s="530" t="s">
        <v>550</v>
      </c>
      <c r="HQJ21" s="530" t="s">
        <v>550</v>
      </c>
      <c r="HQK21" s="530" t="s">
        <v>550</v>
      </c>
      <c r="HQL21" s="530" t="s">
        <v>550</v>
      </c>
      <c r="HQM21" s="530" t="s">
        <v>550</v>
      </c>
      <c r="HQN21" s="530" t="s">
        <v>550</v>
      </c>
      <c r="HQO21" s="530" t="s">
        <v>550</v>
      </c>
      <c r="HQP21" s="530" t="s">
        <v>550</v>
      </c>
      <c r="HQQ21" s="530" t="s">
        <v>550</v>
      </c>
      <c r="HQR21" s="530" t="s">
        <v>550</v>
      </c>
      <c r="HQS21" s="530" t="s">
        <v>550</v>
      </c>
      <c r="HQT21" s="530" t="s">
        <v>550</v>
      </c>
      <c r="HQU21" s="530" t="s">
        <v>550</v>
      </c>
      <c r="HQV21" s="530" t="s">
        <v>550</v>
      </c>
      <c r="HQW21" s="530" t="s">
        <v>550</v>
      </c>
      <c r="HQX21" s="530" t="s">
        <v>550</v>
      </c>
      <c r="HQY21" s="530" t="s">
        <v>550</v>
      </c>
      <c r="HQZ21" s="530" t="s">
        <v>550</v>
      </c>
      <c r="HRA21" s="530" t="s">
        <v>550</v>
      </c>
      <c r="HRB21" s="530" t="s">
        <v>550</v>
      </c>
      <c r="HRC21" s="530" t="s">
        <v>550</v>
      </c>
      <c r="HRD21" s="530" t="s">
        <v>550</v>
      </c>
      <c r="HRE21" s="530" t="s">
        <v>550</v>
      </c>
      <c r="HRF21" s="530" t="s">
        <v>550</v>
      </c>
      <c r="HRG21" s="530" t="s">
        <v>550</v>
      </c>
      <c r="HRH21" s="530" t="s">
        <v>550</v>
      </c>
      <c r="HRI21" s="530" t="s">
        <v>550</v>
      </c>
      <c r="HRJ21" s="530" t="s">
        <v>550</v>
      </c>
      <c r="HRK21" s="530" t="s">
        <v>550</v>
      </c>
      <c r="HRL21" s="530" t="s">
        <v>550</v>
      </c>
      <c r="HRM21" s="530" t="s">
        <v>550</v>
      </c>
      <c r="HRN21" s="530" t="s">
        <v>550</v>
      </c>
      <c r="HRO21" s="530" t="s">
        <v>550</v>
      </c>
      <c r="HRP21" s="530" t="s">
        <v>550</v>
      </c>
      <c r="HRQ21" s="530" t="s">
        <v>550</v>
      </c>
      <c r="HRR21" s="530" t="s">
        <v>550</v>
      </c>
      <c r="HRS21" s="530" t="s">
        <v>550</v>
      </c>
      <c r="HRT21" s="530" t="s">
        <v>550</v>
      </c>
      <c r="HRU21" s="530" t="s">
        <v>550</v>
      </c>
      <c r="HRV21" s="530" t="s">
        <v>550</v>
      </c>
      <c r="HRW21" s="530" t="s">
        <v>550</v>
      </c>
      <c r="HRX21" s="530" t="s">
        <v>550</v>
      </c>
      <c r="HRY21" s="530" t="s">
        <v>550</v>
      </c>
      <c r="HRZ21" s="530" t="s">
        <v>550</v>
      </c>
      <c r="HSA21" s="530" t="s">
        <v>550</v>
      </c>
      <c r="HSB21" s="530" t="s">
        <v>550</v>
      </c>
      <c r="HSC21" s="530" t="s">
        <v>550</v>
      </c>
      <c r="HSD21" s="530" t="s">
        <v>550</v>
      </c>
      <c r="HSE21" s="530" t="s">
        <v>550</v>
      </c>
      <c r="HSF21" s="530" t="s">
        <v>550</v>
      </c>
      <c r="HSG21" s="530" t="s">
        <v>550</v>
      </c>
      <c r="HSH21" s="530" t="s">
        <v>550</v>
      </c>
      <c r="HSI21" s="530" t="s">
        <v>550</v>
      </c>
      <c r="HSJ21" s="530" t="s">
        <v>550</v>
      </c>
      <c r="HSK21" s="530" t="s">
        <v>550</v>
      </c>
      <c r="HSL21" s="530" t="s">
        <v>550</v>
      </c>
      <c r="HSM21" s="530" t="s">
        <v>550</v>
      </c>
      <c r="HSN21" s="530" t="s">
        <v>550</v>
      </c>
      <c r="HSO21" s="530" t="s">
        <v>550</v>
      </c>
      <c r="HSP21" s="530" t="s">
        <v>550</v>
      </c>
      <c r="HSQ21" s="530" t="s">
        <v>550</v>
      </c>
      <c r="HSR21" s="530" t="s">
        <v>550</v>
      </c>
      <c r="HSS21" s="530" t="s">
        <v>550</v>
      </c>
      <c r="HST21" s="530" t="s">
        <v>550</v>
      </c>
      <c r="HSU21" s="530" t="s">
        <v>550</v>
      </c>
      <c r="HSV21" s="530" t="s">
        <v>550</v>
      </c>
      <c r="HSW21" s="530" t="s">
        <v>550</v>
      </c>
      <c r="HSX21" s="530" t="s">
        <v>550</v>
      </c>
      <c r="HSY21" s="530" t="s">
        <v>550</v>
      </c>
      <c r="HSZ21" s="530" t="s">
        <v>550</v>
      </c>
      <c r="HTA21" s="530" t="s">
        <v>550</v>
      </c>
      <c r="HTB21" s="530" t="s">
        <v>550</v>
      </c>
      <c r="HTC21" s="530" t="s">
        <v>550</v>
      </c>
      <c r="HTD21" s="530" t="s">
        <v>550</v>
      </c>
      <c r="HTE21" s="530" t="s">
        <v>550</v>
      </c>
      <c r="HTF21" s="530" t="s">
        <v>550</v>
      </c>
      <c r="HTG21" s="530" t="s">
        <v>550</v>
      </c>
      <c r="HTH21" s="530" t="s">
        <v>550</v>
      </c>
      <c r="HTI21" s="530" t="s">
        <v>550</v>
      </c>
      <c r="HTJ21" s="530" t="s">
        <v>550</v>
      </c>
      <c r="HTK21" s="530" t="s">
        <v>550</v>
      </c>
      <c r="HTL21" s="530" t="s">
        <v>550</v>
      </c>
      <c r="HTM21" s="530" t="s">
        <v>550</v>
      </c>
      <c r="HTN21" s="530" t="s">
        <v>550</v>
      </c>
      <c r="HTO21" s="530" t="s">
        <v>550</v>
      </c>
      <c r="HTP21" s="530" t="s">
        <v>550</v>
      </c>
      <c r="HTQ21" s="530" t="s">
        <v>550</v>
      </c>
      <c r="HTR21" s="530" t="s">
        <v>550</v>
      </c>
      <c r="HTS21" s="530" t="s">
        <v>550</v>
      </c>
      <c r="HTT21" s="530" t="s">
        <v>550</v>
      </c>
      <c r="HTU21" s="530" t="s">
        <v>550</v>
      </c>
      <c r="HTV21" s="530" t="s">
        <v>550</v>
      </c>
      <c r="HTW21" s="530" t="s">
        <v>550</v>
      </c>
      <c r="HTX21" s="530" t="s">
        <v>550</v>
      </c>
      <c r="HTY21" s="530" t="s">
        <v>550</v>
      </c>
      <c r="HTZ21" s="530" t="s">
        <v>550</v>
      </c>
      <c r="HUA21" s="530" t="s">
        <v>550</v>
      </c>
      <c r="HUB21" s="530" t="s">
        <v>550</v>
      </c>
      <c r="HUC21" s="530" t="s">
        <v>550</v>
      </c>
      <c r="HUD21" s="530" t="s">
        <v>550</v>
      </c>
      <c r="HUE21" s="530" t="s">
        <v>550</v>
      </c>
      <c r="HUF21" s="530" t="s">
        <v>550</v>
      </c>
      <c r="HUG21" s="530" t="s">
        <v>550</v>
      </c>
      <c r="HUH21" s="530" t="s">
        <v>550</v>
      </c>
      <c r="HUI21" s="530" t="s">
        <v>550</v>
      </c>
      <c r="HUJ21" s="530" t="s">
        <v>550</v>
      </c>
      <c r="HUK21" s="530" t="s">
        <v>550</v>
      </c>
      <c r="HUL21" s="530" t="s">
        <v>550</v>
      </c>
      <c r="HUM21" s="530" t="s">
        <v>550</v>
      </c>
      <c r="HUN21" s="530" t="s">
        <v>550</v>
      </c>
      <c r="HUO21" s="530" t="s">
        <v>550</v>
      </c>
      <c r="HUP21" s="530" t="s">
        <v>550</v>
      </c>
      <c r="HUQ21" s="530" t="s">
        <v>550</v>
      </c>
      <c r="HUR21" s="530" t="s">
        <v>550</v>
      </c>
      <c r="HUS21" s="530" t="s">
        <v>550</v>
      </c>
      <c r="HUT21" s="530" t="s">
        <v>550</v>
      </c>
      <c r="HUU21" s="530" t="s">
        <v>550</v>
      </c>
      <c r="HUV21" s="530" t="s">
        <v>550</v>
      </c>
      <c r="HUW21" s="530" t="s">
        <v>550</v>
      </c>
      <c r="HUX21" s="530" t="s">
        <v>550</v>
      </c>
      <c r="HUY21" s="530" t="s">
        <v>550</v>
      </c>
      <c r="HUZ21" s="530" t="s">
        <v>550</v>
      </c>
      <c r="HVA21" s="530" t="s">
        <v>550</v>
      </c>
      <c r="HVB21" s="530" t="s">
        <v>550</v>
      </c>
      <c r="HVC21" s="530" t="s">
        <v>550</v>
      </c>
      <c r="HVD21" s="530" t="s">
        <v>550</v>
      </c>
      <c r="HVE21" s="530" t="s">
        <v>550</v>
      </c>
      <c r="HVF21" s="530" t="s">
        <v>550</v>
      </c>
      <c r="HVG21" s="530" t="s">
        <v>550</v>
      </c>
      <c r="HVH21" s="530" t="s">
        <v>550</v>
      </c>
      <c r="HVI21" s="530" t="s">
        <v>550</v>
      </c>
      <c r="HVJ21" s="530" t="s">
        <v>550</v>
      </c>
      <c r="HVK21" s="530" t="s">
        <v>550</v>
      </c>
      <c r="HVL21" s="530" t="s">
        <v>550</v>
      </c>
      <c r="HVM21" s="530" t="s">
        <v>550</v>
      </c>
      <c r="HVN21" s="530" t="s">
        <v>550</v>
      </c>
      <c r="HVO21" s="530" t="s">
        <v>550</v>
      </c>
      <c r="HVP21" s="530" t="s">
        <v>550</v>
      </c>
      <c r="HVQ21" s="530" t="s">
        <v>550</v>
      </c>
      <c r="HVR21" s="530" t="s">
        <v>550</v>
      </c>
      <c r="HVS21" s="530" t="s">
        <v>550</v>
      </c>
      <c r="HVT21" s="530" t="s">
        <v>550</v>
      </c>
      <c r="HVU21" s="530" t="s">
        <v>550</v>
      </c>
      <c r="HVV21" s="530" t="s">
        <v>550</v>
      </c>
      <c r="HVW21" s="530" t="s">
        <v>550</v>
      </c>
      <c r="HVX21" s="530" t="s">
        <v>550</v>
      </c>
      <c r="HVY21" s="530" t="s">
        <v>550</v>
      </c>
      <c r="HVZ21" s="530" t="s">
        <v>550</v>
      </c>
      <c r="HWA21" s="530" t="s">
        <v>550</v>
      </c>
      <c r="HWB21" s="530" t="s">
        <v>550</v>
      </c>
      <c r="HWC21" s="530" t="s">
        <v>550</v>
      </c>
      <c r="HWD21" s="530" t="s">
        <v>550</v>
      </c>
      <c r="HWE21" s="530" t="s">
        <v>550</v>
      </c>
      <c r="HWF21" s="530" t="s">
        <v>550</v>
      </c>
      <c r="HWG21" s="530" t="s">
        <v>550</v>
      </c>
      <c r="HWH21" s="530" t="s">
        <v>550</v>
      </c>
      <c r="HWI21" s="530" t="s">
        <v>550</v>
      </c>
      <c r="HWJ21" s="530" t="s">
        <v>550</v>
      </c>
      <c r="HWK21" s="530" t="s">
        <v>550</v>
      </c>
      <c r="HWL21" s="530" t="s">
        <v>550</v>
      </c>
      <c r="HWM21" s="530" t="s">
        <v>550</v>
      </c>
      <c r="HWN21" s="530" t="s">
        <v>550</v>
      </c>
      <c r="HWO21" s="530" t="s">
        <v>550</v>
      </c>
      <c r="HWP21" s="530" t="s">
        <v>550</v>
      </c>
      <c r="HWQ21" s="530" t="s">
        <v>550</v>
      </c>
      <c r="HWR21" s="530" t="s">
        <v>550</v>
      </c>
      <c r="HWS21" s="530" t="s">
        <v>550</v>
      </c>
      <c r="HWT21" s="530" t="s">
        <v>550</v>
      </c>
      <c r="HWU21" s="530" t="s">
        <v>550</v>
      </c>
      <c r="HWV21" s="530" t="s">
        <v>550</v>
      </c>
      <c r="HWW21" s="530" t="s">
        <v>550</v>
      </c>
      <c r="HWX21" s="530" t="s">
        <v>550</v>
      </c>
      <c r="HWY21" s="530" t="s">
        <v>550</v>
      </c>
      <c r="HWZ21" s="530" t="s">
        <v>550</v>
      </c>
      <c r="HXA21" s="530" t="s">
        <v>550</v>
      </c>
      <c r="HXB21" s="530" t="s">
        <v>550</v>
      </c>
      <c r="HXC21" s="530" t="s">
        <v>550</v>
      </c>
      <c r="HXD21" s="530" t="s">
        <v>550</v>
      </c>
      <c r="HXE21" s="530" t="s">
        <v>550</v>
      </c>
      <c r="HXF21" s="530" t="s">
        <v>550</v>
      </c>
      <c r="HXG21" s="530" t="s">
        <v>550</v>
      </c>
      <c r="HXH21" s="530" t="s">
        <v>550</v>
      </c>
      <c r="HXI21" s="530" t="s">
        <v>550</v>
      </c>
      <c r="HXJ21" s="530" t="s">
        <v>550</v>
      </c>
      <c r="HXK21" s="530" t="s">
        <v>550</v>
      </c>
      <c r="HXL21" s="530" t="s">
        <v>550</v>
      </c>
      <c r="HXM21" s="530" t="s">
        <v>550</v>
      </c>
      <c r="HXN21" s="530" t="s">
        <v>550</v>
      </c>
      <c r="HXO21" s="530" t="s">
        <v>550</v>
      </c>
      <c r="HXP21" s="530" t="s">
        <v>550</v>
      </c>
      <c r="HXQ21" s="530" t="s">
        <v>550</v>
      </c>
      <c r="HXR21" s="530" t="s">
        <v>550</v>
      </c>
      <c r="HXS21" s="530" t="s">
        <v>550</v>
      </c>
      <c r="HXT21" s="530" t="s">
        <v>550</v>
      </c>
      <c r="HXU21" s="530" t="s">
        <v>550</v>
      </c>
      <c r="HXV21" s="530" t="s">
        <v>550</v>
      </c>
      <c r="HXW21" s="530" t="s">
        <v>550</v>
      </c>
      <c r="HXX21" s="530" t="s">
        <v>550</v>
      </c>
      <c r="HXY21" s="530" t="s">
        <v>550</v>
      </c>
      <c r="HXZ21" s="530" t="s">
        <v>550</v>
      </c>
      <c r="HYA21" s="530" t="s">
        <v>550</v>
      </c>
      <c r="HYB21" s="530" t="s">
        <v>550</v>
      </c>
      <c r="HYC21" s="530" t="s">
        <v>550</v>
      </c>
      <c r="HYD21" s="530" t="s">
        <v>550</v>
      </c>
      <c r="HYE21" s="530" t="s">
        <v>550</v>
      </c>
      <c r="HYF21" s="530" t="s">
        <v>550</v>
      </c>
      <c r="HYG21" s="530" t="s">
        <v>550</v>
      </c>
      <c r="HYH21" s="530" t="s">
        <v>550</v>
      </c>
      <c r="HYI21" s="530" t="s">
        <v>550</v>
      </c>
      <c r="HYJ21" s="530" t="s">
        <v>550</v>
      </c>
      <c r="HYK21" s="530" t="s">
        <v>550</v>
      </c>
      <c r="HYL21" s="530" t="s">
        <v>550</v>
      </c>
      <c r="HYM21" s="530" t="s">
        <v>550</v>
      </c>
      <c r="HYN21" s="530" t="s">
        <v>550</v>
      </c>
      <c r="HYO21" s="530" t="s">
        <v>550</v>
      </c>
      <c r="HYP21" s="530" t="s">
        <v>550</v>
      </c>
      <c r="HYQ21" s="530" t="s">
        <v>550</v>
      </c>
      <c r="HYR21" s="530" t="s">
        <v>550</v>
      </c>
      <c r="HYS21" s="530" t="s">
        <v>550</v>
      </c>
      <c r="HYT21" s="530" t="s">
        <v>550</v>
      </c>
      <c r="HYU21" s="530" t="s">
        <v>550</v>
      </c>
      <c r="HYV21" s="530" t="s">
        <v>550</v>
      </c>
      <c r="HYW21" s="530" t="s">
        <v>550</v>
      </c>
      <c r="HYX21" s="530" t="s">
        <v>550</v>
      </c>
      <c r="HYY21" s="530" t="s">
        <v>550</v>
      </c>
      <c r="HYZ21" s="530" t="s">
        <v>550</v>
      </c>
      <c r="HZA21" s="530" t="s">
        <v>550</v>
      </c>
      <c r="HZB21" s="530" t="s">
        <v>550</v>
      </c>
      <c r="HZC21" s="530" t="s">
        <v>550</v>
      </c>
      <c r="HZD21" s="530" t="s">
        <v>550</v>
      </c>
      <c r="HZE21" s="530" t="s">
        <v>550</v>
      </c>
      <c r="HZF21" s="530" t="s">
        <v>550</v>
      </c>
      <c r="HZG21" s="530" t="s">
        <v>550</v>
      </c>
      <c r="HZH21" s="530" t="s">
        <v>550</v>
      </c>
      <c r="HZI21" s="530" t="s">
        <v>550</v>
      </c>
      <c r="HZJ21" s="530" t="s">
        <v>550</v>
      </c>
      <c r="HZK21" s="530" t="s">
        <v>550</v>
      </c>
      <c r="HZL21" s="530" t="s">
        <v>550</v>
      </c>
      <c r="HZM21" s="530" t="s">
        <v>550</v>
      </c>
      <c r="HZN21" s="530" t="s">
        <v>550</v>
      </c>
      <c r="HZO21" s="530" t="s">
        <v>550</v>
      </c>
      <c r="HZP21" s="530" t="s">
        <v>550</v>
      </c>
      <c r="HZQ21" s="530" t="s">
        <v>550</v>
      </c>
      <c r="HZR21" s="530" t="s">
        <v>550</v>
      </c>
      <c r="HZS21" s="530" t="s">
        <v>550</v>
      </c>
      <c r="HZT21" s="530" t="s">
        <v>550</v>
      </c>
      <c r="HZU21" s="530" t="s">
        <v>550</v>
      </c>
      <c r="HZV21" s="530" t="s">
        <v>550</v>
      </c>
      <c r="HZW21" s="530" t="s">
        <v>550</v>
      </c>
      <c r="HZX21" s="530" t="s">
        <v>550</v>
      </c>
      <c r="HZY21" s="530" t="s">
        <v>550</v>
      </c>
      <c r="HZZ21" s="530" t="s">
        <v>550</v>
      </c>
      <c r="IAA21" s="530" t="s">
        <v>550</v>
      </c>
      <c r="IAB21" s="530" t="s">
        <v>550</v>
      </c>
      <c r="IAC21" s="530" t="s">
        <v>550</v>
      </c>
      <c r="IAD21" s="530" t="s">
        <v>550</v>
      </c>
      <c r="IAE21" s="530" t="s">
        <v>550</v>
      </c>
      <c r="IAF21" s="530" t="s">
        <v>550</v>
      </c>
      <c r="IAG21" s="530" t="s">
        <v>550</v>
      </c>
      <c r="IAH21" s="530" t="s">
        <v>550</v>
      </c>
      <c r="IAI21" s="530" t="s">
        <v>550</v>
      </c>
      <c r="IAJ21" s="530" t="s">
        <v>550</v>
      </c>
      <c r="IAK21" s="530" t="s">
        <v>550</v>
      </c>
      <c r="IAL21" s="530" t="s">
        <v>550</v>
      </c>
      <c r="IAM21" s="530" t="s">
        <v>550</v>
      </c>
      <c r="IAN21" s="530" t="s">
        <v>550</v>
      </c>
      <c r="IAO21" s="530" t="s">
        <v>550</v>
      </c>
      <c r="IAP21" s="530" t="s">
        <v>550</v>
      </c>
      <c r="IAQ21" s="530" t="s">
        <v>550</v>
      </c>
      <c r="IAR21" s="530" t="s">
        <v>550</v>
      </c>
      <c r="IAS21" s="530" t="s">
        <v>550</v>
      </c>
      <c r="IAT21" s="530" t="s">
        <v>550</v>
      </c>
      <c r="IAU21" s="530" t="s">
        <v>550</v>
      </c>
      <c r="IAV21" s="530" t="s">
        <v>550</v>
      </c>
      <c r="IAW21" s="530" t="s">
        <v>550</v>
      </c>
      <c r="IAX21" s="530" t="s">
        <v>550</v>
      </c>
      <c r="IAY21" s="530" t="s">
        <v>550</v>
      </c>
      <c r="IAZ21" s="530" t="s">
        <v>550</v>
      </c>
      <c r="IBA21" s="530" t="s">
        <v>550</v>
      </c>
      <c r="IBB21" s="530" t="s">
        <v>550</v>
      </c>
      <c r="IBC21" s="530" t="s">
        <v>550</v>
      </c>
      <c r="IBD21" s="530" t="s">
        <v>550</v>
      </c>
      <c r="IBE21" s="530" t="s">
        <v>550</v>
      </c>
      <c r="IBF21" s="530" t="s">
        <v>550</v>
      </c>
      <c r="IBG21" s="530" t="s">
        <v>550</v>
      </c>
      <c r="IBH21" s="530" t="s">
        <v>550</v>
      </c>
      <c r="IBI21" s="530" t="s">
        <v>550</v>
      </c>
      <c r="IBJ21" s="530" t="s">
        <v>550</v>
      </c>
      <c r="IBK21" s="530" t="s">
        <v>550</v>
      </c>
      <c r="IBL21" s="530" t="s">
        <v>550</v>
      </c>
      <c r="IBM21" s="530" t="s">
        <v>550</v>
      </c>
      <c r="IBN21" s="530" t="s">
        <v>550</v>
      </c>
      <c r="IBO21" s="530" t="s">
        <v>550</v>
      </c>
      <c r="IBP21" s="530" t="s">
        <v>550</v>
      </c>
      <c r="IBQ21" s="530" t="s">
        <v>550</v>
      </c>
      <c r="IBR21" s="530" t="s">
        <v>550</v>
      </c>
      <c r="IBS21" s="530" t="s">
        <v>550</v>
      </c>
      <c r="IBT21" s="530" t="s">
        <v>550</v>
      </c>
      <c r="IBU21" s="530" t="s">
        <v>550</v>
      </c>
      <c r="IBV21" s="530" t="s">
        <v>550</v>
      </c>
      <c r="IBW21" s="530" t="s">
        <v>550</v>
      </c>
      <c r="IBX21" s="530" t="s">
        <v>550</v>
      </c>
      <c r="IBY21" s="530" t="s">
        <v>550</v>
      </c>
      <c r="IBZ21" s="530" t="s">
        <v>550</v>
      </c>
      <c r="ICA21" s="530" t="s">
        <v>550</v>
      </c>
      <c r="ICB21" s="530" t="s">
        <v>550</v>
      </c>
      <c r="ICC21" s="530" t="s">
        <v>550</v>
      </c>
      <c r="ICD21" s="530" t="s">
        <v>550</v>
      </c>
      <c r="ICE21" s="530" t="s">
        <v>550</v>
      </c>
      <c r="ICF21" s="530" t="s">
        <v>550</v>
      </c>
      <c r="ICG21" s="530" t="s">
        <v>550</v>
      </c>
      <c r="ICH21" s="530" t="s">
        <v>550</v>
      </c>
      <c r="ICI21" s="530" t="s">
        <v>550</v>
      </c>
      <c r="ICJ21" s="530" t="s">
        <v>550</v>
      </c>
      <c r="ICK21" s="530" t="s">
        <v>550</v>
      </c>
      <c r="ICL21" s="530" t="s">
        <v>550</v>
      </c>
      <c r="ICM21" s="530" t="s">
        <v>550</v>
      </c>
      <c r="ICN21" s="530" t="s">
        <v>550</v>
      </c>
      <c r="ICO21" s="530" t="s">
        <v>550</v>
      </c>
      <c r="ICP21" s="530" t="s">
        <v>550</v>
      </c>
      <c r="ICQ21" s="530" t="s">
        <v>550</v>
      </c>
      <c r="ICR21" s="530" t="s">
        <v>550</v>
      </c>
      <c r="ICS21" s="530" t="s">
        <v>550</v>
      </c>
      <c r="ICT21" s="530" t="s">
        <v>550</v>
      </c>
      <c r="ICU21" s="530" t="s">
        <v>550</v>
      </c>
      <c r="ICV21" s="530" t="s">
        <v>550</v>
      </c>
      <c r="ICW21" s="530" t="s">
        <v>550</v>
      </c>
      <c r="ICX21" s="530" t="s">
        <v>550</v>
      </c>
      <c r="ICY21" s="530" t="s">
        <v>550</v>
      </c>
      <c r="ICZ21" s="530" t="s">
        <v>550</v>
      </c>
      <c r="IDA21" s="530" t="s">
        <v>550</v>
      </c>
      <c r="IDB21" s="530" t="s">
        <v>550</v>
      </c>
      <c r="IDC21" s="530" t="s">
        <v>550</v>
      </c>
      <c r="IDD21" s="530" t="s">
        <v>550</v>
      </c>
      <c r="IDE21" s="530" t="s">
        <v>550</v>
      </c>
      <c r="IDF21" s="530" t="s">
        <v>550</v>
      </c>
      <c r="IDG21" s="530" t="s">
        <v>550</v>
      </c>
      <c r="IDH21" s="530" t="s">
        <v>550</v>
      </c>
      <c r="IDI21" s="530" t="s">
        <v>550</v>
      </c>
      <c r="IDJ21" s="530" t="s">
        <v>550</v>
      </c>
      <c r="IDK21" s="530" t="s">
        <v>550</v>
      </c>
      <c r="IDL21" s="530" t="s">
        <v>550</v>
      </c>
      <c r="IDM21" s="530" t="s">
        <v>550</v>
      </c>
      <c r="IDN21" s="530" t="s">
        <v>550</v>
      </c>
      <c r="IDO21" s="530" t="s">
        <v>550</v>
      </c>
      <c r="IDP21" s="530" t="s">
        <v>550</v>
      </c>
      <c r="IDQ21" s="530" t="s">
        <v>550</v>
      </c>
      <c r="IDR21" s="530" t="s">
        <v>550</v>
      </c>
      <c r="IDS21" s="530" t="s">
        <v>550</v>
      </c>
      <c r="IDT21" s="530" t="s">
        <v>550</v>
      </c>
      <c r="IDU21" s="530" t="s">
        <v>550</v>
      </c>
      <c r="IDV21" s="530" t="s">
        <v>550</v>
      </c>
      <c r="IDW21" s="530" t="s">
        <v>550</v>
      </c>
      <c r="IDX21" s="530" t="s">
        <v>550</v>
      </c>
      <c r="IDY21" s="530" t="s">
        <v>550</v>
      </c>
      <c r="IDZ21" s="530" t="s">
        <v>550</v>
      </c>
      <c r="IEA21" s="530" t="s">
        <v>550</v>
      </c>
      <c r="IEB21" s="530" t="s">
        <v>550</v>
      </c>
      <c r="IEC21" s="530" t="s">
        <v>550</v>
      </c>
      <c r="IED21" s="530" t="s">
        <v>550</v>
      </c>
      <c r="IEE21" s="530" t="s">
        <v>550</v>
      </c>
      <c r="IEF21" s="530" t="s">
        <v>550</v>
      </c>
      <c r="IEG21" s="530" t="s">
        <v>550</v>
      </c>
      <c r="IEH21" s="530" t="s">
        <v>550</v>
      </c>
      <c r="IEI21" s="530" t="s">
        <v>550</v>
      </c>
      <c r="IEJ21" s="530" t="s">
        <v>550</v>
      </c>
      <c r="IEK21" s="530" t="s">
        <v>550</v>
      </c>
      <c r="IEL21" s="530" t="s">
        <v>550</v>
      </c>
      <c r="IEM21" s="530" t="s">
        <v>550</v>
      </c>
      <c r="IEN21" s="530" t="s">
        <v>550</v>
      </c>
      <c r="IEO21" s="530" t="s">
        <v>550</v>
      </c>
      <c r="IEP21" s="530" t="s">
        <v>550</v>
      </c>
      <c r="IEQ21" s="530" t="s">
        <v>550</v>
      </c>
      <c r="IER21" s="530" t="s">
        <v>550</v>
      </c>
      <c r="IES21" s="530" t="s">
        <v>550</v>
      </c>
      <c r="IET21" s="530" t="s">
        <v>550</v>
      </c>
      <c r="IEU21" s="530" t="s">
        <v>550</v>
      </c>
      <c r="IEV21" s="530" t="s">
        <v>550</v>
      </c>
      <c r="IEW21" s="530" t="s">
        <v>550</v>
      </c>
      <c r="IEX21" s="530" t="s">
        <v>550</v>
      </c>
      <c r="IEY21" s="530" t="s">
        <v>550</v>
      </c>
      <c r="IEZ21" s="530" t="s">
        <v>550</v>
      </c>
      <c r="IFA21" s="530" t="s">
        <v>550</v>
      </c>
      <c r="IFB21" s="530" t="s">
        <v>550</v>
      </c>
      <c r="IFC21" s="530" t="s">
        <v>550</v>
      </c>
      <c r="IFD21" s="530" t="s">
        <v>550</v>
      </c>
      <c r="IFE21" s="530" t="s">
        <v>550</v>
      </c>
      <c r="IFF21" s="530" t="s">
        <v>550</v>
      </c>
      <c r="IFG21" s="530" t="s">
        <v>550</v>
      </c>
      <c r="IFH21" s="530" t="s">
        <v>550</v>
      </c>
      <c r="IFI21" s="530" t="s">
        <v>550</v>
      </c>
      <c r="IFJ21" s="530" t="s">
        <v>550</v>
      </c>
      <c r="IFK21" s="530" t="s">
        <v>550</v>
      </c>
      <c r="IFL21" s="530" t="s">
        <v>550</v>
      </c>
      <c r="IFM21" s="530" t="s">
        <v>550</v>
      </c>
      <c r="IFN21" s="530" t="s">
        <v>550</v>
      </c>
      <c r="IFO21" s="530" t="s">
        <v>550</v>
      </c>
      <c r="IFP21" s="530" t="s">
        <v>550</v>
      </c>
      <c r="IFQ21" s="530" t="s">
        <v>550</v>
      </c>
      <c r="IFR21" s="530" t="s">
        <v>550</v>
      </c>
      <c r="IFS21" s="530" t="s">
        <v>550</v>
      </c>
      <c r="IFT21" s="530" t="s">
        <v>550</v>
      </c>
      <c r="IFU21" s="530" t="s">
        <v>550</v>
      </c>
      <c r="IFV21" s="530" t="s">
        <v>550</v>
      </c>
      <c r="IFW21" s="530" t="s">
        <v>550</v>
      </c>
      <c r="IFX21" s="530" t="s">
        <v>550</v>
      </c>
      <c r="IFY21" s="530" t="s">
        <v>550</v>
      </c>
      <c r="IFZ21" s="530" t="s">
        <v>550</v>
      </c>
      <c r="IGA21" s="530" t="s">
        <v>550</v>
      </c>
      <c r="IGB21" s="530" t="s">
        <v>550</v>
      </c>
      <c r="IGC21" s="530" t="s">
        <v>550</v>
      </c>
      <c r="IGD21" s="530" t="s">
        <v>550</v>
      </c>
      <c r="IGE21" s="530" t="s">
        <v>550</v>
      </c>
      <c r="IGF21" s="530" t="s">
        <v>550</v>
      </c>
      <c r="IGG21" s="530" t="s">
        <v>550</v>
      </c>
      <c r="IGH21" s="530" t="s">
        <v>550</v>
      </c>
      <c r="IGI21" s="530" t="s">
        <v>550</v>
      </c>
      <c r="IGJ21" s="530" t="s">
        <v>550</v>
      </c>
      <c r="IGK21" s="530" t="s">
        <v>550</v>
      </c>
      <c r="IGL21" s="530" t="s">
        <v>550</v>
      </c>
      <c r="IGM21" s="530" t="s">
        <v>550</v>
      </c>
      <c r="IGN21" s="530" t="s">
        <v>550</v>
      </c>
      <c r="IGO21" s="530" t="s">
        <v>550</v>
      </c>
      <c r="IGP21" s="530" t="s">
        <v>550</v>
      </c>
      <c r="IGQ21" s="530" t="s">
        <v>550</v>
      </c>
      <c r="IGR21" s="530" t="s">
        <v>550</v>
      </c>
      <c r="IGS21" s="530" t="s">
        <v>550</v>
      </c>
      <c r="IGT21" s="530" t="s">
        <v>550</v>
      </c>
      <c r="IGU21" s="530" t="s">
        <v>550</v>
      </c>
      <c r="IGV21" s="530" t="s">
        <v>550</v>
      </c>
      <c r="IGW21" s="530" t="s">
        <v>550</v>
      </c>
      <c r="IGX21" s="530" t="s">
        <v>550</v>
      </c>
      <c r="IGY21" s="530" t="s">
        <v>550</v>
      </c>
      <c r="IGZ21" s="530" t="s">
        <v>550</v>
      </c>
      <c r="IHA21" s="530" t="s">
        <v>550</v>
      </c>
      <c r="IHB21" s="530" t="s">
        <v>550</v>
      </c>
      <c r="IHC21" s="530" t="s">
        <v>550</v>
      </c>
      <c r="IHD21" s="530" t="s">
        <v>550</v>
      </c>
      <c r="IHE21" s="530" t="s">
        <v>550</v>
      </c>
      <c r="IHF21" s="530" t="s">
        <v>550</v>
      </c>
      <c r="IHG21" s="530" t="s">
        <v>550</v>
      </c>
      <c r="IHH21" s="530" t="s">
        <v>550</v>
      </c>
      <c r="IHI21" s="530" t="s">
        <v>550</v>
      </c>
      <c r="IHJ21" s="530" t="s">
        <v>550</v>
      </c>
      <c r="IHK21" s="530" t="s">
        <v>550</v>
      </c>
      <c r="IHL21" s="530" t="s">
        <v>550</v>
      </c>
      <c r="IHM21" s="530" t="s">
        <v>550</v>
      </c>
      <c r="IHN21" s="530" t="s">
        <v>550</v>
      </c>
      <c r="IHO21" s="530" t="s">
        <v>550</v>
      </c>
      <c r="IHP21" s="530" t="s">
        <v>550</v>
      </c>
      <c r="IHQ21" s="530" t="s">
        <v>550</v>
      </c>
      <c r="IHR21" s="530" t="s">
        <v>550</v>
      </c>
      <c r="IHS21" s="530" t="s">
        <v>550</v>
      </c>
      <c r="IHT21" s="530" t="s">
        <v>550</v>
      </c>
      <c r="IHU21" s="530" t="s">
        <v>550</v>
      </c>
      <c r="IHV21" s="530" t="s">
        <v>550</v>
      </c>
      <c r="IHW21" s="530" t="s">
        <v>550</v>
      </c>
      <c r="IHX21" s="530" t="s">
        <v>550</v>
      </c>
      <c r="IHY21" s="530" t="s">
        <v>550</v>
      </c>
      <c r="IHZ21" s="530" t="s">
        <v>550</v>
      </c>
      <c r="IIA21" s="530" t="s">
        <v>550</v>
      </c>
      <c r="IIB21" s="530" t="s">
        <v>550</v>
      </c>
      <c r="IIC21" s="530" t="s">
        <v>550</v>
      </c>
      <c r="IID21" s="530" t="s">
        <v>550</v>
      </c>
      <c r="IIE21" s="530" t="s">
        <v>550</v>
      </c>
      <c r="IIF21" s="530" t="s">
        <v>550</v>
      </c>
      <c r="IIG21" s="530" t="s">
        <v>550</v>
      </c>
      <c r="IIH21" s="530" t="s">
        <v>550</v>
      </c>
      <c r="III21" s="530" t="s">
        <v>550</v>
      </c>
      <c r="IIJ21" s="530" t="s">
        <v>550</v>
      </c>
      <c r="IIK21" s="530" t="s">
        <v>550</v>
      </c>
      <c r="IIL21" s="530" t="s">
        <v>550</v>
      </c>
      <c r="IIM21" s="530" t="s">
        <v>550</v>
      </c>
      <c r="IIN21" s="530" t="s">
        <v>550</v>
      </c>
      <c r="IIO21" s="530" t="s">
        <v>550</v>
      </c>
      <c r="IIP21" s="530" t="s">
        <v>550</v>
      </c>
      <c r="IIQ21" s="530" t="s">
        <v>550</v>
      </c>
      <c r="IIR21" s="530" t="s">
        <v>550</v>
      </c>
      <c r="IIS21" s="530" t="s">
        <v>550</v>
      </c>
      <c r="IIT21" s="530" t="s">
        <v>550</v>
      </c>
      <c r="IIU21" s="530" t="s">
        <v>550</v>
      </c>
      <c r="IIV21" s="530" t="s">
        <v>550</v>
      </c>
      <c r="IIW21" s="530" t="s">
        <v>550</v>
      </c>
      <c r="IIX21" s="530" t="s">
        <v>550</v>
      </c>
      <c r="IIY21" s="530" t="s">
        <v>550</v>
      </c>
      <c r="IIZ21" s="530" t="s">
        <v>550</v>
      </c>
      <c r="IJA21" s="530" t="s">
        <v>550</v>
      </c>
      <c r="IJB21" s="530" t="s">
        <v>550</v>
      </c>
      <c r="IJC21" s="530" t="s">
        <v>550</v>
      </c>
      <c r="IJD21" s="530" t="s">
        <v>550</v>
      </c>
      <c r="IJE21" s="530" t="s">
        <v>550</v>
      </c>
      <c r="IJF21" s="530" t="s">
        <v>550</v>
      </c>
      <c r="IJG21" s="530" t="s">
        <v>550</v>
      </c>
      <c r="IJH21" s="530" t="s">
        <v>550</v>
      </c>
      <c r="IJI21" s="530" t="s">
        <v>550</v>
      </c>
      <c r="IJJ21" s="530" t="s">
        <v>550</v>
      </c>
      <c r="IJK21" s="530" t="s">
        <v>550</v>
      </c>
      <c r="IJL21" s="530" t="s">
        <v>550</v>
      </c>
      <c r="IJM21" s="530" t="s">
        <v>550</v>
      </c>
      <c r="IJN21" s="530" t="s">
        <v>550</v>
      </c>
      <c r="IJO21" s="530" t="s">
        <v>550</v>
      </c>
      <c r="IJP21" s="530" t="s">
        <v>550</v>
      </c>
      <c r="IJQ21" s="530" t="s">
        <v>550</v>
      </c>
      <c r="IJR21" s="530" t="s">
        <v>550</v>
      </c>
      <c r="IJS21" s="530" t="s">
        <v>550</v>
      </c>
      <c r="IJT21" s="530" t="s">
        <v>550</v>
      </c>
      <c r="IJU21" s="530" t="s">
        <v>550</v>
      </c>
      <c r="IJV21" s="530" t="s">
        <v>550</v>
      </c>
      <c r="IJW21" s="530" t="s">
        <v>550</v>
      </c>
      <c r="IJX21" s="530" t="s">
        <v>550</v>
      </c>
      <c r="IJY21" s="530" t="s">
        <v>550</v>
      </c>
      <c r="IJZ21" s="530" t="s">
        <v>550</v>
      </c>
      <c r="IKA21" s="530" t="s">
        <v>550</v>
      </c>
      <c r="IKB21" s="530" t="s">
        <v>550</v>
      </c>
      <c r="IKC21" s="530" t="s">
        <v>550</v>
      </c>
      <c r="IKD21" s="530" t="s">
        <v>550</v>
      </c>
      <c r="IKE21" s="530" t="s">
        <v>550</v>
      </c>
      <c r="IKF21" s="530" t="s">
        <v>550</v>
      </c>
      <c r="IKG21" s="530" t="s">
        <v>550</v>
      </c>
      <c r="IKH21" s="530" t="s">
        <v>550</v>
      </c>
      <c r="IKI21" s="530" t="s">
        <v>550</v>
      </c>
      <c r="IKJ21" s="530" t="s">
        <v>550</v>
      </c>
      <c r="IKK21" s="530" t="s">
        <v>550</v>
      </c>
      <c r="IKL21" s="530" t="s">
        <v>550</v>
      </c>
      <c r="IKM21" s="530" t="s">
        <v>550</v>
      </c>
      <c r="IKN21" s="530" t="s">
        <v>550</v>
      </c>
      <c r="IKO21" s="530" t="s">
        <v>550</v>
      </c>
      <c r="IKP21" s="530" t="s">
        <v>550</v>
      </c>
      <c r="IKQ21" s="530" t="s">
        <v>550</v>
      </c>
      <c r="IKR21" s="530" t="s">
        <v>550</v>
      </c>
      <c r="IKS21" s="530" t="s">
        <v>550</v>
      </c>
      <c r="IKT21" s="530" t="s">
        <v>550</v>
      </c>
      <c r="IKU21" s="530" t="s">
        <v>550</v>
      </c>
      <c r="IKV21" s="530" t="s">
        <v>550</v>
      </c>
      <c r="IKW21" s="530" t="s">
        <v>550</v>
      </c>
      <c r="IKX21" s="530" t="s">
        <v>550</v>
      </c>
      <c r="IKY21" s="530" t="s">
        <v>550</v>
      </c>
      <c r="IKZ21" s="530" t="s">
        <v>550</v>
      </c>
      <c r="ILA21" s="530" t="s">
        <v>550</v>
      </c>
      <c r="ILB21" s="530" t="s">
        <v>550</v>
      </c>
      <c r="ILC21" s="530" t="s">
        <v>550</v>
      </c>
      <c r="ILD21" s="530" t="s">
        <v>550</v>
      </c>
      <c r="ILE21" s="530" t="s">
        <v>550</v>
      </c>
      <c r="ILF21" s="530" t="s">
        <v>550</v>
      </c>
      <c r="ILG21" s="530" t="s">
        <v>550</v>
      </c>
      <c r="ILH21" s="530" t="s">
        <v>550</v>
      </c>
      <c r="ILI21" s="530" t="s">
        <v>550</v>
      </c>
      <c r="ILJ21" s="530" t="s">
        <v>550</v>
      </c>
      <c r="ILK21" s="530" t="s">
        <v>550</v>
      </c>
      <c r="ILL21" s="530" t="s">
        <v>550</v>
      </c>
      <c r="ILM21" s="530" t="s">
        <v>550</v>
      </c>
      <c r="ILN21" s="530" t="s">
        <v>550</v>
      </c>
      <c r="ILO21" s="530" t="s">
        <v>550</v>
      </c>
      <c r="ILP21" s="530" t="s">
        <v>550</v>
      </c>
      <c r="ILQ21" s="530" t="s">
        <v>550</v>
      </c>
      <c r="ILR21" s="530" t="s">
        <v>550</v>
      </c>
      <c r="ILS21" s="530" t="s">
        <v>550</v>
      </c>
      <c r="ILT21" s="530" t="s">
        <v>550</v>
      </c>
      <c r="ILU21" s="530" t="s">
        <v>550</v>
      </c>
      <c r="ILV21" s="530" t="s">
        <v>550</v>
      </c>
      <c r="ILW21" s="530" t="s">
        <v>550</v>
      </c>
      <c r="ILX21" s="530" t="s">
        <v>550</v>
      </c>
      <c r="ILY21" s="530" t="s">
        <v>550</v>
      </c>
      <c r="ILZ21" s="530" t="s">
        <v>550</v>
      </c>
      <c r="IMA21" s="530" t="s">
        <v>550</v>
      </c>
      <c r="IMB21" s="530" t="s">
        <v>550</v>
      </c>
      <c r="IMC21" s="530" t="s">
        <v>550</v>
      </c>
      <c r="IMD21" s="530" t="s">
        <v>550</v>
      </c>
      <c r="IME21" s="530" t="s">
        <v>550</v>
      </c>
      <c r="IMF21" s="530" t="s">
        <v>550</v>
      </c>
      <c r="IMG21" s="530" t="s">
        <v>550</v>
      </c>
      <c r="IMH21" s="530" t="s">
        <v>550</v>
      </c>
      <c r="IMI21" s="530" t="s">
        <v>550</v>
      </c>
      <c r="IMJ21" s="530" t="s">
        <v>550</v>
      </c>
      <c r="IMK21" s="530" t="s">
        <v>550</v>
      </c>
      <c r="IML21" s="530" t="s">
        <v>550</v>
      </c>
      <c r="IMM21" s="530" t="s">
        <v>550</v>
      </c>
      <c r="IMN21" s="530" t="s">
        <v>550</v>
      </c>
      <c r="IMO21" s="530" t="s">
        <v>550</v>
      </c>
      <c r="IMP21" s="530" t="s">
        <v>550</v>
      </c>
      <c r="IMQ21" s="530" t="s">
        <v>550</v>
      </c>
      <c r="IMR21" s="530" t="s">
        <v>550</v>
      </c>
      <c r="IMS21" s="530" t="s">
        <v>550</v>
      </c>
      <c r="IMT21" s="530" t="s">
        <v>550</v>
      </c>
      <c r="IMU21" s="530" t="s">
        <v>550</v>
      </c>
      <c r="IMV21" s="530" t="s">
        <v>550</v>
      </c>
      <c r="IMW21" s="530" t="s">
        <v>550</v>
      </c>
      <c r="IMX21" s="530" t="s">
        <v>550</v>
      </c>
      <c r="IMY21" s="530" t="s">
        <v>550</v>
      </c>
      <c r="IMZ21" s="530" t="s">
        <v>550</v>
      </c>
      <c r="INA21" s="530" t="s">
        <v>550</v>
      </c>
      <c r="INB21" s="530" t="s">
        <v>550</v>
      </c>
      <c r="INC21" s="530" t="s">
        <v>550</v>
      </c>
      <c r="IND21" s="530" t="s">
        <v>550</v>
      </c>
      <c r="INE21" s="530" t="s">
        <v>550</v>
      </c>
      <c r="INF21" s="530" t="s">
        <v>550</v>
      </c>
      <c r="ING21" s="530" t="s">
        <v>550</v>
      </c>
      <c r="INH21" s="530" t="s">
        <v>550</v>
      </c>
      <c r="INI21" s="530" t="s">
        <v>550</v>
      </c>
      <c r="INJ21" s="530" t="s">
        <v>550</v>
      </c>
      <c r="INK21" s="530" t="s">
        <v>550</v>
      </c>
      <c r="INL21" s="530" t="s">
        <v>550</v>
      </c>
      <c r="INM21" s="530" t="s">
        <v>550</v>
      </c>
      <c r="INN21" s="530" t="s">
        <v>550</v>
      </c>
      <c r="INO21" s="530" t="s">
        <v>550</v>
      </c>
      <c r="INP21" s="530" t="s">
        <v>550</v>
      </c>
      <c r="INQ21" s="530" t="s">
        <v>550</v>
      </c>
      <c r="INR21" s="530" t="s">
        <v>550</v>
      </c>
      <c r="INS21" s="530" t="s">
        <v>550</v>
      </c>
      <c r="INT21" s="530" t="s">
        <v>550</v>
      </c>
      <c r="INU21" s="530" t="s">
        <v>550</v>
      </c>
      <c r="INV21" s="530" t="s">
        <v>550</v>
      </c>
      <c r="INW21" s="530" t="s">
        <v>550</v>
      </c>
      <c r="INX21" s="530" t="s">
        <v>550</v>
      </c>
      <c r="INY21" s="530" t="s">
        <v>550</v>
      </c>
      <c r="INZ21" s="530" t="s">
        <v>550</v>
      </c>
      <c r="IOA21" s="530" t="s">
        <v>550</v>
      </c>
      <c r="IOB21" s="530" t="s">
        <v>550</v>
      </c>
      <c r="IOC21" s="530" t="s">
        <v>550</v>
      </c>
      <c r="IOD21" s="530" t="s">
        <v>550</v>
      </c>
      <c r="IOE21" s="530" t="s">
        <v>550</v>
      </c>
      <c r="IOF21" s="530" t="s">
        <v>550</v>
      </c>
      <c r="IOG21" s="530" t="s">
        <v>550</v>
      </c>
      <c r="IOH21" s="530" t="s">
        <v>550</v>
      </c>
      <c r="IOI21" s="530" t="s">
        <v>550</v>
      </c>
      <c r="IOJ21" s="530" t="s">
        <v>550</v>
      </c>
      <c r="IOK21" s="530" t="s">
        <v>550</v>
      </c>
      <c r="IOL21" s="530" t="s">
        <v>550</v>
      </c>
      <c r="IOM21" s="530" t="s">
        <v>550</v>
      </c>
      <c r="ION21" s="530" t="s">
        <v>550</v>
      </c>
      <c r="IOO21" s="530" t="s">
        <v>550</v>
      </c>
      <c r="IOP21" s="530" t="s">
        <v>550</v>
      </c>
      <c r="IOQ21" s="530" t="s">
        <v>550</v>
      </c>
      <c r="IOR21" s="530" t="s">
        <v>550</v>
      </c>
      <c r="IOS21" s="530" t="s">
        <v>550</v>
      </c>
      <c r="IOT21" s="530" t="s">
        <v>550</v>
      </c>
      <c r="IOU21" s="530" t="s">
        <v>550</v>
      </c>
      <c r="IOV21" s="530" t="s">
        <v>550</v>
      </c>
      <c r="IOW21" s="530" t="s">
        <v>550</v>
      </c>
      <c r="IOX21" s="530" t="s">
        <v>550</v>
      </c>
      <c r="IOY21" s="530" t="s">
        <v>550</v>
      </c>
      <c r="IOZ21" s="530" t="s">
        <v>550</v>
      </c>
      <c r="IPA21" s="530" t="s">
        <v>550</v>
      </c>
      <c r="IPB21" s="530" t="s">
        <v>550</v>
      </c>
      <c r="IPC21" s="530" t="s">
        <v>550</v>
      </c>
      <c r="IPD21" s="530" t="s">
        <v>550</v>
      </c>
      <c r="IPE21" s="530" t="s">
        <v>550</v>
      </c>
      <c r="IPF21" s="530" t="s">
        <v>550</v>
      </c>
      <c r="IPG21" s="530" t="s">
        <v>550</v>
      </c>
      <c r="IPH21" s="530" t="s">
        <v>550</v>
      </c>
      <c r="IPI21" s="530" t="s">
        <v>550</v>
      </c>
      <c r="IPJ21" s="530" t="s">
        <v>550</v>
      </c>
      <c r="IPK21" s="530" t="s">
        <v>550</v>
      </c>
      <c r="IPL21" s="530" t="s">
        <v>550</v>
      </c>
      <c r="IPM21" s="530" t="s">
        <v>550</v>
      </c>
      <c r="IPN21" s="530" t="s">
        <v>550</v>
      </c>
      <c r="IPO21" s="530" t="s">
        <v>550</v>
      </c>
      <c r="IPP21" s="530" t="s">
        <v>550</v>
      </c>
      <c r="IPQ21" s="530" t="s">
        <v>550</v>
      </c>
      <c r="IPR21" s="530" t="s">
        <v>550</v>
      </c>
      <c r="IPS21" s="530" t="s">
        <v>550</v>
      </c>
      <c r="IPT21" s="530" t="s">
        <v>550</v>
      </c>
      <c r="IPU21" s="530" t="s">
        <v>550</v>
      </c>
      <c r="IPV21" s="530" t="s">
        <v>550</v>
      </c>
      <c r="IPW21" s="530" t="s">
        <v>550</v>
      </c>
      <c r="IPX21" s="530" t="s">
        <v>550</v>
      </c>
      <c r="IPY21" s="530" t="s">
        <v>550</v>
      </c>
      <c r="IPZ21" s="530" t="s">
        <v>550</v>
      </c>
      <c r="IQA21" s="530" t="s">
        <v>550</v>
      </c>
      <c r="IQB21" s="530" t="s">
        <v>550</v>
      </c>
      <c r="IQC21" s="530" t="s">
        <v>550</v>
      </c>
      <c r="IQD21" s="530" t="s">
        <v>550</v>
      </c>
      <c r="IQE21" s="530" t="s">
        <v>550</v>
      </c>
      <c r="IQF21" s="530" t="s">
        <v>550</v>
      </c>
      <c r="IQG21" s="530" t="s">
        <v>550</v>
      </c>
      <c r="IQH21" s="530" t="s">
        <v>550</v>
      </c>
      <c r="IQI21" s="530" t="s">
        <v>550</v>
      </c>
      <c r="IQJ21" s="530" t="s">
        <v>550</v>
      </c>
      <c r="IQK21" s="530" t="s">
        <v>550</v>
      </c>
      <c r="IQL21" s="530" t="s">
        <v>550</v>
      </c>
      <c r="IQM21" s="530" t="s">
        <v>550</v>
      </c>
      <c r="IQN21" s="530" t="s">
        <v>550</v>
      </c>
      <c r="IQO21" s="530" t="s">
        <v>550</v>
      </c>
      <c r="IQP21" s="530" t="s">
        <v>550</v>
      </c>
      <c r="IQQ21" s="530" t="s">
        <v>550</v>
      </c>
      <c r="IQR21" s="530" t="s">
        <v>550</v>
      </c>
      <c r="IQS21" s="530" t="s">
        <v>550</v>
      </c>
      <c r="IQT21" s="530" t="s">
        <v>550</v>
      </c>
      <c r="IQU21" s="530" t="s">
        <v>550</v>
      </c>
      <c r="IQV21" s="530" t="s">
        <v>550</v>
      </c>
      <c r="IQW21" s="530" t="s">
        <v>550</v>
      </c>
      <c r="IQX21" s="530" t="s">
        <v>550</v>
      </c>
      <c r="IQY21" s="530" t="s">
        <v>550</v>
      </c>
      <c r="IQZ21" s="530" t="s">
        <v>550</v>
      </c>
      <c r="IRA21" s="530" t="s">
        <v>550</v>
      </c>
      <c r="IRB21" s="530" t="s">
        <v>550</v>
      </c>
      <c r="IRC21" s="530" t="s">
        <v>550</v>
      </c>
      <c r="IRD21" s="530" t="s">
        <v>550</v>
      </c>
      <c r="IRE21" s="530" t="s">
        <v>550</v>
      </c>
      <c r="IRF21" s="530" t="s">
        <v>550</v>
      </c>
      <c r="IRG21" s="530" t="s">
        <v>550</v>
      </c>
      <c r="IRH21" s="530" t="s">
        <v>550</v>
      </c>
      <c r="IRI21" s="530" t="s">
        <v>550</v>
      </c>
      <c r="IRJ21" s="530" t="s">
        <v>550</v>
      </c>
      <c r="IRK21" s="530" t="s">
        <v>550</v>
      </c>
      <c r="IRL21" s="530" t="s">
        <v>550</v>
      </c>
      <c r="IRM21" s="530" t="s">
        <v>550</v>
      </c>
      <c r="IRN21" s="530" t="s">
        <v>550</v>
      </c>
      <c r="IRO21" s="530" t="s">
        <v>550</v>
      </c>
      <c r="IRP21" s="530" t="s">
        <v>550</v>
      </c>
      <c r="IRQ21" s="530" t="s">
        <v>550</v>
      </c>
      <c r="IRR21" s="530" t="s">
        <v>550</v>
      </c>
      <c r="IRS21" s="530" t="s">
        <v>550</v>
      </c>
      <c r="IRT21" s="530" t="s">
        <v>550</v>
      </c>
      <c r="IRU21" s="530" t="s">
        <v>550</v>
      </c>
      <c r="IRV21" s="530" t="s">
        <v>550</v>
      </c>
      <c r="IRW21" s="530" t="s">
        <v>550</v>
      </c>
      <c r="IRX21" s="530" t="s">
        <v>550</v>
      </c>
      <c r="IRY21" s="530" t="s">
        <v>550</v>
      </c>
      <c r="IRZ21" s="530" t="s">
        <v>550</v>
      </c>
      <c r="ISA21" s="530" t="s">
        <v>550</v>
      </c>
      <c r="ISB21" s="530" t="s">
        <v>550</v>
      </c>
      <c r="ISC21" s="530" t="s">
        <v>550</v>
      </c>
      <c r="ISD21" s="530" t="s">
        <v>550</v>
      </c>
      <c r="ISE21" s="530" t="s">
        <v>550</v>
      </c>
      <c r="ISF21" s="530" t="s">
        <v>550</v>
      </c>
      <c r="ISG21" s="530" t="s">
        <v>550</v>
      </c>
      <c r="ISH21" s="530" t="s">
        <v>550</v>
      </c>
      <c r="ISI21" s="530" t="s">
        <v>550</v>
      </c>
      <c r="ISJ21" s="530" t="s">
        <v>550</v>
      </c>
      <c r="ISK21" s="530" t="s">
        <v>550</v>
      </c>
      <c r="ISL21" s="530" t="s">
        <v>550</v>
      </c>
      <c r="ISM21" s="530" t="s">
        <v>550</v>
      </c>
      <c r="ISN21" s="530" t="s">
        <v>550</v>
      </c>
      <c r="ISO21" s="530" t="s">
        <v>550</v>
      </c>
      <c r="ISP21" s="530" t="s">
        <v>550</v>
      </c>
      <c r="ISQ21" s="530" t="s">
        <v>550</v>
      </c>
      <c r="ISR21" s="530" t="s">
        <v>550</v>
      </c>
      <c r="ISS21" s="530" t="s">
        <v>550</v>
      </c>
      <c r="IST21" s="530" t="s">
        <v>550</v>
      </c>
      <c r="ISU21" s="530" t="s">
        <v>550</v>
      </c>
      <c r="ISV21" s="530" t="s">
        <v>550</v>
      </c>
      <c r="ISW21" s="530" t="s">
        <v>550</v>
      </c>
      <c r="ISX21" s="530" t="s">
        <v>550</v>
      </c>
      <c r="ISY21" s="530" t="s">
        <v>550</v>
      </c>
      <c r="ISZ21" s="530" t="s">
        <v>550</v>
      </c>
      <c r="ITA21" s="530" t="s">
        <v>550</v>
      </c>
      <c r="ITB21" s="530" t="s">
        <v>550</v>
      </c>
      <c r="ITC21" s="530" t="s">
        <v>550</v>
      </c>
      <c r="ITD21" s="530" t="s">
        <v>550</v>
      </c>
      <c r="ITE21" s="530" t="s">
        <v>550</v>
      </c>
      <c r="ITF21" s="530" t="s">
        <v>550</v>
      </c>
      <c r="ITG21" s="530" t="s">
        <v>550</v>
      </c>
      <c r="ITH21" s="530" t="s">
        <v>550</v>
      </c>
      <c r="ITI21" s="530" t="s">
        <v>550</v>
      </c>
      <c r="ITJ21" s="530" t="s">
        <v>550</v>
      </c>
      <c r="ITK21" s="530" t="s">
        <v>550</v>
      </c>
      <c r="ITL21" s="530" t="s">
        <v>550</v>
      </c>
      <c r="ITM21" s="530" t="s">
        <v>550</v>
      </c>
      <c r="ITN21" s="530" t="s">
        <v>550</v>
      </c>
      <c r="ITO21" s="530" t="s">
        <v>550</v>
      </c>
      <c r="ITP21" s="530" t="s">
        <v>550</v>
      </c>
      <c r="ITQ21" s="530" t="s">
        <v>550</v>
      </c>
      <c r="ITR21" s="530" t="s">
        <v>550</v>
      </c>
      <c r="ITS21" s="530" t="s">
        <v>550</v>
      </c>
      <c r="ITT21" s="530" t="s">
        <v>550</v>
      </c>
      <c r="ITU21" s="530" t="s">
        <v>550</v>
      </c>
      <c r="ITV21" s="530" t="s">
        <v>550</v>
      </c>
      <c r="ITW21" s="530" t="s">
        <v>550</v>
      </c>
      <c r="ITX21" s="530" t="s">
        <v>550</v>
      </c>
      <c r="ITY21" s="530" t="s">
        <v>550</v>
      </c>
      <c r="ITZ21" s="530" t="s">
        <v>550</v>
      </c>
      <c r="IUA21" s="530" t="s">
        <v>550</v>
      </c>
      <c r="IUB21" s="530" t="s">
        <v>550</v>
      </c>
      <c r="IUC21" s="530" t="s">
        <v>550</v>
      </c>
      <c r="IUD21" s="530" t="s">
        <v>550</v>
      </c>
      <c r="IUE21" s="530" t="s">
        <v>550</v>
      </c>
      <c r="IUF21" s="530" t="s">
        <v>550</v>
      </c>
      <c r="IUG21" s="530" t="s">
        <v>550</v>
      </c>
      <c r="IUH21" s="530" t="s">
        <v>550</v>
      </c>
      <c r="IUI21" s="530" t="s">
        <v>550</v>
      </c>
      <c r="IUJ21" s="530" t="s">
        <v>550</v>
      </c>
      <c r="IUK21" s="530" t="s">
        <v>550</v>
      </c>
      <c r="IUL21" s="530" t="s">
        <v>550</v>
      </c>
      <c r="IUM21" s="530" t="s">
        <v>550</v>
      </c>
      <c r="IUN21" s="530" t="s">
        <v>550</v>
      </c>
      <c r="IUO21" s="530" t="s">
        <v>550</v>
      </c>
      <c r="IUP21" s="530" t="s">
        <v>550</v>
      </c>
      <c r="IUQ21" s="530" t="s">
        <v>550</v>
      </c>
      <c r="IUR21" s="530" t="s">
        <v>550</v>
      </c>
      <c r="IUS21" s="530" t="s">
        <v>550</v>
      </c>
      <c r="IUT21" s="530" t="s">
        <v>550</v>
      </c>
      <c r="IUU21" s="530" t="s">
        <v>550</v>
      </c>
      <c r="IUV21" s="530" t="s">
        <v>550</v>
      </c>
      <c r="IUW21" s="530" t="s">
        <v>550</v>
      </c>
      <c r="IUX21" s="530" t="s">
        <v>550</v>
      </c>
      <c r="IUY21" s="530" t="s">
        <v>550</v>
      </c>
      <c r="IUZ21" s="530" t="s">
        <v>550</v>
      </c>
      <c r="IVA21" s="530" t="s">
        <v>550</v>
      </c>
      <c r="IVB21" s="530" t="s">
        <v>550</v>
      </c>
      <c r="IVC21" s="530" t="s">
        <v>550</v>
      </c>
      <c r="IVD21" s="530" t="s">
        <v>550</v>
      </c>
      <c r="IVE21" s="530" t="s">
        <v>550</v>
      </c>
      <c r="IVF21" s="530" t="s">
        <v>550</v>
      </c>
      <c r="IVG21" s="530" t="s">
        <v>550</v>
      </c>
      <c r="IVH21" s="530" t="s">
        <v>550</v>
      </c>
      <c r="IVI21" s="530" t="s">
        <v>550</v>
      </c>
      <c r="IVJ21" s="530" t="s">
        <v>550</v>
      </c>
      <c r="IVK21" s="530" t="s">
        <v>550</v>
      </c>
      <c r="IVL21" s="530" t="s">
        <v>550</v>
      </c>
      <c r="IVM21" s="530" t="s">
        <v>550</v>
      </c>
      <c r="IVN21" s="530" t="s">
        <v>550</v>
      </c>
      <c r="IVO21" s="530" t="s">
        <v>550</v>
      </c>
      <c r="IVP21" s="530" t="s">
        <v>550</v>
      </c>
      <c r="IVQ21" s="530" t="s">
        <v>550</v>
      </c>
      <c r="IVR21" s="530" t="s">
        <v>550</v>
      </c>
      <c r="IVS21" s="530" t="s">
        <v>550</v>
      </c>
      <c r="IVT21" s="530" t="s">
        <v>550</v>
      </c>
      <c r="IVU21" s="530" t="s">
        <v>550</v>
      </c>
      <c r="IVV21" s="530" t="s">
        <v>550</v>
      </c>
      <c r="IVW21" s="530" t="s">
        <v>550</v>
      </c>
      <c r="IVX21" s="530" t="s">
        <v>550</v>
      </c>
      <c r="IVY21" s="530" t="s">
        <v>550</v>
      </c>
      <c r="IVZ21" s="530" t="s">
        <v>550</v>
      </c>
      <c r="IWA21" s="530" t="s">
        <v>550</v>
      </c>
      <c r="IWB21" s="530" t="s">
        <v>550</v>
      </c>
      <c r="IWC21" s="530" t="s">
        <v>550</v>
      </c>
      <c r="IWD21" s="530" t="s">
        <v>550</v>
      </c>
      <c r="IWE21" s="530" t="s">
        <v>550</v>
      </c>
      <c r="IWF21" s="530" t="s">
        <v>550</v>
      </c>
      <c r="IWG21" s="530" t="s">
        <v>550</v>
      </c>
      <c r="IWH21" s="530" t="s">
        <v>550</v>
      </c>
      <c r="IWI21" s="530" t="s">
        <v>550</v>
      </c>
      <c r="IWJ21" s="530" t="s">
        <v>550</v>
      </c>
      <c r="IWK21" s="530" t="s">
        <v>550</v>
      </c>
      <c r="IWL21" s="530" t="s">
        <v>550</v>
      </c>
      <c r="IWM21" s="530" t="s">
        <v>550</v>
      </c>
      <c r="IWN21" s="530" t="s">
        <v>550</v>
      </c>
      <c r="IWO21" s="530" t="s">
        <v>550</v>
      </c>
      <c r="IWP21" s="530" t="s">
        <v>550</v>
      </c>
      <c r="IWQ21" s="530" t="s">
        <v>550</v>
      </c>
      <c r="IWR21" s="530" t="s">
        <v>550</v>
      </c>
      <c r="IWS21" s="530" t="s">
        <v>550</v>
      </c>
      <c r="IWT21" s="530" t="s">
        <v>550</v>
      </c>
      <c r="IWU21" s="530" t="s">
        <v>550</v>
      </c>
      <c r="IWV21" s="530" t="s">
        <v>550</v>
      </c>
      <c r="IWW21" s="530" t="s">
        <v>550</v>
      </c>
      <c r="IWX21" s="530" t="s">
        <v>550</v>
      </c>
      <c r="IWY21" s="530" t="s">
        <v>550</v>
      </c>
      <c r="IWZ21" s="530" t="s">
        <v>550</v>
      </c>
      <c r="IXA21" s="530" t="s">
        <v>550</v>
      </c>
      <c r="IXB21" s="530" t="s">
        <v>550</v>
      </c>
      <c r="IXC21" s="530" t="s">
        <v>550</v>
      </c>
      <c r="IXD21" s="530" t="s">
        <v>550</v>
      </c>
      <c r="IXE21" s="530" t="s">
        <v>550</v>
      </c>
      <c r="IXF21" s="530" t="s">
        <v>550</v>
      </c>
      <c r="IXG21" s="530" t="s">
        <v>550</v>
      </c>
      <c r="IXH21" s="530" t="s">
        <v>550</v>
      </c>
      <c r="IXI21" s="530" t="s">
        <v>550</v>
      </c>
      <c r="IXJ21" s="530" t="s">
        <v>550</v>
      </c>
      <c r="IXK21" s="530" t="s">
        <v>550</v>
      </c>
      <c r="IXL21" s="530" t="s">
        <v>550</v>
      </c>
      <c r="IXM21" s="530" t="s">
        <v>550</v>
      </c>
      <c r="IXN21" s="530" t="s">
        <v>550</v>
      </c>
      <c r="IXO21" s="530" t="s">
        <v>550</v>
      </c>
      <c r="IXP21" s="530" t="s">
        <v>550</v>
      </c>
      <c r="IXQ21" s="530" t="s">
        <v>550</v>
      </c>
      <c r="IXR21" s="530" t="s">
        <v>550</v>
      </c>
      <c r="IXS21" s="530" t="s">
        <v>550</v>
      </c>
      <c r="IXT21" s="530" t="s">
        <v>550</v>
      </c>
      <c r="IXU21" s="530" t="s">
        <v>550</v>
      </c>
      <c r="IXV21" s="530" t="s">
        <v>550</v>
      </c>
      <c r="IXW21" s="530" t="s">
        <v>550</v>
      </c>
      <c r="IXX21" s="530" t="s">
        <v>550</v>
      </c>
      <c r="IXY21" s="530" t="s">
        <v>550</v>
      </c>
      <c r="IXZ21" s="530" t="s">
        <v>550</v>
      </c>
      <c r="IYA21" s="530" t="s">
        <v>550</v>
      </c>
      <c r="IYB21" s="530" t="s">
        <v>550</v>
      </c>
      <c r="IYC21" s="530" t="s">
        <v>550</v>
      </c>
      <c r="IYD21" s="530" t="s">
        <v>550</v>
      </c>
      <c r="IYE21" s="530" t="s">
        <v>550</v>
      </c>
      <c r="IYF21" s="530" t="s">
        <v>550</v>
      </c>
      <c r="IYG21" s="530" t="s">
        <v>550</v>
      </c>
      <c r="IYH21" s="530" t="s">
        <v>550</v>
      </c>
      <c r="IYI21" s="530" t="s">
        <v>550</v>
      </c>
      <c r="IYJ21" s="530" t="s">
        <v>550</v>
      </c>
      <c r="IYK21" s="530" t="s">
        <v>550</v>
      </c>
      <c r="IYL21" s="530" t="s">
        <v>550</v>
      </c>
      <c r="IYM21" s="530" t="s">
        <v>550</v>
      </c>
      <c r="IYN21" s="530" t="s">
        <v>550</v>
      </c>
      <c r="IYO21" s="530" t="s">
        <v>550</v>
      </c>
      <c r="IYP21" s="530" t="s">
        <v>550</v>
      </c>
      <c r="IYQ21" s="530" t="s">
        <v>550</v>
      </c>
      <c r="IYR21" s="530" t="s">
        <v>550</v>
      </c>
      <c r="IYS21" s="530" t="s">
        <v>550</v>
      </c>
      <c r="IYT21" s="530" t="s">
        <v>550</v>
      </c>
      <c r="IYU21" s="530" t="s">
        <v>550</v>
      </c>
      <c r="IYV21" s="530" t="s">
        <v>550</v>
      </c>
      <c r="IYW21" s="530" t="s">
        <v>550</v>
      </c>
      <c r="IYX21" s="530" t="s">
        <v>550</v>
      </c>
      <c r="IYY21" s="530" t="s">
        <v>550</v>
      </c>
      <c r="IYZ21" s="530" t="s">
        <v>550</v>
      </c>
      <c r="IZA21" s="530" t="s">
        <v>550</v>
      </c>
      <c r="IZB21" s="530" t="s">
        <v>550</v>
      </c>
      <c r="IZC21" s="530" t="s">
        <v>550</v>
      </c>
      <c r="IZD21" s="530" t="s">
        <v>550</v>
      </c>
      <c r="IZE21" s="530" t="s">
        <v>550</v>
      </c>
      <c r="IZF21" s="530" t="s">
        <v>550</v>
      </c>
      <c r="IZG21" s="530" t="s">
        <v>550</v>
      </c>
      <c r="IZH21" s="530" t="s">
        <v>550</v>
      </c>
      <c r="IZI21" s="530" t="s">
        <v>550</v>
      </c>
      <c r="IZJ21" s="530" t="s">
        <v>550</v>
      </c>
      <c r="IZK21" s="530" t="s">
        <v>550</v>
      </c>
      <c r="IZL21" s="530" t="s">
        <v>550</v>
      </c>
      <c r="IZM21" s="530" t="s">
        <v>550</v>
      </c>
      <c r="IZN21" s="530" t="s">
        <v>550</v>
      </c>
      <c r="IZO21" s="530" t="s">
        <v>550</v>
      </c>
      <c r="IZP21" s="530" t="s">
        <v>550</v>
      </c>
      <c r="IZQ21" s="530" t="s">
        <v>550</v>
      </c>
      <c r="IZR21" s="530" t="s">
        <v>550</v>
      </c>
      <c r="IZS21" s="530" t="s">
        <v>550</v>
      </c>
      <c r="IZT21" s="530" t="s">
        <v>550</v>
      </c>
      <c r="IZU21" s="530" t="s">
        <v>550</v>
      </c>
      <c r="IZV21" s="530" t="s">
        <v>550</v>
      </c>
      <c r="IZW21" s="530" t="s">
        <v>550</v>
      </c>
      <c r="IZX21" s="530" t="s">
        <v>550</v>
      </c>
      <c r="IZY21" s="530" t="s">
        <v>550</v>
      </c>
      <c r="IZZ21" s="530" t="s">
        <v>550</v>
      </c>
      <c r="JAA21" s="530" t="s">
        <v>550</v>
      </c>
      <c r="JAB21" s="530" t="s">
        <v>550</v>
      </c>
      <c r="JAC21" s="530" t="s">
        <v>550</v>
      </c>
      <c r="JAD21" s="530" t="s">
        <v>550</v>
      </c>
      <c r="JAE21" s="530" t="s">
        <v>550</v>
      </c>
      <c r="JAF21" s="530" t="s">
        <v>550</v>
      </c>
      <c r="JAG21" s="530" t="s">
        <v>550</v>
      </c>
      <c r="JAH21" s="530" t="s">
        <v>550</v>
      </c>
      <c r="JAI21" s="530" t="s">
        <v>550</v>
      </c>
      <c r="JAJ21" s="530" t="s">
        <v>550</v>
      </c>
      <c r="JAK21" s="530" t="s">
        <v>550</v>
      </c>
      <c r="JAL21" s="530" t="s">
        <v>550</v>
      </c>
      <c r="JAM21" s="530" t="s">
        <v>550</v>
      </c>
      <c r="JAN21" s="530" t="s">
        <v>550</v>
      </c>
      <c r="JAO21" s="530" t="s">
        <v>550</v>
      </c>
      <c r="JAP21" s="530" t="s">
        <v>550</v>
      </c>
      <c r="JAQ21" s="530" t="s">
        <v>550</v>
      </c>
      <c r="JAR21" s="530" t="s">
        <v>550</v>
      </c>
      <c r="JAS21" s="530" t="s">
        <v>550</v>
      </c>
      <c r="JAT21" s="530" t="s">
        <v>550</v>
      </c>
      <c r="JAU21" s="530" t="s">
        <v>550</v>
      </c>
      <c r="JAV21" s="530" t="s">
        <v>550</v>
      </c>
      <c r="JAW21" s="530" t="s">
        <v>550</v>
      </c>
      <c r="JAX21" s="530" t="s">
        <v>550</v>
      </c>
      <c r="JAY21" s="530" t="s">
        <v>550</v>
      </c>
      <c r="JAZ21" s="530" t="s">
        <v>550</v>
      </c>
      <c r="JBA21" s="530" t="s">
        <v>550</v>
      </c>
      <c r="JBB21" s="530" t="s">
        <v>550</v>
      </c>
      <c r="JBC21" s="530" t="s">
        <v>550</v>
      </c>
      <c r="JBD21" s="530" t="s">
        <v>550</v>
      </c>
      <c r="JBE21" s="530" t="s">
        <v>550</v>
      </c>
      <c r="JBF21" s="530" t="s">
        <v>550</v>
      </c>
      <c r="JBG21" s="530" t="s">
        <v>550</v>
      </c>
      <c r="JBH21" s="530" t="s">
        <v>550</v>
      </c>
      <c r="JBI21" s="530" t="s">
        <v>550</v>
      </c>
      <c r="JBJ21" s="530" t="s">
        <v>550</v>
      </c>
      <c r="JBK21" s="530" t="s">
        <v>550</v>
      </c>
      <c r="JBL21" s="530" t="s">
        <v>550</v>
      </c>
      <c r="JBM21" s="530" t="s">
        <v>550</v>
      </c>
      <c r="JBN21" s="530" t="s">
        <v>550</v>
      </c>
      <c r="JBO21" s="530" t="s">
        <v>550</v>
      </c>
      <c r="JBP21" s="530" t="s">
        <v>550</v>
      </c>
      <c r="JBQ21" s="530" t="s">
        <v>550</v>
      </c>
      <c r="JBR21" s="530" t="s">
        <v>550</v>
      </c>
      <c r="JBS21" s="530" t="s">
        <v>550</v>
      </c>
      <c r="JBT21" s="530" t="s">
        <v>550</v>
      </c>
      <c r="JBU21" s="530" t="s">
        <v>550</v>
      </c>
      <c r="JBV21" s="530" t="s">
        <v>550</v>
      </c>
      <c r="JBW21" s="530" t="s">
        <v>550</v>
      </c>
      <c r="JBX21" s="530" t="s">
        <v>550</v>
      </c>
      <c r="JBY21" s="530" t="s">
        <v>550</v>
      </c>
      <c r="JBZ21" s="530" t="s">
        <v>550</v>
      </c>
      <c r="JCA21" s="530" t="s">
        <v>550</v>
      </c>
      <c r="JCB21" s="530" t="s">
        <v>550</v>
      </c>
      <c r="JCC21" s="530" t="s">
        <v>550</v>
      </c>
      <c r="JCD21" s="530" t="s">
        <v>550</v>
      </c>
      <c r="JCE21" s="530" t="s">
        <v>550</v>
      </c>
      <c r="JCF21" s="530" t="s">
        <v>550</v>
      </c>
      <c r="JCG21" s="530" t="s">
        <v>550</v>
      </c>
      <c r="JCH21" s="530" t="s">
        <v>550</v>
      </c>
      <c r="JCI21" s="530" t="s">
        <v>550</v>
      </c>
      <c r="JCJ21" s="530" t="s">
        <v>550</v>
      </c>
      <c r="JCK21" s="530" t="s">
        <v>550</v>
      </c>
      <c r="JCL21" s="530" t="s">
        <v>550</v>
      </c>
      <c r="JCM21" s="530" t="s">
        <v>550</v>
      </c>
      <c r="JCN21" s="530" t="s">
        <v>550</v>
      </c>
      <c r="JCO21" s="530" t="s">
        <v>550</v>
      </c>
      <c r="JCP21" s="530" t="s">
        <v>550</v>
      </c>
      <c r="JCQ21" s="530" t="s">
        <v>550</v>
      </c>
      <c r="JCR21" s="530" t="s">
        <v>550</v>
      </c>
      <c r="JCS21" s="530" t="s">
        <v>550</v>
      </c>
      <c r="JCT21" s="530" t="s">
        <v>550</v>
      </c>
      <c r="JCU21" s="530" t="s">
        <v>550</v>
      </c>
      <c r="JCV21" s="530" t="s">
        <v>550</v>
      </c>
      <c r="JCW21" s="530" t="s">
        <v>550</v>
      </c>
      <c r="JCX21" s="530" t="s">
        <v>550</v>
      </c>
      <c r="JCY21" s="530" t="s">
        <v>550</v>
      </c>
      <c r="JCZ21" s="530" t="s">
        <v>550</v>
      </c>
      <c r="JDA21" s="530" t="s">
        <v>550</v>
      </c>
      <c r="JDB21" s="530" t="s">
        <v>550</v>
      </c>
      <c r="JDC21" s="530" t="s">
        <v>550</v>
      </c>
      <c r="JDD21" s="530" t="s">
        <v>550</v>
      </c>
      <c r="JDE21" s="530" t="s">
        <v>550</v>
      </c>
      <c r="JDF21" s="530" t="s">
        <v>550</v>
      </c>
      <c r="JDG21" s="530" t="s">
        <v>550</v>
      </c>
      <c r="JDH21" s="530" t="s">
        <v>550</v>
      </c>
      <c r="JDI21" s="530" t="s">
        <v>550</v>
      </c>
      <c r="JDJ21" s="530" t="s">
        <v>550</v>
      </c>
      <c r="JDK21" s="530" t="s">
        <v>550</v>
      </c>
      <c r="JDL21" s="530" t="s">
        <v>550</v>
      </c>
      <c r="JDM21" s="530" t="s">
        <v>550</v>
      </c>
      <c r="JDN21" s="530" t="s">
        <v>550</v>
      </c>
      <c r="JDO21" s="530" t="s">
        <v>550</v>
      </c>
      <c r="JDP21" s="530" t="s">
        <v>550</v>
      </c>
      <c r="JDQ21" s="530" t="s">
        <v>550</v>
      </c>
      <c r="JDR21" s="530" t="s">
        <v>550</v>
      </c>
      <c r="JDS21" s="530" t="s">
        <v>550</v>
      </c>
      <c r="JDT21" s="530" t="s">
        <v>550</v>
      </c>
      <c r="JDU21" s="530" t="s">
        <v>550</v>
      </c>
      <c r="JDV21" s="530" t="s">
        <v>550</v>
      </c>
      <c r="JDW21" s="530" t="s">
        <v>550</v>
      </c>
      <c r="JDX21" s="530" t="s">
        <v>550</v>
      </c>
      <c r="JDY21" s="530" t="s">
        <v>550</v>
      </c>
      <c r="JDZ21" s="530" t="s">
        <v>550</v>
      </c>
      <c r="JEA21" s="530" t="s">
        <v>550</v>
      </c>
      <c r="JEB21" s="530" t="s">
        <v>550</v>
      </c>
      <c r="JEC21" s="530" t="s">
        <v>550</v>
      </c>
      <c r="JED21" s="530" t="s">
        <v>550</v>
      </c>
      <c r="JEE21" s="530" t="s">
        <v>550</v>
      </c>
      <c r="JEF21" s="530" t="s">
        <v>550</v>
      </c>
      <c r="JEG21" s="530" t="s">
        <v>550</v>
      </c>
      <c r="JEH21" s="530" t="s">
        <v>550</v>
      </c>
      <c r="JEI21" s="530" t="s">
        <v>550</v>
      </c>
      <c r="JEJ21" s="530" t="s">
        <v>550</v>
      </c>
      <c r="JEK21" s="530" t="s">
        <v>550</v>
      </c>
      <c r="JEL21" s="530" t="s">
        <v>550</v>
      </c>
      <c r="JEM21" s="530" t="s">
        <v>550</v>
      </c>
      <c r="JEN21" s="530" t="s">
        <v>550</v>
      </c>
      <c r="JEO21" s="530" t="s">
        <v>550</v>
      </c>
      <c r="JEP21" s="530" t="s">
        <v>550</v>
      </c>
      <c r="JEQ21" s="530" t="s">
        <v>550</v>
      </c>
      <c r="JER21" s="530" t="s">
        <v>550</v>
      </c>
      <c r="JES21" s="530" t="s">
        <v>550</v>
      </c>
      <c r="JET21" s="530" t="s">
        <v>550</v>
      </c>
      <c r="JEU21" s="530" t="s">
        <v>550</v>
      </c>
      <c r="JEV21" s="530" t="s">
        <v>550</v>
      </c>
      <c r="JEW21" s="530" t="s">
        <v>550</v>
      </c>
      <c r="JEX21" s="530" t="s">
        <v>550</v>
      </c>
      <c r="JEY21" s="530" t="s">
        <v>550</v>
      </c>
      <c r="JEZ21" s="530" t="s">
        <v>550</v>
      </c>
      <c r="JFA21" s="530" t="s">
        <v>550</v>
      </c>
      <c r="JFB21" s="530" t="s">
        <v>550</v>
      </c>
      <c r="JFC21" s="530" t="s">
        <v>550</v>
      </c>
      <c r="JFD21" s="530" t="s">
        <v>550</v>
      </c>
      <c r="JFE21" s="530" t="s">
        <v>550</v>
      </c>
      <c r="JFF21" s="530" t="s">
        <v>550</v>
      </c>
      <c r="JFG21" s="530" t="s">
        <v>550</v>
      </c>
      <c r="JFH21" s="530" t="s">
        <v>550</v>
      </c>
      <c r="JFI21" s="530" t="s">
        <v>550</v>
      </c>
      <c r="JFJ21" s="530" t="s">
        <v>550</v>
      </c>
      <c r="JFK21" s="530" t="s">
        <v>550</v>
      </c>
      <c r="JFL21" s="530" t="s">
        <v>550</v>
      </c>
      <c r="JFM21" s="530" t="s">
        <v>550</v>
      </c>
      <c r="JFN21" s="530" t="s">
        <v>550</v>
      </c>
      <c r="JFO21" s="530" t="s">
        <v>550</v>
      </c>
      <c r="JFP21" s="530" t="s">
        <v>550</v>
      </c>
      <c r="JFQ21" s="530" t="s">
        <v>550</v>
      </c>
      <c r="JFR21" s="530" t="s">
        <v>550</v>
      </c>
      <c r="JFS21" s="530" t="s">
        <v>550</v>
      </c>
      <c r="JFT21" s="530" t="s">
        <v>550</v>
      </c>
      <c r="JFU21" s="530" t="s">
        <v>550</v>
      </c>
      <c r="JFV21" s="530" t="s">
        <v>550</v>
      </c>
      <c r="JFW21" s="530" t="s">
        <v>550</v>
      </c>
      <c r="JFX21" s="530" t="s">
        <v>550</v>
      </c>
      <c r="JFY21" s="530" t="s">
        <v>550</v>
      </c>
      <c r="JFZ21" s="530" t="s">
        <v>550</v>
      </c>
      <c r="JGA21" s="530" t="s">
        <v>550</v>
      </c>
      <c r="JGB21" s="530" t="s">
        <v>550</v>
      </c>
      <c r="JGC21" s="530" t="s">
        <v>550</v>
      </c>
      <c r="JGD21" s="530" t="s">
        <v>550</v>
      </c>
      <c r="JGE21" s="530" t="s">
        <v>550</v>
      </c>
      <c r="JGF21" s="530" t="s">
        <v>550</v>
      </c>
      <c r="JGG21" s="530" t="s">
        <v>550</v>
      </c>
      <c r="JGH21" s="530" t="s">
        <v>550</v>
      </c>
      <c r="JGI21" s="530" t="s">
        <v>550</v>
      </c>
      <c r="JGJ21" s="530" t="s">
        <v>550</v>
      </c>
      <c r="JGK21" s="530" t="s">
        <v>550</v>
      </c>
      <c r="JGL21" s="530" t="s">
        <v>550</v>
      </c>
      <c r="JGM21" s="530" t="s">
        <v>550</v>
      </c>
      <c r="JGN21" s="530" t="s">
        <v>550</v>
      </c>
      <c r="JGO21" s="530" t="s">
        <v>550</v>
      </c>
      <c r="JGP21" s="530" t="s">
        <v>550</v>
      </c>
      <c r="JGQ21" s="530" t="s">
        <v>550</v>
      </c>
      <c r="JGR21" s="530" t="s">
        <v>550</v>
      </c>
      <c r="JGS21" s="530" t="s">
        <v>550</v>
      </c>
      <c r="JGT21" s="530" t="s">
        <v>550</v>
      </c>
      <c r="JGU21" s="530" t="s">
        <v>550</v>
      </c>
      <c r="JGV21" s="530" t="s">
        <v>550</v>
      </c>
      <c r="JGW21" s="530" t="s">
        <v>550</v>
      </c>
      <c r="JGX21" s="530" t="s">
        <v>550</v>
      </c>
      <c r="JGY21" s="530" t="s">
        <v>550</v>
      </c>
      <c r="JGZ21" s="530" t="s">
        <v>550</v>
      </c>
      <c r="JHA21" s="530" t="s">
        <v>550</v>
      </c>
      <c r="JHB21" s="530" t="s">
        <v>550</v>
      </c>
      <c r="JHC21" s="530" t="s">
        <v>550</v>
      </c>
      <c r="JHD21" s="530" t="s">
        <v>550</v>
      </c>
      <c r="JHE21" s="530" t="s">
        <v>550</v>
      </c>
      <c r="JHF21" s="530" t="s">
        <v>550</v>
      </c>
      <c r="JHG21" s="530" t="s">
        <v>550</v>
      </c>
      <c r="JHH21" s="530" t="s">
        <v>550</v>
      </c>
      <c r="JHI21" s="530" t="s">
        <v>550</v>
      </c>
      <c r="JHJ21" s="530" t="s">
        <v>550</v>
      </c>
      <c r="JHK21" s="530" t="s">
        <v>550</v>
      </c>
      <c r="JHL21" s="530" t="s">
        <v>550</v>
      </c>
      <c r="JHM21" s="530" t="s">
        <v>550</v>
      </c>
      <c r="JHN21" s="530" t="s">
        <v>550</v>
      </c>
      <c r="JHO21" s="530" t="s">
        <v>550</v>
      </c>
      <c r="JHP21" s="530" t="s">
        <v>550</v>
      </c>
      <c r="JHQ21" s="530" t="s">
        <v>550</v>
      </c>
      <c r="JHR21" s="530" t="s">
        <v>550</v>
      </c>
      <c r="JHS21" s="530" t="s">
        <v>550</v>
      </c>
      <c r="JHT21" s="530" t="s">
        <v>550</v>
      </c>
      <c r="JHU21" s="530" t="s">
        <v>550</v>
      </c>
      <c r="JHV21" s="530" t="s">
        <v>550</v>
      </c>
      <c r="JHW21" s="530" t="s">
        <v>550</v>
      </c>
      <c r="JHX21" s="530" t="s">
        <v>550</v>
      </c>
      <c r="JHY21" s="530" t="s">
        <v>550</v>
      </c>
      <c r="JHZ21" s="530" t="s">
        <v>550</v>
      </c>
      <c r="JIA21" s="530" t="s">
        <v>550</v>
      </c>
      <c r="JIB21" s="530" t="s">
        <v>550</v>
      </c>
      <c r="JIC21" s="530" t="s">
        <v>550</v>
      </c>
      <c r="JID21" s="530" t="s">
        <v>550</v>
      </c>
      <c r="JIE21" s="530" t="s">
        <v>550</v>
      </c>
      <c r="JIF21" s="530" t="s">
        <v>550</v>
      </c>
      <c r="JIG21" s="530" t="s">
        <v>550</v>
      </c>
      <c r="JIH21" s="530" t="s">
        <v>550</v>
      </c>
      <c r="JII21" s="530" t="s">
        <v>550</v>
      </c>
      <c r="JIJ21" s="530" t="s">
        <v>550</v>
      </c>
      <c r="JIK21" s="530" t="s">
        <v>550</v>
      </c>
      <c r="JIL21" s="530" t="s">
        <v>550</v>
      </c>
      <c r="JIM21" s="530" t="s">
        <v>550</v>
      </c>
      <c r="JIN21" s="530" t="s">
        <v>550</v>
      </c>
      <c r="JIO21" s="530" t="s">
        <v>550</v>
      </c>
      <c r="JIP21" s="530" t="s">
        <v>550</v>
      </c>
      <c r="JIQ21" s="530" t="s">
        <v>550</v>
      </c>
      <c r="JIR21" s="530" t="s">
        <v>550</v>
      </c>
      <c r="JIS21" s="530" t="s">
        <v>550</v>
      </c>
      <c r="JIT21" s="530" t="s">
        <v>550</v>
      </c>
      <c r="JIU21" s="530" t="s">
        <v>550</v>
      </c>
      <c r="JIV21" s="530" t="s">
        <v>550</v>
      </c>
      <c r="JIW21" s="530" t="s">
        <v>550</v>
      </c>
      <c r="JIX21" s="530" t="s">
        <v>550</v>
      </c>
      <c r="JIY21" s="530" t="s">
        <v>550</v>
      </c>
      <c r="JIZ21" s="530" t="s">
        <v>550</v>
      </c>
      <c r="JJA21" s="530" t="s">
        <v>550</v>
      </c>
      <c r="JJB21" s="530" t="s">
        <v>550</v>
      </c>
      <c r="JJC21" s="530" t="s">
        <v>550</v>
      </c>
      <c r="JJD21" s="530" t="s">
        <v>550</v>
      </c>
      <c r="JJE21" s="530" t="s">
        <v>550</v>
      </c>
      <c r="JJF21" s="530" t="s">
        <v>550</v>
      </c>
      <c r="JJG21" s="530" t="s">
        <v>550</v>
      </c>
      <c r="JJH21" s="530" t="s">
        <v>550</v>
      </c>
      <c r="JJI21" s="530" t="s">
        <v>550</v>
      </c>
      <c r="JJJ21" s="530" t="s">
        <v>550</v>
      </c>
      <c r="JJK21" s="530" t="s">
        <v>550</v>
      </c>
      <c r="JJL21" s="530" t="s">
        <v>550</v>
      </c>
      <c r="JJM21" s="530" t="s">
        <v>550</v>
      </c>
      <c r="JJN21" s="530" t="s">
        <v>550</v>
      </c>
      <c r="JJO21" s="530" t="s">
        <v>550</v>
      </c>
      <c r="JJP21" s="530" t="s">
        <v>550</v>
      </c>
      <c r="JJQ21" s="530" t="s">
        <v>550</v>
      </c>
      <c r="JJR21" s="530" t="s">
        <v>550</v>
      </c>
      <c r="JJS21" s="530" t="s">
        <v>550</v>
      </c>
      <c r="JJT21" s="530" t="s">
        <v>550</v>
      </c>
      <c r="JJU21" s="530" t="s">
        <v>550</v>
      </c>
      <c r="JJV21" s="530" t="s">
        <v>550</v>
      </c>
      <c r="JJW21" s="530" t="s">
        <v>550</v>
      </c>
      <c r="JJX21" s="530" t="s">
        <v>550</v>
      </c>
      <c r="JJY21" s="530" t="s">
        <v>550</v>
      </c>
      <c r="JJZ21" s="530" t="s">
        <v>550</v>
      </c>
      <c r="JKA21" s="530" t="s">
        <v>550</v>
      </c>
      <c r="JKB21" s="530" t="s">
        <v>550</v>
      </c>
      <c r="JKC21" s="530" t="s">
        <v>550</v>
      </c>
      <c r="JKD21" s="530" t="s">
        <v>550</v>
      </c>
      <c r="JKE21" s="530" t="s">
        <v>550</v>
      </c>
      <c r="JKF21" s="530" t="s">
        <v>550</v>
      </c>
      <c r="JKG21" s="530" t="s">
        <v>550</v>
      </c>
      <c r="JKH21" s="530" t="s">
        <v>550</v>
      </c>
      <c r="JKI21" s="530" t="s">
        <v>550</v>
      </c>
      <c r="JKJ21" s="530" t="s">
        <v>550</v>
      </c>
      <c r="JKK21" s="530" t="s">
        <v>550</v>
      </c>
      <c r="JKL21" s="530" t="s">
        <v>550</v>
      </c>
      <c r="JKM21" s="530" t="s">
        <v>550</v>
      </c>
      <c r="JKN21" s="530" t="s">
        <v>550</v>
      </c>
      <c r="JKO21" s="530" t="s">
        <v>550</v>
      </c>
      <c r="JKP21" s="530" t="s">
        <v>550</v>
      </c>
      <c r="JKQ21" s="530" t="s">
        <v>550</v>
      </c>
      <c r="JKR21" s="530" t="s">
        <v>550</v>
      </c>
      <c r="JKS21" s="530" t="s">
        <v>550</v>
      </c>
      <c r="JKT21" s="530" t="s">
        <v>550</v>
      </c>
      <c r="JKU21" s="530" t="s">
        <v>550</v>
      </c>
      <c r="JKV21" s="530" t="s">
        <v>550</v>
      </c>
      <c r="JKW21" s="530" t="s">
        <v>550</v>
      </c>
      <c r="JKX21" s="530" t="s">
        <v>550</v>
      </c>
      <c r="JKY21" s="530" t="s">
        <v>550</v>
      </c>
      <c r="JKZ21" s="530" t="s">
        <v>550</v>
      </c>
      <c r="JLA21" s="530" t="s">
        <v>550</v>
      </c>
      <c r="JLB21" s="530" t="s">
        <v>550</v>
      </c>
      <c r="JLC21" s="530" t="s">
        <v>550</v>
      </c>
      <c r="JLD21" s="530" t="s">
        <v>550</v>
      </c>
      <c r="JLE21" s="530" t="s">
        <v>550</v>
      </c>
      <c r="JLF21" s="530" t="s">
        <v>550</v>
      </c>
      <c r="JLG21" s="530" t="s">
        <v>550</v>
      </c>
      <c r="JLH21" s="530" t="s">
        <v>550</v>
      </c>
      <c r="JLI21" s="530" t="s">
        <v>550</v>
      </c>
      <c r="JLJ21" s="530" t="s">
        <v>550</v>
      </c>
      <c r="JLK21" s="530" t="s">
        <v>550</v>
      </c>
      <c r="JLL21" s="530" t="s">
        <v>550</v>
      </c>
      <c r="JLM21" s="530" t="s">
        <v>550</v>
      </c>
      <c r="JLN21" s="530" t="s">
        <v>550</v>
      </c>
      <c r="JLO21" s="530" t="s">
        <v>550</v>
      </c>
      <c r="JLP21" s="530" t="s">
        <v>550</v>
      </c>
      <c r="JLQ21" s="530" t="s">
        <v>550</v>
      </c>
      <c r="JLR21" s="530" t="s">
        <v>550</v>
      </c>
      <c r="JLS21" s="530" t="s">
        <v>550</v>
      </c>
      <c r="JLT21" s="530" t="s">
        <v>550</v>
      </c>
      <c r="JLU21" s="530" t="s">
        <v>550</v>
      </c>
      <c r="JLV21" s="530" t="s">
        <v>550</v>
      </c>
      <c r="JLW21" s="530" t="s">
        <v>550</v>
      </c>
      <c r="JLX21" s="530" t="s">
        <v>550</v>
      </c>
      <c r="JLY21" s="530" t="s">
        <v>550</v>
      </c>
      <c r="JLZ21" s="530" t="s">
        <v>550</v>
      </c>
      <c r="JMA21" s="530" t="s">
        <v>550</v>
      </c>
      <c r="JMB21" s="530" t="s">
        <v>550</v>
      </c>
      <c r="JMC21" s="530" t="s">
        <v>550</v>
      </c>
      <c r="JMD21" s="530" t="s">
        <v>550</v>
      </c>
      <c r="JME21" s="530" t="s">
        <v>550</v>
      </c>
      <c r="JMF21" s="530" t="s">
        <v>550</v>
      </c>
      <c r="JMG21" s="530" t="s">
        <v>550</v>
      </c>
      <c r="JMH21" s="530" t="s">
        <v>550</v>
      </c>
      <c r="JMI21" s="530" t="s">
        <v>550</v>
      </c>
      <c r="JMJ21" s="530" t="s">
        <v>550</v>
      </c>
      <c r="JMK21" s="530" t="s">
        <v>550</v>
      </c>
      <c r="JML21" s="530" t="s">
        <v>550</v>
      </c>
      <c r="JMM21" s="530" t="s">
        <v>550</v>
      </c>
      <c r="JMN21" s="530" t="s">
        <v>550</v>
      </c>
      <c r="JMO21" s="530" t="s">
        <v>550</v>
      </c>
      <c r="JMP21" s="530" t="s">
        <v>550</v>
      </c>
      <c r="JMQ21" s="530" t="s">
        <v>550</v>
      </c>
      <c r="JMR21" s="530" t="s">
        <v>550</v>
      </c>
      <c r="JMS21" s="530" t="s">
        <v>550</v>
      </c>
      <c r="JMT21" s="530" t="s">
        <v>550</v>
      </c>
      <c r="JMU21" s="530" t="s">
        <v>550</v>
      </c>
      <c r="JMV21" s="530" t="s">
        <v>550</v>
      </c>
      <c r="JMW21" s="530" t="s">
        <v>550</v>
      </c>
      <c r="JMX21" s="530" t="s">
        <v>550</v>
      </c>
      <c r="JMY21" s="530" t="s">
        <v>550</v>
      </c>
      <c r="JMZ21" s="530" t="s">
        <v>550</v>
      </c>
      <c r="JNA21" s="530" t="s">
        <v>550</v>
      </c>
      <c r="JNB21" s="530" t="s">
        <v>550</v>
      </c>
      <c r="JNC21" s="530" t="s">
        <v>550</v>
      </c>
      <c r="JND21" s="530" t="s">
        <v>550</v>
      </c>
      <c r="JNE21" s="530" t="s">
        <v>550</v>
      </c>
      <c r="JNF21" s="530" t="s">
        <v>550</v>
      </c>
      <c r="JNG21" s="530" t="s">
        <v>550</v>
      </c>
      <c r="JNH21" s="530" t="s">
        <v>550</v>
      </c>
      <c r="JNI21" s="530" t="s">
        <v>550</v>
      </c>
      <c r="JNJ21" s="530" t="s">
        <v>550</v>
      </c>
      <c r="JNK21" s="530" t="s">
        <v>550</v>
      </c>
      <c r="JNL21" s="530" t="s">
        <v>550</v>
      </c>
      <c r="JNM21" s="530" t="s">
        <v>550</v>
      </c>
      <c r="JNN21" s="530" t="s">
        <v>550</v>
      </c>
      <c r="JNO21" s="530" t="s">
        <v>550</v>
      </c>
      <c r="JNP21" s="530" t="s">
        <v>550</v>
      </c>
      <c r="JNQ21" s="530" t="s">
        <v>550</v>
      </c>
      <c r="JNR21" s="530" t="s">
        <v>550</v>
      </c>
      <c r="JNS21" s="530" t="s">
        <v>550</v>
      </c>
      <c r="JNT21" s="530" t="s">
        <v>550</v>
      </c>
      <c r="JNU21" s="530" t="s">
        <v>550</v>
      </c>
      <c r="JNV21" s="530" t="s">
        <v>550</v>
      </c>
      <c r="JNW21" s="530" t="s">
        <v>550</v>
      </c>
      <c r="JNX21" s="530" t="s">
        <v>550</v>
      </c>
      <c r="JNY21" s="530" t="s">
        <v>550</v>
      </c>
      <c r="JNZ21" s="530" t="s">
        <v>550</v>
      </c>
      <c r="JOA21" s="530" t="s">
        <v>550</v>
      </c>
      <c r="JOB21" s="530" t="s">
        <v>550</v>
      </c>
      <c r="JOC21" s="530" t="s">
        <v>550</v>
      </c>
      <c r="JOD21" s="530" t="s">
        <v>550</v>
      </c>
      <c r="JOE21" s="530" t="s">
        <v>550</v>
      </c>
      <c r="JOF21" s="530" t="s">
        <v>550</v>
      </c>
      <c r="JOG21" s="530" t="s">
        <v>550</v>
      </c>
      <c r="JOH21" s="530" t="s">
        <v>550</v>
      </c>
      <c r="JOI21" s="530" t="s">
        <v>550</v>
      </c>
      <c r="JOJ21" s="530" t="s">
        <v>550</v>
      </c>
      <c r="JOK21" s="530" t="s">
        <v>550</v>
      </c>
      <c r="JOL21" s="530" t="s">
        <v>550</v>
      </c>
      <c r="JOM21" s="530" t="s">
        <v>550</v>
      </c>
      <c r="JON21" s="530" t="s">
        <v>550</v>
      </c>
      <c r="JOO21" s="530" t="s">
        <v>550</v>
      </c>
      <c r="JOP21" s="530" t="s">
        <v>550</v>
      </c>
      <c r="JOQ21" s="530" t="s">
        <v>550</v>
      </c>
      <c r="JOR21" s="530" t="s">
        <v>550</v>
      </c>
      <c r="JOS21" s="530" t="s">
        <v>550</v>
      </c>
      <c r="JOT21" s="530" t="s">
        <v>550</v>
      </c>
      <c r="JOU21" s="530" t="s">
        <v>550</v>
      </c>
      <c r="JOV21" s="530" t="s">
        <v>550</v>
      </c>
      <c r="JOW21" s="530" t="s">
        <v>550</v>
      </c>
      <c r="JOX21" s="530" t="s">
        <v>550</v>
      </c>
      <c r="JOY21" s="530" t="s">
        <v>550</v>
      </c>
      <c r="JOZ21" s="530" t="s">
        <v>550</v>
      </c>
      <c r="JPA21" s="530" t="s">
        <v>550</v>
      </c>
      <c r="JPB21" s="530" t="s">
        <v>550</v>
      </c>
      <c r="JPC21" s="530" t="s">
        <v>550</v>
      </c>
      <c r="JPD21" s="530" t="s">
        <v>550</v>
      </c>
      <c r="JPE21" s="530" t="s">
        <v>550</v>
      </c>
      <c r="JPF21" s="530" t="s">
        <v>550</v>
      </c>
      <c r="JPG21" s="530" t="s">
        <v>550</v>
      </c>
      <c r="JPH21" s="530" t="s">
        <v>550</v>
      </c>
      <c r="JPI21" s="530" t="s">
        <v>550</v>
      </c>
      <c r="JPJ21" s="530" t="s">
        <v>550</v>
      </c>
      <c r="JPK21" s="530" t="s">
        <v>550</v>
      </c>
      <c r="JPL21" s="530" t="s">
        <v>550</v>
      </c>
      <c r="JPM21" s="530" t="s">
        <v>550</v>
      </c>
      <c r="JPN21" s="530" t="s">
        <v>550</v>
      </c>
      <c r="JPO21" s="530" t="s">
        <v>550</v>
      </c>
      <c r="JPP21" s="530" t="s">
        <v>550</v>
      </c>
      <c r="JPQ21" s="530" t="s">
        <v>550</v>
      </c>
      <c r="JPR21" s="530" t="s">
        <v>550</v>
      </c>
      <c r="JPS21" s="530" t="s">
        <v>550</v>
      </c>
      <c r="JPT21" s="530" t="s">
        <v>550</v>
      </c>
      <c r="JPU21" s="530" t="s">
        <v>550</v>
      </c>
      <c r="JPV21" s="530" t="s">
        <v>550</v>
      </c>
      <c r="JPW21" s="530" t="s">
        <v>550</v>
      </c>
      <c r="JPX21" s="530" t="s">
        <v>550</v>
      </c>
      <c r="JPY21" s="530" t="s">
        <v>550</v>
      </c>
      <c r="JPZ21" s="530" t="s">
        <v>550</v>
      </c>
      <c r="JQA21" s="530" t="s">
        <v>550</v>
      </c>
      <c r="JQB21" s="530" t="s">
        <v>550</v>
      </c>
      <c r="JQC21" s="530" t="s">
        <v>550</v>
      </c>
      <c r="JQD21" s="530" t="s">
        <v>550</v>
      </c>
      <c r="JQE21" s="530" t="s">
        <v>550</v>
      </c>
      <c r="JQF21" s="530" t="s">
        <v>550</v>
      </c>
      <c r="JQG21" s="530" t="s">
        <v>550</v>
      </c>
      <c r="JQH21" s="530" t="s">
        <v>550</v>
      </c>
      <c r="JQI21" s="530" t="s">
        <v>550</v>
      </c>
      <c r="JQJ21" s="530" t="s">
        <v>550</v>
      </c>
      <c r="JQK21" s="530" t="s">
        <v>550</v>
      </c>
      <c r="JQL21" s="530" t="s">
        <v>550</v>
      </c>
      <c r="JQM21" s="530" t="s">
        <v>550</v>
      </c>
      <c r="JQN21" s="530" t="s">
        <v>550</v>
      </c>
      <c r="JQO21" s="530" t="s">
        <v>550</v>
      </c>
      <c r="JQP21" s="530" t="s">
        <v>550</v>
      </c>
      <c r="JQQ21" s="530" t="s">
        <v>550</v>
      </c>
      <c r="JQR21" s="530" t="s">
        <v>550</v>
      </c>
      <c r="JQS21" s="530" t="s">
        <v>550</v>
      </c>
      <c r="JQT21" s="530" t="s">
        <v>550</v>
      </c>
      <c r="JQU21" s="530" t="s">
        <v>550</v>
      </c>
      <c r="JQV21" s="530" t="s">
        <v>550</v>
      </c>
      <c r="JQW21" s="530" t="s">
        <v>550</v>
      </c>
      <c r="JQX21" s="530" t="s">
        <v>550</v>
      </c>
      <c r="JQY21" s="530" t="s">
        <v>550</v>
      </c>
      <c r="JQZ21" s="530" t="s">
        <v>550</v>
      </c>
      <c r="JRA21" s="530" t="s">
        <v>550</v>
      </c>
      <c r="JRB21" s="530" t="s">
        <v>550</v>
      </c>
      <c r="JRC21" s="530" t="s">
        <v>550</v>
      </c>
      <c r="JRD21" s="530" t="s">
        <v>550</v>
      </c>
      <c r="JRE21" s="530" t="s">
        <v>550</v>
      </c>
      <c r="JRF21" s="530" t="s">
        <v>550</v>
      </c>
      <c r="JRG21" s="530" t="s">
        <v>550</v>
      </c>
      <c r="JRH21" s="530" t="s">
        <v>550</v>
      </c>
      <c r="JRI21" s="530" t="s">
        <v>550</v>
      </c>
      <c r="JRJ21" s="530" t="s">
        <v>550</v>
      </c>
      <c r="JRK21" s="530" t="s">
        <v>550</v>
      </c>
      <c r="JRL21" s="530" t="s">
        <v>550</v>
      </c>
      <c r="JRM21" s="530" t="s">
        <v>550</v>
      </c>
      <c r="JRN21" s="530" t="s">
        <v>550</v>
      </c>
      <c r="JRO21" s="530" t="s">
        <v>550</v>
      </c>
      <c r="JRP21" s="530" t="s">
        <v>550</v>
      </c>
      <c r="JRQ21" s="530" t="s">
        <v>550</v>
      </c>
      <c r="JRR21" s="530" t="s">
        <v>550</v>
      </c>
      <c r="JRS21" s="530" t="s">
        <v>550</v>
      </c>
      <c r="JRT21" s="530" t="s">
        <v>550</v>
      </c>
      <c r="JRU21" s="530" t="s">
        <v>550</v>
      </c>
      <c r="JRV21" s="530" t="s">
        <v>550</v>
      </c>
      <c r="JRW21" s="530" t="s">
        <v>550</v>
      </c>
      <c r="JRX21" s="530" t="s">
        <v>550</v>
      </c>
      <c r="JRY21" s="530" t="s">
        <v>550</v>
      </c>
      <c r="JRZ21" s="530" t="s">
        <v>550</v>
      </c>
      <c r="JSA21" s="530" t="s">
        <v>550</v>
      </c>
      <c r="JSB21" s="530" t="s">
        <v>550</v>
      </c>
      <c r="JSC21" s="530" t="s">
        <v>550</v>
      </c>
      <c r="JSD21" s="530" t="s">
        <v>550</v>
      </c>
      <c r="JSE21" s="530" t="s">
        <v>550</v>
      </c>
      <c r="JSF21" s="530" t="s">
        <v>550</v>
      </c>
      <c r="JSG21" s="530" t="s">
        <v>550</v>
      </c>
      <c r="JSH21" s="530" t="s">
        <v>550</v>
      </c>
      <c r="JSI21" s="530" t="s">
        <v>550</v>
      </c>
      <c r="JSJ21" s="530" t="s">
        <v>550</v>
      </c>
      <c r="JSK21" s="530" t="s">
        <v>550</v>
      </c>
      <c r="JSL21" s="530" t="s">
        <v>550</v>
      </c>
      <c r="JSM21" s="530" t="s">
        <v>550</v>
      </c>
      <c r="JSN21" s="530" t="s">
        <v>550</v>
      </c>
      <c r="JSO21" s="530" t="s">
        <v>550</v>
      </c>
      <c r="JSP21" s="530" t="s">
        <v>550</v>
      </c>
      <c r="JSQ21" s="530" t="s">
        <v>550</v>
      </c>
      <c r="JSR21" s="530" t="s">
        <v>550</v>
      </c>
      <c r="JSS21" s="530" t="s">
        <v>550</v>
      </c>
      <c r="JST21" s="530" t="s">
        <v>550</v>
      </c>
      <c r="JSU21" s="530" t="s">
        <v>550</v>
      </c>
      <c r="JSV21" s="530" t="s">
        <v>550</v>
      </c>
      <c r="JSW21" s="530" t="s">
        <v>550</v>
      </c>
      <c r="JSX21" s="530" t="s">
        <v>550</v>
      </c>
      <c r="JSY21" s="530" t="s">
        <v>550</v>
      </c>
      <c r="JSZ21" s="530" t="s">
        <v>550</v>
      </c>
      <c r="JTA21" s="530" t="s">
        <v>550</v>
      </c>
      <c r="JTB21" s="530" t="s">
        <v>550</v>
      </c>
      <c r="JTC21" s="530" t="s">
        <v>550</v>
      </c>
      <c r="JTD21" s="530" t="s">
        <v>550</v>
      </c>
      <c r="JTE21" s="530" t="s">
        <v>550</v>
      </c>
      <c r="JTF21" s="530" t="s">
        <v>550</v>
      </c>
      <c r="JTG21" s="530" t="s">
        <v>550</v>
      </c>
      <c r="JTH21" s="530" t="s">
        <v>550</v>
      </c>
      <c r="JTI21" s="530" t="s">
        <v>550</v>
      </c>
      <c r="JTJ21" s="530" t="s">
        <v>550</v>
      </c>
      <c r="JTK21" s="530" t="s">
        <v>550</v>
      </c>
      <c r="JTL21" s="530" t="s">
        <v>550</v>
      </c>
      <c r="JTM21" s="530" t="s">
        <v>550</v>
      </c>
      <c r="JTN21" s="530" t="s">
        <v>550</v>
      </c>
      <c r="JTO21" s="530" t="s">
        <v>550</v>
      </c>
      <c r="JTP21" s="530" t="s">
        <v>550</v>
      </c>
      <c r="JTQ21" s="530" t="s">
        <v>550</v>
      </c>
      <c r="JTR21" s="530" t="s">
        <v>550</v>
      </c>
      <c r="JTS21" s="530" t="s">
        <v>550</v>
      </c>
      <c r="JTT21" s="530" t="s">
        <v>550</v>
      </c>
      <c r="JTU21" s="530" t="s">
        <v>550</v>
      </c>
      <c r="JTV21" s="530" t="s">
        <v>550</v>
      </c>
      <c r="JTW21" s="530" t="s">
        <v>550</v>
      </c>
      <c r="JTX21" s="530" t="s">
        <v>550</v>
      </c>
      <c r="JTY21" s="530" t="s">
        <v>550</v>
      </c>
      <c r="JTZ21" s="530" t="s">
        <v>550</v>
      </c>
      <c r="JUA21" s="530" t="s">
        <v>550</v>
      </c>
      <c r="JUB21" s="530" t="s">
        <v>550</v>
      </c>
      <c r="JUC21" s="530" t="s">
        <v>550</v>
      </c>
      <c r="JUD21" s="530" t="s">
        <v>550</v>
      </c>
      <c r="JUE21" s="530" t="s">
        <v>550</v>
      </c>
      <c r="JUF21" s="530" t="s">
        <v>550</v>
      </c>
      <c r="JUG21" s="530" t="s">
        <v>550</v>
      </c>
      <c r="JUH21" s="530" t="s">
        <v>550</v>
      </c>
      <c r="JUI21" s="530" t="s">
        <v>550</v>
      </c>
      <c r="JUJ21" s="530" t="s">
        <v>550</v>
      </c>
      <c r="JUK21" s="530" t="s">
        <v>550</v>
      </c>
      <c r="JUL21" s="530" t="s">
        <v>550</v>
      </c>
      <c r="JUM21" s="530" t="s">
        <v>550</v>
      </c>
      <c r="JUN21" s="530" t="s">
        <v>550</v>
      </c>
      <c r="JUO21" s="530" t="s">
        <v>550</v>
      </c>
      <c r="JUP21" s="530" t="s">
        <v>550</v>
      </c>
      <c r="JUQ21" s="530" t="s">
        <v>550</v>
      </c>
      <c r="JUR21" s="530" t="s">
        <v>550</v>
      </c>
      <c r="JUS21" s="530" t="s">
        <v>550</v>
      </c>
      <c r="JUT21" s="530" t="s">
        <v>550</v>
      </c>
      <c r="JUU21" s="530" t="s">
        <v>550</v>
      </c>
      <c r="JUV21" s="530" t="s">
        <v>550</v>
      </c>
      <c r="JUW21" s="530" t="s">
        <v>550</v>
      </c>
      <c r="JUX21" s="530" t="s">
        <v>550</v>
      </c>
      <c r="JUY21" s="530" t="s">
        <v>550</v>
      </c>
      <c r="JUZ21" s="530" t="s">
        <v>550</v>
      </c>
      <c r="JVA21" s="530" t="s">
        <v>550</v>
      </c>
      <c r="JVB21" s="530" t="s">
        <v>550</v>
      </c>
      <c r="JVC21" s="530" t="s">
        <v>550</v>
      </c>
      <c r="JVD21" s="530" t="s">
        <v>550</v>
      </c>
      <c r="JVE21" s="530" t="s">
        <v>550</v>
      </c>
      <c r="JVF21" s="530" t="s">
        <v>550</v>
      </c>
      <c r="JVG21" s="530" t="s">
        <v>550</v>
      </c>
      <c r="JVH21" s="530" t="s">
        <v>550</v>
      </c>
      <c r="JVI21" s="530" t="s">
        <v>550</v>
      </c>
      <c r="JVJ21" s="530" t="s">
        <v>550</v>
      </c>
      <c r="JVK21" s="530" t="s">
        <v>550</v>
      </c>
      <c r="JVL21" s="530" t="s">
        <v>550</v>
      </c>
      <c r="JVM21" s="530" t="s">
        <v>550</v>
      </c>
      <c r="JVN21" s="530" t="s">
        <v>550</v>
      </c>
      <c r="JVO21" s="530" t="s">
        <v>550</v>
      </c>
      <c r="JVP21" s="530" t="s">
        <v>550</v>
      </c>
      <c r="JVQ21" s="530" t="s">
        <v>550</v>
      </c>
      <c r="JVR21" s="530" t="s">
        <v>550</v>
      </c>
      <c r="JVS21" s="530" t="s">
        <v>550</v>
      </c>
      <c r="JVT21" s="530" t="s">
        <v>550</v>
      </c>
      <c r="JVU21" s="530" t="s">
        <v>550</v>
      </c>
      <c r="JVV21" s="530" t="s">
        <v>550</v>
      </c>
      <c r="JVW21" s="530" t="s">
        <v>550</v>
      </c>
      <c r="JVX21" s="530" t="s">
        <v>550</v>
      </c>
      <c r="JVY21" s="530" t="s">
        <v>550</v>
      </c>
      <c r="JVZ21" s="530" t="s">
        <v>550</v>
      </c>
      <c r="JWA21" s="530" t="s">
        <v>550</v>
      </c>
      <c r="JWB21" s="530" t="s">
        <v>550</v>
      </c>
      <c r="JWC21" s="530" t="s">
        <v>550</v>
      </c>
      <c r="JWD21" s="530" t="s">
        <v>550</v>
      </c>
      <c r="JWE21" s="530" t="s">
        <v>550</v>
      </c>
      <c r="JWF21" s="530" t="s">
        <v>550</v>
      </c>
      <c r="JWG21" s="530" t="s">
        <v>550</v>
      </c>
      <c r="JWH21" s="530" t="s">
        <v>550</v>
      </c>
      <c r="JWI21" s="530" t="s">
        <v>550</v>
      </c>
      <c r="JWJ21" s="530" t="s">
        <v>550</v>
      </c>
      <c r="JWK21" s="530" t="s">
        <v>550</v>
      </c>
      <c r="JWL21" s="530" t="s">
        <v>550</v>
      </c>
      <c r="JWM21" s="530" t="s">
        <v>550</v>
      </c>
      <c r="JWN21" s="530" t="s">
        <v>550</v>
      </c>
      <c r="JWO21" s="530" t="s">
        <v>550</v>
      </c>
      <c r="JWP21" s="530" t="s">
        <v>550</v>
      </c>
      <c r="JWQ21" s="530" t="s">
        <v>550</v>
      </c>
      <c r="JWR21" s="530" t="s">
        <v>550</v>
      </c>
      <c r="JWS21" s="530" t="s">
        <v>550</v>
      </c>
      <c r="JWT21" s="530" t="s">
        <v>550</v>
      </c>
      <c r="JWU21" s="530" t="s">
        <v>550</v>
      </c>
      <c r="JWV21" s="530" t="s">
        <v>550</v>
      </c>
      <c r="JWW21" s="530" t="s">
        <v>550</v>
      </c>
      <c r="JWX21" s="530" t="s">
        <v>550</v>
      </c>
      <c r="JWY21" s="530" t="s">
        <v>550</v>
      </c>
      <c r="JWZ21" s="530" t="s">
        <v>550</v>
      </c>
      <c r="JXA21" s="530" t="s">
        <v>550</v>
      </c>
      <c r="JXB21" s="530" t="s">
        <v>550</v>
      </c>
      <c r="JXC21" s="530" t="s">
        <v>550</v>
      </c>
      <c r="JXD21" s="530" t="s">
        <v>550</v>
      </c>
      <c r="JXE21" s="530" t="s">
        <v>550</v>
      </c>
      <c r="JXF21" s="530" t="s">
        <v>550</v>
      </c>
      <c r="JXG21" s="530" t="s">
        <v>550</v>
      </c>
      <c r="JXH21" s="530" t="s">
        <v>550</v>
      </c>
      <c r="JXI21" s="530" t="s">
        <v>550</v>
      </c>
      <c r="JXJ21" s="530" t="s">
        <v>550</v>
      </c>
      <c r="JXK21" s="530" t="s">
        <v>550</v>
      </c>
      <c r="JXL21" s="530" t="s">
        <v>550</v>
      </c>
      <c r="JXM21" s="530" t="s">
        <v>550</v>
      </c>
      <c r="JXN21" s="530" t="s">
        <v>550</v>
      </c>
      <c r="JXO21" s="530" t="s">
        <v>550</v>
      </c>
      <c r="JXP21" s="530" t="s">
        <v>550</v>
      </c>
      <c r="JXQ21" s="530" t="s">
        <v>550</v>
      </c>
      <c r="JXR21" s="530" t="s">
        <v>550</v>
      </c>
      <c r="JXS21" s="530" t="s">
        <v>550</v>
      </c>
      <c r="JXT21" s="530" t="s">
        <v>550</v>
      </c>
      <c r="JXU21" s="530" t="s">
        <v>550</v>
      </c>
      <c r="JXV21" s="530" t="s">
        <v>550</v>
      </c>
      <c r="JXW21" s="530" t="s">
        <v>550</v>
      </c>
      <c r="JXX21" s="530" t="s">
        <v>550</v>
      </c>
      <c r="JXY21" s="530" t="s">
        <v>550</v>
      </c>
      <c r="JXZ21" s="530" t="s">
        <v>550</v>
      </c>
      <c r="JYA21" s="530" t="s">
        <v>550</v>
      </c>
      <c r="JYB21" s="530" t="s">
        <v>550</v>
      </c>
      <c r="JYC21" s="530" t="s">
        <v>550</v>
      </c>
      <c r="JYD21" s="530" t="s">
        <v>550</v>
      </c>
      <c r="JYE21" s="530" t="s">
        <v>550</v>
      </c>
      <c r="JYF21" s="530" t="s">
        <v>550</v>
      </c>
      <c r="JYG21" s="530" t="s">
        <v>550</v>
      </c>
      <c r="JYH21" s="530" t="s">
        <v>550</v>
      </c>
      <c r="JYI21" s="530" t="s">
        <v>550</v>
      </c>
      <c r="JYJ21" s="530" t="s">
        <v>550</v>
      </c>
      <c r="JYK21" s="530" t="s">
        <v>550</v>
      </c>
      <c r="JYL21" s="530" t="s">
        <v>550</v>
      </c>
      <c r="JYM21" s="530" t="s">
        <v>550</v>
      </c>
      <c r="JYN21" s="530" t="s">
        <v>550</v>
      </c>
      <c r="JYO21" s="530" t="s">
        <v>550</v>
      </c>
      <c r="JYP21" s="530" t="s">
        <v>550</v>
      </c>
      <c r="JYQ21" s="530" t="s">
        <v>550</v>
      </c>
      <c r="JYR21" s="530" t="s">
        <v>550</v>
      </c>
      <c r="JYS21" s="530" t="s">
        <v>550</v>
      </c>
      <c r="JYT21" s="530" t="s">
        <v>550</v>
      </c>
      <c r="JYU21" s="530" t="s">
        <v>550</v>
      </c>
      <c r="JYV21" s="530" t="s">
        <v>550</v>
      </c>
      <c r="JYW21" s="530" t="s">
        <v>550</v>
      </c>
      <c r="JYX21" s="530" t="s">
        <v>550</v>
      </c>
      <c r="JYY21" s="530" t="s">
        <v>550</v>
      </c>
      <c r="JYZ21" s="530" t="s">
        <v>550</v>
      </c>
      <c r="JZA21" s="530" t="s">
        <v>550</v>
      </c>
      <c r="JZB21" s="530" t="s">
        <v>550</v>
      </c>
      <c r="JZC21" s="530" t="s">
        <v>550</v>
      </c>
      <c r="JZD21" s="530" t="s">
        <v>550</v>
      </c>
      <c r="JZE21" s="530" t="s">
        <v>550</v>
      </c>
      <c r="JZF21" s="530" t="s">
        <v>550</v>
      </c>
      <c r="JZG21" s="530" t="s">
        <v>550</v>
      </c>
      <c r="JZH21" s="530" t="s">
        <v>550</v>
      </c>
      <c r="JZI21" s="530" t="s">
        <v>550</v>
      </c>
      <c r="JZJ21" s="530" t="s">
        <v>550</v>
      </c>
      <c r="JZK21" s="530" t="s">
        <v>550</v>
      </c>
      <c r="JZL21" s="530" t="s">
        <v>550</v>
      </c>
      <c r="JZM21" s="530" t="s">
        <v>550</v>
      </c>
      <c r="JZN21" s="530" t="s">
        <v>550</v>
      </c>
      <c r="JZO21" s="530" t="s">
        <v>550</v>
      </c>
      <c r="JZP21" s="530" t="s">
        <v>550</v>
      </c>
      <c r="JZQ21" s="530" t="s">
        <v>550</v>
      </c>
      <c r="JZR21" s="530" t="s">
        <v>550</v>
      </c>
      <c r="JZS21" s="530" t="s">
        <v>550</v>
      </c>
      <c r="JZT21" s="530" t="s">
        <v>550</v>
      </c>
      <c r="JZU21" s="530" t="s">
        <v>550</v>
      </c>
      <c r="JZV21" s="530" t="s">
        <v>550</v>
      </c>
      <c r="JZW21" s="530" t="s">
        <v>550</v>
      </c>
      <c r="JZX21" s="530" t="s">
        <v>550</v>
      </c>
      <c r="JZY21" s="530" t="s">
        <v>550</v>
      </c>
      <c r="JZZ21" s="530" t="s">
        <v>550</v>
      </c>
      <c r="KAA21" s="530" t="s">
        <v>550</v>
      </c>
      <c r="KAB21" s="530" t="s">
        <v>550</v>
      </c>
      <c r="KAC21" s="530" t="s">
        <v>550</v>
      </c>
      <c r="KAD21" s="530" t="s">
        <v>550</v>
      </c>
      <c r="KAE21" s="530" t="s">
        <v>550</v>
      </c>
      <c r="KAF21" s="530" t="s">
        <v>550</v>
      </c>
      <c r="KAG21" s="530" t="s">
        <v>550</v>
      </c>
      <c r="KAH21" s="530" t="s">
        <v>550</v>
      </c>
      <c r="KAI21" s="530" t="s">
        <v>550</v>
      </c>
      <c r="KAJ21" s="530" t="s">
        <v>550</v>
      </c>
      <c r="KAK21" s="530" t="s">
        <v>550</v>
      </c>
      <c r="KAL21" s="530" t="s">
        <v>550</v>
      </c>
      <c r="KAM21" s="530" t="s">
        <v>550</v>
      </c>
      <c r="KAN21" s="530" t="s">
        <v>550</v>
      </c>
      <c r="KAO21" s="530" t="s">
        <v>550</v>
      </c>
      <c r="KAP21" s="530" t="s">
        <v>550</v>
      </c>
      <c r="KAQ21" s="530" t="s">
        <v>550</v>
      </c>
      <c r="KAR21" s="530" t="s">
        <v>550</v>
      </c>
      <c r="KAS21" s="530" t="s">
        <v>550</v>
      </c>
      <c r="KAT21" s="530" t="s">
        <v>550</v>
      </c>
      <c r="KAU21" s="530" t="s">
        <v>550</v>
      </c>
      <c r="KAV21" s="530" t="s">
        <v>550</v>
      </c>
      <c r="KAW21" s="530" t="s">
        <v>550</v>
      </c>
      <c r="KAX21" s="530" t="s">
        <v>550</v>
      </c>
      <c r="KAY21" s="530" t="s">
        <v>550</v>
      </c>
      <c r="KAZ21" s="530" t="s">
        <v>550</v>
      </c>
      <c r="KBA21" s="530" t="s">
        <v>550</v>
      </c>
      <c r="KBB21" s="530" t="s">
        <v>550</v>
      </c>
      <c r="KBC21" s="530" t="s">
        <v>550</v>
      </c>
      <c r="KBD21" s="530" t="s">
        <v>550</v>
      </c>
      <c r="KBE21" s="530" t="s">
        <v>550</v>
      </c>
      <c r="KBF21" s="530" t="s">
        <v>550</v>
      </c>
      <c r="KBG21" s="530" t="s">
        <v>550</v>
      </c>
      <c r="KBH21" s="530" t="s">
        <v>550</v>
      </c>
      <c r="KBI21" s="530" t="s">
        <v>550</v>
      </c>
      <c r="KBJ21" s="530" t="s">
        <v>550</v>
      </c>
      <c r="KBK21" s="530" t="s">
        <v>550</v>
      </c>
      <c r="KBL21" s="530" t="s">
        <v>550</v>
      </c>
      <c r="KBM21" s="530" t="s">
        <v>550</v>
      </c>
      <c r="KBN21" s="530" t="s">
        <v>550</v>
      </c>
      <c r="KBO21" s="530" t="s">
        <v>550</v>
      </c>
      <c r="KBP21" s="530" t="s">
        <v>550</v>
      </c>
      <c r="KBQ21" s="530" t="s">
        <v>550</v>
      </c>
      <c r="KBR21" s="530" t="s">
        <v>550</v>
      </c>
      <c r="KBS21" s="530" t="s">
        <v>550</v>
      </c>
      <c r="KBT21" s="530" t="s">
        <v>550</v>
      </c>
      <c r="KBU21" s="530" t="s">
        <v>550</v>
      </c>
      <c r="KBV21" s="530" t="s">
        <v>550</v>
      </c>
      <c r="KBW21" s="530" t="s">
        <v>550</v>
      </c>
      <c r="KBX21" s="530" t="s">
        <v>550</v>
      </c>
      <c r="KBY21" s="530" t="s">
        <v>550</v>
      </c>
      <c r="KBZ21" s="530" t="s">
        <v>550</v>
      </c>
      <c r="KCA21" s="530" t="s">
        <v>550</v>
      </c>
      <c r="KCB21" s="530" t="s">
        <v>550</v>
      </c>
      <c r="KCC21" s="530" t="s">
        <v>550</v>
      </c>
      <c r="KCD21" s="530" t="s">
        <v>550</v>
      </c>
      <c r="KCE21" s="530" t="s">
        <v>550</v>
      </c>
      <c r="KCF21" s="530" t="s">
        <v>550</v>
      </c>
      <c r="KCG21" s="530" t="s">
        <v>550</v>
      </c>
      <c r="KCH21" s="530" t="s">
        <v>550</v>
      </c>
      <c r="KCI21" s="530" t="s">
        <v>550</v>
      </c>
      <c r="KCJ21" s="530" t="s">
        <v>550</v>
      </c>
      <c r="KCK21" s="530" t="s">
        <v>550</v>
      </c>
      <c r="KCL21" s="530" t="s">
        <v>550</v>
      </c>
      <c r="KCM21" s="530" t="s">
        <v>550</v>
      </c>
      <c r="KCN21" s="530" t="s">
        <v>550</v>
      </c>
      <c r="KCO21" s="530" t="s">
        <v>550</v>
      </c>
      <c r="KCP21" s="530" t="s">
        <v>550</v>
      </c>
      <c r="KCQ21" s="530" t="s">
        <v>550</v>
      </c>
      <c r="KCR21" s="530" t="s">
        <v>550</v>
      </c>
      <c r="KCS21" s="530" t="s">
        <v>550</v>
      </c>
      <c r="KCT21" s="530" t="s">
        <v>550</v>
      </c>
      <c r="KCU21" s="530" t="s">
        <v>550</v>
      </c>
      <c r="KCV21" s="530" t="s">
        <v>550</v>
      </c>
      <c r="KCW21" s="530" t="s">
        <v>550</v>
      </c>
      <c r="KCX21" s="530" t="s">
        <v>550</v>
      </c>
      <c r="KCY21" s="530" t="s">
        <v>550</v>
      </c>
      <c r="KCZ21" s="530" t="s">
        <v>550</v>
      </c>
      <c r="KDA21" s="530" t="s">
        <v>550</v>
      </c>
      <c r="KDB21" s="530" t="s">
        <v>550</v>
      </c>
      <c r="KDC21" s="530" t="s">
        <v>550</v>
      </c>
      <c r="KDD21" s="530" t="s">
        <v>550</v>
      </c>
      <c r="KDE21" s="530" t="s">
        <v>550</v>
      </c>
      <c r="KDF21" s="530" t="s">
        <v>550</v>
      </c>
      <c r="KDG21" s="530" t="s">
        <v>550</v>
      </c>
      <c r="KDH21" s="530" t="s">
        <v>550</v>
      </c>
      <c r="KDI21" s="530" t="s">
        <v>550</v>
      </c>
      <c r="KDJ21" s="530" t="s">
        <v>550</v>
      </c>
      <c r="KDK21" s="530" t="s">
        <v>550</v>
      </c>
      <c r="KDL21" s="530" t="s">
        <v>550</v>
      </c>
      <c r="KDM21" s="530" t="s">
        <v>550</v>
      </c>
      <c r="KDN21" s="530" t="s">
        <v>550</v>
      </c>
      <c r="KDO21" s="530" t="s">
        <v>550</v>
      </c>
      <c r="KDP21" s="530" t="s">
        <v>550</v>
      </c>
      <c r="KDQ21" s="530" t="s">
        <v>550</v>
      </c>
      <c r="KDR21" s="530" t="s">
        <v>550</v>
      </c>
      <c r="KDS21" s="530" t="s">
        <v>550</v>
      </c>
      <c r="KDT21" s="530" t="s">
        <v>550</v>
      </c>
      <c r="KDU21" s="530" t="s">
        <v>550</v>
      </c>
      <c r="KDV21" s="530" t="s">
        <v>550</v>
      </c>
      <c r="KDW21" s="530" t="s">
        <v>550</v>
      </c>
      <c r="KDX21" s="530" t="s">
        <v>550</v>
      </c>
      <c r="KDY21" s="530" t="s">
        <v>550</v>
      </c>
      <c r="KDZ21" s="530" t="s">
        <v>550</v>
      </c>
      <c r="KEA21" s="530" t="s">
        <v>550</v>
      </c>
      <c r="KEB21" s="530" t="s">
        <v>550</v>
      </c>
      <c r="KEC21" s="530" t="s">
        <v>550</v>
      </c>
      <c r="KED21" s="530" t="s">
        <v>550</v>
      </c>
      <c r="KEE21" s="530" t="s">
        <v>550</v>
      </c>
      <c r="KEF21" s="530" t="s">
        <v>550</v>
      </c>
      <c r="KEG21" s="530" t="s">
        <v>550</v>
      </c>
      <c r="KEH21" s="530" t="s">
        <v>550</v>
      </c>
      <c r="KEI21" s="530" t="s">
        <v>550</v>
      </c>
      <c r="KEJ21" s="530" t="s">
        <v>550</v>
      </c>
      <c r="KEK21" s="530" t="s">
        <v>550</v>
      </c>
      <c r="KEL21" s="530" t="s">
        <v>550</v>
      </c>
      <c r="KEM21" s="530" t="s">
        <v>550</v>
      </c>
      <c r="KEN21" s="530" t="s">
        <v>550</v>
      </c>
      <c r="KEO21" s="530" t="s">
        <v>550</v>
      </c>
      <c r="KEP21" s="530" t="s">
        <v>550</v>
      </c>
      <c r="KEQ21" s="530" t="s">
        <v>550</v>
      </c>
      <c r="KER21" s="530" t="s">
        <v>550</v>
      </c>
      <c r="KES21" s="530" t="s">
        <v>550</v>
      </c>
      <c r="KET21" s="530" t="s">
        <v>550</v>
      </c>
      <c r="KEU21" s="530" t="s">
        <v>550</v>
      </c>
      <c r="KEV21" s="530" t="s">
        <v>550</v>
      </c>
      <c r="KEW21" s="530" t="s">
        <v>550</v>
      </c>
      <c r="KEX21" s="530" t="s">
        <v>550</v>
      </c>
      <c r="KEY21" s="530" t="s">
        <v>550</v>
      </c>
      <c r="KEZ21" s="530" t="s">
        <v>550</v>
      </c>
      <c r="KFA21" s="530" t="s">
        <v>550</v>
      </c>
      <c r="KFB21" s="530" t="s">
        <v>550</v>
      </c>
      <c r="KFC21" s="530" t="s">
        <v>550</v>
      </c>
      <c r="KFD21" s="530" t="s">
        <v>550</v>
      </c>
      <c r="KFE21" s="530" t="s">
        <v>550</v>
      </c>
      <c r="KFF21" s="530" t="s">
        <v>550</v>
      </c>
      <c r="KFG21" s="530" t="s">
        <v>550</v>
      </c>
      <c r="KFH21" s="530" t="s">
        <v>550</v>
      </c>
      <c r="KFI21" s="530" t="s">
        <v>550</v>
      </c>
      <c r="KFJ21" s="530" t="s">
        <v>550</v>
      </c>
      <c r="KFK21" s="530" t="s">
        <v>550</v>
      </c>
      <c r="KFL21" s="530" t="s">
        <v>550</v>
      </c>
      <c r="KFM21" s="530" t="s">
        <v>550</v>
      </c>
      <c r="KFN21" s="530" t="s">
        <v>550</v>
      </c>
      <c r="KFO21" s="530" t="s">
        <v>550</v>
      </c>
      <c r="KFP21" s="530" t="s">
        <v>550</v>
      </c>
      <c r="KFQ21" s="530" t="s">
        <v>550</v>
      </c>
      <c r="KFR21" s="530" t="s">
        <v>550</v>
      </c>
      <c r="KFS21" s="530" t="s">
        <v>550</v>
      </c>
      <c r="KFT21" s="530" t="s">
        <v>550</v>
      </c>
      <c r="KFU21" s="530" t="s">
        <v>550</v>
      </c>
      <c r="KFV21" s="530" t="s">
        <v>550</v>
      </c>
      <c r="KFW21" s="530" t="s">
        <v>550</v>
      </c>
      <c r="KFX21" s="530" t="s">
        <v>550</v>
      </c>
      <c r="KFY21" s="530" t="s">
        <v>550</v>
      </c>
      <c r="KFZ21" s="530" t="s">
        <v>550</v>
      </c>
      <c r="KGA21" s="530" t="s">
        <v>550</v>
      </c>
      <c r="KGB21" s="530" t="s">
        <v>550</v>
      </c>
      <c r="KGC21" s="530" t="s">
        <v>550</v>
      </c>
      <c r="KGD21" s="530" t="s">
        <v>550</v>
      </c>
      <c r="KGE21" s="530" t="s">
        <v>550</v>
      </c>
      <c r="KGF21" s="530" t="s">
        <v>550</v>
      </c>
      <c r="KGG21" s="530" t="s">
        <v>550</v>
      </c>
      <c r="KGH21" s="530" t="s">
        <v>550</v>
      </c>
      <c r="KGI21" s="530" t="s">
        <v>550</v>
      </c>
      <c r="KGJ21" s="530" t="s">
        <v>550</v>
      </c>
      <c r="KGK21" s="530" t="s">
        <v>550</v>
      </c>
      <c r="KGL21" s="530" t="s">
        <v>550</v>
      </c>
      <c r="KGM21" s="530" t="s">
        <v>550</v>
      </c>
      <c r="KGN21" s="530" t="s">
        <v>550</v>
      </c>
      <c r="KGO21" s="530" t="s">
        <v>550</v>
      </c>
      <c r="KGP21" s="530" t="s">
        <v>550</v>
      </c>
      <c r="KGQ21" s="530" t="s">
        <v>550</v>
      </c>
      <c r="KGR21" s="530" t="s">
        <v>550</v>
      </c>
      <c r="KGS21" s="530" t="s">
        <v>550</v>
      </c>
      <c r="KGT21" s="530" t="s">
        <v>550</v>
      </c>
      <c r="KGU21" s="530" t="s">
        <v>550</v>
      </c>
      <c r="KGV21" s="530" t="s">
        <v>550</v>
      </c>
      <c r="KGW21" s="530" t="s">
        <v>550</v>
      </c>
      <c r="KGX21" s="530" t="s">
        <v>550</v>
      </c>
      <c r="KGY21" s="530" t="s">
        <v>550</v>
      </c>
      <c r="KGZ21" s="530" t="s">
        <v>550</v>
      </c>
      <c r="KHA21" s="530" t="s">
        <v>550</v>
      </c>
      <c r="KHB21" s="530" t="s">
        <v>550</v>
      </c>
      <c r="KHC21" s="530" t="s">
        <v>550</v>
      </c>
      <c r="KHD21" s="530" t="s">
        <v>550</v>
      </c>
      <c r="KHE21" s="530" t="s">
        <v>550</v>
      </c>
      <c r="KHF21" s="530" t="s">
        <v>550</v>
      </c>
      <c r="KHG21" s="530" t="s">
        <v>550</v>
      </c>
      <c r="KHH21" s="530" t="s">
        <v>550</v>
      </c>
      <c r="KHI21" s="530" t="s">
        <v>550</v>
      </c>
      <c r="KHJ21" s="530" t="s">
        <v>550</v>
      </c>
      <c r="KHK21" s="530" t="s">
        <v>550</v>
      </c>
      <c r="KHL21" s="530" t="s">
        <v>550</v>
      </c>
      <c r="KHM21" s="530" t="s">
        <v>550</v>
      </c>
      <c r="KHN21" s="530" t="s">
        <v>550</v>
      </c>
      <c r="KHO21" s="530" t="s">
        <v>550</v>
      </c>
      <c r="KHP21" s="530" t="s">
        <v>550</v>
      </c>
      <c r="KHQ21" s="530" t="s">
        <v>550</v>
      </c>
      <c r="KHR21" s="530" t="s">
        <v>550</v>
      </c>
      <c r="KHS21" s="530" t="s">
        <v>550</v>
      </c>
      <c r="KHT21" s="530" t="s">
        <v>550</v>
      </c>
      <c r="KHU21" s="530" t="s">
        <v>550</v>
      </c>
      <c r="KHV21" s="530" t="s">
        <v>550</v>
      </c>
      <c r="KHW21" s="530" t="s">
        <v>550</v>
      </c>
      <c r="KHX21" s="530" t="s">
        <v>550</v>
      </c>
      <c r="KHY21" s="530" t="s">
        <v>550</v>
      </c>
      <c r="KHZ21" s="530" t="s">
        <v>550</v>
      </c>
      <c r="KIA21" s="530" t="s">
        <v>550</v>
      </c>
      <c r="KIB21" s="530" t="s">
        <v>550</v>
      </c>
      <c r="KIC21" s="530" t="s">
        <v>550</v>
      </c>
      <c r="KID21" s="530" t="s">
        <v>550</v>
      </c>
      <c r="KIE21" s="530" t="s">
        <v>550</v>
      </c>
      <c r="KIF21" s="530" t="s">
        <v>550</v>
      </c>
      <c r="KIG21" s="530" t="s">
        <v>550</v>
      </c>
      <c r="KIH21" s="530" t="s">
        <v>550</v>
      </c>
      <c r="KII21" s="530" t="s">
        <v>550</v>
      </c>
      <c r="KIJ21" s="530" t="s">
        <v>550</v>
      </c>
      <c r="KIK21" s="530" t="s">
        <v>550</v>
      </c>
      <c r="KIL21" s="530" t="s">
        <v>550</v>
      </c>
      <c r="KIM21" s="530" t="s">
        <v>550</v>
      </c>
      <c r="KIN21" s="530" t="s">
        <v>550</v>
      </c>
      <c r="KIO21" s="530" t="s">
        <v>550</v>
      </c>
      <c r="KIP21" s="530" t="s">
        <v>550</v>
      </c>
      <c r="KIQ21" s="530" t="s">
        <v>550</v>
      </c>
      <c r="KIR21" s="530" t="s">
        <v>550</v>
      </c>
      <c r="KIS21" s="530" t="s">
        <v>550</v>
      </c>
      <c r="KIT21" s="530" t="s">
        <v>550</v>
      </c>
      <c r="KIU21" s="530" t="s">
        <v>550</v>
      </c>
      <c r="KIV21" s="530" t="s">
        <v>550</v>
      </c>
      <c r="KIW21" s="530" t="s">
        <v>550</v>
      </c>
      <c r="KIX21" s="530" t="s">
        <v>550</v>
      </c>
      <c r="KIY21" s="530" t="s">
        <v>550</v>
      </c>
      <c r="KIZ21" s="530" t="s">
        <v>550</v>
      </c>
      <c r="KJA21" s="530" t="s">
        <v>550</v>
      </c>
      <c r="KJB21" s="530" t="s">
        <v>550</v>
      </c>
      <c r="KJC21" s="530" t="s">
        <v>550</v>
      </c>
      <c r="KJD21" s="530" t="s">
        <v>550</v>
      </c>
      <c r="KJE21" s="530" t="s">
        <v>550</v>
      </c>
      <c r="KJF21" s="530" t="s">
        <v>550</v>
      </c>
      <c r="KJG21" s="530" t="s">
        <v>550</v>
      </c>
      <c r="KJH21" s="530" t="s">
        <v>550</v>
      </c>
      <c r="KJI21" s="530" t="s">
        <v>550</v>
      </c>
      <c r="KJJ21" s="530" t="s">
        <v>550</v>
      </c>
      <c r="KJK21" s="530" t="s">
        <v>550</v>
      </c>
      <c r="KJL21" s="530" t="s">
        <v>550</v>
      </c>
      <c r="KJM21" s="530" t="s">
        <v>550</v>
      </c>
      <c r="KJN21" s="530" t="s">
        <v>550</v>
      </c>
      <c r="KJO21" s="530" t="s">
        <v>550</v>
      </c>
      <c r="KJP21" s="530" t="s">
        <v>550</v>
      </c>
      <c r="KJQ21" s="530" t="s">
        <v>550</v>
      </c>
      <c r="KJR21" s="530" t="s">
        <v>550</v>
      </c>
      <c r="KJS21" s="530" t="s">
        <v>550</v>
      </c>
      <c r="KJT21" s="530" t="s">
        <v>550</v>
      </c>
      <c r="KJU21" s="530" t="s">
        <v>550</v>
      </c>
      <c r="KJV21" s="530" t="s">
        <v>550</v>
      </c>
      <c r="KJW21" s="530" t="s">
        <v>550</v>
      </c>
      <c r="KJX21" s="530" t="s">
        <v>550</v>
      </c>
      <c r="KJY21" s="530" t="s">
        <v>550</v>
      </c>
      <c r="KJZ21" s="530" t="s">
        <v>550</v>
      </c>
      <c r="KKA21" s="530" t="s">
        <v>550</v>
      </c>
      <c r="KKB21" s="530" t="s">
        <v>550</v>
      </c>
      <c r="KKC21" s="530" t="s">
        <v>550</v>
      </c>
      <c r="KKD21" s="530" t="s">
        <v>550</v>
      </c>
      <c r="KKE21" s="530" t="s">
        <v>550</v>
      </c>
      <c r="KKF21" s="530" t="s">
        <v>550</v>
      </c>
      <c r="KKG21" s="530" t="s">
        <v>550</v>
      </c>
      <c r="KKH21" s="530" t="s">
        <v>550</v>
      </c>
      <c r="KKI21" s="530" t="s">
        <v>550</v>
      </c>
      <c r="KKJ21" s="530" t="s">
        <v>550</v>
      </c>
      <c r="KKK21" s="530" t="s">
        <v>550</v>
      </c>
      <c r="KKL21" s="530" t="s">
        <v>550</v>
      </c>
      <c r="KKM21" s="530" t="s">
        <v>550</v>
      </c>
      <c r="KKN21" s="530" t="s">
        <v>550</v>
      </c>
      <c r="KKO21" s="530" t="s">
        <v>550</v>
      </c>
      <c r="KKP21" s="530" t="s">
        <v>550</v>
      </c>
      <c r="KKQ21" s="530" t="s">
        <v>550</v>
      </c>
      <c r="KKR21" s="530" t="s">
        <v>550</v>
      </c>
      <c r="KKS21" s="530" t="s">
        <v>550</v>
      </c>
      <c r="KKT21" s="530" t="s">
        <v>550</v>
      </c>
      <c r="KKU21" s="530" t="s">
        <v>550</v>
      </c>
      <c r="KKV21" s="530" t="s">
        <v>550</v>
      </c>
      <c r="KKW21" s="530" t="s">
        <v>550</v>
      </c>
      <c r="KKX21" s="530" t="s">
        <v>550</v>
      </c>
      <c r="KKY21" s="530" t="s">
        <v>550</v>
      </c>
      <c r="KKZ21" s="530" t="s">
        <v>550</v>
      </c>
      <c r="KLA21" s="530" t="s">
        <v>550</v>
      </c>
      <c r="KLB21" s="530" t="s">
        <v>550</v>
      </c>
      <c r="KLC21" s="530" t="s">
        <v>550</v>
      </c>
      <c r="KLD21" s="530" t="s">
        <v>550</v>
      </c>
      <c r="KLE21" s="530" t="s">
        <v>550</v>
      </c>
      <c r="KLF21" s="530" t="s">
        <v>550</v>
      </c>
      <c r="KLG21" s="530" t="s">
        <v>550</v>
      </c>
      <c r="KLH21" s="530" t="s">
        <v>550</v>
      </c>
      <c r="KLI21" s="530" t="s">
        <v>550</v>
      </c>
      <c r="KLJ21" s="530" t="s">
        <v>550</v>
      </c>
      <c r="KLK21" s="530" t="s">
        <v>550</v>
      </c>
      <c r="KLL21" s="530" t="s">
        <v>550</v>
      </c>
      <c r="KLM21" s="530" t="s">
        <v>550</v>
      </c>
      <c r="KLN21" s="530" t="s">
        <v>550</v>
      </c>
      <c r="KLO21" s="530" t="s">
        <v>550</v>
      </c>
      <c r="KLP21" s="530" t="s">
        <v>550</v>
      </c>
      <c r="KLQ21" s="530" t="s">
        <v>550</v>
      </c>
      <c r="KLR21" s="530" t="s">
        <v>550</v>
      </c>
      <c r="KLS21" s="530" t="s">
        <v>550</v>
      </c>
      <c r="KLT21" s="530" t="s">
        <v>550</v>
      </c>
      <c r="KLU21" s="530" t="s">
        <v>550</v>
      </c>
      <c r="KLV21" s="530" t="s">
        <v>550</v>
      </c>
      <c r="KLW21" s="530" t="s">
        <v>550</v>
      </c>
      <c r="KLX21" s="530" t="s">
        <v>550</v>
      </c>
      <c r="KLY21" s="530" t="s">
        <v>550</v>
      </c>
      <c r="KLZ21" s="530" t="s">
        <v>550</v>
      </c>
      <c r="KMA21" s="530" t="s">
        <v>550</v>
      </c>
      <c r="KMB21" s="530" t="s">
        <v>550</v>
      </c>
      <c r="KMC21" s="530" t="s">
        <v>550</v>
      </c>
      <c r="KMD21" s="530" t="s">
        <v>550</v>
      </c>
      <c r="KME21" s="530" t="s">
        <v>550</v>
      </c>
      <c r="KMF21" s="530" t="s">
        <v>550</v>
      </c>
      <c r="KMG21" s="530" t="s">
        <v>550</v>
      </c>
      <c r="KMH21" s="530" t="s">
        <v>550</v>
      </c>
      <c r="KMI21" s="530" t="s">
        <v>550</v>
      </c>
      <c r="KMJ21" s="530" t="s">
        <v>550</v>
      </c>
      <c r="KMK21" s="530" t="s">
        <v>550</v>
      </c>
      <c r="KML21" s="530" t="s">
        <v>550</v>
      </c>
      <c r="KMM21" s="530" t="s">
        <v>550</v>
      </c>
      <c r="KMN21" s="530" t="s">
        <v>550</v>
      </c>
      <c r="KMO21" s="530" t="s">
        <v>550</v>
      </c>
      <c r="KMP21" s="530" t="s">
        <v>550</v>
      </c>
      <c r="KMQ21" s="530" t="s">
        <v>550</v>
      </c>
      <c r="KMR21" s="530" t="s">
        <v>550</v>
      </c>
      <c r="KMS21" s="530" t="s">
        <v>550</v>
      </c>
      <c r="KMT21" s="530" t="s">
        <v>550</v>
      </c>
      <c r="KMU21" s="530" t="s">
        <v>550</v>
      </c>
      <c r="KMV21" s="530" t="s">
        <v>550</v>
      </c>
      <c r="KMW21" s="530" t="s">
        <v>550</v>
      </c>
      <c r="KMX21" s="530" t="s">
        <v>550</v>
      </c>
      <c r="KMY21" s="530" t="s">
        <v>550</v>
      </c>
      <c r="KMZ21" s="530" t="s">
        <v>550</v>
      </c>
      <c r="KNA21" s="530" t="s">
        <v>550</v>
      </c>
      <c r="KNB21" s="530" t="s">
        <v>550</v>
      </c>
      <c r="KNC21" s="530" t="s">
        <v>550</v>
      </c>
      <c r="KND21" s="530" t="s">
        <v>550</v>
      </c>
      <c r="KNE21" s="530" t="s">
        <v>550</v>
      </c>
      <c r="KNF21" s="530" t="s">
        <v>550</v>
      </c>
      <c r="KNG21" s="530" t="s">
        <v>550</v>
      </c>
      <c r="KNH21" s="530" t="s">
        <v>550</v>
      </c>
      <c r="KNI21" s="530" t="s">
        <v>550</v>
      </c>
      <c r="KNJ21" s="530" t="s">
        <v>550</v>
      </c>
      <c r="KNK21" s="530" t="s">
        <v>550</v>
      </c>
      <c r="KNL21" s="530" t="s">
        <v>550</v>
      </c>
      <c r="KNM21" s="530" t="s">
        <v>550</v>
      </c>
      <c r="KNN21" s="530" t="s">
        <v>550</v>
      </c>
      <c r="KNO21" s="530" t="s">
        <v>550</v>
      </c>
      <c r="KNP21" s="530" t="s">
        <v>550</v>
      </c>
      <c r="KNQ21" s="530" t="s">
        <v>550</v>
      </c>
      <c r="KNR21" s="530" t="s">
        <v>550</v>
      </c>
      <c r="KNS21" s="530" t="s">
        <v>550</v>
      </c>
      <c r="KNT21" s="530" t="s">
        <v>550</v>
      </c>
      <c r="KNU21" s="530" t="s">
        <v>550</v>
      </c>
      <c r="KNV21" s="530" t="s">
        <v>550</v>
      </c>
      <c r="KNW21" s="530" t="s">
        <v>550</v>
      </c>
      <c r="KNX21" s="530" t="s">
        <v>550</v>
      </c>
      <c r="KNY21" s="530" t="s">
        <v>550</v>
      </c>
      <c r="KNZ21" s="530" t="s">
        <v>550</v>
      </c>
      <c r="KOA21" s="530" t="s">
        <v>550</v>
      </c>
      <c r="KOB21" s="530" t="s">
        <v>550</v>
      </c>
      <c r="KOC21" s="530" t="s">
        <v>550</v>
      </c>
      <c r="KOD21" s="530" t="s">
        <v>550</v>
      </c>
      <c r="KOE21" s="530" t="s">
        <v>550</v>
      </c>
      <c r="KOF21" s="530" t="s">
        <v>550</v>
      </c>
      <c r="KOG21" s="530" t="s">
        <v>550</v>
      </c>
      <c r="KOH21" s="530" t="s">
        <v>550</v>
      </c>
      <c r="KOI21" s="530" t="s">
        <v>550</v>
      </c>
      <c r="KOJ21" s="530" t="s">
        <v>550</v>
      </c>
      <c r="KOK21" s="530" t="s">
        <v>550</v>
      </c>
      <c r="KOL21" s="530" t="s">
        <v>550</v>
      </c>
      <c r="KOM21" s="530" t="s">
        <v>550</v>
      </c>
      <c r="KON21" s="530" t="s">
        <v>550</v>
      </c>
      <c r="KOO21" s="530" t="s">
        <v>550</v>
      </c>
      <c r="KOP21" s="530" t="s">
        <v>550</v>
      </c>
      <c r="KOQ21" s="530" t="s">
        <v>550</v>
      </c>
      <c r="KOR21" s="530" t="s">
        <v>550</v>
      </c>
      <c r="KOS21" s="530" t="s">
        <v>550</v>
      </c>
      <c r="KOT21" s="530" t="s">
        <v>550</v>
      </c>
      <c r="KOU21" s="530" t="s">
        <v>550</v>
      </c>
      <c r="KOV21" s="530" t="s">
        <v>550</v>
      </c>
      <c r="KOW21" s="530" t="s">
        <v>550</v>
      </c>
      <c r="KOX21" s="530" t="s">
        <v>550</v>
      </c>
      <c r="KOY21" s="530" t="s">
        <v>550</v>
      </c>
      <c r="KOZ21" s="530" t="s">
        <v>550</v>
      </c>
      <c r="KPA21" s="530" t="s">
        <v>550</v>
      </c>
      <c r="KPB21" s="530" t="s">
        <v>550</v>
      </c>
      <c r="KPC21" s="530" t="s">
        <v>550</v>
      </c>
      <c r="KPD21" s="530" t="s">
        <v>550</v>
      </c>
      <c r="KPE21" s="530" t="s">
        <v>550</v>
      </c>
      <c r="KPF21" s="530" t="s">
        <v>550</v>
      </c>
      <c r="KPG21" s="530" t="s">
        <v>550</v>
      </c>
      <c r="KPH21" s="530" t="s">
        <v>550</v>
      </c>
      <c r="KPI21" s="530" t="s">
        <v>550</v>
      </c>
      <c r="KPJ21" s="530" t="s">
        <v>550</v>
      </c>
      <c r="KPK21" s="530" t="s">
        <v>550</v>
      </c>
      <c r="KPL21" s="530" t="s">
        <v>550</v>
      </c>
      <c r="KPM21" s="530" t="s">
        <v>550</v>
      </c>
      <c r="KPN21" s="530" t="s">
        <v>550</v>
      </c>
      <c r="KPO21" s="530" t="s">
        <v>550</v>
      </c>
      <c r="KPP21" s="530" t="s">
        <v>550</v>
      </c>
      <c r="KPQ21" s="530" t="s">
        <v>550</v>
      </c>
      <c r="KPR21" s="530" t="s">
        <v>550</v>
      </c>
      <c r="KPS21" s="530" t="s">
        <v>550</v>
      </c>
      <c r="KPT21" s="530" t="s">
        <v>550</v>
      </c>
      <c r="KPU21" s="530" t="s">
        <v>550</v>
      </c>
      <c r="KPV21" s="530" t="s">
        <v>550</v>
      </c>
      <c r="KPW21" s="530" t="s">
        <v>550</v>
      </c>
      <c r="KPX21" s="530" t="s">
        <v>550</v>
      </c>
      <c r="KPY21" s="530" t="s">
        <v>550</v>
      </c>
      <c r="KPZ21" s="530" t="s">
        <v>550</v>
      </c>
      <c r="KQA21" s="530" t="s">
        <v>550</v>
      </c>
      <c r="KQB21" s="530" t="s">
        <v>550</v>
      </c>
      <c r="KQC21" s="530" t="s">
        <v>550</v>
      </c>
      <c r="KQD21" s="530" t="s">
        <v>550</v>
      </c>
      <c r="KQE21" s="530" t="s">
        <v>550</v>
      </c>
      <c r="KQF21" s="530" t="s">
        <v>550</v>
      </c>
      <c r="KQG21" s="530" t="s">
        <v>550</v>
      </c>
      <c r="KQH21" s="530" t="s">
        <v>550</v>
      </c>
      <c r="KQI21" s="530" t="s">
        <v>550</v>
      </c>
      <c r="KQJ21" s="530" t="s">
        <v>550</v>
      </c>
      <c r="KQK21" s="530" t="s">
        <v>550</v>
      </c>
      <c r="KQL21" s="530" t="s">
        <v>550</v>
      </c>
      <c r="KQM21" s="530" t="s">
        <v>550</v>
      </c>
      <c r="KQN21" s="530" t="s">
        <v>550</v>
      </c>
      <c r="KQO21" s="530" t="s">
        <v>550</v>
      </c>
      <c r="KQP21" s="530" t="s">
        <v>550</v>
      </c>
      <c r="KQQ21" s="530" t="s">
        <v>550</v>
      </c>
      <c r="KQR21" s="530" t="s">
        <v>550</v>
      </c>
      <c r="KQS21" s="530" t="s">
        <v>550</v>
      </c>
      <c r="KQT21" s="530" t="s">
        <v>550</v>
      </c>
      <c r="KQU21" s="530" t="s">
        <v>550</v>
      </c>
      <c r="KQV21" s="530" t="s">
        <v>550</v>
      </c>
      <c r="KQW21" s="530" t="s">
        <v>550</v>
      </c>
      <c r="KQX21" s="530" t="s">
        <v>550</v>
      </c>
      <c r="KQY21" s="530" t="s">
        <v>550</v>
      </c>
      <c r="KQZ21" s="530" t="s">
        <v>550</v>
      </c>
      <c r="KRA21" s="530" t="s">
        <v>550</v>
      </c>
      <c r="KRB21" s="530" t="s">
        <v>550</v>
      </c>
      <c r="KRC21" s="530" t="s">
        <v>550</v>
      </c>
      <c r="KRD21" s="530" t="s">
        <v>550</v>
      </c>
      <c r="KRE21" s="530" t="s">
        <v>550</v>
      </c>
      <c r="KRF21" s="530" t="s">
        <v>550</v>
      </c>
      <c r="KRG21" s="530" t="s">
        <v>550</v>
      </c>
      <c r="KRH21" s="530" t="s">
        <v>550</v>
      </c>
      <c r="KRI21" s="530" t="s">
        <v>550</v>
      </c>
      <c r="KRJ21" s="530" t="s">
        <v>550</v>
      </c>
      <c r="KRK21" s="530" t="s">
        <v>550</v>
      </c>
      <c r="KRL21" s="530" t="s">
        <v>550</v>
      </c>
      <c r="KRM21" s="530" t="s">
        <v>550</v>
      </c>
      <c r="KRN21" s="530" t="s">
        <v>550</v>
      </c>
      <c r="KRO21" s="530" t="s">
        <v>550</v>
      </c>
      <c r="KRP21" s="530" t="s">
        <v>550</v>
      </c>
      <c r="KRQ21" s="530" t="s">
        <v>550</v>
      </c>
      <c r="KRR21" s="530" t="s">
        <v>550</v>
      </c>
      <c r="KRS21" s="530" t="s">
        <v>550</v>
      </c>
      <c r="KRT21" s="530" t="s">
        <v>550</v>
      </c>
      <c r="KRU21" s="530" t="s">
        <v>550</v>
      </c>
      <c r="KRV21" s="530" t="s">
        <v>550</v>
      </c>
      <c r="KRW21" s="530" t="s">
        <v>550</v>
      </c>
      <c r="KRX21" s="530" t="s">
        <v>550</v>
      </c>
      <c r="KRY21" s="530" t="s">
        <v>550</v>
      </c>
      <c r="KRZ21" s="530" t="s">
        <v>550</v>
      </c>
      <c r="KSA21" s="530" t="s">
        <v>550</v>
      </c>
      <c r="KSB21" s="530" t="s">
        <v>550</v>
      </c>
      <c r="KSC21" s="530" t="s">
        <v>550</v>
      </c>
      <c r="KSD21" s="530" t="s">
        <v>550</v>
      </c>
      <c r="KSE21" s="530" t="s">
        <v>550</v>
      </c>
      <c r="KSF21" s="530" t="s">
        <v>550</v>
      </c>
      <c r="KSG21" s="530" t="s">
        <v>550</v>
      </c>
      <c r="KSH21" s="530" t="s">
        <v>550</v>
      </c>
      <c r="KSI21" s="530" t="s">
        <v>550</v>
      </c>
      <c r="KSJ21" s="530" t="s">
        <v>550</v>
      </c>
      <c r="KSK21" s="530" t="s">
        <v>550</v>
      </c>
      <c r="KSL21" s="530" t="s">
        <v>550</v>
      </c>
      <c r="KSM21" s="530" t="s">
        <v>550</v>
      </c>
      <c r="KSN21" s="530" t="s">
        <v>550</v>
      </c>
      <c r="KSO21" s="530" t="s">
        <v>550</v>
      </c>
      <c r="KSP21" s="530" t="s">
        <v>550</v>
      </c>
      <c r="KSQ21" s="530" t="s">
        <v>550</v>
      </c>
      <c r="KSR21" s="530" t="s">
        <v>550</v>
      </c>
      <c r="KSS21" s="530" t="s">
        <v>550</v>
      </c>
      <c r="KST21" s="530" t="s">
        <v>550</v>
      </c>
      <c r="KSU21" s="530" t="s">
        <v>550</v>
      </c>
      <c r="KSV21" s="530" t="s">
        <v>550</v>
      </c>
      <c r="KSW21" s="530" t="s">
        <v>550</v>
      </c>
      <c r="KSX21" s="530" t="s">
        <v>550</v>
      </c>
      <c r="KSY21" s="530" t="s">
        <v>550</v>
      </c>
      <c r="KSZ21" s="530" t="s">
        <v>550</v>
      </c>
      <c r="KTA21" s="530" t="s">
        <v>550</v>
      </c>
      <c r="KTB21" s="530" t="s">
        <v>550</v>
      </c>
      <c r="KTC21" s="530" t="s">
        <v>550</v>
      </c>
      <c r="KTD21" s="530" t="s">
        <v>550</v>
      </c>
      <c r="KTE21" s="530" t="s">
        <v>550</v>
      </c>
      <c r="KTF21" s="530" t="s">
        <v>550</v>
      </c>
      <c r="KTG21" s="530" t="s">
        <v>550</v>
      </c>
      <c r="KTH21" s="530" t="s">
        <v>550</v>
      </c>
      <c r="KTI21" s="530" t="s">
        <v>550</v>
      </c>
      <c r="KTJ21" s="530" t="s">
        <v>550</v>
      </c>
      <c r="KTK21" s="530" t="s">
        <v>550</v>
      </c>
      <c r="KTL21" s="530" t="s">
        <v>550</v>
      </c>
      <c r="KTM21" s="530" t="s">
        <v>550</v>
      </c>
      <c r="KTN21" s="530" t="s">
        <v>550</v>
      </c>
      <c r="KTO21" s="530" t="s">
        <v>550</v>
      </c>
      <c r="KTP21" s="530" t="s">
        <v>550</v>
      </c>
      <c r="KTQ21" s="530" t="s">
        <v>550</v>
      </c>
      <c r="KTR21" s="530" t="s">
        <v>550</v>
      </c>
      <c r="KTS21" s="530" t="s">
        <v>550</v>
      </c>
      <c r="KTT21" s="530" t="s">
        <v>550</v>
      </c>
      <c r="KTU21" s="530" t="s">
        <v>550</v>
      </c>
      <c r="KTV21" s="530" t="s">
        <v>550</v>
      </c>
      <c r="KTW21" s="530" t="s">
        <v>550</v>
      </c>
      <c r="KTX21" s="530" t="s">
        <v>550</v>
      </c>
      <c r="KTY21" s="530" t="s">
        <v>550</v>
      </c>
      <c r="KTZ21" s="530" t="s">
        <v>550</v>
      </c>
      <c r="KUA21" s="530" t="s">
        <v>550</v>
      </c>
      <c r="KUB21" s="530" t="s">
        <v>550</v>
      </c>
      <c r="KUC21" s="530" t="s">
        <v>550</v>
      </c>
      <c r="KUD21" s="530" t="s">
        <v>550</v>
      </c>
      <c r="KUE21" s="530" t="s">
        <v>550</v>
      </c>
      <c r="KUF21" s="530" t="s">
        <v>550</v>
      </c>
      <c r="KUG21" s="530" t="s">
        <v>550</v>
      </c>
      <c r="KUH21" s="530" t="s">
        <v>550</v>
      </c>
      <c r="KUI21" s="530" t="s">
        <v>550</v>
      </c>
      <c r="KUJ21" s="530" t="s">
        <v>550</v>
      </c>
      <c r="KUK21" s="530" t="s">
        <v>550</v>
      </c>
      <c r="KUL21" s="530" t="s">
        <v>550</v>
      </c>
      <c r="KUM21" s="530" t="s">
        <v>550</v>
      </c>
      <c r="KUN21" s="530" t="s">
        <v>550</v>
      </c>
      <c r="KUO21" s="530" t="s">
        <v>550</v>
      </c>
      <c r="KUP21" s="530" t="s">
        <v>550</v>
      </c>
      <c r="KUQ21" s="530" t="s">
        <v>550</v>
      </c>
      <c r="KUR21" s="530" t="s">
        <v>550</v>
      </c>
      <c r="KUS21" s="530" t="s">
        <v>550</v>
      </c>
      <c r="KUT21" s="530" t="s">
        <v>550</v>
      </c>
      <c r="KUU21" s="530" t="s">
        <v>550</v>
      </c>
      <c r="KUV21" s="530" t="s">
        <v>550</v>
      </c>
      <c r="KUW21" s="530" t="s">
        <v>550</v>
      </c>
      <c r="KUX21" s="530" t="s">
        <v>550</v>
      </c>
      <c r="KUY21" s="530" t="s">
        <v>550</v>
      </c>
      <c r="KUZ21" s="530" t="s">
        <v>550</v>
      </c>
      <c r="KVA21" s="530" t="s">
        <v>550</v>
      </c>
      <c r="KVB21" s="530" t="s">
        <v>550</v>
      </c>
      <c r="KVC21" s="530" t="s">
        <v>550</v>
      </c>
      <c r="KVD21" s="530" t="s">
        <v>550</v>
      </c>
      <c r="KVE21" s="530" t="s">
        <v>550</v>
      </c>
      <c r="KVF21" s="530" t="s">
        <v>550</v>
      </c>
      <c r="KVG21" s="530" t="s">
        <v>550</v>
      </c>
      <c r="KVH21" s="530" t="s">
        <v>550</v>
      </c>
      <c r="KVI21" s="530" t="s">
        <v>550</v>
      </c>
      <c r="KVJ21" s="530" t="s">
        <v>550</v>
      </c>
      <c r="KVK21" s="530" t="s">
        <v>550</v>
      </c>
      <c r="KVL21" s="530" t="s">
        <v>550</v>
      </c>
      <c r="KVM21" s="530" t="s">
        <v>550</v>
      </c>
      <c r="KVN21" s="530" t="s">
        <v>550</v>
      </c>
      <c r="KVO21" s="530" t="s">
        <v>550</v>
      </c>
      <c r="KVP21" s="530" t="s">
        <v>550</v>
      </c>
      <c r="KVQ21" s="530" t="s">
        <v>550</v>
      </c>
      <c r="KVR21" s="530" t="s">
        <v>550</v>
      </c>
      <c r="KVS21" s="530" t="s">
        <v>550</v>
      </c>
      <c r="KVT21" s="530" t="s">
        <v>550</v>
      </c>
      <c r="KVU21" s="530" t="s">
        <v>550</v>
      </c>
      <c r="KVV21" s="530" t="s">
        <v>550</v>
      </c>
      <c r="KVW21" s="530" t="s">
        <v>550</v>
      </c>
      <c r="KVX21" s="530" t="s">
        <v>550</v>
      </c>
      <c r="KVY21" s="530" t="s">
        <v>550</v>
      </c>
      <c r="KVZ21" s="530" t="s">
        <v>550</v>
      </c>
      <c r="KWA21" s="530" t="s">
        <v>550</v>
      </c>
      <c r="KWB21" s="530" t="s">
        <v>550</v>
      </c>
      <c r="KWC21" s="530" t="s">
        <v>550</v>
      </c>
      <c r="KWD21" s="530" t="s">
        <v>550</v>
      </c>
      <c r="KWE21" s="530" t="s">
        <v>550</v>
      </c>
      <c r="KWF21" s="530" t="s">
        <v>550</v>
      </c>
      <c r="KWG21" s="530" t="s">
        <v>550</v>
      </c>
      <c r="KWH21" s="530" t="s">
        <v>550</v>
      </c>
      <c r="KWI21" s="530" t="s">
        <v>550</v>
      </c>
      <c r="KWJ21" s="530" t="s">
        <v>550</v>
      </c>
      <c r="KWK21" s="530" t="s">
        <v>550</v>
      </c>
      <c r="KWL21" s="530" t="s">
        <v>550</v>
      </c>
      <c r="KWM21" s="530" t="s">
        <v>550</v>
      </c>
      <c r="KWN21" s="530" t="s">
        <v>550</v>
      </c>
      <c r="KWO21" s="530" t="s">
        <v>550</v>
      </c>
      <c r="KWP21" s="530" t="s">
        <v>550</v>
      </c>
      <c r="KWQ21" s="530" t="s">
        <v>550</v>
      </c>
      <c r="KWR21" s="530" t="s">
        <v>550</v>
      </c>
      <c r="KWS21" s="530" t="s">
        <v>550</v>
      </c>
      <c r="KWT21" s="530" t="s">
        <v>550</v>
      </c>
      <c r="KWU21" s="530" t="s">
        <v>550</v>
      </c>
      <c r="KWV21" s="530" t="s">
        <v>550</v>
      </c>
      <c r="KWW21" s="530" t="s">
        <v>550</v>
      </c>
      <c r="KWX21" s="530" t="s">
        <v>550</v>
      </c>
      <c r="KWY21" s="530" t="s">
        <v>550</v>
      </c>
      <c r="KWZ21" s="530" t="s">
        <v>550</v>
      </c>
      <c r="KXA21" s="530" t="s">
        <v>550</v>
      </c>
      <c r="KXB21" s="530" t="s">
        <v>550</v>
      </c>
      <c r="KXC21" s="530" t="s">
        <v>550</v>
      </c>
      <c r="KXD21" s="530" t="s">
        <v>550</v>
      </c>
      <c r="KXE21" s="530" t="s">
        <v>550</v>
      </c>
      <c r="KXF21" s="530" t="s">
        <v>550</v>
      </c>
      <c r="KXG21" s="530" t="s">
        <v>550</v>
      </c>
      <c r="KXH21" s="530" t="s">
        <v>550</v>
      </c>
      <c r="KXI21" s="530" t="s">
        <v>550</v>
      </c>
      <c r="KXJ21" s="530" t="s">
        <v>550</v>
      </c>
      <c r="KXK21" s="530" t="s">
        <v>550</v>
      </c>
      <c r="KXL21" s="530" t="s">
        <v>550</v>
      </c>
      <c r="KXM21" s="530" t="s">
        <v>550</v>
      </c>
      <c r="KXN21" s="530" t="s">
        <v>550</v>
      </c>
      <c r="KXO21" s="530" t="s">
        <v>550</v>
      </c>
      <c r="KXP21" s="530" t="s">
        <v>550</v>
      </c>
      <c r="KXQ21" s="530" t="s">
        <v>550</v>
      </c>
      <c r="KXR21" s="530" t="s">
        <v>550</v>
      </c>
      <c r="KXS21" s="530" t="s">
        <v>550</v>
      </c>
      <c r="KXT21" s="530" t="s">
        <v>550</v>
      </c>
      <c r="KXU21" s="530" t="s">
        <v>550</v>
      </c>
      <c r="KXV21" s="530" t="s">
        <v>550</v>
      </c>
      <c r="KXW21" s="530" t="s">
        <v>550</v>
      </c>
      <c r="KXX21" s="530" t="s">
        <v>550</v>
      </c>
      <c r="KXY21" s="530" t="s">
        <v>550</v>
      </c>
      <c r="KXZ21" s="530" t="s">
        <v>550</v>
      </c>
      <c r="KYA21" s="530" t="s">
        <v>550</v>
      </c>
      <c r="KYB21" s="530" t="s">
        <v>550</v>
      </c>
      <c r="KYC21" s="530" t="s">
        <v>550</v>
      </c>
      <c r="KYD21" s="530" t="s">
        <v>550</v>
      </c>
      <c r="KYE21" s="530" t="s">
        <v>550</v>
      </c>
      <c r="KYF21" s="530" t="s">
        <v>550</v>
      </c>
      <c r="KYG21" s="530" t="s">
        <v>550</v>
      </c>
      <c r="KYH21" s="530" t="s">
        <v>550</v>
      </c>
      <c r="KYI21" s="530" t="s">
        <v>550</v>
      </c>
      <c r="KYJ21" s="530" t="s">
        <v>550</v>
      </c>
      <c r="KYK21" s="530" t="s">
        <v>550</v>
      </c>
      <c r="KYL21" s="530" t="s">
        <v>550</v>
      </c>
      <c r="KYM21" s="530" t="s">
        <v>550</v>
      </c>
      <c r="KYN21" s="530" t="s">
        <v>550</v>
      </c>
      <c r="KYO21" s="530" t="s">
        <v>550</v>
      </c>
      <c r="KYP21" s="530" t="s">
        <v>550</v>
      </c>
      <c r="KYQ21" s="530" t="s">
        <v>550</v>
      </c>
      <c r="KYR21" s="530" t="s">
        <v>550</v>
      </c>
      <c r="KYS21" s="530" t="s">
        <v>550</v>
      </c>
      <c r="KYT21" s="530" t="s">
        <v>550</v>
      </c>
      <c r="KYU21" s="530" t="s">
        <v>550</v>
      </c>
      <c r="KYV21" s="530" t="s">
        <v>550</v>
      </c>
      <c r="KYW21" s="530" t="s">
        <v>550</v>
      </c>
      <c r="KYX21" s="530" t="s">
        <v>550</v>
      </c>
      <c r="KYY21" s="530" t="s">
        <v>550</v>
      </c>
      <c r="KYZ21" s="530" t="s">
        <v>550</v>
      </c>
      <c r="KZA21" s="530" t="s">
        <v>550</v>
      </c>
      <c r="KZB21" s="530" t="s">
        <v>550</v>
      </c>
      <c r="KZC21" s="530" t="s">
        <v>550</v>
      </c>
      <c r="KZD21" s="530" t="s">
        <v>550</v>
      </c>
      <c r="KZE21" s="530" t="s">
        <v>550</v>
      </c>
      <c r="KZF21" s="530" t="s">
        <v>550</v>
      </c>
      <c r="KZG21" s="530" t="s">
        <v>550</v>
      </c>
      <c r="KZH21" s="530" t="s">
        <v>550</v>
      </c>
      <c r="KZI21" s="530" t="s">
        <v>550</v>
      </c>
      <c r="KZJ21" s="530" t="s">
        <v>550</v>
      </c>
      <c r="KZK21" s="530" t="s">
        <v>550</v>
      </c>
      <c r="KZL21" s="530" t="s">
        <v>550</v>
      </c>
      <c r="KZM21" s="530" t="s">
        <v>550</v>
      </c>
      <c r="KZN21" s="530" t="s">
        <v>550</v>
      </c>
      <c r="KZO21" s="530" t="s">
        <v>550</v>
      </c>
      <c r="KZP21" s="530" t="s">
        <v>550</v>
      </c>
      <c r="KZQ21" s="530" t="s">
        <v>550</v>
      </c>
      <c r="KZR21" s="530" t="s">
        <v>550</v>
      </c>
      <c r="KZS21" s="530" t="s">
        <v>550</v>
      </c>
      <c r="KZT21" s="530" t="s">
        <v>550</v>
      </c>
      <c r="KZU21" s="530" t="s">
        <v>550</v>
      </c>
      <c r="KZV21" s="530" t="s">
        <v>550</v>
      </c>
      <c r="KZW21" s="530" t="s">
        <v>550</v>
      </c>
      <c r="KZX21" s="530" t="s">
        <v>550</v>
      </c>
      <c r="KZY21" s="530" t="s">
        <v>550</v>
      </c>
      <c r="KZZ21" s="530" t="s">
        <v>550</v>
      </c>
      <c r="LAA21" s="530" t="s">
        <v>550</v>
      </c>
      <c r="LAB21" s="530" t="s">
        <v>550</v>
      </c>
      <c r="LAC21" s="530" t="s">
        <v>550</v>
      </c>
      <c r="LAD21" s="530" t="s">
        <v>550</v>
      </c>
      <c r="LAE21" s="530" t="s">
        <v>550</v>
      </c>
      <c r="LAF21" s="530" t="s">
        <v>550</v>
      </c>
      <c r="LAG21" s="530" t="s">
        <v>550</v>
      </c>
      <c r="LAH21" s="530" t="s">
        <v>550</v>
      </c>
      <c r="LAI21" s="530" t="s">
        <v>550</v>
      </c>
      <c r="LAJ21" s="530" t="s">
        <v>550</v>
      </c>
      <c r="LAK21" s="530" t="s">
        <v>550</v>
      </c>
      <c r="LAL21" s="530" t="s">
        <v>550</v>
      </c>
      <c r="LAM21" s="530" t="s">
        <v>550</v>
      </c>
      <c r="LAN21" s="530" t="s">
        <v>550</v>
      </c>
      <c r="LAO21" s="530" t="s">
        <v>550</v>
      </c>
      <c r="LAP21" s="530" t="s">
        <v>550</v>
      </c>
      <c r="LAQ21" s="530" t="s">
        <v>550</v>
      </c>
      <c r="LAR21" s="530" t="s">
        <v>550</v>
      </c>
      <c r="LAS21" s="530" t="s">
        <v>550</v>
      </c>
      <c r="LAT21" s="530" t="s">
        <v>550</v>
      </c>
      <c r="LAU21" s="530" t="s">
        <v>550</v>
      </c>
      <c r="LAV21" s="530" t="s">
        <v>550</v>
      </c>
      <c r="LAW21" s="530" t="s">
        <v>550</v>
      </c>
      <c r="LAX21" s="530" t="s">
        <v>550</v>
      </c>
      <c r="LAY21" s="530" t="s">
        <v>550</v>
      </c>
      <c r="LAZ21" s="530" t="s">
        <v>550</v>
      </c>
      <c r="LBA21" s="530" t="s">
        <v>550</v>
      </c>
      <c r="LBB21" s="530" t="s">
        <v>550</v>
      </c>
      <c r="LBC21" s="530" t="s">
        <v>550</v>
      </c>
      <c r="LBD21" s="530" t="s">
        <v>550</v>
      </c>
      <c r="LBE21" s="530" t="s">
        <v>550</v>
      </c>
      <c r="LBF21" s="530" t="s">
        <v>550</v>
      </c>
      <c r="LBG21" s="530" t="s">
        <v>550</v>
      </c>
      <c r="LBH21" s="530" t="s">
        <v>550</v>
      </c>
      <c r="LBI21" s="530" t="s">
        <v>550</v>
      </c>
      <c r="LBJ21" s="530" t="s">
        <v>550</v>
      </c>
      <c r="LBK21" s="530" t="s">
        <v>550</v>
      </c>
      <c r="LBL21" s="530" t="s">
        <v>550</v>
      </c>
      <c r="LBM21" s="530" t="s">
        <v>550</v>
      </c>
      <c r="LBN21" s="530" t="s">
        <v>550</v>
      </c>
      <c r="LBO21" s="530" t="s">
        <v>550</v>
      </c>
      <c r="LBP21" s="530" t="s">
        <v>550</v>
      </c>
      <c r="LBQ21" s="530" t="s">
        <v>550</v>
      </c>
      <c r="LBR21" s="530" t="s">
        <v>550</v>
      </c>
      <c r="LBS21" s="530" t="s">
        <v>550</v>
      </c>
      <c r="LBT21" s="530" t="s">
        <v>550</v>
      </c>
      <c r="LBU21" s="530" t="s">
        <v>550</v>
      </c>
      <c r="LBV21" s="530" t="s">
        <v>550</v>
      </c>
      <c r="LBW21" s="530" t="s">
        <v>550</v>
      </c>
      <c r="LBX21" s="530" t="s">
        <v>550</v>
      </c>
      <c r="LBY21" s="530" t="s">
        <v>550</v>
      </c>
      <c r="LBZ21" s="530" t="s">
        <v>550</v>
      </c>
      <c r="LCA21" s="530" t="s">
        <v>550</v>
      </c>
      <c r="LCB21" s="530" t="s">
        <v>550</v>
      </c>
      <c r="LCC21" s="530" t="s">
        <v>550</v>
      </c>
      <c r="LCD21" s="530" t="s">
        <v>550</v>
      </c>
      <c r="LCE21" s="530" t="s">
        <v>550</v>
      </c>
      <c r="LCF21" s="530" t="s">
        <v>550</v>
      </c>
      <c r="LCG21" s="530" t="s">
        <v>550</v>
      </c>
      <c r="LCH21" s="530" t="s">
        <v>550</v>
      </c>
      <c r="LCI21" s="530" t="s">
        <v>550</v>
      </c>
      <c r="LCJ21" s="530" t="s">
        <v>550</v>
      </c>
      <c r="LCK21" s="530" t="s">
        <v>550</v>
      </c>
      <c r="LCL21" s="530" t="s">
        <v>550</v>
      </c>
      <c r="LCM21" s="530" t="s">
        <v>550</v>
      </c>
      <c r="LCN21" s="530" t="s">
        <v>550</v>
      </c>
      <c r="LCO21" s="530" t="s">
        <v>550</v>
      </c>
      <c r="LCP21" s="530" t="s">
        <v>550</v>
      </c>
      <c r="LCQ21" s="530" t="s">
        <v>550</v>
      </c>
      <c r="LCR21" s="530" t="s">
        <v>550</v>
      </c>
      <c r="LCS21" s="530" t="s">
        <v>550</v>
      </c>
      <c r="LCT21" s="530" t="s">
        <v>550</v>
      </c>
      <c r="LCU21" s="530" t="s">
        <v>550</v>
      </c>
      <c r="LCV21" s="530" t="s">
        <v>550</v>
      </c>
      <c r="LCW21" s="530" t="s">
        <v>550</v>
      </c>
      <c r="LCX21" s="530" t="s">
        <v>550</v>
      </c>
      <c r="LCY21" s="530" t="s">
        <v>550</v>
      </c>
      <c r="LCZ21" s="530" t="s">
        <v>550</v>
      </c>
      <c r="LDA21" s="530" t="s">
        <v>550</v>
      </c>
      <c r="LDB21" s="530" t="s">
        <v>550</v>
      </c>
      <c r="LDC21" s="530" t="s">
        <v>550</v>
      </c>
      <c r="LDD21" s="530" t="s">
        <v>550</v>
      </c>
      <c r="LDE21" s="530" t="s">
        <v>550</v>
      </c>
      <c r="LDF21" s="530" t="s">
        <v>550</v>
      </c>
      <c r="LDG21" s="530" t="s">
        <v>550</v>
      </c>
      <c r="LDH21" s="530" t="s">
        <v>550</v>
      </c>
      <c r="LDI21" s="530" t="s">
        <v>550</v>
      </c>
      <c r="LDJ21" s="530" t="s">
        <v>550</v>
      </c>
      <c r="LDK21" s="530" t="s">
        <v>550</v>
      </c>
      <c r="LDL21" s="530" t="s">
        <v>550</v>
      </c>
      <c r="LDM21" s="530" t="s">
        <v>550</v>
      </c>
      <c r="LDN21" s="530" t="s">
        <v>550</v>
      </c>
      <c r="LDO21" s="530" t="s">
        <v>550</v>
      </c>
      <c r="LDP21" s="530" t="s">
        <v>550</v>
      </c>
      <c r="LDQ21" s="530" t="s">
        <v>550</v>
      </c>
      <c r="LDR21" s="530" t="s">
        <v>550</v>
      </c>
      <c r="LDS21" s="530" t="s">
        <v>550</v>
      </c>
      <c r="LDT21" s="530" t="s">
        <v>550</v>
      </c>
      <c r="LDU21" s="530" t="s">
        <v>550</v>
      </c>
      <c r="LDV21" s="530" t="s">
        <v>550</v>
      </c>
      <c r="LDW21" s="530" t="s">
        <v>550</v>
      </c>
      <c r="LDX21" s="530" t="s">
        <v>550</v>
      </c>
      <c r="LDY21" s="530" t="s">
        <v>550</v>
      </c>
      <c r="LDZ21" s="530" t="s">
        <v>550</v>
      </c>
      <c r="LEA21" s="530" t="s">
        <v>550</v>
      </c>
      <c r="LEB21" s="530" t="s">
        <v>550</v>
      </c>
      <c r="LEC21" s="530" t="s">
        <v>550</v>
      </c>
      <c r="LED21" s="530" t="s">
        <v>550</v>
      </c>
      <c r="LEE21" s="530" t="s">
        <v>550</v>
      </c>
      <c r="LEF21" s="530" t="s">
        <v>550</v>
      </c>
      <c r="LEG21" s="530" t="s">
        <v>550</v>
      </c>
      <c r="LEH21" s="530" t="s">
        <v>550</v>
      </c>
      <c r="LEI21" s="530" t="s">
        <v>550</v>
      </c>
      <c r="LEJ21" s="530" t="s">
        <v>550</v>
      </c>
      <c r="LEK21" s="530" t="s">
        <v>550</v>
      </c>
      <c r="LEL21" s="530" t="s">
        <v>550</v>
      </c>
      <c r="LEM21" s="530" t="s">
        <v>550</v>
      </c>
      <c r="LEN21" s="530" t="s">
        <v>550</v>
      </c>
      <c r="LEO21" s="530" t="s">
        <v>550</v>
      </c>
      <c r="LEP21" s="530" t="s">
        <v>550</v>
      </c>
      <c r="LEQ21" s="530" t="s">
        <v>550</v>
      </c>
      <c r="LER21" s="530" t="s">
        <v>550</v>
      </c>
      <c r="LES21" s="530" t="s">
        <v>550</v>
      </c>
      <c r="LET21" s="530" t="s">
        <v>550</v>
      </c>
      <c r="LEU21" s="530" t="s">
        <v>550</v>
      </c>
      <c r="LEV21" s="530" t="s">
        <v>550</v>
      </c>
      <c r="LEW21" s="530" t="s">
        <v>550</v>
      </c>
      <c r="LEX21" s="530" t="s">
        <v>550</v>
      </c>
      <c r="LEY21" s="530" t="s">
        <v>550</v>
      </c>
      <c r="LEZ21" s="530" t="s">
        <v>550</v>
      </c>
      <c r="LFA21" s="530" t="s">
        <v>550</v>
      </c>
      <c r="LFB21" s="530" t="s">
        <v>550</v>
      </c>
      <c r="LFC21" s="530" t="s">
        <v>550</v>
      </c>
      <c r="LFD21" s="530" t="s">
        <v>550</v>
      </c>
      <c r="LFE21" s="530" t="s">
        <v>550</v>
      </c>
      <c r="LFF21" s="530" t="s">
        <v>550</v>
      </c>
      <c r="LFG21" s="530" t="s">
        <v>550</v>
      </c>
      <c r="LFH21" s="530" t="s">
        <v>550</v>
      </c>
      <c r="LFI21" s="530" t="s">
        <v>550</v>
      </c>
      <c r="LFJ21" s="530" t="s">
        <v>550</v>
      </c>
      <c r="LFK21" s="530" t="s">
        <v>550</v>
      </c>
      <c r="LFL21" s="530" t="s">
        <v>550</v>
      </c>
      <c r="LFM21" s="530" t="s">
        <v>550</v>
      </c>
      <c r="LFN21" s="530" t="s">
        <v>550</v>
      </c>
      <c r="LFO21" s="530" t="s">
        <v>550</v>
      </c>
      <c r="LFP21" s="530" t="s">
        <v>550</v>
      </c>
      <c r="LFQ21" s="530" t="s">
        <v>550</v>
      </c>
      <c r="LFR21" s="530" t="s">
        <v>550</v>
      </c>
      <c r="LFS21" s="530" t="s">
        <v>550</v>
      </c>
      <c r="LFT21" s="530" t="s">
        <v>550</v>
      </c>
      <c r="LFU21" s="530" t="s">
        <v>550</v>
      </c>
      <c r="LFV21" s="530" t="s">
        <v>550</v>
      </c>
      <c r="LFW21" s="530" t="s">
        <v>550</v>
      </c>
      <c r="LFX21" s="530" t="s">
        <v>550</v>
      </c>
      <c r="LFY21" s="530" t="s">
        <v>550</v>
      </c>
      <c r="LFZ21" s="530" t="s">
        <v>550</v>
      </c>
      <c r="LGA21" s="530" t="s">
        <v>550</v>
      </c>
      <c r="LGB21" s="530" t="s">
        <v>550</v>
      </c>
      <c r="LGC21" s="530" t="s">
        <v>550</v>
      </c>
      <c r="LGD21" s="530" t="s">
        <v>550</v>
      </c>
      <c r="LGE21" s="530" t="s">
        <v>550</v>
      </c>
      <c r="LGF21" s="530" t="s">
        <v>550</v>
      </c>
      <c r="LGG21" s="530" t="s">
        <v>550</v>
      </c>
      <c r="LGH21" s="530" t="s">
        <v>550</v>
      </c>
      <c r="LGI21" s="530" t="s">
        <v>550</v>
      </c>
      <c r="LGJ21" s="530" t="s">
        <v>550</v>
      </c>
      <c r="LGK21" s="530" t="s">
        <v>550</v>
      </c>
      <c r="LGL21" s="530" t="s">
        <v>550</v>
      </c>
      <c r="LGM21" s="530" t="s">
        <v>550</v>
      </c>
      <c r="LGN21" s="530" t="s">
        <v>550</v>
      </c>
      <c r="LGO21" s="530" t="s">
        <v>550</v>
      </c>
      <c r="LGP21" s="530" t="s">
        <v>550</v>
      </c>
      <c r="LGQ21" s="530" t="s">
        <v>550</v>
      </c>
      <c r="LGR21" s="530" t="s">
        <v>550</v>
      </c>
      <c r="LGS21" s="530" t="s">
        <v>550</v>
      </c>
      <c r="LGT21" s="530" t="s">
        <v>550</v>
      </c>
      <c r="LGU21" s="530" t="s">
        <v>550</v>
      </c>
      <c r="LGV21" s="530" t="s">
        <v>550</v>
      </c>
      <c r="LGW21" s="530" t="s">
        <v>550</v>
      </c>
      <c r="LGX21" s="530" t="s">
        <v>550</v>
      </c>
      <c r="LGY21" s="530" t="s">
        <v>550</v>
      </c>
      <c r="LGZ21" s="530" t="s">
        <v>550</v>
      </c>
      <c r="LHA21" s="530" t="s">
        <v>550</v>
      </c>
      <c r="LHB21" s="530" t="s">
        <v>550</v>
      </c>
      <c r="LHC21" s="530" t="s">
        <v>550</v>
      </c>
      <c r="LHD21" s="530" t="s">
        <v>550</v>
      </c>
      <c r="LHE21" s="530" t="s">
        <v>550</v>
      </c>
      <c r="LHF21" s="530" t="s">
        <v>550</v>
      </c>
      <c r="LHG21" s="530" t="s">
        <v>550</v>
      </c>
      <c r="LHH21" s="530" t="s">
        <v>550</v>
      </c>
      <c r="LHI21" s="530" t="s">
        <v>550</v>
      </c>
      <c r="LHJ21" s="530" t="s">
        <v>550</v>
      </c>
      <c r="LHK21" s="530" t="s">
        <v>550</v>
      </c>
      <c r="LHL21" s="530" t="s">
        <v>550</v>
      </c>
      <c r="LHM21" s="530" t="s">
        <v>550</v>
      </c>
      <c r="LHN21" s="530" t="s">
        <v>550</v>
      </c>
      <c r="LHO21" s="530" t="s">
        <v>550</v>
      </c>
      <c r="LHP21" s="530" t="s">
        <v>550</v>
      </c>
      <c r="LHQ21" s="530" t="s">
        <v>550</v>
      </c>
      <c r="LHR21" s="530" t="s">
        <v>550</v>
      </c>
      <c r="LHS21" s="530" t="s">
        <v>550</v>
      </c>
      <c r="LHT21" s="530" t="s">
        <v>550</v>
      </c>
      <c r="LHU21" s="530" t="s">
        <v>550</v>
      </c>
      <c r="LHV21" s="530" t="s">
        <v>550</v>
      </c>
      <c r="LHW21" s="530" t="s">
        <v>550</v>
      </c>
      <c r="LHX21" s="530" t="s">
        <v>550</v>
      </c>
      <c r="LHY21" s="530" t="s">
        <v>550</v>
      </c>
      <c r="LHZ21" s="530" t="s">
        <v>550</v>
      </c>
      <c r="LIA21" s="530" t="s">
        <v>550</v>
      </c>
      <c r="LIB21" s="530" t="s">
        <v>550</v>
      </c>
      <c r="LIC21" s="530" t="s">
        <v>550</v>
      </c>
      <c r="LID21" s="530" t="s">
        <v>550</v>
      </c>
      <c r="LIE21" s="530" t="s">
        <v>550</v>
      </c>
      <c r="LIF21" s="530" t="s">
        <v>550</v>
      </c>
      <c r="LIG21" s="530" t="s">
        <v>550</v>
      </c>
      <c r="LIH21" s="530" t="s">
        <v>550</v>
      </c>
      <c r="LII21" s="530" t="s">
        <v>550</v>
      </c>
      <c r="LIJ21" s="530" t="s">
        <v>550</v>
      </c>
      <c r="LIK21" s="530" t="s">
        <v>550</v>
      </c>
      <c r="LIL21" s="530" t="s">
        <v>550</v>
      </c>
      <c r="LIM21" s="530" t="s">
        <v>550</v>
      </c>
      <c r="LIN21" s="530" t="s">
        <v>550</v>
      </c>
      <c r="LIO21" s="530" t="s">
        <v>550</v>
      </c>
      <c r="LIP21" s="530" t="s">
        <v>550</v>
      </c>
      <c r="LIQ21" s="530" t="s">
        <v>550</v>
      </c>
      <c r="LIR21" s="530" t="s">
        <v>550</v>
      </c>
      <c r="LIS21" s="530" t="s">
        <v>550</v>
      </c>
      <c r="LIT21" s="530" t="s">
        <v>550</v>
      </c>
      <c r="LIU21" s="530" t="s">
        <v>550</v>
      </c>
      <c r="LIV21" s="530" t="s">
        <v>550</v>
      </c>
      <c r="LIW21" s="530" t="s">
        <v>550</v>
      </c>
      <c r="LIX21" s="530" t="s">
        <v>550</v>
      </c>
      <c r="LIY21" s="530" t="s">
        <v>550</v>
      </c>
      <c r="LIZ21" s="530" t="s">
        <v>550</v>
      </c>
      <c r="LJA21" s="530" t="s">
        <v>550</v>
      </c>
      <c r="LJB21" s="530" t="s">
        <v>550</v>
      </c>
      <c r="LJC21" s="530" t="s">
        <v>550</v>
      </c>
      <c r="LJD21" s="530" t="s">
        <v>550</v>
      </c>
      <c r="LJE21" s="530" t="s">
        <v>550</v>
      </c>
      <c r="LJF21" s="530" t="s">
        <v>550</v>
      </c>
      <c r="LJG21" s="530" t="s">
        <v>550</v>
      </c>
      <c r="LJH21" s="530" t="s">
        <v>550</v>
      </c>
      <c r="LJI21" s="530" t="s">
        <v>550</v>
      </c>
      <c r="LJJ21" s="530" t="s">
        <v>550</v>
      </c>
      <c r="LJK21" s="530" t="s">
        <v>550</v>
      </c>
      <c r="LJL21" s="530" t="s">
        <v>550</v>
      </c>
      <c r="LJM21" s="530" t="s">
        <v>550</v>
      </c>
      <c r="LJN21" s="530" t="s">
        <v>550</v>
      </c>
      <c r="LJO21" s="530" t="s">
        <v>550</v>
      </c>
      <c r="LJP21" s="530" t="s">
        <v>550</v>
      </c>
      <c r="LJQ21" s="530" t="s">
        <v>550</v>
      </c>
      <c r="LJR21" s="530" t="s">
        <v>550</v>
      </c>
      <c r="LJS21" s="530" t="s">
        <v>550</v>
      </c>
      <c r="LJT21" s="530" t="s">
        <v>550</v>
      </c>
      <c r="LJU21" s="530" t="s">
        <v>550</v>
      </c>
      <c r="LJV21" s="530" t="s">
        <v>550</v>
      </c>
      <c r="LJW21" s="530" t="s">
        <v>550</v>
      </c>
      <c r="LJX21" s="530" t="s">
        <v>550</v>
      </c>
      <c r="LJY21" s="530" t="s">
        <v>550</v>
      </c>
      <c r="LJZ21" s="530" t="s">
        <v>550</v>
      </c>
      <c r="LKA21" s="530" t="s">
        <v>550</v>
      </c>
      <c r="LKB21" s="530" t="s">
        <v>550</v>
      </c>
      <c r="LKC21" s="530" t="s">
        <v>550</v>
      </c>
      <c r="LKD21" s="530" t="s">
        <v>550</v>
      </c>
      <c r="LKE21" s="530" t="s">
        <v>550</v>
      </c>
      <c r="LKF21" s="530" t="s">
        <v>550</v>
      </c>
      <c r="LKG21" s="530" t="s">
        <v>550</v>
      </c>
      <c r="LKH21" s="530" t="s">
        <v>550</v>
      </c>
      <c r="LKI21" s="530" t="s">
        <v>550</v>
      </c>
      <c r="LKJ21" s="530" t="s">
        <v>550</v>
      </c>
      <c r="LKK21" s="530" t="s">
        <v>550</v>
      </c>
      <c r="LKL21" s="530" t="s">
        <v>550</v>
      </c>
      <c r="LKM21" s="530" t="s">
        <v>550</v>
      </c>
      <c r="LKN21" s="530" t="s">
        <v>550</v>
      </c>
      <c r="LKO21" s="530" t="s">
        <v>550</v>
      </c>
      <c r="LKP21" s="530" t="s">
        <v>550</v>
      </c>
      <c r="LKQ21" s="530" t="s">
        <v>550</v>
      </c>
      <c r="LKR21" s="530" t="s">
        <v>550</v>
      </c>
      <c r="LKS21" s="530" t="s">
        <v>550</v>
      </c>
      <c r="LKT21" s="530" t="s">
        <v>550</v>
      </c>
      <c r="LKU21" s="530" t="s">
        <v>550</v>
      </c>
      <c r="LKV21" s="530" t="s">
        <v>550</v>
      </c>
      <c r="LKW21" s="530" t="s">
        <v>550</v>
      </c>
      <c r="LKX21" s="530" t="s">
        <v>550</v>
      </c>
      <c r="LKY21" s="530" t="s">
        <v>550</v>
      </c>
      <c r="LKZ21" s="530" t="s">
        <v>550</v>
      </c>
      <c r="LLA21" s="530" t="s">
        <v>550</v>
      </c>
      <c r="LLB21" s="530" t="s">
        <v>550</v>
      </c>
      <c r="LLC21" s="530" t="s">
        <v>550</v>
      </c>
      <c r="LLD21" s="530" t="s">
        <v>550</v>
      </c>
      <c r="LLE21" s="530" t="s">
        <v>550</v>
      </c>
      <c r="LLF21" s="530" t="s">
        <v>550</v>
      </c>
      <c r="LLG21" s="530" t="s">
        <v>550</v>
      </c>
      <c r="LLH21" s="530" t="s">
        <v>550</v>
      </c>
      <c r="LLI21" s="530" t="s">
        <v>550</v>
      </c>
      <c r="LLJ21" s="530" t="s">
        <v>550</v>
      </c>
      <c r="LLK21" s="530" t="s">
        <v>550</v>
      </c>
      <c r="LLL21" s="530" t="s">
        <v>550</v>
      </c>
      <c r="LLM21" s="530" t="s">
        <v>550</v>
      </c>
      <c r="LLN21" s="530" t="s">
        <v>550</v>
      </c>
      <c r="LLO21" s="530" t="s">
        <v>550</v>
      </c>
      <c r="LLP21" s="530" t="s">
        <v>550</v>
      </c>
      <c r="LLQ21" s="530" t="s">
        <v>550</v>
      </c>
      <c r="LLR21" s="530" t="s">
        <v>550</v>
      </c>
      <c r="LLS21" s="530" t="s">
        <v>550</v>
      </c>
      <c r="LLT21" s="530" t="s">
        <v>550</v>
      </c>
      <c r="LLU21" s="530" t="s">
        <v>550</v>
      </c>
      <c r="LLV21" s="530" t="s">
        <v>550</v>
      </c>
      <c r="LLW21" s="530" t="s">
        <v>550</v>
      </c>
      <c r="LLX21" s="530" t="s">
        <v>550</v>
      </c>
      <c r="LLY21" s="530" t="s">
        <v>550</v>
      </c>
      <c r="LLZ21" s="530" t="s">
        <v>550</v>
      </c>
      <c r="LMA21" s="530" t="s">
        <v>550</v>
      </c>
      <c r="LMB21" s="530" t="s">
        <v>550</v>
      </c>
      <c r="LMC21" s="530" t="s">
        <v>550</v>
      </c>
      <c r="LMD21" s="530" t="s">
        <v>550</v>
      </c>
      <c r="LME21" s="530" t="s">
        <v>550</v>
      </c>
      <c r="LMF21" s="530" t="s">
        <v>550</v>
      </c>
      <c r="LMG21" s="530" t="s">
        <v>550</v>
      </c>
      <c r="LMH21" s="530" t="s">
        <v>550</v>
      </c>
      <c r="LMI21" s="530" t="s">
        <v>550</v>
      </c>
      <c r="LMJ21" s="530" t="s">
        <v>550</v>
      </c>
      <c r="LMK21" s="530" t="s">
        <v>550</v>
      </c>
      <c r="LML21" s="530" t="s">
        <v>550</v>
      </c>
      <c r="LMM21" s="530" t="s">
        <v>550</v>
      </c>
      <c r="LMN21" s="530" t="s">
        <v>550</v>
      </c>
      <c r="LMO21" s="530" t="s">
        <v>550</v>
      </c>
      <c r="LMP21" s="530" t="s">
        <v>550</v>
      </c>
      <c r="LMQ21" s="530" t="s">
        <v>550</v>
      </c>
      <c r="LMR21" s="530" t="s">
        <v>550</v>
      </c>
      <c r="LMS21" s="530" t="s">
        <v>550</v>
      </c>
      <c r="LMT21" s="530" t="s">
        <v>550</v>
      </c>
      <c r="LMU21" s="530" t="s">
        <v>550</v>
      </c>
      <c r="LMV21" s="530" t="s">
        <v>550</v>
      </c>
      <c r="LMW21" s="530" t="s">
        <v>550</v>
      </c>
      <c r="LMX21" s="530" t="s">
        <v>550</v>
      </c>
      <c r="LMY21" s="530" t="s">
        <v>550</v>
      </c>
      <c r="LMZ21" s="530" t="s">
        <v>550</v>
      </c>
      <c r="LNA21" s="530" t="s">
        <v>550</v>
      </c>
      <c r="LNB21" s="530" t="s">
        <v>550</v>
      </c>
      <c r="LNC21" s="530" t="s">
        <v>550</v>
      </c>
      <c r="LND21" s="530" t="s">
        <v>550</v>
      </c>
      <c r="LNE21" s="530" t="s">
        <v>550</v>
      </c>
      <c r="LNF21" s="530" t="s">
        <v>550</v>
      </c>
      <c r="LNG21" s="530" t="s">
        <v>550</v>
      </c>
      <c r="LNH21" s="530" t="s">
        <v>550</v>
      </c>
      <c r="LNI21" s="530" t="s">
        <v>550</v>
      </c>
      <c r="LNJ21" s="530" t="s">
        <v>550</v>
      </c>
      <c r="LNK21" s="530" t="s">
        <v>550</v>
      </c>
      <c r="LNL21" s="530" t="s">
        <v>550</v>
      </c>
      <c r="LNM21" s="530" t="s">
        <v>550</v>
      </c>
      <c r="LNN21" s="530" t="s">
        <v>550</v>
      </c>
      <c r="LNO21" s="530" t="s">
        <v>550</v>
      </c>
      <c r="LNP21" s="530" t="s">
        <v>550</v>
      </c>
      <c r="LNQ21" s="530" t="s">
        <v>550</v>
      </c>
      <c r="LNR21" s="530" t="s">
        <v>550</v>
      </c>
      <c r="LNS21" s="530" t="s">
        <v>550</v>
      </c>
      <c r="LNT21" s="530" t="s">
        <v>550</v>
      </c>
      <c r="LNU21" s="530" t="s">
        <v>550</v>
      </c>
      <c r="LNV21" s="530" t="s">
        <v>550</v>
      </c>
      <c r="LNW21" s="530" t="s">
        <v>550</v>
      </c>
      <c r="LNX21" s="530" t="s">
        <v>550</v>
      </c>
      <c r="LNY21" s="530" t="s">
        <v>550</v>
      </c>
      <c r="LNZ21" s="530" t="s">
        <v>550</v>
      </c>
      <c r="LOA21" s="530" t="s">
        <v>550</v>
      </c>
      <c r="LOB21" s="530" t="s">
        <v>550</v>
      </c>
      <c r="LOC21" s="530" t="s">
        <v>550</v>
      </c>
      <c r="LOD21" s="530" t="s">
        <v>550</v>
      </c>
      <c r="LOE21" s="530" t="s">
        <v>550</v>
      </c>
      <c r="LOF21" s="530" t="s">
        <v>550</v>
      </c>
      <c r="LOG21" s="530" t="s">
        <v>550</v>
      </c>
      <c r="LOH21" s="530" t="s">
        <v>550</v>
      </c>
      <c r="LOI21" s="530" t="s">
        <v>550</v>
      </c>
      <c r="LOJ21" s="530" t="s">
        <v>550</v>
      </c>
      <c r="LOK21" s="530" t="s">
        <v>550</v>
      </c>
      <c r="LOL21" s="530" t="s">
        <v>550</v>
      </c>
      <c r="LOM21" s="530" t="s">
        <v>550</v>
      </c>
      <c r="LON21" s="530" t="s">
        <v>550</v>
      </c>
      <c r="LOO21" s="530" t="s">
        <v>550</v>
      </c>
      <c r="LOP21" s="530" t="s">
        <v>550</v>
      </c>
      <c r="LOQ21" s="530" t="s">
        <v>550</v>
      </c>
      <c r="LOR21" s="530" t="s">
        <v>550</v>
      </c>
      <c r="LOS21" s="530" t="s">
        <v>550</v>
      </c>
      <c r="LOT21" s="530" t="s">
        <v>550</v>
      </c>
      <c r="LOU21" s="530" t="s">
        <v>550</v>
      </c>
      <c r="LOV21" s="530" t="s">
        <v>550</v>
      </c>
      <c r="LOW21" s="530" t="s">
        <v>550</v>
      </c>
      <c r="LOX21" s="530" t="s">
        <v>550</v>
      </c>
      <c r="LOY21" s="530" t="s">
        <v>550</v>
      </c>
      <c r="LOZ21" s="530" t="s">
        <v>550</v>
      </c>
      <c r="LPA21" s="530" t="s">
        <v>550</v>
      </c>
      <c r="LPB21" s="530" t="s">
        <v>550</v>
      </c>
      <c r="LPC21" s="530" t="s">
        <v>550</v>
      </c>
      <c r="LPD21" s="530" t="s">
        <v>550</v>
      </c>
      <c r="LPE21" s="530" t="s">
        <v>550</v>
      </c>
      <c r="LPF21" s="530" t="s">
        <v>550</v>
      </c>
      <c r="LPG21" s="530" t="s">
        <v>550</v>
      </c>
      <c r="LPH21" s="530" t="s">
        <v>550</v>
      </c>
      <c r="LPI21" s="530" t="s">
        <v>550</v>
      </c>
      <c r="LPJ21" s="530" t="s">
        <v>550</v>
      </c>
      <c r="LPK21" s="530" t="s">
        <v>550</v>
      </c>
      <c r="LPL21" s="530" t="s">
        <v>550</v>
      </c>
      <c r="LPM21" s="530" t="s">
        <v>550</v>
      </c>
      <c r="LPN21" s="530" t="s">
        <v>550</v>
      </c>
      <c r="LPO21" s="530" t="s">
        <v>550</v>
      </c>
      <c r="LPP21" s="530" t="s">
        <v>550</v>
      </c>
      <c r="LPQ21" s="530" t="s">
        <v>550</v>
      </c>
      <c r="LPR21" s="530" t="s">
        <v>550</v>
      </c>
      <c r="LPS21" s="530" t="s">
        <v>550</v>
      </c>
      <c r="LPT21" s="530" t="s">
        <v>550</v>
      </c>
      <c r="LPU21" s="530" t="s">
        <v>550</v>
      </c>
      <c r="LPV21" s="530" t="s">
        <v>550</v>
      </c>
      <c r="LPW21" s="530" t="s">
        <v>550</v>
      </c>
      <c r="LPX21" s="530" t="s">
        <v>550</v>
      </c>
      <c r="LPY21" s="530" t="s">
        <v>550</v>
      </c>
      <c r="LPZ21" s="530" t="s">
        <v>550</v>
      </c>
      <c r="LQA21" s="530" t="s">
        <v>550</v>
      </c>
      <c r="LQB21" s="530" t="s">
        <v>550</v>
      </c>
      <c r="LQC21" s="530" t="s">
        <v>550</v>
      </c>
      <c r="LQD21" s="530" t="s">
        <v>550</v>
      </c>
      <c r="LQE21" s="530" t="s">
        <v>550</v>
      </c>
      <c r="LQF21" s="530" t="s">
        <v>550</v>
      </c>
      <c r="LQG21" s="530" t="s">
        <v>550</v>
      </c>
      <c r="LQH21" s="530" t="s">
        <v>550</v>
      </c>
      <c r="LQI21" s="530" t="s">
        <v>550</v>
      </c>
      <c r="LQJ21" s="530" t="s">
        <v>550</v>
      </c>
      <c r="LQK21" s="530" t="s">
        <v>550</v>
      </c>
      <c r="LQL21" s="530" t="s">
        <v>550</v>
      </c>
      <c r="LQM21" s="530" t="s">
        <v>550</v>
      </c>
      <c r="LQN21" s="530" t="s">
        <v>550</v>
      </c>
      <c r="LQO21" s="530" t="s">
        <v>550</v>
      </c>
      <c r="LQP21" s="530" t="s">
        <v>550</v>
      </c>
      <c r="LQQ21" s="530" t="s">
        <v>550</v>
      </c>
      <c r="LQR21" s="530" t="s">
        <v>550</v>
      </c>
      <c r="LQS21" s="530" t="s">
        <v>550</v>
      </c>
      <c r="LQT21" s="530" t="s">
        <v>550</v>
      </c>
      <c r="LQU21" s="530" t="s">
        <v>550</v>
      </c>
      <c r="LQV21" s="530" t="s">
        <v>550</v>
      </c>
      <c r="LQW21" s="530" t="s">
        <v>550</v>
      </c>
      <c r="LQX21" s="530" t="s">
        <v>550</v>
      </c>
      <c r="LQY21" s="530" t="s">
        <v>550</v>
      </c>
      <c r="LQZ21" s="530" t="s">
        <v>550</v>
      </c>
      <c r="LRA21" s="530" t="s">
        <v>550</v>
      </c>
      <c r="LRB21" s="530" t="s">
        <v>550</v>
      </c>
      <c r="LRC21" s="530" t="s">
        <v>550</v>
      </c>
      <c r="LRD21" s="530" t="s">
        <v>550</v>
      </c>
      <c r="LRE21" s="530" t="s">
        <v>550</v>
      </c>
      <c r="LRF21" s="530" t="s">
        <v>550</v>
      </c>
      <c r="LRG21" s="530" t="s">
        <v>550</v>
      </c>
      <c r="LRH21" s="530" t="s">
        <v>550</v>
      </c>
      <c r="LRI21" s="530" t="s">
        <v>550</v>
      </c>
      <c r="LRJ21" s="530" t="s">
        <v>550</v>
      </c>
      <c r="LRK21" s="530" t="s">
        <v>550</v>
      </c>
      <c r="LRL21" s="530" t="s">
        <v>550</v>
      </c>
      <c r="LRM21" s="530" t="s">
        <v>550</v>
      </c>
      <c r="LRN21" s="530" t="s">
        <v>550</v>
      </c>
      <c r="LRO21" s="530" t="s">
        <v>550</v>
      </c>
      <c r="LRP21" s="530" t="s">
        <v>550</v>
      </c>
      <c r="LRQ21" s="530" t="s">
        <v>550</v>
      </c>
      <c r="LRR21" s="530" t="s">
        <v>550</v>
      </c>
      <c r="LRS21" s="530" t="s">
        <v>550</v>
      </c>
      <c r="LRT21" s="530" t="s">
        <v>550</v>
      </c>
      <c r="LRU21" s="530" t="s">
        <v>550</v>
      </c>
      <c r="LRV21" s="530" t="s">
        <v>550</v>
      </c>
      <c r="LRW21" s="530" t="s">
        <v>550</v>
      </c>
      <c r="LRX21" s="530" t="s">
        <v>550</v>
      </c>
      <c r="LRY21" s="530" t="s">
        <v>550</v>
      </c>
      <c r="LRZ21" s="530" t="s">
        <v>550</v>
      </c>
      <c r="LSA21" s="530" t="s">
        <v>550</v>
      </c>
      <c r="LSB21" s="530" t="s">
        <v>550</v>
      </c>
      <c r="LSC21" s="530" t="s">
        <v>550</v>
      </c>
      <c r="LSD21" s="530" t="s">
        <v>550</v>
      </c>
      <c r="LSE21" s="530" t="s">
        <v>550</v>
      </c>
      <c r="LSF21" s="530" t="s">
        <v>550</v>
      </c>
      <c r="LSG21" s="530" t="s">
        <v>550</v>
      </c>
      <c r="LSH21" s="530" t="s">
        <v>550</v>
      </c>
      <c r="LSI21" s="530" t="s">
        <v>550</v>
      </c>
      <c r="LSJ21" s="530" t="s">
        <v>550</v>
      </c>
      <c r="LSK21" s="530" t="s">
        <v>550</v>
      </c>
      <c r="LSL21" s="530" t="s">
        <v>550</v>
      </c>
      <c r="LSM21" s="530" t="s">
        <v>550</v>
      </c>
      <c r="LSN21" s="530" t="s">
        <v>550</v>
      </c>
      <c r="LSO21" s="530" t="s">
        <v>550</v>
      </c>
      <c r="LSP21" s="530" t="s">
        <v>550</v>
      </c>
      <c r="LSQ21" s="530" t="s">
        <v>550</v>
      </c>
      <c r="LSR21" s="530" t="s">
        <v>550</v>
      </c>
      <c r="LSS21" s="530" t="s">
        <v>550</v>
      </c>
      <c r="LST21" s="530" t="s">
        <v>550</v>
      </c>
      <c r="LSU21" s="530" t="s">
        <v>550</v>
      </c>
      <c r="LSV21" s="530" t="s">
        <v>550</v>
      </c>
      <c r="LSW21" s="530" t="s">
        <v>550</v>
      </c>
      <c r="LSX21" s="530" t="s">
        <v>550</v>
      </c>
      <c r="LSY21" s="530" t="s">
        <v>550</v>
      </c>
      <c r="LSZ21" s="530" t="s">
        <v>550</v>
      </c>
      <c r="LTA21" s="530" t="s">
        <v>550</v>
      </c>
      <c r="LTB21" s="530" t="s">
        <v>550</v>
      </c>
      <c r="LTC21" s="530" t="s">
        <v>550</v>
      </c>
      <c r="LTD21" s="530" t="s">
        <v>550</v>
      </c>
      <c r="LTE21" s="530" t="s">
        <v>550</v>
      </c>
      <c r="LTF21" s="530" t="s">
        <v>550</v>
      </c>
      <c r="LTG21" s="530" t="s">
        <v>550</v>
      </c>
      <c r="LTH21" s="530" t="s">
        <v>550</v>
      </c>
      <c r="LTI21" s="530" t="s">
        <v>550</v>
      </c>
      <c r="LTJ21" s="530" t="s">
        <v>550</v>
      </c>
      <c r="LTK21" s="530" t="s">
        <v>550</v>
      </c>
      <c r="LTL21" s="530" t="s">
        <v>550</v>
      </c>
      <c r="LTM21" s="530" t="s">
        <v>550</v>
      </c>
      <c r="LTN21" s="530" t="s">
        <v>550</v>
      </c>
      <c r="LTO21" s="530" t="s">
        <v>550</v>
      </c>
      <c r="LTP21" s="530" t="s">
        <v>550</v>
      </c>
      <c r="LTQ21" s="530" t="s">
        <v>550</v>
      </c>
      <c r="LTR21" s="530" t="s">
        <v>550</v>
      </c>
      <c r="LTS21" s="530" t="s">
        <v>550</v>
      </c>
      <c r="LTT21" s="530" t="s">
        <v>550</v>
      </c>
      <c r="LTU21" s="530" t="s">
        <v>550</v>
      </c>
      <c r="LTV21" s="530" t="s">
        <v>550</v>
      </c>
      <c r="LTW21" s="530" t="s">
        <v>550</v>
      </c>
      <c r="LTX21" s="530" t="s">
        <v>550</v>
      </c>
      <c r="LTY21" s="530" t="s">
        <v>550</v>
      </c>
      <c r="LTZ21" s="530" t="s">
        <v>550</v>
      </c>
      <c r="LUA21" s="530" t="s">
        <v>550</v>
      </c>
      <c r="LUB21" s="530" t="s">
        <v>550</v>
      </c>
      <c r="LUC21" s="530" t="s">
        <v>550</v>
      </c>
      <c r="LUD21" s="530" t="s">
        <v>550</v>
      </c>
      <c r="LUE21" s="530" t="s">
        <v>550</v>
      </c>
      <c r="LUF21" s="530" t="s">
        <v>550</v>
      </c>
      <c r="LUG21" s="530" t="s">
        <v>550</v>
      </c>
      <c r="LUH21" s="530" t="s">
        <v>550</v>
      </c>
      <c r="LUI21" s="530" t="s">
        <v>550</v>
      </c>
      <c r="LUJ21" s="530" t="s">
        <v>550</v>
      </c>
      <c r="LUK21" s="530" t="s">
        <v>550</v>
      </c>
      <c r="LUL21" s="530" t="s">
        <v>550</v>
      </c>
      <c r="LUM21" s="530" t="s">
        <v>550</v>
      </c>
      <c r="LUN21" s="530" t="s">
        <v>550</v>
      </c>
      <c r="LUO21" s="530" t="s">
        <v>550</v>
      </c>
      <c r="LUP21" s="530" t="s">
        <v>550</v>
      </c>
      <c r="LUQ21" s="530" t="s">
        <v>550</v>
      </c>
      <c r="LUR21" s="530" t="s">
        <v>550</v>
      </c>
      <c r="LUS21" s="530" t="s">
        <v>550</v>
      </c>
      <c r="LUT21" s="530" t="s">
        <v>550</v>
      </c>
      <c r="LUU21" s="530" t="s">
        <v>550</v>
      </c>
      <c r="LUV21" s="530" t="s">
        <v>550</v>
      </c>
      <c r="LUW21" s="530" t="s">
        <v>550</v>
      </c>
      <c r="LUX21" s="530" t="s">
        <v>550</v>
      </c>
      <c r="LUY21" s="530" t="s">
        <v>550</v>
      </c>
      <c r="LUZ21" s="530" t="s">
        <v>550</v>
      </c>
      <c r="LVA21" s="530" t="s">
        <v>550</v>
      </c>
      <c r="LVB21" s="530" t="s">
        <v>550</v>
      </c>
      <c r="LVC21" s="530" t="s">
        <v>550</v>
      </c>
      <c r="LVD21" s="530" t="s">
        <v>550</v>
      </c>
      <c r="LVE21" s="530" t="s">
        <v>550</v>
      </c>
      <c r="LVF21" s="530" t="s">
        <v>550</v>
      </c>
      <c r="LVG21" s="530" t="s">
        <v>550</v>
      </c>
      <c r="LVH21" s="530" t="s">
        <v>550</v>
      </c>
      <c r="LVI21" s="530" t="s">
        <v>550</v>
      </c>
      <c r="LVJ21" s="530" t="s">
        <v>550</v>
      </c>
      <c r="LVK21" s="530" t="s">
        <v>550</v>
      </c>
      <c r="LVL21" s="530" t="s">
        <v>550</v>
      </c>
      <c r="LVM21" s="530" t="s">
        <v>550</v>
      </c>
      <c r="LVN21" s="530" t="s">
        <v>550</v>
      </c>
      <c r="LVO21" s="530" t="s">
        <v>550</v>
      </c>
      <c r="LVP21" s="530" t="s">
        <v>550</v>
      </c>
      <c r="LVQ21" s="530" t="s">
        <v>550</v>
      </c>
      <c r="LVR21" s="530" t="s">
        <v>550</v>
      </c>
      <c r="LVS21" s="530" t="s">
        <v>550</v>
      </c>
      <c r="LVT21" s="530" t="s">
        <v>550</v>
      </c>
      <c r="LVU21" s="530" t="s">
        <v>550</v>
      </c>
      <c r="LVV21" s="530" t="s">
        <v>550</v>
      </c>
      <c r="LVW21" s="530" t="s">
        <v>550</v>
      </c>
      <c r="LVX21" s="530" t="s">
        <v>550</v>
      </c>
      <c r="LVY21" s="530" t="s">
        <v>550</v>
      </c>
      <c r="LVZ21" s="530" t="s">
        <v>550</v>
      </c>
      <c r="LWA21" s="530" t="s">
        <v>550</v>
      </c>
      <c r="LWB21" s="530" t="s">
        <v>550</v>
      </c>
      <c r="LWC21" s="530" t="s">
        <v>550</v>
      </c>
      <c r="LWD21" s="530" t="s">
        <v>550</v>
      </c>
      <c r="LWE21" s="530" t="s">
        <v>550</v>
      </c>
      <c r="LWF21" s="530" t="s">
        <v>550</v>
      </c>
      <c r="LWG21" s="530" t="s">
        <v>550</v>
      </c>
      <c r="LWH21" s="530" t="s">
        <v>550</v>
      </c>
      <c r="LWI21" s="530" t="s">
        <v>550</v>
      </c>
      <c r="LWJ21" s="530" t="s">
        <v>550</v>
      </c>
      <c r="LWK21" s="530" t="s">
        <v>550</v>
      </c>
      <c r="LWL21" s="530" t="s">
        <v>550</v>
      </c>
      <c r="LWM21" s="530" t="s">
        <v>550</v>
      </c>
      <c r="LWN21" s="530" t="s">
        <v>550</v>
      </c>
      <c r="LWO21" s="530" t="s">
        <v>550</v>
      </c>
      <c r="LWP21" s="530" t="s">
        <v>550</v>
      </c>
      <c r="LWQ21" s="530" t="s">
        <v>550</v>
      </c>
      <c r="LWR21" s="530" t="s">
        <v>550</v>
      </c>
      <c r="LWS21" s="530" t="s">
        <v>550</v>
      </c>
      <c r="LWT21" s="530" t="s">
        <v>550</v>
      </c>
      <c r="LWU21" s="530" t="s">
        <v>550</v>
      </c>
      <c r="LWV21" s="530" t="s">
        <v>550</v>
      </c>
      <c r="LWW21" s="530" t="s">
        <v>550</v>
      </c>
      <c r="LWX21" s="530" t="s">
        <v>550</v>
      </c>
      <c r="LWY21" s="530" t="s">
        <v>550</v>
      </c>
      <c r="LWZ21" s="530" t="s">
        <v>550</v>
      </c>
      <c r="LXA21" s="530" t="s">
        <v>550</v>
      </c>
      <c r="LXB21" s="530" t="s">
        <v>550</v>
      </c>
      <c r="LXC21" s="530" t="s">
        <v>550</v>
      </c>
      <c r="LXD21" s="530" t="s">
        <v>550</v>
      </c>
      <c r="LXE21" s="530" t="s">
        <v>550</v>
      </c>
      <c r="LXF21" s="530" t="s">
        <v>550</v>
      </c>
      <c r="LXG21" s="530" t="s">
        <v>550</v>
      </c>
      <c r="LXH21" s="530" t="s">
        <v>550</v>
      </c>
      <c r="LXI21" s="530" t="s">
        <v>550</v>
      </c>
      <c r="LXJ21" s="530" t="s">
        <v>550</v>
      </c>
      <c r="LXK21" s="530" t="s">
        <v>550</v>
      </c>
      <c r="LXL21" s="530" t="s">
        <v>550</v>
      </c>
      <c r="LXM21" s="530" t="s">
        <v>550</v>
      </c>
      <c r="LXN21" s="530" t="s">
        <v>550</v>
      </c>
      <c r="LXO21" s="530" t="s">
        <v>550</v>
      </c>
      <c r="LXP21" s="530" t="s">
        <v>550</v>
      </c>
      <c r="LXQ21" s="530" t="s">
        <v>550</v>
      </c>
      <c r="LXR21" s="530" t="s">
        <v>550</v>
      </c>
      <c r="LXS21" s="530" t="s">
        <v>550</v>
      </c>
      <c r="LXT21" s="530" t="s">
        <v>550</v>
      </c>
      <c r="LXU21" s="530" t="s">
        <v>550</v>
      </c>
      <c r="LXV21" s="530" t="s">
        <v>550</v>
      </c>
      <c r="LXW21" s="530" t="s">
        <v>550</v>
      </c>
      <c r="LXX21" s="530" t="s">
        <v>550</v>
      </c>
      <c r="LXY21" s="530" t="s">
        <v>550</v>
      </c>
      <c r="LXZ21" s="530" t="s">
        <v>550</v>
      </c>
      <c r="LYA21" s="530" t="s">
        <v>550</v>
      </c>
      <c r="LYB21" s="530" t="s">
        <v>550</v>
      </c>
      <c r="LYC21" s="530" t="s">
        <v>550</v>
      </c>
      <c r="LYD21" s="530" t="s">
        <v>550</v>
      </c>
      <c r="LYE21" s="530" t="s">
        <v>550</v>
      </c>
      <c r="LYF21" s="530" t="s">
        <v>550</v>
      </c>
      <c r="LYG21" s="530" t="s">
        <v>550</v>
      </c>
      <c r="LYH21" s="530" t="s">
        <v>550</v>
      </c>
      <c r="LYI21" s="530" t="s">
        <v>550</v>
      </c>
      <c r="LYJ21" s="530" t="s">
        <v>550</v>
      </c>
      <c r="LYK21" s="530" t="s">
        <v>550</v>
      </c>
      <c r="LYL21" s="530" t="s">
        <v>550</v>
      </c>
      <c r="LYM21" s="530" t="s">
        <v>550</v>
      </c>
      <c r="LYN21" s="530" t="s">
        <v>550</v>
      </c>
      <c r="LYO21" s="530" t="s">
        <v>550</v>
      </c>
      <c r="LYP21" s="530" t="s">
        <v>550</v>
      </c>
      <c r="LYQ21" s="530" t="s">
        <v>550</v>
      </c>
      <c r="LYR21" s="530" t="s">
        <v>550</v>
      </c>
      <c r="LYS21" s="530" t="s">
        <v>550</v>
      </c>
      <c r="LYT21" s="530" t="s">
        <v>550</v>
      </c>
      <c r="LYU21" s="530" t="s">
        <v>550</v>
      </c>
      <c r="LYV21" s="530" t="s">
        <v>550</v>
      </c>
      <c r="LYW21" s="530" t="s">
        <v>550</v>
      </c>
      <c r="LYX21" s="530" t="s">
        <v>550</v>
      </c>
      <c r="LYY21" s="530" t="s">
        <v>550</v>
      </c>
      <c r="LYZ21" s="530" t="s">
        <v>550</v>
      </c>
      <c r="LZA21" s="530" t="s">
        <v>550</v>
      </c>
      <c r="LZB21" s="530" t="s">
        <v>550</v>
      </c>
      <c r="LZC21" s="530" t="s">
        <v>550</v>
      </c>
      <c r="LZD21" s="530" t="s">
        <v>550</v>
      </c>
      <c r="LZE21" s="530" t="s">
        <v>550</v>
      </c>
      <c r="LZF21" s="530" t="s">
        <v>550</v>
      </c>
      <c r="LZG21" s="530" t="s">
        <v>550</v>
      </c>
      <c r="LZH21" s="530" t="s">
        <v>550</v>
      </c>
      <c r="LZI21" s="530" t="s">
        <v>550</v>
      </c>
      <c r="LZJ21" s="530" t="s">
        <v>550</v>
      </c>
      <c r="LZK21" s="530" t="s">
        <v>550</v>
      </c>
      <c r="LZL21" s="530" t="s">
        <v>550</v>
      </c>
      <c r="LZM21" s="530" t="s">
        <v>550</v>
      </c>
      <c r="LZN21" s="530" t="s">
        <v>550</v>
      </c>
      <c r="LZO21" s="530" t="s">
        <v>550</v>
      </c>
      <c r="LZP21" s="530" t="s">
        <v>550</v>
      </c>
      <c r="LZQ21" s="530" t="s">
        <v>550</v>
      </c>
      <c r="LZR21" s="530" t="s">
        <v>550</v>
      </c>
      <c r="LZS21" s="530" t="s">
        <v>550</v>
      </c>
      <c r="LZT21" s="530" t="s">
        <v>550</v>
      </c>
      <c r="LZU21" s="530" t="s">
        <v>550</v>
      </c>
      <c r="LZV21" s="530" t="s">
        <v>550</v>
      </c>
      <c r="LZW21" s="530" t="s">
        <v>550</v>
      </c>
      <c r="LZX21" s="530" t="s">
        <v>550</v>
      </c>
      <c r="LZY21" s="530" t="s">
        <v>550</v>
      </c>
      <c r="LZZ21" s="530" t="s">
        <v>550</v>
      </c>
      <c r="MAA21" s="530" t="s">
        <v>550</v>
      </c>
      <c r="MAB21" s="530" t="s">
        <v>550</v>
      </c>
      <c r="MAC21" s="530" t="s">
        <v>550</v>
      </c>
      <c r="MAD21" s="530" t="s">
        <v>550</v>
      </c>
      <c r="MAE21" s="530" t="s">
        <v>550</v>
      </c>
      <c r="MAF21" s="530" t="s">
        <v>550</v>
      </c>
      <c r="MAG21" s="530" t="s">
        <v>550</v>
      </c>
      <c r="MAH21" s="530" t="s">
        <v>550</v>
      </c>
      <c r="MAI21" s="530" t="s">
        <v>550</v>
      </c>
      <c r="MAJ21" s="530" t="s">
        <v>550</v>
      </c>
      <c r="MAK21" s="530" t="s">
        <v>550</v>
      </c>
      <c r="MAL21" s="530" t="s">
        <v>550</v>
      </c>
      <c r="MAM21" s="530" t="s">
        <v>550</v>
      </c>
      <c r="MAN21" s="530" t="s">
        <v>550</v>
      </c>
      <c r="MAO21" s="530" t="s">
        <v>550</v>
      </c>
      <c r="MAP21" s="530" t="s">
        <v>550</v>
      </c>
      <c r="MAQ21" s="530" t="s">
        <v>550</v>
      </c>
      <c r="MAR21" s="530" t="s">
        <v>550</v>
      </c>
      <c r="MAS21" s="530" t="s">
        <v>550</v>
      </c>
      <c r="MAT21" s="530" t="s">
        <v>550</v>
      </c>
      <c r="MAU21" s="530" t="s">
        <v>550</v>
      </c>
      <c r="MAV21" s="530" t="s">
        <v>550</v>
      </c>
      <c r="MAW21" s="530" t="s">
        <v>550</v>
      </c>
      <c r="MAX21" s="530" t="s">
        <v>550</v>
      </c>
      <c r="MAY21" s="530" t="s">
        <v>550</v>
      </c>
      <c r="MAZ21" s="530" t="s">
        <v>550</v>
      </c>
      <c r="MBA21" s="530" t="s">
        <v>550</v>
      </c>
      <c r="MBB21" s="530" t="s">
        <v>550</v>
      </c>
      <c r="MBC21" s="530" t="s">
        <v>550</v>
      </c>
      <c r="MBD21" s="530" t="s">
        <v>550</v>
      </c>
      <c r="MBE21" s="530" t="s">
        <v>550</v>
      </c>
      <c r="MBF21" s="530" t="s">
        <v>550</v>
      </c>
      <c r="MBG21" s="530" t="s">
        <v>550</v>
      </c>
      <c r="MBH21" s="530" t="s">
        <v>550</v>
      </c>
      <c r="MBI21" s="530" t="s">
        <v>550</v>
      </c>
      <c r="MBJ21" s="530" t="s">
        <v>550</v>
      </c>
      <c r="MBK21" s="530" t="s">
        <v>550</v>
      </c>
      <c r="MBL21" s="530" t="s">
        <v>550</v>
      </c>
      <c r="MBM21" s="530" t="s">
        <v>550</v>
      </c>
      <c r="MBN21" s="530" t="s">
        <v>550</v>
      </c>
      <c r="MBO21" s="530" t="s">
        <v>550</v>
      </c>
      <c r="MBP21" s="530" t="s">
        <v>550</v>
      </c>
      <c r="MBQ21" s="530" t="s">
        <v>550</v>
      </c>
      <c r="MBR21" s="530" t="s">
        <v>550</v>
      </c>
      <c r="MBS21" s="530" t="s">
        <v>550</v>
      </c>
      <c r="MBT21" s="530" t="s">
        <v>550</v>
      </c>
      <c r="MBU21" s="530" t="s">
        <v>550</v>
      </c>
      <c r="MBV21" s="530" t="s">
        <v>550</v>
      </c>
      <c r="MBW21" s="530" t="s">
        <v>550</v>
      </c>
      <c r="MBX21" s="530" t="s">
        <v>550</v>
      </c>
      <c r="MBY21" s="530" t="s">
        <v>550</v>
      </c>
      <c r="MBZ21" s="530" t="s">
        <v>550</v>
      </c>
      <c r="MCA21" s="530" t="s">
        <v>550</v>
      </c>
      <c r="MCB21" s="530" t="s">
        <v>550</v>
      </c>
      <c r="MCC21" s="530" t="s">
        <v>550</v>
      </c>
      <c r="MCD21" s="530" t="s">
        <v>550</v>
      </c>
      <c r="MCE21" s="530" t="s">
        <v>550</v>
      </c>
      <c r="MCF21" s="530" t="s">
        <v>550</v>
      </c>
      <c r="MCG21" s="530" t="s">
        <v>550</v>
      </c>
      <c r="MCH21" s="530" t="s">
        <v>550</v>
      </c>
      <c r="MCI21" s="530" t="s">
        <v>550</v>
      </c>
      <c r="MCJ21" s="530" t="s">
        <v>550</v>
      </c>
      <c r="MCK21" s="530" t="s">
        <v>550</v>
      </c>
      <c r="MCL21" s="530" t="s">
        <v>550</v>
      </c>
      <c r="MCM21" s="530" t="s">
        <v>550</v>
      </c>
      <c r="MCN21" s="530" t="s">
        <v>550</v>
      </c>
      <c r="MCO21" s="530" t="s">
        <v>550</v>
      </c>
      <c r="MCP21" s="530" t="s">
        <v>550</v>
      </c>
      <c r="MCQ21" s="530" t="s">
        <v>550</v>
      </c>
      <c r="MCR21" s="530" t="s">
        <v>550</v>
      </c>
      <c r="MCS21" s="530" t="s">
        <v>550</v>
      </c>
      <c r="MCT21" s="530" t="s">
        <v>550</v>
      </c>
      <c r="MCU21" s="530" t="s">
        <v>550</v>
      </c>
      <c r="MCV21" s="530" t="s">
        <v>550</v>
      </c>
      <c r="MCW21" s="530" t="s">
        <v>550</v>
      </c>
      <c r="MCX21" s="530" t="s">
        <v>550</v>
      </c>
      <c r="MCY21" s="530" t="s">
        <v>550</v>
      </c>
      <c r="MCZ21" s="530" t="s">
        <v>550</v>
      </c>
      <c r="MDA21" s="530" t="s">
        <v>550</v>
      </c>
      <c r="MDB21" s="530" t="s">
        <v>550</v>
      </c>
      <c r="MDC21" s="530" t="s">
        <v>550</v>
      </c>
      <c r="MDD21" s="530" t="s">
        <v>550</v>
      </c>
      <c r="MDE21" s="530" t="s">
        <v>550</v>
      </c>
      <c r="MDF21" s="530" t="s">
        <v>550</v>
      </c>
      <c r="MDG21" s="530" t="s">
        <v>550</v>
      </c>
      <c r="MDH21" s="530" t="s">
        <v>550</v>
      </c>
      <c r="MDI21" s="530" t="s">
        <v>550</v>
      </c>
      <c r="MDJ21" s="530" t="s">
        <v>550</v>
      </c>
      <c r="MDK21" s="530" t="s">
        <v>550</v>
      </c>
      <c r="MDL21" s="530" t="s">
        <v>550</v>
      </c>
      <c r="MDM21" s="530" t="s">
        <v>550</v>
      </c>
      <c r="MDN21" s="530" t="s">
        <v>550</v>
      </c>
      <c r="MDO21" s="530" t="s">
        <v>550</v>
      </c>
      <c r="MDP21" s="530" t="s">
        <v>550</v>
      </c>
      <c r="MDQ21" s="530" t="s">
        <v>550</v>
      </c>
      <c r="MDR21" s="530" t="s">
        <v>550</v>
      </c>
      <c r="MDS21" s="530" t="s">
        <v>550</v>
      </c>
      <c r="MDT21" s="530" t="s">
        <v>550</v>
      </c>
      <c r="MDU21" s="530" t="s">
        <v>550</v>
      </c>
      <c r="MDV21" s="530" t="s">
        <v>550</v>
      </c>
      <c r="MDW21" s="530" t="s">
        <v>550</v>
      </c>
      <c r="MDX21" s="530" t="s">
        <v>550</v>
      </c>
      <c r="MDY21" s="530" t="s">
        <v>550</v>
      </c>
      <c r="MDZ21" s="530" t="s">
        <v>550</v>
      </c>
      <c r="MEA21" s="530" t="s">
        <v>550</v>
      </c>
      <c r="MEB21" s="530" t="s">
        <v>550</v>
      </c>
      <c r="MEC21" s="530" t="s">
        <v>550</v>
      </c>
      <c r="MED21" s="530" t="s">
        <v>550</v>
      </c>
      <c r="MEE21" s="530" t="s">
        <v>550</v>
      </c>
      <c r="MEF21" s="530" t="s">
        <v>550</v>
      </c>
      <c r="MEG21" s="530" t="s">
        <v>550</v>
      </c>
      <c r="MEH21" s="530" t="s">
        <v>550</v>
      </c>
      <c r="MEI21" s="530" t="s">
        <v>550</v>
      </c>
      <c r="MEJ21" s="530" t="s">
        <v>550</v>
      </c>
      <c r="MEK21" s="530" t="s">
        <v>550</v>
      </c>
      <c r="MEL21" s="530" t="s">
        <v>550</v>
      </c>
      <c r="MEM21" s="530" t="s">
        <v>550</v>
      </c>
      <c r="MEN21" s="530" t="s">
        <v>550</v>
      </c>
      <c r="MEO21" s="530" t="s">
        <v>550</v>
      </c>
      <c r="MEP21" s="530" t="s">
        <v>550</v>
      </c>
      <c r="MEQ21" s="530" t="s">
        <v>550</v>
      </c>
      <c r="MER21" s="530" t="s">
        <v>550</v>
      </c>
      <c r="MES21" s="530" t="s">
        <v>550</v>
      </c>
      <c r="MET21" s="530" t="s">
        <v>550</v>
      </c>
      <c r="MEU21" s="530" t="s">
        <v>550</v>
      </c>
      <c r="MEV21" s="530" t="s">
        <v>550</v>
      </c>
      <c r="MEW21" s="530" t="s">
        <v>550</v>
      </c>
      <c r="MEX21" s="530" t="s">
        <v>550</v>
      </c>
      <c r="MEY21" s="530" t="s">
        <v>550</v>
      </c>
      <c r="MEZ21" s="530" t="s">
        <v>550</v>
      </c>
      <c r="MFA21" s="530" t="s">
        <v>550</v>
      </c>
      <c r="MFB21" s="530" t="s">
        <v>550</v>
      </c>
      <c r="MFC21" s="530" t="s">
        <v>550</v>
      </c>
      <c r="MFD21" s="530" t="s">
        <v>550</v>
      </c>
      <c r="MFE21" s="530" t="s">
        <v>550</v>
      </c>
      <c r="MFF21" s="530" t="s">
        <v>550</v>
      </c>
      <c r="MFG21" s="530" t="s">
        <v>550</v>
      </c>
      <c r="MFH21" s="530" t="s">
        <v>550</v>
      </c>
      <c r="MFI21" s="530" t="s">
        <v>550</v>
      </c>
      <c r="MFJ21" s="530" t="s">
        <v>550</v>
      </c>
      <c r="MFK21" s="530" t="s">
        <v>550</v>
      </c>
      <c r="MFL21" s="530" t="s">
        <v>550</v>
      </c>
      <c r="MFM21" s="530" t="s">
        <v>550</v>
      </c>
      <c r="MFN21" s="530" t="s">
        <v>550</v>
      </c>
      <c r="MFO21" s="530" t="s">
        <v>550</v>
      </c>
      <c r="MFP21" s="530" t="s">
        <v>550</v>
      </c>
      <c r="MFQ21" s="530" t="s">
        <v>550</v>
      </c>
      <c r="MFR21" s="530" t="s">
        <v>550</v>
      </c>
      <c r="MFS21" s="530" t="s">
        <v>550</v>
      </c>
      <c r="MFT21" s="530" t="s">
        <v>550</v>
      </c>
      <c r="MFU21" s="530" t="s">
        <v>550</v>
      </c>
      <c r="MFV21" s="530" t="s">
        <v>550</v>
      </c>
      <c r="MFW21" s="530" t="s">
        <v>550</v>
      </c>
      <c r="MFX21" s="530" t="s">
        <v>550</v>
      </c>
      <c r="MFY21" s="530" t="s">
        <v>550</v>
      </c>
      <c r="MFZ21" s="530" t="s">
        <v>550</v>
      </c>
      <c r="MGA21" s="530" t="s">
        <v>550</v>
      </c>
      <c r="MGB21" s="530" t="s">
        <v>550</v>
      </c>
      <c r="MGC21" s="530" t="s">
        <v>550</v>
      </c>
      <c r="MGD21" s="530" t="s">
        <v>550</v>
      </c>
      <c r="MGE21" s="530" t="s">
        <v>550</v>
      </c>
      <c r="MGF21" s="530" t="s">
        <v>550</v>
      </c>
      <c r="MGG21" s="530" t="s">
        <v>550</v>
      </c>
      <c r="MGH21" s="530" t="s">
        <v>550</v>
      </c>
      <c r="MGI21" s="530" t="s">
        <v>550</v>
      </c>
      <c r="MGJ21" s="530" t="s">
        <v>550</v>
      </c>
      <c r="MGK21" s="530" t="s">
        <v>550</v>
      </c>
      <c r="MGL21" s="530" t="s">
        <v>550</v>
      </c>
      <c r="MGM21" s="530" t="s">
        <v>550</v>
      </c>
      <c r="MGN21" s="530" t="s">
        <v>550</v>
      </c>
      <c r="MGO21" s="530" t="s">
        <v>550</v>
      </c>
      <c r="MGP21" s="530" t="s">
        <v>550</v>
      </c>
      <c r="MGQ21" s="530" t="s">
        <v>550</v>
      </c>
      <c r="MGR21" s="530" t="s">
        <v>550</v>
      </c>
      <c r="MGS21" s="530" t="s">
        <v>550</v>
      </c>
      <c r="MGT21" s="530" t="s">
        <v>550</v>
      </c>
      <c r="MGU21" s="530" t="s">
        <v>550</v>
      </c>
      <c r="MGV21" s="530" t="s">
        <v>550</v>
      </c>
      <c r="MGW21" s="530" t="s">
        <v>550</v>
      </c>
      <c r="MGX21" s="530" t="s">
        <v>550</v>
      </c>
      <c r="MGY21" s="530" t="s">
        <v>550</v>
      </c>
      <c r="MGZ21" s="530" t="s">
        <v>550</v>
      </c>
      <c r="MHA21" s="530" t="s">
        <v>550</v>
      </c>
      <c r="MHB21" s="530" t="s">
        <v>550</v>
      </c>
      <c r="MHC21" s="530" t="s">
        <v>550</v>
      </c>
      <c r="MHD21" s="530" t="s">
        <v>550</v>
      </c>
      <c r="MHE21" s="530" t="s">
        <v>550</v>
      </c>
      <c r="MHF21" s="530" t="s">
        <v>550</v>
      </c>
      <c r="MHG21" s="530" t="s">
        <v>550</v>
      </c>
      <c r="MHH21" s="530" t="s">
        <v>550</v>
      </c>
      <c r="MHI21" s="530" t="s">
        <v>550</v>
      </c>
      <c r="MHJ21" s="530" t="s">
        <v>550</v>
      </c>
      <c r="MHK21" s="530" t="s">
        <v>550</v>
      </c>
      <c r="MHL21" s="530" t="s">
        <v>550</v>
      </c>
      <c r="MHM21" s="530" t="s">
        <v>550</v>
      </c>
      <c r="MHN21" s="530" t="s">
        <v>550</v>
      </c>
      <c r="MHO21" s="530" t="s">
        <v>550</v>
      </c>
      <c r="MHP21" s="530" t="s">
        <v>550</v>
      </c>
      <c r="MHQ21" s="530" t="s">
        <v>550</v>
      </c>
      <c r="MHR21" s="530" t="s">
        <v>550</v>
      </c>
      <c r="MHS21" s="530" t="s">
        <v>550</v>
      </c>
      <c r="MHT21" s="530" t="s">
        <v>550</v>
      </c>
      <c r="MHU21" s="530" t="s">
        <v>550</v>
      </c>
      <c r="MHV21" s="530" t="s">
        <v>550</v>
      </c>
      <c r="MHW21" s="530" t="s">
        <v>550</v>
      </c>
      <c r="MHX21" s="530" t="s">
        <v>550</v>
      </c>
      <c r="MHY21" s="530" t="s">
        <v>550</v>
      </c>
      <c r="MHZ21" s="530" t="s">
        <v>550</v>
      </c>
      <c r="MIA21" s="530" t="s">
        <v>550</v>
      </c>
      <c r="MIB21" s="530" t="s">
        <v>550</v>
      </c>
      <c r="MIC21" s="530" t="s">
        <v>550</v>
      </c>
      <c r="MID21" s="530" t="s">
        <v>550</v>
      </c>
      <c r="MIE21" s="530" t="s">
        <v>550</v>
      </c>
      <c r="MIF21" s="530" t="s">
        <v>550</v>
      </c>
      <c r="MIG21" s="530" t="s">
        <v>550</v>
      </c>
      <c r="MIH21" s="530" t="s">
        <v>550</v>
      </c>
      <c r="MII21" s="530" t="s">
        <v>550</v>
      </c>
      <c r="MIJ21" s="530" t="s">
        <v>550</v>
      </c>
      <c r="MIK21" s="530" t="s">
        <v>550</v>
      </c>
      <c r="MIL21" s="530" t="s">
        <v>550</v>
      </c>
      <c r="MIM21" s="530" t="s">
        <v>550</v>
      </c>
      <c r="MIN21" s="530" t="s">
        <v>550</v>
      </c>
      <c r="MIO21" s="530" t="s">
        <v>550</v>
      </c>
      <c r="MIP21" s="530" t="s">
        <v>550</v>
      </c>
      <c r="MIQ21" s="530" t="s">
        <v>550</v>
      </c>
      <c r="MIR21" s="530" t="s">
        <v>550</v>
      </c>
      <c r="MIS21" s="530" t="s">
        <v>550</v>
      </c>
      <c r="MIT21" s="530" t="s">
        <v>550</v>
      </c>
      <c r="MIU21" s="530" t="s">
        <v>550</v>
      </c>
      <c r="MIV21" s="530" t="s">
        <v>550</v>
      </c>
      <c r="MIW21" s="530" t="s">
        <v>550</v>
      </c>
      <c r="MIX21" s="530" t="s">
        <v>550</v>
      </c>
      <c r="MIY21" s="530" t="s">
        <v>550</v>
      </c>
      <c r="MIZ21" s="530" t="s">
        <v>550</v>
      </c>
      <c r="MJA21" s="530" t="s">
        <v>550</v>
      </c>
      <c r="MJB21" s="530" t="s">
        <v>550</v>
      </c>
      <c r="MJC21" s="530" t="s">
        <v>550</v>
      </c>
      <c r="MJD21" s="530" t="s">
        <v>550</v>
      </c>
      <c r="MJE21" s="530" t="s">
        <v>550</v>
      </c>
      <c r="MJF21" s="530" t="s">
        <v>550</v>
      </c>
      <c r="MJG21" s="530" t="s">
        <v>550</v>
      </c>
      <c r="MJH21" s="530" t="s">
        <v>550</v>
      </c>
      <c r="MJI21" s="530" t="s">
        <v>550</v>
      </c>
      <c r="MJJ21" s="530" t="s">
        <v>550</v>
      </c>
      <c r="MJK21" s="530" t="s">
        <v>550</v>
      </c>
      <c r="MJL21" s="530" t="s">
        <v>550</v>
      </c>
      <c r="MJM21" s="530" t="s">
        <v>550</v>
      </c>
      <c r="MJN21" s="530" t="s">
        <v>550</v>
      </c>
      <c r="MJO21" s="530" t="s">
        <v>550</v>
      </c>
      <c r="MJP21" s="530" t="s">
        <v>550</v>
      </c>
      <c r="MJQ21" s="530" t="s">
        <v>550</v>
      </c>
      <c r="MJR21" s="530" t="s">
        <v>550</v>
      </c>
      <c r="MJS21" s="530" t="s">
        <v>550</v>
      </c>
      <c r="MJT21" s="530" t="s">
        <v>550</v>
      </c>
      <c r="MJU21" s="530" t="s">
        <v>550</v>
      </c>
      <c r="MJV21" s="530" t="s">
        <v>550</v>
      </c>
      <c r="MJW21" s="530" t="s">
        <v>550</v>
      </c>
      <c r="MJX21" s="530" t="s">
        <v>550</v>
      </c>
      <c r="MJY21" s="530" t="s">
        <v>550</v>
      </c>
      <c r="MJZ21" s="530" t="s">
        <v>550</v>
      </c>
      <c r="MKA21" s="530" t="s">
        <v>550</v>
      </c>
      <c r="MKB21" s="530" t="s">
        <v>550</v>
      </c>
      <c r="MKC21" s="530" t="s">
        <v>550</v>
      </c>
      <c r="MKD21" s="530" t="s">
        <v>550</v>
      </c>
      <c r="MKE21" s="530" t="s">
        <v>550</v>
      </c>
      <c r="MKF21" s="530" t="s">
        <v>550</v>
      </c>
      <c r="MKG21" s="530" t="s">
        <v>550</v>
      </c>
      <c r="MKH21" s="530" t="s">
        <v>550</v>
      </c>
      <c r="MKI21" s="530" t="s">
        <v>550</v>
      </c>
      <c r="MKJ21" s="530" t="s">
        <v>550</v>
      </c>
      <c r="MKK21" s="530" t="s">
        <v>550</v>
      </c>
      <c r="MKL21" s="530" t="s">
        <v>550</v>
      </c>
      <c r="MKM21" s="530" t="s">
        <v>550</v>
      </c>
      <c r="MKN21" s="530" t="s">
        <v>550</v>
      </c>
      <c r="MKO21" s="530" t="s">
        <v>550</v>
      </c>
      <c r="MKP21" s="530" t="s">
        <v>550</v>
      </c>
      <c r="MKQ21" s="530" t="s">
        <v>550</v>
      </c>
      <c r="MKR21" s="530" t="s">
        <v>550</v>
      </c>
      <c r="MKS21" s="530" t="s">
        <v>550</v>
      </c>
      <c r="MKT21" s="530" t="s">
        <v>550</v>
      </c>
      <c r="MKU21" s="530" t="s">
        <v>550</v>
      </c>
      <c r="MKV21" s="530" t="s">
        <v>550</v>
      </c>
      <c r="MKW21" s="530" t="s">
        <v>550</v>
      </c>
      <c r="MKX21" s="530" t="s">
        <v>550</v>
      </c>
      <c r="MKY21" s="530" t="s">
        <v>550</v>
      </c>
      <c r="MKZ21" s="530" t="s">
        <v>550</v>
      </c>
      <c r="MLA21" s="530" t="s">
        <v>550</v>
      </c>
      <c r="MLB21" s="530" t="s">
        <v>550</v>
      </c>
      <c r="MLC21" s="530" t="s">
        <v>550</v>
      </c>
      <c r="MLD21" s="530" t="s">
        <v>550</v>
      </c>
      <c r="MLE21" s="530" t="s">
        <v>550</v>
      </c>
      <c r="MLF21" s="530" t="s">
        <v>550</v>
      </c>
      <c r="MLG21" s="530" t="s">
        <v>550</v>
      </c>
      <c r="MLH21" s="530" t="s">
        <v>550</v>
      </c>
      <c r="MLI21" s="530" t="s">
        <v>550</v>
      </c>
      <c r="MLJ21" s="530" t="s">
        <v>550</v>
      </c>
      <c r="MLK21" s="530" t="s">
        <v>550</v>
      </c>
      <c r="MLL21" s="530" t="s">
        <v>550</v>
      </c>
      <c r="MLM21" s="530" t="s">
        <v>550</v>
      </c>
      <c r="MLN21" s="530" t="s">
        <v>550</v>
      </c>
      <c r="MLO21" s="530" t="s">
        <v>550</v>
      </c>
      <c r="MLP21" s="530" t="s">
        <v>550</v>
      </c>
      <c r="MLQ21" s="530" t="s">
        <v>550</v>
      </c>
      <c r="MLR21" s="530" t="s">
        <v>550</v>
      </c>
      <c r="MLS21" s="530" t="s">
        <v>550</v>
      </c>
      <c r="MLT21" s="530" t="s">
        <v>550</v>
      </c>
      <c r="MLU21" s="530" t="s">
        <v>550</v>
      </c>
      <c r="MLV21" s="530" t="s">
        <v>550</v>
      </c>
      <c r="MLW21" s="530" t="s">
        <v>550</v>
      </c>
      <c r="MLX21" s="530" t="s">
        <v>550</v>
      </c>
      <c r="MLY21" s="530" t="s">
        <v>550</v>
      </c>
      <c r="MLZ21" s="530" t="s">
        <v>550</v>
      </c>
      <c r="MMA21" s="530" t="s">
        <v>550</v>
      </c>
      <c r="MMB21" s="530" t="s">
        <v>550</v>
      </c>
      <c r="MMC21" s="530" t="s">
        <v>550</v>
      </c>
      <c r="MMD21" s="530" t="s">
        <v>550</v>
      </c>
      <c r="MME21" s="530" t="s">
        <v>550</v>
      </c>
      <c r="MMF21" s="530" t="s">
        <v>550</v>
      </c>
      <c r="MMG21" s="530" t="s">
        <v>550</v>
      </c>
      <c r="MMH21" s="530" t="s">
        <v>550</v>
      </c>
      <c r="MMI21" s="530" t="s">
        <v>550</v>
      </c>
      <c r="MMJ21" s="530" t="s">
        <v>550</v>
      </c>
      <c r="MMK21" s="530" t="s">
        <v>550</v>
      </c>
      <c r="MML21" s="530" t="s">
        <v>550</v>
      </c>
      <c r="MMM21" s="530" t="s">
        <v>550</v>
      </c>
      <c r="MMN21" s="530" t="s">
        <v>550</v>
      </c>
      <c r="MMO21" s="530" t="s">
        <v>550</v>
      </c>
      <c r="MMP21" s="530" t="s">
        <v>550</v>
      </c>
      <c r="MMQ21" s="530" t="s">
        <v>550</v>
      </c>
      <c r="MMR21" s="530" t="s">
        <v>550</v>
      </c>
      <c r="MMS21" s="530" t="s">
        <v>550</v>
      </c>
      <c r="MMT21" s="530" t="s">
        <v>550</v>
      </c>
      <c r="MMU21" s="530" t="s">
        <v>550</v>
      </c>
      <c r="MMV21" s="530" t="s">
        <v>550</v>
      </c>
      <c r="MMW21" s="530" t="s">
        <v>550</v>
      </c>
      <c r="MMX21" s="530" t="s">
        <v>550</v>
      </c>
      <c r="MMY21" s="530" t="s">
        <v>550</v>
      </c>
      <c r="MMZ21" s="530" t="s">
        <v>550</v>
      </c>
      <c r="MNA21" s="530" t="s">
        <v>550</v>
      </c>
      <c r="MNB21" s="530" t="s">
        <v>550</v>
      </c>
      <c r="MNC21" s="530" t="s">
        <v>550</v>
      </c>
      <c r="MND21" s="530" t="s">
        <v>550</v>
      </c>
      <c r="MNE21" s="530" t="s">
        <v>550</v>
      </c>
      <c r="MNF21" s="530" t="s">
        <v>550</v>
      </c>
      <c r="MNG21" s="530" t="s">
        <v>550</v>
      </c>
      <c r="MNH21" s="530" t="s">
        <v>550</v>
      </c>
      <c r="MNI21" s="530" t="s">
        <v>550</v>
      </c>
      <c r="MNJ21" s="530" t="s">
        <v>550</v>
      </c>
      <c r="MNK21" s="530" t="s">
        <v>550</v>
      </c>
      <c r="MNL21" s="530" t="s">
        <v>550</v>
      </c>
      <c r="MNM21" s="530" t="s">
        <v>550</v>
      </c>
      <c r="MNN21" s="530" t="s">
        <v>550</v>
      </c>
      <c r="MNO21" s="530" t="s">
        <v>550</v>
      </c>
      <c r="MNP21" s="530" t="s">
        <v>550</v>
      </c>
      <c r="MNQ21" s="530" t="s">
        <v>550</v>
      </c>
      <c r="MNR21" s="530" t="s">
        <v>550</v>
      </c>
      <c r="MNS21" s="530" t="s">
        <v>550</v>
      </c>
      <c r="MNT21" s="530" t="s">
        <v>550</v>
      </c>
      <c r="MNU21" s="530" t="s">
        <v>550</v>
      </c>
      <c r="MNV21" s="530" t="s">
        <v>550</v>
      </c>
      <c r="MNW21" s="530" t="s">
        <v>550</v>
      </c>
      <c r="MNX21" s="530" t="s">
        <v>550</v>
      </c>
      <c r="MNY21" s="530" t="s">
        <v>550</v>
      </c>
      <c r="MNZ21" s="530" t="s">
        <v>550</v>
      </c>
      <c r="MOA21" s="530" t="s">
        <v>550</v>
      </c>
      <c r="MOB21" s="530" t="s">
        <v>550</v>
      </c>
      <c r="MOC21" s="530" t="s">
        <v>550</v>
      </c>
      <c r="MOD21" s="530" t="s">
        <v>550</v>
      </c>
      <c r="MOE21" s="530" t="s">
        <v>550</v>
      </c>
      <c r="MOF21" s="530" t="s">
        <v>550</v>
      </c>
      <c r="MOG21" s="530" t="s">
        <v>550</v>
      </c>
      <c r="MOH21" s="530" t="s">
        <v>550</v>
      </c>
      <c r="MOI21" s="530" t="s">
        <v>550</v>
      </c>
      <c r="MOJ21" s="530" t="s">
        <v>550</v>
      </c>
      <c r="MOK21" s="530" t="s">
        <v>550</v>
      </c>
      <c r="MOL21" s="530" t="s">
        <v>550</v>
      </c>
      <c r="MOM21" s="530" t="s">
        <v>550</v>
      </c>
      <c r="MON21" s="530" t="s">
        <v>550</v>
      </c>
      <c r="MOO21" s="530" t="s">
        <v>550</v>
      </c>
      <c r="MOP21" s="530" t="s">
        <v>550</v>
      </c>
      <c r="MOQ21" s="530" t="s">
        <v>550</v>
      </c>
      <c r="MOR21" s="530" t="s">
        <v>550</v>
      </c>
      <c r="MOS21" s="530" t="s">
        <v>550</v>
      </c>
      <c r="MOT21" s="530" t="s">
        <v>550</v>
      </c>
      <c r="MOU21" s="530" t="s">
        <v>550</v>
      </c>
      <c r="MOV21" s="530" t="s">
        <v>550</v>
      </c>
      <c r="MOW21" s="530" t="s">
        <v>550</v>
      </c>
      <c r="MOX21" s="530" t="s">
        <v>550</v>
      </c>
      <c r="MOY21" s="530" t="s">
        <v>550</v>
      </c>
      <c r="MOZ21" s="530" t="s">
        <v>550</v>
      </c>
      <c r="MPA21" s="530" t="s">
        <v>550</v>
      </c>
      <c r="MPB21" s="530" t="s">
        <v>550</v>
      </c>
      <c r="MPC21" s="530" t="s">
        <v>550</v>
      </c>
      <c r="MPD21" s="530" t="s">
        <v>550</v>
      </c>
      <c r="MPE21" s="530" t="s">
        <v>550</v>
      </c>
      <c r="MPF21" s="530" t="s">
        <v>550</v>
      </c>
      <c r="MPG21" s="530" t="s">
        <v>550</v>
      </c>
      <c r="MPH21" s="530" t="s">
        <v>550</v>
      </c>
      <c r="MPI21" s="530" t="s">
        <v>550</v>
      </c>
      <c r="MPJ21" s="530" t="s">
        <v>550</v>
      </c>
      <c r="MPK21" s="530" t="s">
        <v>550</v>
      </c>
      <c r="MPL21" s="530" t="s">
        <v>550</v>
      </c>
      <c r="MPM21" s="530" t="s">
        <v>550</v>
      </c>
      <c r="MPN21" s="530" t="s">
        <v>550</v>
      </c>
      <c r="MPO21" s="530" t="s">
        <v>550</v>
      </c>
      <c r="MPP21" s="530" t="s">
        <v>550</v>
      </c>
      <c r="MPQ21" s="530" t="s">
        <v>550</v>
      </c>
      <c r="MPR21" s="530" t="s">
        <v>550</v>
      </c>
      <c r="MPS21" s="530" t="s">
        <v>550</v>
      </c>
      <c r="MPT21" s="530" t="s">
        <v>550</v>
      </c>
      <c r="MPU21" s="530" t="s">
        <v>550</v>
      </c>
      <c r="MPV21" s="530" t="s">
        <v>550</v>
      </c>
      <c r="MPW21" s="530" t="s">
        <v>550</v>
      </c>
      <c r="MPX21" s="530" t="s">
        <v>550</v>
      </c>
      <c r="MPY21" s="530" t="s">
        <v>550</v>
      </c>
      <c r="MPZ21" s="530" t="s">
        <v>550</v>
      </c>
      <c r="MQA21" s="530" t="s">
        <v>550</v>
      </c>
      <c r="MQB21" s="530" t="s">
        <v>550</v>
      </c>
      <c r="MQC21" s="530" t="s">
        <v>550</v>
      </c>
      <c r="MQD21" s="530" t="s">
        <v>550</v>
      </c>
      <c r="MQE21" s="530" t="s">
        <v>550</v>
      </c>
      <c r="MQF21" s="530" t="s">
        <v>550</v>
      </c>
      <c r="MQG21" s="530" t="s">
        <v>550</v>
      </c>
      <c r="MQH21" s="530" t="s">
        <v>550</v>
      </c>
      <c r="MQI21" s="530" t="s">
        <v>550</v>
      </c>
      <c r="MQJ21" s="530" t="s">
        <v>550</v>
      </c>
      <c r="MQK21" s="530" t="s">
        <v>550</v>
      </c>
      <c r="MQL21" s="530" t="s">
        <v>550</v>
      </c>
      <c r="MQM21" s="530" t="s">
        <v>550</v>
      </c>
      <c r="MQN21" s="530" t="s">
        <v>550</v>
      </c>
      <c r="MQO21" s="530" t="s">
        <v>550</v>
      </c>
      <c r="MQP21" s="530" t="s">
        <v>550</v>
      </c>
      <c r="MQQ21" s="530" t="s">
        <v>550</v>
      </c>
      <c r="MQR21" s="530" t="s">
        <v>550</v>
      </c>
      <c r="MQS21" s="530" t="s">
        <v>550</v>
      </c>
      <c r="MQT21" s="530" t="s">
        <v>550</v>
      </c>
      <c r="MQU21" s="530" t="s">
        <v>550</v>
      </c>
      <c r="MQV21" s="530" t="s">
        <v>550</v>
      </c>
      <c r="MQW21" s="530" t="s">
        <v>550</v>
      </c>
      <c r="MQX21" s="530" t="s">
        <v>550</v>
      </c>
      <c r="MQY21" s="530" t="s">
        <v>550</v>
      </c>
      <c r="MQZ21" s="530" t="s">
        <v>550</v>
      </c>
      <c r="MRA21" s="530" t="s">
        <v>550</v>
      </c>
      <c r="MRB21" s="530" t="s">
        <v>550</v>
      </c>
      <c r="MRC21" s="530" t="s">
        <v>550</v>
      </c>
      <c r="MRD21" s="530" t="s">
        <v>550</v>
      </c>
      <c r="MRE21" s="530" t="s">
        <v>550</v>
      </c>
      <c r="MRF21" s="530" t="s">
        <v>550</v>
      </c>
      <c r="MRG21" s="530" t="s">
        <v>550</v>
      </c>
      <c r="MRH21" s="530" t="s">
        <v>550</v>
      </c>
      <c r="MRI21" s="530" t="s">
        <v>550</v>
      </c>
      <c r="MRJ21" s="530" t="s">
        <v>550</v>
      </c>
      <c r="MRK21" s="530" t="s">
        <v>550</v>
      </c>
      <c r="MRL21" s="530" t="s">
        <v>550</v>
      </c>
      <c r="MRM21" s="530" t="s">
        <v>550</v>
      </c>
      <c r="MRN21" s="530" t="s">
        <v>550</v>
      </c>
      <c r="MRO21" s="530" t="s">
        <v>550</v>
      </c>
      <c r="MRP21" s="530" t="s">
        <v>550</v>
      </c>
      <c r="MRQ21" s="530" t="s">
        <v>550</v>
      </c>
      <c r="MRR21" s="530" t="s">
        <v>550</v>
      </c>
      <c r="MRS21" s="530" t="s">
        <v>550</v>
      </c>
      <c r="MRT21" s="530" t="s">
        <v>550</v>
      </c>
      <c r="MRU21" s="530" t="s">
        <v>550</v>
      </c>
      <c r="MRV21" s="530" t="s">
        <v>550</v>
      </c>
      <c r="MRW21" s="530" t="s">
        <v>550</v>
      </c>
      <c r="MRX21" s="530" t="s">
        <v>550</v>
      </c>
      <c r="MRY21" s="530" t="s">
        <v>550</v>
      </c>
      <c r="MRZ21" s="530" t="s">
        <v>550</v>
      </c>
      <c r="MSA21" s="530" t="s">
        <v>550</v>
      </c>
      <c r="MSB21" s="530" t="s">
        <v>550</v>
      </c>
      <c r="MSC21" s="530" t="s">
        <v>550</v>
      </c>
      <c r="MSD21" s="530" t="s">
        <v>550</v>
      </c>
      <c r="MSE21" s="530" t="s">
        <v>550</v>
      </c>
      <c r="MSF21" s="530" t="s">
        <v>550</v>
      </c>
      <c r="MSG21" s="530" t="s">
        <v>550</v>
      </c>
      <c r="MSH21" s="530" t="s">
        <v>550</v>
      </c>
      <c r="MSI21" s="530" t="s">
        <v>550</v>
      </c>
      <c r="MSJ21" s="530" t="s">
        <v>550</v>
      </c>
      <c r="MSK21" s="530" t="s">
        <v>550</v>
      </c>
      <c r="MSL21" s="530" t="s">
        <v>550</v>
      </c>
      <c r="MSM21" s="530" t="s">
        <v>550</v>
      </c>
      <c r="MSN21" s="530" t="s">
        <v>550</v>
      </c>
      <c r="MSO21" s="530" t="s">
        <v>550</v>
      </c>
      <c r="MSP21" s="530" t="s">
        <v>550</v>
      </c>
      <c r="MSQ21" s="530" t="s">
        <v>550</v>
      </c>
      <c r="MSR21" s="530" t="s">
        <v>550</v>
      </c>
      <c r="MSS21" s="530" t="s">
        <v>550</v>
      </c>
      <c r="MST21" s="530" t="s">
        <v>550</v>
      </c>
      <c r="MSU21" s="530" t="s">
        <v>550</v>
      </c>
      <c r="MSV21" s="530" t="s">
        <v>550</v>
      </c>
      <c r="MSW21" s="530" t="s">
        <v>550</v>
      </c>
      <c r="MSX21" s="530" t="s">
        <v>550</v>
      </c>
      <c r="MSY21" s="530" t="s">
        <v>550</v>
      </c>
      <c r="MSZ21" s="530" t="s">
        <v>550</v>
      </c>
      <c r="MTA21" s="530" t="s">
        <v>550</v>
      </c>
      <c r="MTB21" s="530" t="s">
        <v>550</v>
      </c>
      <c r="MTC21" s="530" t="s">
        <v>550</v>
      </c>
      <c r="MTD21" s="530" t="s">
        <v>550</v>
      </c>
      <c r="MTE21" s="530" t="s">
        <v>550</v>
      </c>
      <c r="MTF21" s="530" t="s">
        <v>550</v>
      </c>
      <c r="MTG21" s="530" t="s">
        <v>550</v>
      </c>
      <c r="MTH21" s="530" t="s">
        <v>550</v>
      </c>
      <c r="MTI21" s="530" t="s">
        <v>550</v>
      </c>
      <c r="MTJ21" s="530" t="s">
        <v>550</v>
      </c>
      <c r="MTK21" s="530" t="s">
        <v>550</v>
      </c>
      <c r="MTL21" s="530" t="s">
        <v>550</v>
      </c>
      <c r="MTM21" s="530" t="s">
        <v>550</v>
      </c>
      <c r="MTN21" s="530" t="s">
        <v>550</v>
      </c>
      <c r="MTO21" s="530" t="s">
        <v>550</v>
      </c>
      <c r="MTP21" s="530" t="s">
        <v>550</v>
      </c>
      <c r="MTQ21" s="530" t="s">
        <v>550</v>
      </c>
      <c r="MTR21" s="530" t="s">
        <v>550</v>
      </c>
      <c r="MTS21" s="530" t="s">
        <v>550</v>
      </c>
      <c r="MTT21" s="530" t="s">
        <v>550</v>
      </c>
      <c r="MTU21" s="530" t="s">
        <v>550</v>
      </c>
      <c r="MTV21" s="530" t="s">
        <v>550</v>
      </c>
      <c r="MTW21" s="530" t="s">
        <v>550</v>
      </c>
      <c r="MTX21" s="530" t="s">
        <v>550</v>
      </c>
      <c r="MTY21" s="530" t="s">
        <v>550</v>
      </c>
      <c r="MTZ21" s="530" t="s">
        <v>550</v>
      </c>
      <c r="MUA21" s="530" t="s">
        <v>550</v>
      </c>
      <c r="MUB21" s="530" t="s">
        <v>550</v>
      </c>
      <c r="MUC21" s="530" t="s">
        <v>550</v>
      </c>
      <c r="MUD21" s="530" t="s">
        <v>550</v>
      </c>
      <c r="MUE21" s="530" t="s">
        <v>550</v>
      </c>
      <c r="MUF21" s="530" t="s">
        <v>550</v>
      </c>
      <c r="MUG21" s="530" t="s">
        <v>550</v>
      </c>
      <c r="MUH21" s="530" t="s">
        <v>550</v>
      </c>
      <c r="MUI21" s="530" t="s">
        <v>550</v>
      </c>
      <c r="MUJ21" s="530" t="s">
        <v>550</v>
      </c>
      <c r="MUK21" s="530" t="s">
        <v>550</v>
      </c>
      <c r="MUL21" s="530" t="s">
        <v>550</v>
      </c>
      <c r="MUM21" s="530" t="s">
        <v>550</v>
      </c>
      <c r="MUN21" s="530" t="s">
        <v>550</v>
      </c>
      <c r="MUO21" s="530" t="s">
        <v>550</v>
      </c>
      <c r="MUP21" s="530" t="s">
        <v>550</v>
      </c>
      <c r="MUQ21" s="530" t="s">
        <v>550</v>
      </c>
      <c r="MUR21" s="530" t="s">
        <v>550</v>
      </c>
      <c r="MUS21" s="530" t="s">
        <v>550</v>
      </c>
      <c r="MUT21" s="530" t="s">
        <v>550</v>
      </c>
      <c r="MUU21" s="530" t="s">
        <v>550</v>
      </c>
      <c r="MUV21" s="530" t="s">
        <v>550</v>
      </c>
      <c r="MUW21" s="530" t="s">
        <v>550</v>
      </c>
      <c r="MUX21" s="530" t="s">
        <v>550</v>
      </c>
      <c r="MUY21" s="530" t="s">
        <v>550</v>
      </c>
      <c r="MUZ21" s="530" t="s">
        <v>550</v>
      </c>
      <c r="MVA21" s="530" t="s">
        <v>550</v>
      </c>
      <c r="MVB21" s="530" t="s">
        <v>550</v>
      </c>
      <c r="MVC21" s="530" t="s">
        <v>550</v>
      </c>
      <c r="MVD21" s="530" t="s">
        <v>550</v>
      </c>
      <c r="MVE21" s="530" t="s">
        <v>550</v>
      </c>
      <c r="MVF21" s="530" t="s">
        <v>550</v>
      </c>
      <c r="MVG21" s="530" t="s">
        <v>550</v>
      </c>
      <c r="MVH21" s="530" t="s">
        <v>550</v>
      </c>
      <c r="MVI21" s="530" t="s">
        <v>550</v>
      </c>
      <c r="MVJ21" s="530" t="s">
        <v>550</v>
      </c>
      <c r="MVK21" s="530" t="s">
        <v>550</v>
      </c>
      <c r="MVL21" s="530" t="s">
        <v>550</v>
      </c>
      <c r="MVM21" s="530" t="s">
        <v>550</v>
      </c>
      <c r="MVN21" s="530" t="s">
        <v>550</v>
      </c>
      <c r="MVO21" s="530" t="s">
        <v>550</v>
      </c>
      <c r="MVP21" s="530" t="s">
        <v>550</v>
      </c>
      <c r="MVQ21" s="530" t="s">
        <v>550</v>
      </c>
      <c r="MVR21" s="530" t="s">
        <v>550</v>
      </c>
      <c r="MVS21" s="530" t="s">
        <v>550</v>
      </c>
      <c r="MVT21" s="530" t="s">
        <v>550</v>
      </c>
      <c r="MVU21" s="530" t="s">
        <v>550</v>
      </c>
      <c r="MVV21" s="530" t="s">
        <v>550</v>
      </c>
      <c r="MVW21" s="530" t="s">
        <v>550</v>
      </c>
      <c r="MVX21" s="530" t="s">
        <v>550</v>
      </c>
      <c r="MVY21" s="530" t="s">
        <v>550</v>
      </c>
      <c r="MVZ21" s="530" t="s">
        <v>550</v>
      </c>
      <c r="MWA21" s="530" t="s">
        <v>550</v>
      </c>
      <c r="MWB21" s="530" t="s">
        <v>550</v>
      </c>
      <c r="MWC21" s="530" t="s">
        <v>550</v>
      </c>
      <c r="MWD21" s="530" t="s">
        <v>550</v>
      </c>
      <c r="MWE21" s="530" t="s">
        <v>550</v>
      </c>
      <c r="MWF21" s="530" t="s">
        <v>550</v>
      </c>
      <c r="MWG21" s="530" t="s">
        <v>550</v>
      </c>
      <c r="MWH21" s="530" t="s">
        <v>550</v>
      </c>
      <c r="MWI21" s="530" t="s">
        <v>550</v>
      </c>
      <c r="MWJ21" s="530" t="s">
        <v>550</v>
      </c>
      <c r="MWK21" s="530" t="s">
        <v>550</v>
      </c>
      <c r="MWL21" s="530" t="s">
        <v>550</v>
      </c>
      <c r="MWM21" s="530" t="s">
        <v>550</v>
      </c>
      <c r="MWN21" s="530" t="s">
        <v>550</v>
      </c>
      <c r="MWO21" s="530" t="s">
        <v>550</v>
      </c>
      <c r="MWP21" s="530" t="s">
        <v>550</v>
      </c>
      <c r="MWQ21" s="530" t="s">
        <v>550</v>
      </c>
      <c r="MWR21" s="530" t="s">
        <v>550</v>
      </c>
      <c r="MWS21" s="530" t="s">
        <v>550</v>
      </c>
      <c r="MWT21" s="530" t="s">
        <v>550</v>
      </c>
      <c r="MWU21" s="530" t="s">
        <v>550</v>
      </c>
      <c r="MWV21" s="530" t="s">
        <v>550</v>
      </c>
      <c r="MWW21" s="530" t="s">
        <v>550</v>
      </c>
      <c r="MWX21" s="530" t="s">
        <v>550</v>
      </c>
      <c r="MWY21" s="530" t="s">
        <v>550</v>
      </c>
      <c r="MWZ21" s="530" t="s">
        <v>550</v>
      </c>
      <c r="MXA21" s="530" t="s">
        <v>550</v>
      </c>
      <c r="MXB21" s="530" t="s">
        <v>550</v>
      </c>
      <c r="MXC21" s="530" t="s">
        <v>550</v>
      </c>
      <c r="MXD21" s="530" t="s">
        <v>550</v>
      </c>
      <c r="MXE21" s="530" t="s">
        <v>550</v>
      </c>
      <c r="MXF21" s="530" t="s">
        <v>550</v>
      </c>
      <c r="MXG21" s="530" t="s">
        <v>550</v>
      </c>
      <c r="MXH21" s="530" t="s">
        <v>550</v>
      </c>
      <c r="MXI21" s="530" t="s">
        <v>550</v>
      </c>
      <c r="MXJ21" s="530" t="s">
        <v>550</v>
      </c>
      <c r="MXK21" s="530" t="s">
        <v>550</v>
      </c>
      <c r="MXL21" s="530" t="s">
        <v>550</v>
      </c>
      <c r="MXM21" s="530" t="s">
        <v>550</v>
      </c>
      <c r="MXN21" s="530" t="s">
        <v>550</v>
      </c>
      <c r="MXO21" s="530" t="s">
        <v>550</v>
      </c>
      <c r="MXP21" s="530" t="s">
        <v>550</v>
      </c>
      <c r="MXQ21" s="530" t="s">
        <v>550</v>
      </c>
      <c r="MXR21" s="530" t="s">
        <v>550</v>
      </c>
      <c r="MXS21" s="530" t="s">
        <v>550</v>
      </c>
      <c r="MXT21" s="530" t="s">
        <v>550</v>
      </c>
      <c r="MXU21" s="530" t="s">
        <v>550</v>
      </c>
      <c r="MXV21" s="530" t="s">
        <v>550</v>
      </c>
      <c r="MXW21" s="530" t="s">
        <v>550</v>
      </c>
      <c r="MXX21" s="530" t="s">
        <v>550</v>
      </c>
      <c r="MXY21" s="530" t="s">
        <v>550</v>
      </c>
      <c r="MXZ21" s="530" t="s">
        <v>550</v>
      </c>
      <c r="MYA21" s="530" t="s">
        <v>550</v>
      </c>
      <c r="MYB21" s="530" t="s">
        <v>550</v>
      </c>
      <c r="MYC21" s="530" t="s">
        <v>550</v>
      </c>
      <c r="MYD21" s="530" t="s">
        <v>550</v>
      </c>
      <c r="MYE21" s="530" t="s">
        <v>550</v>
      </c>
      <c r="MYF21" s="530" t="s">
        <v>550</v>
      </c>
      <c r="MYG21" s="530" t="s">
        <v>550</v>
      </c>
      <c r="MYH21" s="530" t="s">
        <v>550</v>
      </c>
      <c r="MYI21" s="530" t="s">
        <v>550</v>
      </c>
      <c r="MYJ21" s="530" t="s">
        <v>550</v>
      </c>
      <c r="MYK21" s="530" t="s">
        <v>550</v>
      </c>
      <c r="MYL21" s="530" t="s">
        <v>550</v>
      </c>
      <c r="MYM21" s="530" t="s">
        <v>550</v>
      </c>
      <c r="MYN21" s="530" t="s">
        <v>550</v>
      </c>
      <c r="MYO21" s="530" t="s">
        <v>550</v>
      </c>
      <c r="MYP21" s="530" t="s">
        <v>550</v>
      </c>
      <c r="MYQ21" s="530" t="s">
        <v>550</v>
      </c>
      <c r="MYR21" s="530" t="s">
        <v>550</v>
      </c>
      <c r="MYS21" s="530" t="s">
        <v>550</v>
      </c>
      <c r="MYT21" s="530" t="s">
        <v>550</v>
      </c>
      <c r="MYU21" s="530" t="s">
        <v>550</v>
      </c>
      <c r="MYV21" s="530" t="s">
        <v>550</v>
      </c>
      <c r="MYW21" s="530" t="s">
        <v>550</v>
      </c>
      <c r="MYX21" s="530" t="s">
        <v>550</v>
      </c>
      <c r="MYY21" s="530" t="s">
        <v>550</v>
      </c>
      <c r="MYZ21" s="530" t="s">
        <v>550</v>
      </c>
      <c r="MZA21" s="530" t="s">
        <v>550</v>
      </c>
      <c r="MZB21" s="530" t="s">
        <v>550</v>
      </c>
      <c r="MZC21" s="530" t="s">
        <v>550</v>
      </c>
      <c r="MZD21" s="530" t="s">
        <v>550</v>
      </c>
      <c r="MZE21" s="530" t="s">
        <v>550</v>
      </c>
      <c r="MZF21" s="530" t="s">
        <v>550</v>
      </c>
      <c r="MZG21" s="530" t="s">
        <v>550</v>
      </c>
      <c r="MZH21" s="530" t="s">
        <v>550</v>
      </c>
      <c r="MZI21" s="530" t="s">
        <v>550</v>
      </c>
      <c r="MZJ21" s="530" t="s">
        <v>550</v>
      </c>
      <c r="MZK21" s="530" t="s">
        <v>550</v>
      </c>
      <c r="MZL21" s="530" t="s">
        <v>550</v>
      </c>
      <c r="MZM21" s="530" t="s">
        <v>550</v>
      </c>
      <c r="MZN21" s="530" t="s">
        <v>550</v>
      </c>
      <c r="MZO21" s="530" t="s">
        <v>550</v>
      </c>
      <c r="MZP21" s="530" t="s">
        <v>550</v>
      </c>
      <c r="MZQ21" s="530" t="s">
        <v>550</v>
      </c>
      <c r="MZR21" s="530" t="s">
        <v>550</v>
      </c>
      <c r="MZS21" s="530" t="s">
        <v>550</v>
      </c>
      <c r="MZT21" s="530" t="s">
        <v>550</v>
      </c>
      <c r="MZU21" s="530" t="s">
        <v>550</v>
      </c>
      <c r="MZV21" s="530" t="s">
        <v>550</v>
      </c>
      <c r="MZW21" s="530" t="s">
        <v>550</v>
      </c>
      <c r="MZX21" s="530" t="s">
        <v>550</v>
      </c>
      <c r="MZY21" s="530" t="s">
        <v>550</v>
      </c>
      <c r="MZZ21" s="530" t="s">
        <v>550</v>
      </c>
      <c r="NAA21" s="530" t="s">
        <v>550</v>
      </c>
      <c r="NAB21" s="530" t="s">
        <v>550</v>
      </c>
      <c r="NAC21" s="530" t="s">
        <v>550</v>
      </c>
      <c r="NAD21" s="530" t="s">
        <v>550</v>
      </c>
      <c r="NAE21" s="530" t="s">
        <v>550</v>
      </c>
      <c r="NAF21" s="530" t="s">
        <v>550</v>
      </c>
      <c r="NAG21" s="530" t="s">
        <v>550</v>
      </c>
      <c r="NAH21" s="530" t="s">
        <v>550</v>
      </c>
      <c r="NAI21" s="530" t="s">
        <v>550</v>
      </c>
      <c r="NAJ21" s="530" t="s">
        <v>550</v>
      </c>
      <c r="NAK21" s="530" t="s">
        <v>550</v>
      </c>
      <c r="NAL21" s="530" t="s">
        <v>550</v>
      </c>
      <c r="NAM21" s="530" t="s">
        <v>550</v>
      </c>
      <c r="NAN21" s="530" t="s">
        <v>550</v>
      </c>
      <c r="NAO21" s="530" t="s">
        <v>550</v>
      </c>
      <c r="NAP21" s="530" t="s">
        <v>550</v>
      </c>
      <c r="NAQ21" s="530" t="s">
        <v>550</v>
      </c>
      <c r="NAR21" s="530" t="s">
        <v>550</v>
      </c>
      <c r="NAS21" s="530" t="s">
        <v>550</v>
      </c>
      <c r="NAT21" s="530" t="s">
        <v>550</v>
      </c>
      <c r="NAU21" s="530" t="s">
        <v>550</v>
      </c>
      <c r="NAV21" s="530" t="s">
        <v>550</v>
      </c>
      <c r="NAW21" s="530" t="s">
        <v>550</v>
      </c>
      <c r="NAX21" s="530" t="s">
        <v>550</v>
      </c>
      <c r="NAY21" s="530" t="s">
        <v>550</v>
      </c>
      <c r="NAZ21" s="530" t="s">
        <v>550</v>
      </c>
      <c r="NBA21" s="530" t="s">
        <v>550</v>
      </c>
      <c r="NBB21" s="530" t="s">
        <v>550</v>
      </c>
      <c r="NBC21" s="530" t="s">
        <v>550</v>
      </c>
      <c r="NBD21" s="530" t="s">
        <v>550</v>
      </c>
      <c r="NBE21" s="530" t="s">
        <v>550</v>
      </c>
      <c r="NBF21" s="530" t="s">
        <v>550</v>
      </c>
      <c r="NBG21" s="530" t="s">
        <v>550</v>
      </c>
      <c r="NBH21" s="530" t="s">
        <v>550</v>
      </c>
      <c r="NBI21" s="530" t="s">
        <v>550</v>
      </c>
      <c r="NBJ21" s="530" t="s">
        <v>550</v>
      </c>
      <c r="NBK21" s="530" t="s">
        <v>550</v>
      </c>
      <c r="NBL21" s="530" t="s">
        <v>550</v>
      </c>
      <c r="NBM21" s="530" t="s">
        <v>550</v>
      </c>
      <c r="NBN21" s="530" t="s">
        <v>550</v>
      </c>
      <c r="NBO21" s="530" t="s">
        <v>550</v>
      </c>
      <c r="NBP21" s="530" t="s">
        <v>550</v>
      </c>
      <c r="NBQ21" s="530" t="s">
        <v>550</v>
      </c>
      <c r="NBR21" s="530" t="s">
        <v>550</v>
      </c>
      <c r="NBS21" s="530" t="s">
        <v>550</v>
      </c>
      <c r="NBT21" s="530" t="s">
        <v>550</v>
      </c>
      <c r="NBU21" s="530" t="s">
        <v>550</v>
      </c>
      <c r="NBV21" s="530" t="s">
        <v>550</v>
      </c>
      <c r="NBW21" s="530" t="s">
        <v>550</v>
      </c>
      <c r="NBX21" s="530" t="s">
        <v>550</v>
      </c>
      <c r="NBY21" s="530" t="s">
        <v>550</v>
      </c>
      <c r="NBZ21" s="530" t="s">
        <v>550</v>
      </c>
      <c r="NCA21" s="530" t="s">
        <v>550</v>
      </c>
      <c r="NCB21" s="530" t="s">
        <v>550</v>
      </c>
      <c r="NCC21" s="530" t="s">
        <v>550</v>
      </c>
      <c r="NCD21" s="530" t="s">
        <v>550</v>
      </c>
      <c r="NCE21" s="530" t="s">
        <v>550</v>
      </c>
      <c r="NCF21" s="530" t="s">
        <v>550</v>
      </c>
      <c r="NCG21" s="530" t="s">
        <v>550</v>
      </c>
      <c r="NCH21" s="530" t="s">
        <v>550</v>
      </c>
      <c r="NCI21" s="530" t="s">
        <v>550</v>
      </c>
      <c r="NCJ21" s="530" t="s">
        <v>550</v>
      </c>
      <c r="NCK21" s="530" t="s">
        <v>550</v>
      </c>
      <c r="NCL21" s="530" t="s">
        <v>550</v>
      </c>
      <c r="NCM21" s="530" t="s">
        <v>550</v>
      </c>
      <c r="NCN21" s="530" t="s">
        <v>550</v>
      </c>
      <c r="NCO21" s="530" t="s">
        <v>550</v>
      </c>
      <c r="NCP21" s="530" t="s">
        <v>550</v>
      </c>
      <c r="NCQ21" s="530" t="s">
        <v>550</v>
      </c>
      <c r="NCR21" s="530" t="s">
        <v>550</v>
      </c>
      <c r="NCS21" s="530" t="s">
        <v>550</v>
      </c>
      <c r="NCT21" s="530" t="s">
        <v>550</v>
      </c>
      <c r="NCU21" s="530" t="s">
        <v>550</v>
      </c>
      <c r="NCV21" s="530" t="s">
        <v>550</v>
      </c>
      <c r="NCW21" s="530" t="s">
        <v>550</v>
      </c>
      <c r="NCX21" s="530" t="s">
        <v>550</v>
      </c>
      <c r="NCY21" s="530" t="s">
        <v>550</v>
      </c>
      <c r="NCZ21" s="530" t="s">
        <v>550</v>
      </c>
      <c r="NDA21" s="530" t="s">
        <v>550</v>
      </c>
      <c r="NDB21" s="530" t="s">
        <v>550</v>
      </c>
      <c r="NDC21" s="530" t="s">
        <v>550</v>
      </c>
      <c r="NDD21" s="530" t="s">
        <v>550</v>
      </c>
      <c r="NDE21" s="530" t="s">
        <v>550</v>
      </c>
      <c r="NDF21" s="530" t="s">
        <v>550</v>
      </c>
      <c r="NDG21" s="530" t="s">
        <v>550</v>
      </c>
      <c r="NDH21" s="530" t="s">
        <v>550</v>
      </c>
      <c r="NDI21" s="530" t="s">
        <v>550</v>
      </c>
      <c r="NDJ21" s="530" t="s">
        <v>550</v>
      </c>
      <c r="NDK21" s="530" t="s">
        <v>550</v>
      </c>
      <c r="NDL21" s="530" t="s">
        <v>550</v>
      </c>
      <c r="NDM21" s="530" t="s">
        <v>550</v>
      </c>
      <c r="NDN21" s="530" t="s">
        <v>550</v>
      </c>
      <c r="NDO21" s="530" t="s">
        <v>550</v>
      </c>
      <c r="NDP21" s="530" t="s">
        <v>550</v>
      </c>
      <c r="NDQ21" s="530" t="s">
        <v>550</v>
      </c>
      <c r="NDR21" s="530" t="s">
        <v>550</v>
      </c>
      <c r="NDS21" s="530" t="s">
        <v>550</v>
      </c>
      <c r="NDT21" s="530" t="s">
        <v>550</v>
      </c>
      <c r="NDU21" s="530" t="s">
        <v>550</v>
      </c>
      <c r="NDV21" s="530" t="s">
        <v>550</v>
      </c>
      <c r="NDW21" s="530" t="s">
        <v>550</v>
      </c>
      <c r="NDX21" s="530" t="s">
        <v>550</v>
      </c>
      <c r="NDY21" s="530" t="s">
        <v>550</v>
      </c>
      <c r="NDZ21" s="530" t="s">
        <v>550</v>
      </c>
      <c r="NEA21" s="530" t="s">
        <v>550</v>
      </c>
      <c r="NEB21" s="530" t="s">
        <v>550</v>
      </c>
      <c r="NEC21" s="530" t="s">
        <v>550</v>
      </c>
      <c r="NED21" s="530" t="s">
        <v>550</v>
      </c>
      <c r="NEE21" s="530" t="s">
        <v>550</v>
      </c>
      <c r="NEF21" s="530" t="s">
        <v>550</v>
      </c>
      <c r="NEG21" s="530" t="s">
        <v>550</v>
      </c>
      <c r="NEH21" s="530" t="s">
        <v>550</v>
      </c>
      <c r="NEI21" s="530" t="s">
        <v>550</v>
      </c>
      <c r="NEJ21" s="530" t="s">
        <v>550</v>
      </c>
      <c r="NEK21" s="530" t="s">
        <v>550</v>
      </c>
      <c r="NEL21" s="530" t="s">
        <v>550</v>
      </c>
      <c r="NEM21" s="530" t="s">
        <v>550</v>
      </c>
      <c r="NEN21" s="530" t="s">
        <v>550</v>
      </c>
      <c r="NEO21" s="530" t="s">
        <v>550</v>
      </c>
      <c r="NEP21" s="530" t="s">
        <v>550</v>
      </c>
      <c r="NEQ21" s="530" t="s">
        <v>550</v>
      </c>
      <c r="NER21" s="530" t="s">
        <v>550</v>
      </c>
      <c r="NES21" s="530" t="s">
        <v>550</v>
      </c>
      <c r="NET21" s="530" t="s">
        <v>550</v>
      </c>
      <c r="NEU21" s="530" t="s">
        <v>550</v>
      </c>
      <c r="NEV21" s="530" t="s">
        <v>550</v>
      </c>
      <c r="NEW21" s="530" t="s">
        <v>550</v>
      </c>
      <c r="NEX21" s="530" t="s">
        <v>550</v>
      </c>
      <c r="NEY21" s="530" t="s">
        <v>550</v>
      </c>
      <c r="NEZ21" s="530" t="s">
        <v>550</v>
      </c>
      <c r="NFA21" s="530" t="s">
        <v>550</v>
      </c>
      <c r="NFB21" s="530" t="s">
        <v>550</v>
      </c>
      <c r="NFC21" s="530" t="s">
        <v>550</v>
      </c>
      <c r="NFD21" s="530" t="s">
        <v>550</v>
      </c>
      <c r="NFE21" s="530" t="s">
        <v>550</v>
      </c>
      <c r="NFF21" s="530" t="s">
        <v>550</v>
      </c>
      <c r="NFG21" s="530" t="s">
        <v>550</v>
      </c>
      <c r="NFH21" s="530" t="s">
        <v>550</v>
      </c>
      <c r="NFI21" s="530" t="s">
        <v>550</v>
      </c>
      <c r="NFJ21" s="530" t="s">
        <v>550</v>
      </c>
      <c r="NFK21" s="530" t="s">
        <v>550</v>
      </c>
      <c r="NFL21" s="530" t="s">
        <v>550</v>
      </c>
      <c r="NFM21" s="530" t="s">
        <v>550</v>
      </c>
      <c r="NFN21" s="530" t="s">
        <v>550</v>
      </c>
      <c r="NFO21" s="530" t="s">
        <v>550</v>
      </c>
      <c r="NFP21" s="530" t="s">
        <v>550</v>
      </c>
      <c r="NFQ21" s="530" t="s">
        <v>550</v>
      </c>
      <c r="NFR21" s="530" t="s">
        <v>550</v>
      </c>
      <c r="NFS21" s="530" t="s">
        <v>550</v>
      </c>
      <c r="NFT21" s="530" t="s">
        <v>550</v>
      </c>
      <c r="NFU21" s="530" t="s">
        <v>550</v>
      </c>
      <c r="NFV21" s="530" t="s">
        <v>550</v>
      </c>
      <c r="NFW21" s="530" t="s">
        <v>550</v>
      </c>
      <c r="NFX21" s="530" t="s">
        <v>550</v>
      </c>
      <c r="NFY21" s="530" t="s">
        <v>550</v>
      </c>
      <c r="NFZ21" s="530" t="s">
        <v>550</v>
      </c>
      <c r="NGA21" s="530" t="s">
        <v>550</v>
      </c>
      <c r="NGB21" s="530" t="s">
        <v>550</v>
      </c>
      <c r="NGC21" s="530" t="s">
        <v>550</v>
      </c>
      <c r="NGD21" s="530" t="s">
        <v>550</v>
      </c>
      <c r="NGE21" s="530" t="s">
        <v>550</v>
      </c>
      <c r="NGF21" s="530" t="s">
        <v>550</v>
      </c>
      <c r="NGG21" s="530" t="s">
        <v>550</v>
      </c>
      <c r="NGH21" s="530" t="s">
        <v>550</v>
      </c>
      <c r="NGI21" s="530" t="s">
        <v>550</v>
      </c>
      <c r="NGJ21" s="530" t="s">
        <v>550</v>
      </c>
      <c r="NGK21" s="530" t="s">
        <v>550</v>
      </c>
      <c r="NGL21" s="530" t="s">
        <v>550</v>
      </c>
      <c r="NGM21" s="530" t="s">
        <v>550</v>
      </c>
      <c r="NGN21" s="530" t="s">
        <v>550</v>
      </c>
      <c r="NGO21" s="530" t="s">
        <v>550</v>
      </c>
      <c r="NGP21" s="530" t="s">
        <v>550</v>
      </c>
      <c r="NGQ21" s="530" t="s">
        <v>550</v>
      </c>
      <c r="NGR21" s="530" t="s">
        <v>550</v>
      </c>
      <c r="NGS21" s="530" t="s">
        <v>550</v>
      </c>
      <c r="NGT21" s="530" t="s">
        <v>550</v>
      </c>
      <c r="NGU21" s="530" t="s">
        <v>550</v>
      </c>
      <c r="NGV21" s="530" t="s">
        <v>550</v>
      </c>
      <c r="NGW21" s="530" t="s">
        <v>550</v>
      </c>
      <c r="NGX21" s="530" t="s">
        <v>550</v>
      </c>
      <c r="NGY21" s="530" t="s">
        <v>550</v>
      </c>
      <c r="NGZ21" s="530" t="s">
        <v>550</v>
      </c>
      <c r="NHA21" s="530" t="s">
        <v>550</v>
      </c>
      <c r="NHB21" s="530" t="s">
        <v>550</v>
      </c>
      <c r="NHC21" s="530" t="s">
        <v>550</v>
      </c>
      <c r="NHD21" s="530" t="s">
        <v>550</v>
      </c>
      <c r="NHE21" s="530" t="s">
        <v>550</v>
      </c>
      <c r="NHF21" s="530" t="s">
        <v>550</v>
      </c>
      <c r="NHG21" s="530" t="s">
        <v>550</v>
      </c>
      <c r="NHH21" s="530" t="s">
        <v>550</v>
      </c>
      <c r="NHI21" s="530" t="s">
        <v>550</v>
      </c>
      <c r="NHJ21" s="530" t="s">
        <v>550</v>
      </c>
      <c r="NHK21" s="530" t="s">
        <v>550</v>
      </c>
      <c r="NHL21" s="530" t="s">
        <v>550</v>
      </c>
      <c r="NHM21" s="530" t="s">
        <v>550</v>
      </c>
      <c r="NHN21" s="530" t="s">
        <v>550</v>
      </c>
      <c r="NHO21" s="530" t="s">
        <v>550</v>
      </c>
      <c r="NHP21" s="530" t="s">
        <v>550</v>
      </c>
      <c r="NHQ21" s="530" t="s">
        <v>550</v>
      </c>
      <c r="NHR21" s="530" t="s">
        <v>550</v>
      </c>
      <c r="NHS21" s="530" t="s">
        <v>550</v>
      </c>
      <c r="NHT21" s="530" t="s">
        <v>550</v>
      </c>
      <c r="NHU21" s="530" t="s">
        <v>550</v>
      </c>
      <c r="NHV21" s="530" t="s">
        <v>550</v>
      </c>
      <c r="NHW21" s="530" t="s">
        <v>550</v>
      </c>
      <c r="NHX21" s="530" t="s">
        <v>550</v>
      </c>
      <c r="NHY21" s="530" t="s">
        <v>550</v>
      </c>
      <c r="NHZ21" s="530" t="s">
        <v>550</v>
      </c>
      <c r="NIA21" s="530" t="s">
        <v>550</v>
      </c>
      <c r="NIB21" s="530" t="s">
        <v>550</v>
      </c>
      <c r="NIC21" s="530" t="s">
        <v>550</v>
      </c>
      <c r="NID21" s="530" t="s">
        <v>550</v>
      </c>
      <c r="NIE21" s="530" t="s">
        <v>550</v>
      </c>
      <c r="NIF21" s="530" t="s">
        <v>550</v>
      </c>
      <c r="NIG21" s="530" t="s">
        <v>550</v>
      </c>
      <c r="NIH21" s="530" t="s">
        <v>550</v>
      </c>
      <c r="NII21" s="530" t="s">
        <v>550</v>
      </c>
      <c r="NIJ21" s="530" t="s">
        <v>550</v>
      </c>
      <c r="NIK21" s="530" t="s">
        <v>550</v>
      </c>
      <c r="NIL21" s="530" t="s">
        <v>550</v>
      </c>
      <c r="NIM21" s="530" t="s">
        <v>550</v>
      </c>
      <c r="NIN21" s="530" t="s">
        <v>550</v>
      </c>
      <c r="NIO21" s="530" t="s">
        <v>550</v>
      </c>
      <c r="NIP21" s="530" t="s">
        <v>550</v>
      </c>
      <c r="NIQ21" s="530" t="s">
        <v>550</v>
      </c>
      <c r="NIR21" s="530" t="s">
        <v>550</v>
      </c>
      <c r="NIS21" s="530" t="s">
        <v>550</v>
      </c>
      <c r="NIT21" s="530" t="s">
        <v>550</v>
      </c>
      <c r="NIU21" s="530" t="s">
        <v>550</v>
      </c>
      <c r="NIV21" s="530" t="s">
        <v>550</v>
      </c>
      <c r="NIW21" s="530" t="s">
        <v>550</v>
      </c>
      <c r="NIX21" s="530" t="s">
        <v>550</v>
      </c>
      <c r="NIY21" s="530" t="s">
        <v>550</v>
      </c>
      <c r="NIZ21" s="530" t="s">
        <v>550</v>
      </c>
      <c r="NJA21" s="530" t="s">
        <v>550</v>
      </c>
      <c r="NJB21" s="530" t="s">
        <v>550</v>
      </c>
      <c r="NJC21" s="530" t="s">
        <v>550</v>
      </c>
      <c r="NJD21" s="530" t="s">
        <v>550</v>
      </c>
      <c r="NJE21" s="530" t="s">
        <v>550</v>
      </c>
      <c r="NJF21" s="530" t="s">
        <v>550</v>
      </c>
      <c r="NJG21" s="530" t="s">
        <v>550</v>
      </c>
      <c r="NJH21" s="530" t="s">
        <v>550</v>
      </c>
      <c r="NJI21" s="530" t="s">
        <v>550</v>
      </c>
      <c r="NJJ21" s="530" t="s">
        <v>550</v>
      </c>
      <c r="NJK21" s="530" t="s">
        <v>550</v>
      </c>
      <c r="NJL21" s="530" t="s">
        <v>550</v>
      </c>
      <c r="NJM21" s="530" t="s">
        <v>550</v>
      </c>
      <c r="NJN21" s="530" t="s">
        <v>550</v>
      </c>
      <c r="NJO21" s="530" t="s">
        <v>550</v>
      </c>
      <c r="NJP21" s="530" t="s">
        <v>550</v>
      </c>
      <c r="NJQ21" s="530" t="s">
        <v>550</v>
      </c>
      <c r="NJR21" s="530" t="s">
        <v>550</v>
      </c>
      <c r="NJS21" s="530" t="s">
        <v>550</v>
      </c>
      <c r="NJT21" s="530" t="s">
        <v>550</v>
      </c>
      <c r="NJU21" s="530" t="s">
        <v>550</v>
      </c>
      <c r="NJV21" s="530" t="s">
        <v>550</v>
      </c>
      <c r="NJW21" s="530" t="s">
        <v>550</v>
      </c>
      <c r="NJX21" s="530" t="s">
        <v>550</v>
      </c>
      <c r="NJY21" s="530" t="s">
        <v>550</v>
      </c>
      <c r="NJZ21" s="530" t="s">
        <v>550</v>
      </c>
      <c r="NKA21" s="530" t="s">
        <v>550</v>
      </c>
      <c r="NKB21" s="530" t="s">
        <v>550</v>
      </c>
      <c r="NKC21" s="530" t="s">
        <v>550</v>
      </c>
      <c r="NKD21" s="530" t="s">
        <v>550</v>
      </c>
      <c r="NKE21" s="530" t="s">
        <v>550</v>
      </c>
      <c r="NKF21" s="530" t="s">
        <v>550</v>
      </c>
      <c r="NKG21" s="530" t="s">
        <v>550</v>
      </c>
      <c r="NKH21" s="530" t="s">
        <v>550</v>
      </c>
      <c r="NKI21" s="530" t="s">
        <v>550</v>
      </c>
      <c r="NKJ21" s="530" t="s">
        <v>550</v>
      </c>
      <c r="NKK21" s="530" t="s">
        <v>550</v>
      </c>
      <c r="NKL21" s="530" t="s">
        <v>550</v>
      </c>
      <c r="NKM21" s="530" t="s">
        <v>550</v>
      </c>
      <c r="NKN21" s="530" t="s">
        <v>550</v>
      </c>
      <c r="NKO21" s="530" t="s">
        <v>550</v>
      </c>
      <c r="NKP21" s="530" t="s">
        <v>550</v>
      </c>
      <c r="NKQ21" s="530" t="s">
        <v>550</v>
      </c>
      <c r="NKR21" s="530" t="s">
        <v>550</v>
      </c>
      <c r="NKS21" s="530" t="s">
        <v>550</v>
      </c>
      <c r="NKT21" s="530" t="s">
        <v>550</v>
      </c>
      <c r="NKU21" s="530" t="s">
        <v>550</v>
      </c>
      <c r="NKV21" s="530" t="s">
        <v>550</v>
      </c>
      <c r="NKW21" s="530" t="s">
        <v>550</v>
      </c>
      <c r="NKX21" s="530" t="s">
        <v>550</v>
      </c>
      <c r="NKY21" s="530" t="s">
        <v>550</v>
      </c>
      <c r="NKZ21" s="530" t="s">
        <v>550</v>
      </c>
      <c r="NLA21" s="530" t="s">
        <v>550</v>
      </c>
      <c r="NLB21" s="530" t="s">
        <v>550</v>
      </c>
      <c r="NLC21" s="530" t="s">
        <v>550</v>
      </c>
      <c r="NLD21" s="530" t="s">
        <v>550</v>
      </c>
      <c r="NLE21" s="530" t="s">
        <v>550</v>
      </c>
      <c r="NLF21" s="530" t="s">
        <v>550</v>
      </c>
      <c r="NLG21" s="530" t="s">
        <v>550</v>
      </c>
      <c r="NLH21" s="530" t="s">
        <v>550</v>
      </c>
      <c r="NLI21" s="530" t="s">
        <v>550</v>
      </c>
      <c r="NLJ21" s="530" t="s">
        <v>550</v>
      </c>
      <c r="NLK21" s="530" t="s">
        <v>550</v>
      </c>
      <c r="NLL21" s="530" t="s">
        <v>550</v>
      </c>
      <c r="NLM21" s="530" t="s">
        <v>550</v>
      </c>
      <c r="NLN21" s="530" t="s">
        <v>550</v>
      </c>
      <c r="NLO21" s="530" t="s">
        <v>550</v>
      </c>
      <c r="NLP21" s="530" t="s">
        <v>550</v>
      </c>
      <c r="NLQ21" s="530" t="s">
        <v>550</v>
      </c>
      <c r="NLR21" s="530" t="s">
        <v>550</v>
      </c>
      <c r="NLS21" s="530" t="s">
        <v>550</v>
      </c>
      <c r="NLT21" s="530" t="s">
        <v>550</v>
      </c>
      <c r="NLU21" s="530" t="s">
        <v>550</v>
      </c>
      <c r="NLV21" s="530" t="s">
        <v>550</v>
      </c>
      <c r="NLW21" s="530" t="s">
        <v>550</v>
      </c>
      <c r="NLX21" s="530" t="s">
        <v>550</v>
      </c>
      <c r="NLY21" s="530" t="s">
        <v>550</v>
      </c>
      <c r="NLZ21" s="530" t="s">
        <v>550</v>
      </c>
      <c r="NMA21" s="530" t="s">
        <v>550</v>
      </c>
      <c r="NMB21" s="530" t="s">
        <v>550</v>
      </c>
      <c r="NMC21" s="530" t="s">
        <v>550</v>
      </c>
      <c r="NMD21" s="530" t="s">
        <v>550</v>
      </c>
      <c r="NME21" s="530" t="s">
        <v>550</v>
      </c>
      <c r="NMF21" s="530" t="s">
        <v>550</v>
      </c>
      <c r="NMG21" s="530" t="s">
        <v>550</v>
      </c>
      <c r="NMH21" s="530" t="s">
        <v>550</v>
      </c>
      <c r="NMI21" s="530" t="s">
        <v>550</v>
      </c>
      <c r="NMJ21" s="530" t="s">
        <v>550</v>
      </c>
      <c r="NMK21" s="530" t="s">
        <v>550</v>
      </c>
      <c r="NML21" s="530" t="s">
        <v>550</v>
      </c>
      <c r="NMM21" s="530" t="s">
        <v>550</v>
      </c>
      <c r="NMN21" s="530" t="s">
        <v>550</v>
      </c>
      <c r="NMO21" s="530" t="s">
        <v>550</v>
      </c>
      <c r="NMP21" s="530" t="s">
        <v>550</v>
      </c>
      <c r="NMQ21" s="530" t="s">
        <v>550</v>
      </c>
      <c r="NMR21" s="530" t="s">
        <v>550</v>
      </c>
      <c r="NMS21" s="530" t="s">
        <v>550</v>
      </c>
      <c r="NMT21" s="530" t="s">
        <v>550</v>
      </c>
      <c r="NMU21" s="530" t="s">
        <v>550</v>
      </c>
      <c r="NMV21" s="530" t="s">
        <v>550</v>
      </c>
      <c r="NMW21" s="530" t="s">
        <v>550</v>
      </c>
      <c r="NMX21" s="530" t="s">
        <v>550</v>
      </c>
      <c r="NMY21" s="530" t="s">
        <v>550</v>
      </c>
      <c r="NMZ21" s="530" t="s">
        <v>550</v>
      </c>
      <c r="NNA21" s="530" t="s">
        <v>550</v>
      </c>
      <c r="NNB21" s="530" t="s">
        <v>550</v>
      </c>
      <c r="NNC21" s="530" t="s">
        <v>550</v>
      </c>
      <c r="NND21" s="530" t="s">
        <v>550</v>
      </c>
      <c r="NNE21" s="530" t="s">
        <v>550</v>
      </c>
      <c r="NNF21" s="530" t="s">
        <v>550</v>
      </c>
      <c r="NNG21" s="530" t="s">
        <v>550</v>
      </c>
      <c r="NNH21" s="530" t="s">
        <v>550</v>
      </c>
      <c r="NNI21" s="530" t="s">
        <v>550</v>
      </c>
      <c r="NNJ21" s="530" t="s">
        <v>550</v>
      </c>
      <c r="NNK21" s="530" t="s">
        <v>550</v>
      </c>
      <c r="NNL21" s="530" t="s">
        <v>550</v>
      </c>
      <c r="NNM21" s="530" t="s">
        <v>550</v>
      </c>
      <c r="NNN21" s="530" t="s">
        <v>550</v>
      </c>
      <c r="NNO21" s="530" t="s">
        <v>550</v>
      </c>
      <c r="NNP21" s="530" t="s">
        <v>550</v>
      </c>
      <c r="NNQ21" s="530" t="s">
        <v>550</v>
      </c>
      <c r="NNR21" s="530" t="s">
        <v>550</v>
      </c>
      <c r="NNS21" s="530" t="s">
        <v>550</v>
      </c>
      <c r="NNT21" s="530" t="s">
        <v>550</v>
      </c>
      <c r="NNU21" s="530" t="s">
        <v>550</v>
      </c>
      <c r="NNV21" s="530" t="s">
        <v>550</v>
      </c>
      <c r="NNW21" s="530" t="s">
        <v>550</v>
      </c>
      <c r="NNX21" s="530" t="s">
        <v>550</v>
      </c>
      <c r="NNY21" s="530" t="s">
        <v>550</v>
      </c>
      <c r="NNZ21" s="530" t="s">
        <v>550</v>
      </c>
      <c r="NOA21" s="530" t="s">
        <v>550</v>
      </c>
      <c r="NOB21" s="530" t="s">
        <v>550</v>
      </c>
      <c r="NOC21" s="530" t="s">
        <v>550</v>
      </c>
      <c r="NOD21" s="530" t="s">
        <v>550</v>
      </c>
      <c r="NOE21" s="530" t="s">
        <v>550</v>
      </c>
      <c r="NOF21" s="530" t="s">
        <v>550</v>
      </c>
      <c r="NOG21" s="530" t="s">
        <v>550</v>
      </c>
      <c r="NOH21" s="530" t="s">
        <v>550</v>
      </c>
      <c r="NOI21" s="530" t="s">
        <v>550</v>
      </c>
      <c r="NOJ21" s="530" t="s">
        <v>550</v>
      </c>
      <c r="NOK21" s="530" t="s">
        <v>550</v>
      </c>
      <c r="NOL21" s="530" t="s">
        <v>550</v>
      </c>
      <c r="NOM21" s="530" t="s">
        <v>550</v>
      </c>
      <c r="NON21" s="530" t="s">
        <v>550</v>
      </c>
      <c r="NOO21" s="530" t="s">
        <v>550</v>
      </c>
      <c r="NOP21" s="530" t="s">
        <v>550</v>
      </c>
      <c r="NOQ21" s="530" t="s">
        <v>550</v>
      </c>
      <c r="NOR21" s="530" t="s">
        <v>550</v>
      </c>
      <c r="NOS21" s="530" t="s">
        <v>550</v>
      </c>
      <c r="NOT21" s="530" t="s">
        <v>550</v>
      </c>
      <c r="NOU21" s="530" t="s">
        <v>550</v>
      </c>
      <c r="NOV21" s="530" t="s">
        <v>550</v>
      </c>
      <c r="NOW21" s="530" t="s">
        <v>550</v>
      </c>
      <c r="NOX21" s="530" t="s">
        <v>550</v>
      </c>
      <c r="NOY21" s="530" t="s">
        <v>550</v>
      </c>
      <c r="NOZ21" s="530" t="s">
        <v>550</v>
      </c>
      <c r="NPA21" s="530" t="s">
        <v>550</v>
      </c>
      <c r="NPB21" s="530" t="s">
        <v>550</v>
      </c>
      <c r="NPC21" s="530" t="s">
        <v>550</v>
      </c>
      <c r="NPD21" s="530" t="s">
        <v>550</v>
      </c>
      <c r="NPE21" s="530" t="s">
        <v>550</v>
      </c>
      <c r="NPF21" s="530" t="s">
        <v>550</v>
      </c>
      <c r="NPG21" s="530" t="s">
        <v>550</v>
      </c>
      <c r="NPH21" s="530" t="s">
        <v>550</v>
      </c>
      <c r="NPI21" s="530" t="s">
        <v>550</v>
      </c>
      <c r="NPJ21" s="530" t="s">
        <v>550</v>
      </c>
      <c r="NPK21" s="530" t="s">
        <v>550</v>
      </c>
      <c r="NPL21" s="530" t="s">
        <v>550</v>
      </c>
      <c r="NPM21" s="530" t="s">
        <v>550</v>
      </c>
      <c r="NPN21" s="530" t="s">
        <v>550</v>
      </c>
      <c r="NPO21" s="530" t="s">
        <v>550</v>
      </c>
      <c r="NPP21" s="530" t="s">
        <v>550</v>
      </c>
      <c r="NPQ21" s="530" t="s">
        <v>550</v>
      </c>
      <c r="NPR21" s="530" t="s">
        <v>550</v>
      </c>
      <c r="NPS21" s="530" t="s">
        <v>550</v>
      </c>
      <c r="NPT21" s="530" t="s">
        <v>550</v>
      </c>
      <c r="NPU21" s="530" t="s">
        <v>550</v>
      </c>
      <c r="NPV21" s="530" t="s">
        <v>550</v>
      </c>
      <c r="NPW21" s="530" t="s">
        <v>550</v>
      </c>
      <c r="NPX21" s="530" t="s">
        <v>550</v>
      </c>
      <c r="NPY21" s="530" t="s">
        <v>550</v>
      </c>
      <c r="NPZ21" s="530" t="s">
        <v>550</v>
      </c>
      <c r="NQA21" s="530" t="s">
        <v>550</v>
      </c>
      <c r="NQB21" s="530" t="s">
        <v>550</v>
      </c>
      <c r="NQC21" s="530" t="s">
        <v>550</v>
      </c>
      <c r="NQD21" s="530" t="s">
        <v>550</v>
      </c>
      <c r="NQE21" s="530" t="s">
        <v>550</v>
      </c>
      <c r="NQF21" s="530" t="s">
        <v>550</v>
      </c>
      <c r="NQG21" s="530" t="s">
        <v>550</v>
      </c>
      <c r="NQH21" s="530" t="s">
        <v>550</v>
      </c>
      <c r="NQI21" s="530" t="s">
        <v>550</v>
      </c>
      <c r="NQJ21" s="530" t="s">
        <v>550</v>
      </c>
      <c r="NQK21" s="530" t="s">
        <v>550</v>
      </c>
      <c r="NQL21" s="530" t="s">
        <v>550</v>
      </c>
      <c r="NQM21" s="530" t="s">
        <v>550</v>
      </c>
      <c r="NQN21" s="530" t="s">
        <v>550</v>
      </c>
      <c r="NQO21" s="530" t="s">
        <v>550</v>
      </c>
      <c r="NQP21" s="530" t="s">
        <v>550</v>
      </c>
      <c r="NQQ21" s="530" t="s">
        <v>550</v>
      </c>
      <c r="NQR21" s="530" t="s">
        <v>550</v>
      </c>
      <c r="NQS21" s="530" t="s">
        <v>550</v>
      </c>
      <c r="NQT21" s="530" t="s">
        <v>550</v>
      </c>
      <c r="NQU21" s="530" t="s">
        <v>550</v>
      </c>
      <c r="NQV21" s="530" t="s">
        <v>550</v>
      </c>
      <c r="NQW21" s="530" t="s">
        <v>550</v>
      </c>
      <c r="NQX21" s="530" t="s">
        <v>550</v>
      </c>
      <c r="NQY21" s="530" t="s">
        <v>550</v>
      </c>
      <c r="NQZ21" s="530" t="s">
        <v>550</v>
      </c>
      <c r="NRA21" s="530" t="s">
        <v>550</v>
      </c>
      <c r="NRB21" s="530" t="s">
        <v>550</v>
      </c>
      <c r="NRC21" s="530" t="s">
        <v>550</v>
      </c>
      <c r="NRD21" s="530" t="s">
        <v>550</v>
      </c>
      <c r="NRE21" s="530" t="s">
        <v>550</v>
      </c>
      <c r="NRF21" s="530" t="s">
        <v>550</v>
      </c>
      <c r="NRG21" s="530" t="s">
        <v>550</v>
      </c>
      <c r="NRH21" s="530" t="s">
        <v>550</v>
      </c>
      <c r="NRI21" s="530" t="s">
        <v>550</v>
      </c>
      <c r="NRJ21" s="530" t="s">
        <v>550</v>
      </c>
      <c r="NRK21" s="530" t="s">
        <v>550</v>
      </c>
      <c r="NRL21" s="530" t="s">
        <v>550</v>
      </c>
      <c r="NRM21" s="530" t="s">
        <v>550</v>
      </c>
      <c r="NRN21" s="530" t="s">
        <v>550</v>
      </c>
      <c r="NRO21" s="530" t="s">
        <v>550</v>
      </c>
      <c r="NRP21" s="530" t="s">
        <v>550</v>
      </c>
      <c r="NRQ21" s="530" t="s">
        <v>550</v>
      </c>
      <c r="NRR21" s="530" t="s">
        <v>550</v>
      </c>
      <c r="NRS21" s="530" t="s">
        <v>550</v>
      </c>
      <c r="NRT21" s="530" t="s">
        <v>550</v>
      </c>
      <c r="NRU21" s="530" t="s">
        <v>550</v>
      </c>
      <c r="NRV21" s="530" t="s">
        <v>550</v>
      </c>
      <c r="NRW21" s="530" t="s">
        <v>550</v>
      </c>
      <c r="NRX21" s="530" t="s">
        <v>550</v>
      </c>
      <c r="NRY21" s="530" t="s">
        <v>550</v>
      </c>
      <c r="NRZ21" s="530" t="s">
        <v>550</v>
      </c>
      <c r="NSA21" s="530" t="s">
        <v>550</v>
      </c>
      <c r="NSB21" s="530" t="s">
        <v>550</v>
      </c>
      <c r="NSC21" s="530" t="s">
        <v>550</v>
      </c>
      <c r="NSD21" s="530" t="s">
        <v>550</v>
      </c>
      <c r="NSE21" s="530" t="s">
        <v>550</v>
      </c>
      <c r="NSF21" s="530" t="s">
        <v>550</v>
      </c>
      <c r="NSG21" s="530" t="s">
        <v>550</v>
      </c>
      <c r="NSH21" s="530" t="s">
        <v>550</v>
      </c>
      <c r="NSI21" s="530" t="s">
        <v>550</v>
      </c>
      <c r="NSJ21" s="530" t="s">
        <v>550</v>
      </c>
      <c r="NSK21" s="530" t="s">
        <v>550</v>
      </c>
      <c r="NSL21" s="530" t="s">
        <v>550</v>
      </c>
      <c r="NSM21" s="530" t="s">
        <v>550</v>
      </c>
      <c r="NSN21" s="530" t="s">
        <v>550</v>
      </c>
      <c r="NSO21" s="530" t="s">
        <v>550</v>
      </c>
      <c r="NSP21" s="530" t="s">
        <v>550</v>
      </c>
      <c r="NSQ21" s="530" t="s">
        <v>550</v>
      </c>
      <c r="NSR21" s="530" t="s">
        <v>550</v>
      </c>
      <c r="NSS21" s="530" t="s">
        <v>550</v>
      </c>
      <c r="NST21" s="530" t="s">
        <v>550</v>
      </c>
      <c r="NSU21" s="530" t="s">
        <v>550</v>
      </c>
      <c r="NSV21" s="530" t="s">
        <v>550</v>
      </c>
      <c r="NSW21" s="530" t="s">
        <v>550</v>
      </c>
      <c r="NSX21" s="530" t="s">
        <v>550</v>
      </c>
      <c r="NSY21" s="530" t="s">
        <v>550</v>
      </c>
      <c r="NSZ21" s="530" t="s">
        <v>550</v>
      </c>
      <c r="NTA21" s="530" t="s">
        <v>550</v>
      </c>
      <c r="NTB21" s="530" t="s">
        <v>550</v>
      </c>
      <c r="NTC21" s="530" t="s">
        <v>550</v>
      </c>
      <c r="NTD21" s="530" t="s">
        <v>550</v>
      </c>
      <c r="NTE21" s="530" t="s">
        <v>550</v>
      </c>
      <c r="NTF21" s="530" t="s">
        <v>550</v>
      </c>
      <c r="NTG21" s="530" t="s">
        <v>550</v>
      </c>
      <c r="NTH21" s="530" t="s">
        <v>550</v>
      </c>
      <c r="NTI21" s="530" t="s">
        <v>550</v>
      </c>
      <c r="NTJ21" s="530" t="s">
        <v>550</v>
      </c>
      <c r="NTK21" s="530" t="s">
        <v>550</v>
      </c>
      <c r="NTL21" s="530" t="s">
        <v>550</v>
      </c>
      <c r="NTM21" s="530" t="s">
        <v>550</v>
      </c>
      <c r="NTN21" s="530" t="s">
        <v>550</v>
      </c>
      <c r="NTO21" s="530" t="s">
        <v>550</v>
      </c>
      <c r="NTP21" s="530" t="s">
        <v>550</v>
      </c>
      <c r="NTQ21" s="530" t="s">
        <v>550</v>
      </c>
      <c r="NTR21" s="530" t="s">
        <v>550</v>
      </c>
      <c r="NTS21" s="530" t="s">
        <v>550</v>
      </c>
      <c r="NTT21" s="530" t="s">
        <v>550</v>
      </c>
      <c r="NTU21" s="530" t="s">
        <v>550</v>
      </c>
      <c r="NTV21" s="530" t="s">
        <v>550</v>
      </c>
      <c r="NTW21" s="530" t="s">
        <v>550</v>
      </c>
      <c r="NTX21" s="530" t="s">
        <v>550</v>
      </c>
      <c r="NTY21" s="530" t="s">
        <v>550</v>
      </c>
      <c r="NTZ21" s="530" t="s">
        <v>550</v>
      </c>
      <c r="NUA21" s="530" t="s">
        <v>550</v>
      </c>
      <c r="NUB21" s="530" t="s">
        <v>550</v>
      </c>
      <c r="NUC21" s="530" t="s">
        <v>550</v>
      </c>
      <c r="NUD21" s="530" t="s">
        <v>550</v>
      </c>
      <c r="NUE21" s="530" t="s">
        <v>550</v>
      </c>
      <c r="NUF21" s="530" t="s">
        <v>550</v>
      </c>
      <c r="NUG21" s="530" t="s">
        <v>550</v>
      </c>
      <c r="NUH21" s="530" t="s">
        <v>550</v>
      </c>
      <c r="NUI21" s="530" t="s">
        <v>550</v>
      </c>
      <c r="NUJ21" s="530" t="s">
        <v>550</v>
      </c>
      <c r="NUK21" s="530" t="s">
        <v>550</v>
      </c>
      <c r="NUL21" s="530" t="s">
        <v>550</v>
      </c>
      <c r="NUM21" s="530" t="s">
        <v>550</v>
      </c>
      <c r="NUN21" s="530" t="s">
        <v>550</v>
      </c>
      <c r="NUO21" s="530" t="s">
        <v>550</v>
      </c>
      <c r="NUP21" s="530" t="s">
        <v>550</v>
      </c>
      <c r="NUQ21" s="530" t="s">
        <v>550</v>
      </c>
      <c r="NUR21" s="530" t="s">
        <v>550</v>
      </c>
      <c r="NUS21" s="530" t="s">
        <v>550</v>
      </c>
      <c r="NUT21" s="530" t="s">
        <v>550</v>
      </c>
      <c r="NUU21" s="530" t="s">
        <v>550</v>
      </c>
      <c r="NUV21" s="530" t="s">
        <v>550</v>
      </c>
      <c r="NUW21" s="530" t="s">
        <v>550</v>
      </c>
      <c r="NUX21" s="530" t="s">
        <v>550</v>
      </c>
      <c r="NUY21" s="530" t="s">
        <v>550</v>
      </c>
      <c r="NUZ21" s="530" t="s">
        <v>550</v>
      </c>
      <c r="NVA21" s="530" t="s">
        <v>550</v>
      </c>
      <c r="NVB21" s="530" t="s">
        <v>550</v>
      </c>
      <c r="NVC21" s="530" t="s">
        <v>550</v>
      </c>
      <c r="NVD21" s="530" t="s">
        <v>550</v>
      </c>
      <c r="NVE21" s="530" t="s">
        <v>550</v>
      </c>
      <c r="NVF21" s="530" t="s">
        <v>550</v>
      </c>
      <c r="NVG21" s="530" t="s">
        <v>550</v>
      </c>
      <c r="NVH21" s="530" t="s">
        <v>550</v>
      </c>
      <c r="NVI21" s="530" t="s">
        <v>550</v>
      </c>
      <c r="NVJ21" s="530" t="s">
        <v>550</v>
      </c>
      <c r="NVK21" s="530" t="s">
        <v>550</v>
      </c>
      <c r="NVL21" s="530" t="s">
        <v>550</v>
      </c>
      <c r="NVM21" s="530" t="s">
        <v>550</v>
      </c>
      <c r="NVN21" s="530" t="s">
        <v>550</v>
      </c>
      <c r="NVO21" s="530" t="s">
        <v>550</v>
      </c>
      <c r="NVP21" s="530" t="s">
        <v>550</v>
      </c>
      <c r="NVQ21" s="530" t="s">
        <v>550</v>
      </c>
      <c r="NVR21" s="530" t="s">
        <v>550</v>
      </c>
      <c r="NVS21" s="530" t="s">
        <v>550</v>
      </c>
      <c r="NVT21" s="530" t="s">
        <v>550</v>
      </c>
      <c r="NVU21" s="530" t="s">
        <v>550</v>
      </c>
      <c r="NVV21" s="530" t="s">
        <v>550</v>
      </c>
      <c r="NVW21" s="530" t="s">
        <v>550</v>
      </c>
      <c r="NVX21" s="530" t="s">
        <v>550</v>
      </c>
      <c r="NVY21" s="530" t="s">
        <v>550</v>
      </c>
      <c r="NVZ21" s="530" t="s">
        <v>550</v>
      </c>
      <c r="NWA21" s="530" t="s">
        <v>550</v>
      </c>
      <c r="NWB21" s="530" t="s">
        <v>550</v>
      </c>
      <c r="NWC21" s="530" t="s">
        <v>550</v>
      </c>
      <c r="NWD21" s="530" t="s">
        <v>550</v>
      </c>
      <c r="NWE21" s="530" t="s">
        <v>550</v>
      </c>
      <c r="NWF21" s="530" t="s">
        <v>550</v>
      </c>
      <c r="NWG21" s="530" t="s">
        <v>550</v>
      </c>
      <c r="NWH21" s="530" t="s">
        <v>550</v>
      </c>
      <c r="NWI21" s="530" t="s">
        <v>550</v>
      </c>
      <c r="NWJ21" s="530" t="s">
        <v>550</v>
      </c>
      <c r="NWK21" s="530" t="s">
        <v>550</v>
      </c>
      <c r="NWL21" s="530" t="s">
        <v>550</v>
      </c>
      <c r="NWM21" s="530" t="s">
        <v>550</v>
      </c>
      <c r="NWN21" s="530" t="s">
        <v>550</v>
      </c>
      <c r="NWO21" s="530" t="s">
        <v>550</v>
      </c>
      <c r="NWP21" s="530" t="s">
        <v>550</v>
      </c>
      <c r="NWQ21" s="530" t="s">
        <v>550</v>
      </c>
      <c r="NWR21" s="530" t="s">
        <v>550</v>
      </c>
      <c r="NWS21" s="530" t="s">
        <v>550</v>
      </c>
      <c r="NWT21" s="530" t="s">
        <v>550</v>
      </c>
      <c r="NWU21" s="530" t="s">
        <v>550</v>
      </c>
      <c r="NWV21" s="530" t="s">
        <v>550</v>
      </c>
      <c r="NWW21" s="530" t="s">
        <v>550</v>
      </c>
      <c r="NWX21" s="530" t="s">
        <v>550</v>
      </c>
      <c r="NWY21" s="530" t="s">
        <v>550</v>
      </c>
      <c r="NWZ21" s="530" t="s">
        <v>550</v>
      </c>
      <c r="NXA21" s="530" t="s">
        <v>550</v>
      </c>
      <c r="NXB21" s="530" t="s">
        <v>550</v>
      </c>
      <c r="NXC21" s="530" t="s">
        <v>550</v>
      </c>
      <c r="NXD21" s="530" t="s">
        <v>550</v>
      </c>
      <c r="NXE21" s="530" t="s">
        <v>550</v>
      </c>
      <c r="NXF21" s="530" t="s">
        <v>550</v>
      </c>
      <c r="NXG21" s="530" t="s">
        <v>550</v>
      </c>
      <c r="NXH21" s="530" t="s">
        <v>550</v>
      </c>
      <c r="NXI21" s="530" t="s">
        <v>550</v>
      </c>
      <c r="NXJ21" s="530" t="s">
        <v>550</v>
      </c>
      <c r="NXK21" s="530" t="s">
        <v>550</v>
      </c>
      <c r="NXL21" s="530" t="s">
        <v>550</v>
      </c>
      <c r="NXM21" s="530" t="s">
        <v>550</v>
      </c>
      <c r="NXN21" s="530" t="s">
        <v>550</v>
      </c>
      <c r="NXO21" s="530" t="s">
        <v>550</v>
      </c>
      <c r="NXP21" s="530" t="s">
        <v>550</v>
      </c>
      <c r="NXQ21" s="530" t="s">
        <v>550</v>
      </c>
      <c r="NXR21" s="530" t="s">
        <v>550</v>
      </c>
      <c r="NXS21" s="530" t="s">
        <v>550</v>
      </c>
      <c r="NXT21" s="530" t="s">
        <v>550</v>
      </c>
      <c r="NXU21" s="530" t="s">
        <v>550</v>
      </c>
      <c r="NXV21" s="530" t="s">
        <v>550</v>
      </c>
      <c r="NXW21" s="530" t="s">
        <v>550</v>
      </c>
      <c r="NXX21" s="530" t="s">
        <v>550</v>
      </c>
      <c r="NXY21" s="530" t="s">
        <v>550</v>
      </c>
      <c r="NXZ21" s="530" t="s">
        <v>550</v>
      </c>
      <c r="NYA21" s="530" t="s">
        <v>550</v>
      </c>
      <c r="NYB21" s="530" t="s">
        <v>550</v>
      </c>
      <c r="NYC21" s="530" t="s">
        <v>550</v>
      </c>
      <c r="NYD21" s="530" t="s">
        <v>550</v>
      </c>
      <c r="NYE21" s="530" t="s">
        <v>550</v>
      </c>
      <c r="NYF21" s="530" t="s">
        <v>550</v>
      </c>
      <c r="NYG21" s="530" t="s">
        <v>550</v>
      </c>
      <c r="NYH21" s="530" t="s">
        <v>550</v>
      </c>
      <c r="NYI21" s="530" t="s">
        <v>550</v>
      </c>
      <c r="NYJ21" s="530" t="s">
        <v>550</v>
      </c>
      <c r="NYK21" s="530" t="s">
        <v>550</v>
      </c>
      <c r="NYL21" s="530" t="s">
        <v>550</v>
      </c>
      <c r="NYM21" s="530" t="s">
        <v>550</v>
      </c>
      <c r="NYN21" s="530" t="s">
        <v>550</v>
      </c>
      <c r="NYO21" s="530" t="s">
        <v>550</v>
      </c>
      <c r="NYP21" s="530" t="s">
        <v>550</v>
      </c>
      <c r="NYQ21" s="530" t="s">
        <v>550</v>
      </c>
      <c r="NYR21" s="530" t="s">
        <v>550</v>
      </c>
      <c r="NYS21" s="530" t="s">
        <v>550</v>
      </c>
      <c r="NYT21" s="530" t="s">
        <v>550</v>
      </c>
      <c r="NYU21" s="530" t="s">
        <v>550</v>
      </c>
      <c r="NYV21" s="530" t="s">
        <v>550</v>
      </c>
      <c r="NYW21" s="530" t="s">
        <v>550</v>
      </c>
      <c r="NYX21" s="530" t="s">
        <v>550</v>
      </c>
      <c r="NYY21" s="530" t="s">
        <v>550</v>
      </c>
      <c r="NYZ21" s="530" t="s">
        <v>550</v>
      </c>
      <c r="NZA21" s="530" t="s">
        <v>550</v>
      </c>
      <c r="NZB21" s="530" t="s">
        <v>550</v>
      </c>
      <c r="NZC21" s="530" t="s">
        <v>550</v>
      </c>
      <c r="NZD21" s="530" t="s">
        <v>550</v>
      </c>
      <c r="NZE21" s="530" t="s">
        <v>550</v>
      </c>
      <c r="NZF21" s="530" t="s">
        <v>550</v>
      </c>
      <c r="NZG21" s="530" t="s">
        <v>550</v>
      </c>
      <c r="NZH21" s="530" t="s">
        <v>550</v>
      </c>
      <c r="NZI21" s="530" t="s">
        <v>550</v>
      </c>
      <c r="NZJ21" s="530" t="s">
        <v>550</v>
      </c>
      <c r="NZK21" s="530" t="s">
        <v>550</v>
      </c>
      <c r="NZL21" s="530" t="s">
        <v>550</v>
      </c>
      <c r="NZM21" s="530" t="s">
        <v>550</v>
      </c>
      <c r="NZN21" s="530" t="s">
        <v>550</v>
      </c>
      <c r="NZO21" s="530" t="s">
        <v>550</v>
      </c>
      <c r="NZP21" s="530" t="s">
        <v>550</v>
      </c>
      <c r="NZQ21" s="530" t="s">
        <v>550</v>
      </c>
      <c r="NZR21" s="530" t="s">
        <v>550</v>
      </c>
      <c r="NZS21" s="530" t="s">
        <v>550</v>
      </c>
      <c r="NZT21" s="530" t="s">
        <v>550</v>
      </c>
      <c r="NZU21" s="530" t="s">
        <v>550</v>
      </c>
      <c r="NZV21" s="530" t="s">
        <v>550</v>
      </c>
      <c r="NZW21" s="530" t="s">
        <v>550</v>
      </c>
      <c r="NZX21" s="530" t="s">
        <v>550</v>
      </c>
      <c r="NZY21" s="530" t="s">
        <v>550</v>
      </c>
      <c r="NZZ21" s="530" t="s">
        <v>550</v>
      </c>
      <c r="OAA21" s="530" t="s">
        <v>550</v>
      </c>
      <c r="OAB21" s="530" t="s">
        <v>550</v>
      </c>
      <c r="OAC21" s="530" t="s">
        <v>550</v>
      </c>
      <c r="OAD21" s="530" t="s">
        <v>550</v>
      </c>
      <c r="OAE21" s="530" t="s">
        <v>550</v>
      </c>
      <c r="OAF21" s="530" t="s">
        <v>550</v>
      </c>
      <c r="OAG21" s="530" t="s">
        <v>550</v>
      </c>
      <c r="OAH21" s="530" t="s">
        <v>550</v>
      </c>
      <c r="OAI21" s="530" t="s">
        <v>550</v>
      </c>
      <c r="OAJ21" s="530" t="s">
        <v>550</v>
      </c>
      <c r="OAK21" s="530" t="s">
        <v>550</v>
      </c>
      <c r="OAL21" s="530" t="s">
        <v>550</v>
      </c>
      <c r="OAM21" s="530" t="s">
        <v>550</v>
      </c>
      <c r="OAN21" s="530" t="s">
        <v>550</v>
      </c>
      <c r="OAO21" s="530" t="s">
        <v>550</v>
      </c>
      <c r="OAP21" s="530" t="s">
        <v>550</v>
      </c>
      <c r="OAQ21" s="530" t="s">
        <v>550</v>
      </c>
      <c r="OAR21" s="530" t="s">
        <v>550</v>
      </c>
      <c r="OAS21" s="530" t="s">
        <v>550</v>
      </c>
      <c r="OAT21" s="530" t="s">
        <v>550</v>
      </c>
      <c r="OAU21" s="530" t="s">
        <v>550</v>
      </c>
      <c r="OAV21" s="530" t="s">
        <v>550</v>
      </c>
      <c r="OAW21" s="530" t="s">
        <v>550</v>
      </c>
      <c r="OAX21" s="530" t="s">
        <v>550</v>
      </c>
      <c r="OAY21" s="530" t="s">
        <v>550</v>
      </c>
      <c r="OAZ21" s="530" t="s">
        <v>550</v>
      </c>
      <c r="OBA21" s="530" t="s">
        <v>550</v>
      </c>
      <c r="OBB21" s="530" t="s">
        <v>550</v>
      </c>
      <c r="OBC21" s="530" t="s">
        <v>550</v>
      </c>
      <c r="OBD21" s="530" t="s">
        <v>550</v>
      </c>
      <c r="OBE21" s="530" t="s">
        <v>550</v>
      </c>
      <c r="OBF21" s="530" t="s">
        <v>550</v>
      </c>
      <c r="OBG21" s="530" t="s">
        <v>550</v>
      </c>
      <c r="OBH21" s="530" t="s">
        <v>550</v>
      </c>
      <c r="OBI21" s="530" t="s">
        <v>550</v>
      </c>
      <c r="OBJ21" s="530" t="s">
        <v>550</v>
      </c>
      <c r="OBK21" s="530" t="s">
        <v>550</v>
      </c>
      <c r="OBL21" s="530" t="s">
        <v>550</v>
      </c>
      <c r="OBM21" s="530" t="s">
        <v>550</v>
      </c>
      <c r="OBN21" s="530" t="s">
        <v>550</v>
      </c>
      <c r="OBO21" s="530" t="s">
        <v>550</v>
      </c>
      <c r="OBP21" s="530" t="s">
        <v>550</v>
      </c>
      <c r="OBQ21" s="530" t="s">
        <v>550</v>
      </c>
      <c r="OBR21" s="530" t="s">
        <v>550</v>
      </c>
      <c r="OBS21" s="530" t="s">
        <v>550</v>
      </c>
      <c r="OBT21" s="530" t="s">
        <v>550</v>
      </c>
      <c r="OBU21" s="530" t="s">
        <v>550</v>
      </c>
      <c r="OBV21" s="530" t="s">
        <v>550</v>
      </c>
      <c r="OBW21" s="530" t="s">
        <v>550</v>
      </c>
      <c r="OBX21" s="530" t="s">
        <v>550</v>
      </c>
      <c r="OBY21" s="530" t="s">
        <v>550</v>
      </c>
      <c r="OBZ21" s="530" t="s">
        <v>550</v>
      </c>
      <c r="OCA21" s="530" t="s">
        <v>550</v>
      </c>
      <c r="OCB21" s="530" t="s">
        <v>550</v>
      </c>
      <c r="OCC21" s="530" t="s">
        <v>550</v>
      </c>
      <c r="OCD21" s="530" t="s">
        <v>550</v>
      </c>
      <c r="OCE21" s="530" t="s">
        <v>550</v>
      </c>
      <c r="OCF21" s="530" t="s">
        <v>550</v>
      </c>
      <c r="OCG21" s="530" t="s">
        <v>550</v>
      </c>
      <c r="OCH21" s="530" t="s">
        <v>550</v>
      </c>
      <c r="OCI21" s="530" t="s">
        <v>550</v>
      </c>
      <c r="OCJ21" s="530" t="s">
        <v>550</v>
      </c>
      <c r="OCK21" s="530" t="s">
        <v>550</v>
      </c>
      <c r="OCL21" s="530" t="s">
        <v>550</v>
      </c>
      <c r="OCM21" s="530" t="s">
        <v>550</v>
      </c>
      <c r="OCN21" s="530" t="s">
        <v>550</v>
      </c>
      <c r="OCO21" s="530" t="s">
        <v>550</v>
      </c>
      <c r="OCP21" s="530" t="s">
        <v>550</v>
      </c>
      <c r="OCQ21" s="530" t="s">
        <v>550</v>
      </c>
      <c r="OCR21" s="530" t="s">
        <v>550</v>
      </c>
      <c r="OCS21" s="530" t="s">
        <v>550</v>
      </c>
      <c r="OCT21" s="530" t="s">
        <v>550</v>
      </c>
      <c r="OCU21" s="530" t="s">
        <v>550</v>
      </c>
      <c r="OCV21" s="530" t="s">
        <v>550</v>
      </c>
      <c r="OCW21" s="530" t="s">
        <v>550</v>
      </c>
      <c r="OCX21" s="530" t="s">
        <v>550</v>
      </c>
      <c r="OCY21" s="530" t="s">
        <v>550</v>
      </c>
      <c r="OCZ21" s="530" t="s">
        <v>550</v>
      </c>
      <c r="ODA21" s="530" t="s">
        <v>550</v>
      </c>
      <c r="ODB21" s="530" t="s">
        <v>550</v>
      </c>
      <c r="ODC21" s="530" t="s">
        <v>550</v>
      </c>
      <c r="ODD21" s="530" t="s">
        <v>550</v>
      </c>
      <c r="ODE21" s="530" t="s">
        <v>550</v>
      </c>
      <c r="ODF21" s="530" t="s">
        <v>550</v>
      </c>
      <c r="ODG21" s="530" t="s">
        <v>550</v>
      </c>
      <c r="ODH21" s="530" t="s">
        <v>550</v>
      </c>
      <c r="ODI21" s="530" t="s">
        <v>550</v>
      </c>
      <c r="ODJ21" s="530" t="s">
        <v>550</v>
      </c>
      <c r="ODK21" s="530" t="s">
        <v>550</v>
      </c>
      <c r="ODL21" s="530" t="s">
        <v>550</v>
      </c>
      <c r="ODM21" s="530" t="s">
        <v>550</v>
      </c>
      <c r="ODN21" s="530" t="s">
        <v>550</v>
      </c>
      <c r="ODO21" s="530" t="s">
        <v>550</v>
      </c>
      <c r="ODP21" s="530" t="s">
        <v>550</v>
      </c>
      <c r="ODQ21" s="530" t="s">
        <v>550</v>
      </c>
      <c r="ODR21" s="530" t="s">
        <v>550</v>
      </c>
      <c r="ODS21" s="530" t="s">
        <v>550</v>
      </c>
      <c r="ODT21" s="530" t="s">
        <v>550</v>
      </c>
      <c r="ODU21" s="530" t="s">
        <v>550</v>
      </c>
      <c r="ODV21" s="530" t="s">
        <v>550</v>
      </c>
      <c r="ODW21" s="530" t="s">
        <v>550</v>
      </c>
      <c r="ODX21" s="530" t="s">
        <v>550</v>
      </c>
      <c r="ODY21" s="530" t="s">
        <v>550</v>
      </c>
      <c r="ODZ21" s="530" t="s">
        <v>550</v>
      </c>
      <c r="OEA21" s="530" t="s">
        <v>550</v>
      </c>
      <c r="OEB21" s="530" t="s">
        <v>550</v>
      </c>
      <c r="OEC21" s="530" t="s">
        <v>550</v>
      </c>
      <c r="OED21" s="530" t="s">
        <v>550</v>
      </c>
      <c r="OEE21" s="530" t="s">
        <v>550</v>
      </c>
      <c r="OEF21" s="530" t="s">
        <v>550</v>
      </c>
      <c r="OEG21" s="530" t="s">
        <v>550</v>
      </c>
      <c r="OEH21" s="530" t="s">
        <v>550</v>
      </c>
      <c r="OEI21" s="530" t="s">
        <v>550</v>
      </c>
      <c r="OEJ21" s="530" t="s">
        <v>550</v>
      </c>
      <c r="OEK21" s="530" t="s">
        <v>550</v>
      </c>
      <c r="OEL21" s="530" t="s">
        <v>550</v>
      </c>
      <c r="OEM21" s="530" t="s">
        <v>550</v>
      </c>
      <c r="OEN21" s="530" t="s">
        <v>550</v>
      </c>
      <c r="OEO21" s="530" t="s">
        <v>550</v>
      </c>
      <c r="OEP21" s="530" t="s">
        <v>550</v>
      </c>
      <c r="OEQ21" s="530" t="s">
        <v>550</v>
      </c>
      <c r="OER21" s="530" t="s">
        <v>550</v>
      </c>
      <c r="OES21" s="530" t="s">
        <v>550</v>
      </c>
      <c r="OET21" s="530" t="s">
        <v>550</v>
      </c>
      <c r="OEU21" s="530" t="s">
        <v>550</v>
      </c>
      <c r="OEV21" s="530" t="s">
        <v>550</v>
      </c>
      <c r="OEW21" s="530" t="s">
        <v>550</v>
      </c>
      <c r="OEX21" s="530" t="s">
        <v>550</v>
      </c>
      <c r="OEY21" s="530" t="s">
        <v>550</v>
      </c>
      <c r="OEZ21" s="530" t="s">
        <v>550</v>
      </c>
      <c r="OFA21" s="530" t="s">
        <v>550</v>
      </c>
      <c r="OFB21" s="530" t="s">
        <v>550</v>
      </c>
      <c r="OFC21" s="530" t="s">
        <v>550</v>
      </c>
      <c r="OFD21" s="530" t="s">
        <v>550</v>
      </c>
      <c r="OFE21" s="530" t="s">
        <v>550</v>
      </c>
      <c r="OFF21" s="530" t="s">
        <v>550</v>
      </c>
      <c r="OFG21" s="530" t="s">
        <v>550</v>
      </c>
      <c r="OFH21" s="530" t="s">
        <v>550</v>
      </c>
      <c r="OFI21" s="530" t="s">
        <v>550</v>
      </c>
      <c r="OFJ21" s="530" t="s">
        <v>550</v>
      </c>
      <c r="OFK21" s="530" t="s">
        <v>550</v>
      </c>
      <c r="OFL21" s="530" t="s">
        <v>550</v>
      </c>
      <c r="OFM21" s="530" t="s">
        <v>550</v>
      </c>
      <c r="OFN21" s="530" t="s">
        <v>550</v>
      </c>
      <c r="OFO21" s="530" t="s">
        <v>550</v>
      </c>
      <c r="OFP21" s="530" t="s">
        <v>550</v>
      </c>
      <c r="OFQ21" s="530" t="s">
        <v>550</v>
      </c>
      <c r="OFR21" s="530" t="s">
        <v>550</v>
      </c>
      <c r="OFS21" s="530" t="s">
        <v>550</v>
      </c>
      <c r="OFT21" s="530" t="s">
        <v>550</v>
      </c>
      <c r="OFU21" s="530" t="s">
        <v>550</v>
      </c>
      <c r="OFV21" s="530" t="s">
        <v>550</v>
      </c>
      <c r="OFW21" s="530" t="s">
        <v>550</v>
      </c>
      <c r="OFX21" s="530" t="s">
        <v>550</v>
      </c>
      <c r="OFY21" s="530" t="s">
        <v>550</v>
      </c>
      <c r="OFZ21" s="530" t="s">
        <v>550</v>
      </c>
      <c r="OGA21" s="530" t="s">
        <v>550</v>
      </c>
      <c r="OGB21" s="530" t="s">
        <v>550</v>
      </c>
      <c r="OGC21" s="530" t="s">
        <v>550</v>
      </c>
      <c r="OGD21" s="530" t="s">
        <v>550</v>
      </c>
      <c r="OGE21" s="530" t="s">
        <v>550</v>
      </c>
      <c r="OGF21" s="530" t="s">
        <v>550</v>
      </c>
      <c r="OGG21" s="530" t="s">
        <v>550</v>
      </c>
      <c r="OGH21" s="530" t="s">
        <v>550</v>
      </c>
      <c r="OGI21" s="530" t="s">
        <v>550</v>
      </c>
      <c r="OGJ21" s="530" t="s">
        <v>550</v>
      </c>
      <c r="OGK21" s="530" t="s">
        <v>550</v>
      </c>
      <c r="OGL21" s="530" t="s">
        <v>550</v>
      </c>
      <c r="OGM21" s="530" t="s">
        <v>550</v>
      </c>
      <c r="OGN21" s="530" t="s">
        <v>550</v>
      </c>
      <c r="OGO21" s="530" t="s">
        <v>550</v>
      </c>
      <c r="OGP21" s="530" t="s">
        <v>550</v>
      </c>
      <c r="OGQ21" s="530" t="s">
        <v>550</v>
      </c>
      <c r="OGR21" s="530" t="s">
        <v>550</v>
      </c>
      <c r="OGS21" s="530" t="s">
        <v>550</v>
      </c>
      <c r="OGT21" s="530" t="s">
        <v>550</v>
      </c>
      <c r="OGU21" s="530" t="s">
        <v>550</v>
      </c>
      <c r="OGV21" s="530" t="s">
        <v>550</v>
      </c>
      <c r="OGW21" s="530" t="s">
        <v>550</v>
      </c>
      <c r="OGX21" s="530" t="s">
        <v>550</v>
      </c>
      <c r="OGY21" s="530" t="s">
        <v>550</v>
      </c>
      <c r="OGZ21" s="530" t="s">
        <v>550</v>
      </c>
      <c r="OHA21" s="530" t="s">
        <v>550</v>
      </c>
      <c r="OHB21" s="530" t="s">
        <v>550</v>
      </c>
      <c r="OHC21" s="530" t="s">
        <v>550</v>
      </c>
      <c r="OHD21" s="530" t="s">
        <v>550</v>
      </c>
      <c r="OHE21" s="530" t="s">
        <v>550</v>
      </c>
      <c r="OHF21" s="530" t="s">
        <v>550</v>
      </c>
      <c r="OHG21" s="530" t="s">
        <v>550</v>
      </c>
      <c r="OHH21" s="530" t="s">
        <v>550</v>
      </c>
      <c r="OHI21" s="530" t="s">
        <v>550</v>
      </c>
      <c r="OHJ21" s="530" t="s">
        <v>550</v>
      </c>
      <c r="OHK21" s="530" t="s">
        <v>550</v>
      </c>
      <c r="OHL21" s="530" t="s">
        <v>550</v>
      </c>
      <c r="OHM21" s="530" t="s">
        <v>550</v>
      </c>
      <c r="OHN21" s="530" t="s">
        <v>550</v>
      </c>
      <c r="OHO21" s="530" t="s">
        <v>550</v>
      </c>
      <c r="OHP21" s="530" t="s">
        <v>550</v>
      </c>
      <c r="OHQ21" s="530" t="s">
        <v>550</v>
      </c>
      <c r="OHR21" s="530" t="s">
        <v>550</v>
      </c>
      <c r="OHS21" s="530" t="s">
        <v>550</v>
      </c>
      <c r="OHT21" s="530" t="s">
        <v>550</v>
      </c>
      <c r="OHU21" s="530" t="s">
        <v>550</v>
      </c>
      <c r="OHV21" s="530" t="s">
        <v>550</v>
      </c>
      <c r="OHW21" s="530" t="s">
        <v>550</v>
      </c>
      <c r="OHX21" s="530" t="s">
        <v>550</v>
      </c>
      <c r="OHY21" s="530" t="s">
        <v>550</v>
      </c>
      <c r="OHZ21" s="530" t="s">
        <v>550</v>
      </c>
      <c r="OIA21" s="530" t="s">
        <v>550</v>
      </c>
      <c r="OIB21" s="530" t="s">
        <v>550</v>
      </c>
      <c r="OIC21" s="530" t="s">
        <v>550</v>
      </c>
      <c r="OID21" s="530" t="s">
        <v>550</v>
      </c>
      <c r="OIE21" s="530" t="s">
        <v>550</v>
      </c>
      <c r="OIF21" s="530" t="s">
        <v>550</v>
      </c>
      <c r="OIG21" s="530" t="s">
        <v>550</v>
      </c>
      <c r="OIH21" s="530" t="s">
        <v>550</v>
      </c>
      <c r="OII21" s="530" t="s">
        <v>550</v>
      </c>
      <c r="OIJ21" s="530" t="s">
        <v>550</v>
      </c>
      <c r="OIK21" s="530" t="s">
        <v>550</v>
      </c>
      <c r="OIL21" s="530" t="s">
        <v>550</v>
      </c>
      <c r="OIM21" s="530" t="s">
        <v>550</v>
      </c>
      <c r="OIN21" s="530" t="s">
        <v>550</v>
      </c>
      <c r="OIO21" s="530" t="s">
        <v>550</v>
      </c>
      <c r="OIP21" s="530" t="s">
        <v>550</v>
      </c>
      <c r="OIQ21" s="530" t="s">
        <v>550</v>
      </c>
      <c r="OIR21" s="530" t="s">
        <v>550</v>
      </c>
      <c r="OIS21" s="530" t="s">
        <v>550</v>
      </c>
      <c r="OIT21" s="530" t="s">
        <v>550</v>
      </c>
      <c r="OIU21" s="530" t="s">
        <v>550</v>
      </c>
      <c r="OIV21" s="530" t="s">
        <v>550</v>
      </c>
      <c r="OIW21" s="530" t="s">
        <v>550</v>
      </c>
      <c r="OIX21" s="530" t="s">
        <v>550</v>
      </c>
      <c r="OIY21" s="530" t="s">
        <v>550</v>
      </c>
      <c r="OIZ21" s="530" t="s">
        <v>550</v>
      </c>
      <c r="OJA21" s="530" t="s">
        <v>550</v>
      </c>
      <c r="OJB21" s="530" t="s">
        <v>550</v>
      </c>
      <c r="OJC21" s="530" t="s">
        <v>550</v>
      </c>
      <c r="OJD21" s="530" t="s">
        <v>550</v>
      </c>
      <c r="OJE21" s="530" t="s">
        <v>550</v>
      </c>
      <c r="OJF21" s="530" t="s">
        <v>550</v>
      </c>
      <c r="OJG21" s="530" t="s">
        <v>550</v>
      </c>
      <c r="OJH21" s="530" t="s">
        <v>550</v>
      </c>
      <c r="OJI21" s="530" t="s">
        <v>550</v>
      </c>
      <c r="OJJ21" s="530" t="s">
        <v>550</v>
      </c>
      <c r="OJK21" s="530" t="s">
        <v>550</v>
      </c>
      <c r="OJL21" s="530" t="s">
        <v>550</v>
      </c>
      <c r="OJM21" s="530" t="s">
        <v>550</v>
      </c>
      <c r="OJN21" s="530" t="s">
        <v>550</v>
      </c>
      <c r="OJO21" s="530" t="s">
        <v>550</v>
      </c>
      <c r="OJP21" s="530" t="s">
        <v>550</v>
      </c>
      <c r="OJQ21" s="530" t="s">
        <v>550</v>
      </c>
      <c r="OJR21" s="530" t="s">
        <v>550</v>
      </c>
      <c r="OJS21" s="530" t="s">
        <v>550</v>
      </c>
      <c r="OJT21" s="530" t="s">
        <v>550</v>
      </c>
      <c r="OJU21" s="530" t="s">
        <v>550</v>
      </c>
      <c r="OJV21" s="530" t="s">
        <v>550</v>
      </c>
      <c r="OJW21" s="530" t="s">
        <v>550</v>
      </c>
      <c r="OJX21" s="530" t="s">
        <v>550</v>
      </c>
      <c r="OJY21" s="530" t="s">
        <v>550</v>
      </c>
      <c r="OJZ21" s="530" t="s">
        <v>550</v>
      </c>
      <c r="OKA21" s="530" t="s">
        <v>550</v>
      </c>
      <c r="OKB21" s="530" t="s">
        <v>550</v>
      </c>
      <c r="OKC21" s="530" t="s">
        <v>550</v>
      </c>
      <c r="OKD21" s="530" t="s">
        <v>550</v>
      </c>
      <c r="OKE21" s="530" t="s">
        <v>550</v>
      </c>
      <c r="OKF21" s="530" t="s">
        <v>550</v>
      </c>
      <c r="OKG21" s="530" t="s">
        <v>550</v>
      </c>
      <c r="OKH21" s="530" t="s">
        <v>550</v>
      </c>
      <c r="OKI21" s="530" t="s">
        <v>550</v>
      </c>
      <c r="OKJ21" s="530" t="s">
        <v>550</v>
      </c>
      <c r="OKK21" s="530" t="s">
        <v>550</v>
      </c>
      <c r="OKL21" s="530" t="s">
        <v>550</v>
      </c>
      <c r="OKM21" s="530" t="s">
        <v>550</v>
      </c>
      <c r="OKN21" s="530" t="s">
        <v>550</v>
      </c>
      <c r="OKO21" s="530" t="s">
        <v>550</v>
      </c>
      <c r="OKP21" s="530" t="s">
        <v>550</v>
      </c>
      <c r="OKQ21" s="530" t="s">
        <v>550</v>
      </c>
      <c r="OKR21" s="530" t="s">
        <v>550</v>
      </c>
      <c r="OKS21" s="530" t="s">
        <v>550</v>
      </c>
      <c r="OKT21" s="530" t="s">
        <v>550</v>
      </c>
      <c r="OKU21" s="530" t="s">
        <v>550</v>
      </c>
      <c r="OKV21" s="530" t="s">
        <v>550</v>
      </c>
      <c r="OKW21" s="530" t="s">
        <v>550</v>
      </c>
      <c r="OKX21" s="530" t="s">
        <v>550</v>
      </c>
      <c r="OKY21" s="530" t="s">
        <v>550</v>
      </c>
      <c r="OKZ21" s="530" t="s">
        <v>550</v>
      </c>
      <c r="OLA21" s="530" t="s">
        <v>550</v>
      </c>
      <c r="OLB21" s="530" t="s">
        <v>550</v>
      </c>
      <c r="OLC21" s="530" t="s">
        <v>550</v>
      </c>
      <c r="OLD21" s="530" t="s">
        <v>550</v>
      </c>
      <c r="OLE21" s="530" t="s">
        <v>550</v>
      </c>
      <c r="OLF21" s="530" t="s">
        <v>550</v>
      </c>
      <c r="OLG21" s="530" t="s">
        <v>550</v>
      </c>
      <c r="OLH21" s="530" t="s">
        <v>550</v>
      </c>
      <c r="OLI21" s="530" t="s">
        <v>550</v>
      </c>
      <c r="OLJ21" s="530" t="s">
        <v>550</v>
      </c>
      <c r="OLK21" s="530" t="s">
        <v>550</v>
      </c>
      <c r="OLL21" s="530" t="s">
        <v>550</v>
      </c>
      <c r="OLM21" s="530" t="s">
        <v>550</v>
      </c>
      <c r="OLN21" s="530" t="s">
        <v>550</v>
      </c>
      <c r="OLO21" s="530" t="s">
        <v>550</v>
      </c>
      <c r="OLP21" s="530" t="s">
        <v>550</v>
      </c>
      <c r="OLQ21" s="530" t="s">
        <v>550</v>
      </c>
      <c r="OLR21" s="530" t="s">
        <v>550</v>
      </c>
      <c r="OLS21" s="530" t="s">
        <v>550</v>
      </c>
      <c r="OLT21" s="530" t="s">
        <v>550</v>
      </c>
      <c r="OLU21" s="530" t="s">
        <v>550</v>
      </c>
      <c r="OLV21" s="530" t="s">
        <v>550</v>
      </c>
      <c r="OLW21" s="530" t="s">
        <v>550</v>
      </c>
      <c r="OLX21" s="530" t="s">
        <v>550</v>
      </c>
      <c r="OLY21" s="530" t="s">
        <v>550</v>
      </c>
      <c r="OLZ21" s="530" t="s">
        <v>550</v>
      </c>
      <c r="OMA21" s="530" t="s">
        <v>550</v>
      </c>
      <c r="OMB21" s="530" t="s">
        <v>550</v>
      </c>
      <c r="OMC21" s="530" t="s">
        <v>550</v>
      </c>
      <c r="OMD21" s="530" t="s">
        <v>550</v>
      </c>
      <c r="OME21" s="530" t="s">
        <v>550</v>
      </c>
      <c r="OMF21" s="530" t="s">
        <v>550</v>
      </c>
      <c r="OMG21" s="530" t="s">
        <v>550</v>
      </c>
      <c r="OMH21" s="530" t="s">
        <v>550</v>
      </c>
      <c r="OMI21" s="530" t="s">
        <v>550</v>
      </c>
      <c r="OMJ21" s="530" t="s">
        <v>550</v>
      </c>
      <c r="OMK21" s="530" t="s">
        <v>550</v>
      </c>
      <c r="OML21" s="530" t="s">
        <v>550</v>
      </c>
      <c r="OMM21" s="530" t="s">
        <v>550</v>
      </c>
      <c r="OMN21" s="530" t="s">
        <v>550</v>
      </c>
      <c r="OMO21" s="530" t="s">
        <v>550</v>
      </c>
      <c r="OMP21" s="530" t="s">
        <v>550</v>
      </c>
      <c r="OMQ21" s="530" t="s">
        <v>550</v>
      </c>
      <c r="OMR21" s="530" t="s">
        <v>550</v>
      </c>
      <c r="OMS21" s="530" t="s">
        <v>550</v>
      </c>
      <c r="OMT21" s="530" t="s">
        <v>550</v>
      </c>
      <c r="OMU21" s="530" t="s">
        <v>550</v>
      </c>
      <c r="OMV21" s="530" t="s">
        <v>550</v>
      </c>
      <c r="OMW21" s="530" t="s">
        <v>550</v>
      </c>
      <c r="OMX21" s="530" t="s">
        <v>550</v>
      </c>
      <c r="OMY21" s="530" t="s">
        <v>550</v>
      </c>
      <c r="OMZ21" s="530" t="s">
        <v>550</v>
      </c>
      <c r="ONA21" s="530" t="s">
        <v>550</v>
      </c>
      <c r="ONB21" s="530" t="s">
        <v>550</v>
      </c>
      <c r="ONC21" s="530" t="s">
        <v>550</v>
      </c>
      <c r="OND21" s="530" t="s">
        <v>550</v>
      </c>
      <c r="ONE21" s="530" t="s">
        <v>550</v>
      </c>
      <c r="ONF21" s="530" t="s">
        <v>550</v>
      </c>
      <c r="ONG21" s="530" t="s">
        <v>550</v>
      </c>
      <c r="ONH21" s="530" t="s">
        <v>550</v>
      </c>
      <c r="ONI21" s="530" t="s">
        <v>550</v>
      </c>
      <c r="ONJ21" s="530" t="s">
        <v>550</v>
      </c>
      <c r="ONK21" s="530" t="s">
        <v>550</v>
      </c>
      <c r="ONL21" s="530" t="s">
        <v>550</v>
      </c>
      <c r="ONM21" s="530" t="s">
        <v>550</v>
      </c>
      <c r="ONN21" s="530" t="s">
        <v>550</v>
      </c>
      <c r="ONO21" s="530" t="s">
        <v>550</v>
      </c>
      <c r="ONP21" s="530" t="s">
        <v>550</v>
      </c>
      <c r="ONQ21" s="530" t="s">
        <v>550</v>
      </c>
      <c r="ONR21" s="530" t="s">
        <v>550</v>
      </c>
      <c r="ONS21" s="530" t="s">
        <v>550</v>
      </c>
      <c r="ONT21" s="530" t="s">
        <v>550</v>
      </c>
      <c r="ONU21" s="530" t="s">
        <v>550</v>
      </c>
      <c r="ONV21" s="530" t="s">
        <v>550</v>
      </c>
      <c r="ONW21" s="530" t="s">
        <v>550</v>
      </c>
      <c r="ONX21" s="530" t="s">
        <v>550</v>
      </c>
      <c r="ONY21" s="530" t="s">
        <v>550</v>
      </c>
      <c r="ONZ21" s="530" t="s">
        <v>550</v>
      </c>
      <c r="OOA21" s="530" t="s">
        <v>550</v>
      </c>
      <c r="OOB21" s="530" t="s">
        <v>550</v>
      </c>
      <c r="OOC21" s="530" t="s">
        <v>550</v>
      </c>
      <c r="OOD21" s="530" t="s">
        <v>550</v>
      </c>
      <c r="OOE21" s="530" t="s">
        <v>550</v>
      </c>
      <c r="OOF21" s="530" t="s">
        <v>550</v>
      </c>
      <c r="OOG21" s="530" t="s">
        <v>550</v>
      </c>
      <c r="OOH21" s="530" t="s">
        <v>550</v>
      </c>
      <c r="OOI21" s="530" t="s">
        <v>550</v>
      </c>
      <c r="OOJ21" s="530" t="s">
        <v>550</v>
      </c>
      <c r="OOK21" s="530" t="s">
        <v>550</v>
      </c>
      <c r="OOL21" s="530" t="s">
        <v>550</v>
      </c>
      <c r="OOM21" s="530" t="s">
        <v>550</v>
      </c>
      <c r="OON21" s="530" t="s">
        <v>550</v>
      </c>
      <c r="OOO21" s="530" t="s">
        <v>550</v>
      </c>
      <c r="OOP21" s="530" t="s">
        <v>550</v>
      </c>
      <c r="OOQ21" s="530" t="s">
        <v>550</v>
      </c>
      <c r="OOR21" s="530" t="s">
        <v>550</v>
      </c>
      <c r="OOS21" s="530" t="s">
        <v>550</v>
      </c>
      <c r="OOT21" s="530" t="s">
        <v>550</v>
      </c>
      <c r="OOU21" s="530" t="s">
        <v>550</v>
      </c>
      <c r="OOV21" s="530" t="s">
        <v>550</v>
      </c>
      <c r="OOW21" s="530" t="s">
        <v>550</v>
      </c>
      <c r="OOX21" s="530" t="s">
        <v>550</v>
      </c>
      <c r="OOY21" s="530" t="s">
        <v>550</v>
      </c>
      <c r="OOZ21" s="530" t="s">
        <v>550</v>
      </c>
      <c r="OPA21" s="530" t="s">
        <v>550</v>
      </c>
      <c r="OPB21" s="530" t="s">
        <v>550</v>
      </c>
      <c r="OPC21" s="530" t="s">
        <v>550</v>
      </c>
      <c r="OPD21" s="530" t="s">
        <v>550</v>
      </c>
      <c r="OPE21" s="530" t="s">
        <v>550</v>
      </c>
      <c r="OPF21" s="530" t="s">
        <v>550</v>
      </c>
      <c r="OPG21" s="530" t="s">
        <v>550</v>
      </c>
      <c r="OPH21" s="530" t="s">
        <v>550</v>
      </c>
      <c r="OPI21" s="530" t="s">
        <v>550</v>
      </c>
      <c r="OPJ21" s="530" t="s">
        <v>550</v>
      </c>
      <c r="OPK21" s="530" t="s">
        <v>550</v>
      </c>
      <c r="OPL21" s="530" t="s">
        <v>550</v>
      </c>
      <c r="OPM21" s="530" t="s">
        <v>550</v>
      </c>
      <c r="OPN21" s="530" t="s">
        <v>550</v>
      </c>
      <c r="OPO21" s="530" t="s">
        <v>550</v>
      </c>
      <c r="OPP21" s="530" t="s">
        <v>550</v>
      </c>
      <c r="OPQ21" s="530" t="s">
        <v>550</v>
      </c>
      <c r="OPR21" s="530" t="s">
        <v>550</v>
      </c>
      <c r="OPS21" s="530" t="s">
        <v>550</v>
      </c>
      <c r="OPT21" s="530" t="s">
        <v>550</v>
      </c>
      <c r="OPU21" s="530" t="s">
        <v>550</v>
      </c>
      <c r="OPV21" s="530" t="s">
        <v>550</v>
      </c>
      <c r="OPW21" s="530" t="s">
        <v>550</v>
      </c>
      <c r="OPX21" s="530" t="s">
        <v>550</v>
      </c>
      <c r="OPY21" s="530" t="s">
        <v>550</v>
      </c>
      <c r="OPZ21" s="530" t="s">
        <v>550</v>
      </c>
      <c r="OQA21" s="530" t="s">
        <v>550</v>
      </c>
      <c r="OQB21" s="530" t="s">
        <v>550</v>
      </c>
      <c r="OQC21" s="530" t="s">
        <v>550</v>
      </c>
      <c r="OQD21" s="530" t="s">
        <v>550</v>
      </c>
      <c r="OQE21" s="530" t="s">
        <v>550</v>
      </c>
      <c r="OQF21" s="530" t="s">
        <v>550</v>
      </c>
      <c r="OQG21" s="530" t="s">
        <v>550</v>
      </c>
      <c r="OQH21" s="530" t="s">
        <v>550</v>
      </c>
      <c r="OQI21" s="530" t="s">
        <v>550</v>
      </c>
      <c r="OQJ21" s="530" t="s">
        <v>550</v>
      </c>
      <c r="OQK21" s="530" t="s">
        <v>550</v>
      </c>
      <c r="OQL21" s="530" t="s">
        <v>550</v>
      </c>
      <c r="OQM21" s="530" t="s">
        <v>550</v>
      </c>
      <c r="OQN21" s="530" t="s">
        <v>550</v>
      </c>
      <c r="OQO21" s="530" t="s">
        <v>550</v>
      </c>
      <c r="OQP21" s="530" t="s">
        <v>550</v>
      </c>
      <c r="OQQ21" s="530" t="s">
        <v>550</v>
      </c>
      <c r="OQR21" s="530" t="s">
        <v>550</v>
      </c>
      <c r="OQS21" s="530" t="s">
        <v>550</v>
      </c>
      <c r="OQT21" s="530" t="s">
        <v>550</v>
      </c>
      <c r="OQU21" s="530" t="s">
        <v>550</v>
      </c>
      <c r="OQV21" s="530" t="s">
        <v>550</v>
      </c>
      <c r="OQW21" s="530" t="s">
        <v>550</v>
      </c>
      <c r="OQX21" s="530" t="s">
        <v>550</v>
      </c>
      <c r="OQY21" s="530" t="s">
        <v>550</v>
      </c>
      <c r="OQZ21" s="530" t="s">
        <v>550</v>
      </c>
      <c r="ORA21" s="530" t="s">
        <v>550</v>
      </c>
      <c r="ORB21" s="530" t="s">
        <v>550</v>
      </c>
      <c r="ORC21" s="530" t="s">
        <v>550</v>
      </c>
      <c r="ORD21" s="530" t="s">
        <v>550</v>
      </c>
      <c r="ORE21" s="530" t="s">
        <v>550</v>
      </c>
      <c r="ORF21" s="530" t="s">
        <v>550</v>
      </c>
      <c r="ORG21" s="530" t="s">
        <v>550</v>
      </c>
      <c r="ORH21" s="530" t="s">
        <v>550</v>
      </c>
      <c r="ORI21" s="530" t="s">
        <v>550</v>
      </c>
      <c r="ORJ21" s="530" t="s">
        <v>550</v>
      </c>
      <c r="ORK21" s="530" t="s">
        <v>550</v>
      </c>
      <c r="ORL21" s="530" t="s">
        <v>550</v>
      </c>
      <c r="ORM21" s="530" t="s">
        <v>550</v>
      </c>
      <c r="ORN21" s="530" t="s">
        <v>550</v>
      </c>
      <c r="ORO21" s="530" t="s">
        <v>550</v>
      </c>
      <c r="ORP21" s="530" t="s">
        <v>550</v>
      </c>
      <c r="ORQ21" s="530" t="s">
        <v>550</v>
      </c>
      <c r="ORR21" s="530" t="s">
        <v>550</v>
      </c>
      <c r="ORS21" s="530" t="s">
        <v>550</v>
      </c>
      <c r="ORT21" s="530" t="s">
        <v>550</v>
      </c>
      <c r="ORU21" s="530" t="s">
        <v>550</v>
      </c>
      <c r="ORV21" s="530" t="s">
        <v>550</v>
      </c>
      <c r="ORW21" s="530" t="s">
        <v>550</v>
      </c>
      <c r="ORX21" s="530" t="s">
        <v>550</v>
      </c>
      <c r="ORY21" s="530" t="s">
        <v>550</v>
      </c>
      <c r="ORZ21" s="530" t="s">
        <v>550</v>
      </c>
      <c r="OSA21" s="530" t="s">
        <v>550</v>
      </c>
      <c r="OSB21" s="530" t="s">
        <v>550</v>
      </c>
      <c r="OSC21" s="530" t="s">
        <v>550</v>
      </c>
      <c r="OSD21" s="530" t="s">
        <v>550</v>
      </c>
      <c r="OSE21" s="530" t="s">
        <v>550</v>
      </c>
      <c r="OSF21" s="530" t="s">
        <v>550</v>
      </c>
      <c r="OSG21" s="530" t="s">
        <v>550</v>
      </c>
      <c r="OSH21" s="530" t="s">
        <v>550</v>
      </c>
      <c r="OSI21" s="530" t="s">
        <v>550</v>
      </c>
      <c r="OSJ21" s="530" t="s">
        <v>550</v>
      </c>
      <c r="OSK21" s="530" t="s">
        <v>550</v>
      </c>
      <c r="OSL21" s="530" t="s">
        <v>550</v>
      </c>
      <c r="OSM21" s="530" t="s">
        <v>550</v>
      </c>
      <c r="OSN21" s="530" t="s">
        <v>550</v>
      </c>
      <c r="OSO21" s="530" t="s">
        <v>550</v>
      </c>
      <c r="OSP21" s="530" t="s">
        <v>550</v>
      </c>
      <c r="OSQ21" s="530" t="s">
        <v>550</v>
      </c>
      <c r="OSR21" s="530" t="s">
        <v>550</v>
      </c>
      <c r="OSS21" s="530" t="s">
        <v>550</v>
      </c>
      <c r="OST21" s="530" t="s">
        <v>550</v>
      </c>
      <c r="OSU21" s="530" t="s">
        <v>550</v>
      </c>
      <c r="OSV21" s="530" t="s">
        <v>550</v>
      </c>
      <c r="OSW21" s="530" t="s">
        <v>550</v>
      </c>
      <c r="OSX21" s="530" t="s">
        <v>550</v>
      </c>
      <c r="OSY21" s="530" t="s">
        <v>550</v>
      </c>
      <c r="OSZ21" s="530" t="s">
        <v>550</v>
      </c>
      <c r="OTA21" s="530" t="s">
        <v>550</v>
      </c>
      <c r="OTB21" s="530" t="s">
        <v>550</v>
      </c>
      <c r="OTC21" s="530" t="s">
        <v>550</v>
      </c>
      <c r="OTD21" s="530" t="s">
        <v>550</v>
      </c>
      <c r="OTE21" s="530" t="s">
        <v>550</v>
      </c>
      <c r="OTF21" s="530" t="s">
        <v>550</v>
      </c>
      <c r="OTG21" s="530" t="s">
        <v>550</v>
      </c>
      <c r="OTH21" s="530" t="s">
        <v>550</v>
      </c>
      <c r="OTI21" s="530" t="s">
        <v>550</v>
      </c>
      <c r="OTJ21" s="530" t="s">
        <v>550</v>
      </c>
      <c r="OTK21" s="530" t="s">
        <v>550</v>
      </c>
      <c r="OTL21" s="530" t="s">
        <v>550</v>
      </c>
      <c r="OTM21" s="530" t="s">
        <v>550</v>
      </c>
      <c r="OTN21" s="530" t="s">
        <v>550</v>
      </c>
      <c r="OTO21" s="530" t="s">
        <v>550</v>
      </c>
      <c r="OTP21" s="530" t="s">
        <v>550</v>
      </c>
      <c r="OTQ21" s="530" t="s">
        <v>550</v>
      </c>
      <c r="OTR21" s="530" t="s">
        <v>550</v>
      </c>
      <c r="OTS21" s="530" t="s">
        <v>550</v>
      </c>
      <c r="OTT21" s="530" t="s">
        <v>550</v>
      </c>
      <c r="OTU21" s="530" t="s">
        <v>550</v>
      </c>
      <c r="OTV21" s="530" t="s">
        <v>550</v>
      </c>
      <c r="OTW21" s="530" t="s">
        <v>550</v>
      </c>
      <c r="OTX21" s="530" t="s">
        <v>550</v>
      </c>
      <c r="OTY21" s="530" t="s">
        <v>550</v>
      </c>
      <c r="OTZ21" s="530" t="s">
        <v>550</v>
      </c>
      <c r="OUA21" s="530" t="s">
        <v>550</v>
      </c>
      <c r="OUB21" s="530" t="s">
        <v>550</v>
      </c>
      <c r="OUC21" s="530" t="s">
        <v>550</v>
      </c>
      <c r="OUD21" s="530" t="s">
        <v>550</v>
      </c>
      <c r="OUE21" s="530" t="s">
        <v>550</v>
      </c>
      <c r="OUF21" s="530" t="s">
        <v>550</v>
      </c>
      <c r="OUG21" s="530" t="s">
        <v>550</v>
      </c>
      <c r="OUH21" s="530" t="s">
        <v>550</v>
      </c>
      <c r="OUI21" s="530" t="s">
        <v>550</v>
      </c>
      <c r="OUJ21" s="530" t="s">
        <v>550</v>
      </c>
      <c r="OUK21" s="530" t="s">
        <v>550</v>
      </c>
      <c r="OUL21" s="530" t="s">
        <v>550</v>
      </c>
      <c r="OUM21" s="530" t="s">
        <v>550</v>
      </c>
      <c r="OUN21" s="530" t="s">
        <v>550</v>
      </c>
      <c r="OUO21" s="530" t="s">
        <v>550</v>
      </c>
      <c r="OUP21" s="530" t="s">
        <v>550</v>
      </c>
      <c r="OUQ21" s="530" t="s">
        <v>550</v>
      </c>
      <c r="OUR21" s="530" t="s">
        <v>550</v>
      </c>
      <c r="OUS21" s="530" t="s">
        <v>550</v>
      </c>
      <c r="OUT21" s="530" t="s">
        <v>550</v>
      </c>
      <c r="OUU21" s="530" t="s">
        <v>550</v>
      </c>
      <c r="OUV21" s="530" t="s">
        <v>550</v>
      </c>
      <c r="OUW21" s="530" t="s">
        <v>550</v>
      </c>
      <c r="OUX21" s="530" t="s">
        <v>550</v>
      </c>
      <c r="OUY21" s="530" t="s">
        <v>550</v>
      </c>
      <c r="OUZ21" s="530" t="s">
        <v>550</v>
      </c>
      <c r="OVA21" s="530" t="s">
        <v>550</v>
      </c>
      <c r="OVB21" s="530" t="s">
        <v>550</v>
      </c>
      <c r="OVC21" s="530" t="s">
        <v>550</v>
      </c>
      <c r="OVD21" s="530" t="s">
        <v>550</v>
      </c>
      <c r="OVE21" s="530" t="s">
        <v>550</v>
      </c>
      <c r="OVF21" s="530" t="s">
        <v>550</v>
      </c>
      <c r="OVG21" s="530" t="s">
        <v>550</v>
      </c>
      <c r="OVH21" s="530" t="s">
        <v>550</v>
      </c>
      <c r="OVI21" s="530" t="s">
        <v>550</v>
      </c>
      <c r="OVJ21" s="530" t="s">
        <v>550</v>
      </c>
      <c r="OVK21" s="530" t="s">
        <v>550</v>
      </c>
      <c r="OVL21" s="530" t="s">
        <v>550</v>
      </c>
      <c r="OVM21" s="530" t="s">
        <v>550</v>
      </c>
      <c r="OVN21" s="530" t="s">
        <v>550</v>
      </c>
      <c r="OVO21" s="530" t="s">
        <v>550</v>
      </c>
      <c r="OVP21" s="530" t="s">
        <v>550</v>
      </c>
      <c r="OVQ21" s="530" t="s">
        <v>550</v>
      </c>
      <c r="OVR21" s="530" t="s">
        <v>550</v>
      </c>
      <c r="OVS21" s="530" t="s">
        <v>550</v>
      </c>
      <c r="OVT21" s="530" t="s">
        <v>550</v>
      </c>
      <c r="OVU21" s="530" t="s">
        <v>550</v>
      </c>
      <c r="OVV21" s="530" t="s">
        <v>550</v>
      </c>
      <c r="OVW21" s="530" t="s">
        <v>550</v>
      </c>
      <c r="OVX21" s="530" t="s">
        <v>550</v>
      </c>
      <c r="OVY21" s="530" t="s">
        <v>550</v>
      </c>
      <c r="OVZ21" s="530" t="s">
        <v>550</v>
      </c>
      <c r="OWA21" s="530" t="s">
        <v>550</v>
      </c>
      <c r="OWB21" s="530" t="s">
        <v>550</v>
      </c>
      <c r="OWC21" s="530" t="s">
        <v>550</v>
      </c>
      <c r="OWD21" s="530" t="s">
        <v>550</v>
      </c>
      <c r="OWE21" s="530" t="s">
        <v>550</v>
      </c>
      <c r="OWF21" s="530" t="s">
        <v>550</v>
      </c>
      <c r="OWG21" s="530" t="s">
        <v>550</v>
      </c>
      <c r="OWH21" s="530" t="s">
        <v>550</v>
      </c>
      <c r="OWI21" s="530" t="s">
        <v>550</v>
      </c>
      <c r="OWJ21" s="530" t="s">
        <v>550</v>
      </c>
      <c r="OWK21" s="530" t="s">
        <v>550</v>
      </c>
      <c r="OWL21" s="530" t="s">
        <v>550</v>
      </c>
      <c r="OWM21" s="530" t="s">
        <v>550</v>
      </c>
      <c r="OWN21" s="530" t="s">
        <v>550</v>
      </c>
      <c r="OWO21" s="530" t="s">
        <v>550</v>
      </c>
      <c r="OWP21" s="530" t="s">
        <v>550</v>
      </c>
      <c r="OWQ21" s="530" t="s">
        <v>550</v>
      </c>
      <c r="OWR21" s="530" t="s">
        <v>550</v>
      </c>
      <c r="OWS21" s="530" t="s">
        <v>550</v>
      </c>
      <c r="OWT21" s="530" t="s">
        <v>550</v>
      </c>
      <c r="OWU21" s="530" t="s">
        <v>550</v>
      </c>
      <c r="OWV21" s="530" t="s">
        <v>550</v>
      </c>
      <c r="OWW21" s="530" t="s">
        <v>550</v>
      </c>
      <c r="OWX21" s="530" t="s">
        <v>550</v>
      </c>
      <c r="OWY21" s="530" t="s">
        <v>550</v>
      </c>
      <c r="OWZ21" s="530" t="s">
        <v>550</v>
      </c>
      <c r="OXA21" s="530" t="s">
        <v>550</v>
      </c>
      <c r="OXB21" s="530" t="s">
        <v>550</v>
      </c>
      <c r="OXC21" s="530" t="s">
        <v>550</v>
      </c>
      <c r="OXD21" s="530" t="s">
        <v>550</v>
      </c>
      <c r="OXE21" s="530" t="s">
        <v>550</v>
      </c>
      <c r="OXF21" s="530" t="s">
        <v>550</v>
      </c>
      <c r="OXG21" s="530" t="s">
        <v>550</v>
      </c>
      <c r="OXH21" s="530" t="s">
        <v>550</v>
      </c>
      <c r="OXI21" s="530" t="s">
        <v>550</v>
      </c>
      <c r="OXJ21" s="530" t="s">
        <v>550</v>
      </c>
      <c r="OXK21" s="530" t="s">
        <v>550</v>
      </c>
      <c r="OXL21" s="530" t="s">
        <v>550</v>
      </c>
      <c r="OXM21" s="530" t="s">
        <v>550</v>
      </c>
      <c r="OXN21" s="530" t="s">
        <v>550</v>
      </c>
      <c r="OXO21" s="530" t="s">
        <v>550</v>
      </c>
      <c r="OXP21" s="530" t="s">
        <v>550</v>
      </c>
      <c r="OXQ21" s="530" t="s">
        <v>550</v>
      </c>
      <c r="OXR21" s="530" t="s">
        <v>550</v>
      </c>
      <c r="OXS21" s="530" t="s">
        <v>550</v>
      </c>
      <c r="OXT21" s="530" t="s">
        <v>550</v>
      </c>
      <c r="OXU21" s="530" t="s">
        <v>550</v>
      </c>
      <c r="OXV21" s="530" t="s">
        <v>550</v>
      </c>
      <c r="OXW21" s="530" t="s">
        <v>550</v>
      </c>
      <c r="OXX21" s="530" t="s">
        <v>550</v>
      </c>
      <c r="OXY21" s="530" t="s">
        <v>550</v>
      </c>
      <c r="OXZ21" s="530" t="s">
        <v>550</v>
      </c>
      <c r="OYA21" s="530" t="s">
        <v>550</v>
      </c>
      <c r="OYB21" s="530" t="s">
        <v>550</v>
      </c>
      <c r="OYC21" s="530" t="s">
        <v>550</v>
      </c>
      <c r="OYD21" s="530" t="s">
        <v>550</v>
      </c>
      <c r="OYE21" s="530" t="s">
        <v>550</v>
      </c>
      <c r="OYF21" s="530" t="s">
        <v>550</v>
      </c>
      <c r="OYG21" s="530" t="s">
        <v>550</v>
      </c>
      <c r="OYH21" s="530" t="s">
        <v>550</v>
      </c>
      <c r="OYI21" s="530" t="s">
        <v>550</v>
      </c>
      <c r="OYJ21" s="530" t="s">
        <v>550</v>
      </c>
      <c r="OYK21" s="530" t="s">
        <v>550</v>
      </c>
      <c r="OYL21" s="530" t="s">
        <v>550</v>
      </c>
      <c r="OYM21" s="530" t="s">
        <v>550</v>
      </c>
      <c r="OYN21" s="530" t="s">
        <v>550</v>
      </c>
      <c r="OYO21" s="530" t="s">
        <v>550</v>
      </c>
      <c r="OYP21" s="530" t="s">
        <v>550</v>
      </c>
      <c r="OYQ21" s="530" t="s">
        <v>550</v>
      </c>
      <c r="OYR21" s="530" t="s">
        <v>550</v>
      </c>
      <c r="OYS21" s="530" t="s">
        <v>550</v>
      </c>
      <c r="OYT21" s="530" t="s">
        <v>550</v>
      </c>
      <c r="OYU21" s="530" t="s">
        <v>550</v>
      </c>
      <c r="OYV21" s="530" t="s">
        <v>550</v>
      </c>
      <c r="OYW21" s="530" t="s">
        <v>550</v>
      </c>
      <c r="OYX21" s="530" t="s">
        <v>550</v>
      </c>
      <c r="OYY21" s="530" t="s">
        <v>550</v>
      </c>
      <c r="OYZ21" s="530" t="s">
        <v>550</v>
      </c>
      <c r="OZA21" s="530" t="s">
        <v>550</v>
      </c>
      <c r="OZB21" s="530" t="s">
        <v>550</v>
      </c>
      <c r="OZC21" s="530" t="s">
        <v>550</v>
      </c>
      <c r="OZD21" s="530" t="s">
        <v>550</v>
      </c>
      <c r="OZE21" s="530" t="s">
        <v>550</v>
      </c>
      <c r="OZF21" s="530" t="s">
        <v>550</v>
      </c>
      <c r="OZG21" s="530" t="s">
        <v>550</v>
      </c>
      <c r="OZH21" s="530" t="s">
        <v>550</v>
      </c>
      <c r="OZI21" s="530" t="s">
        <v>550</v>
      </c>
      <c r="OZJ21" s="530" t="s">
        <v>550</v>
      </c>
      <c r="OZK21" s="530" t="s">
        <v>550</v>
      </c>
      <c r="OZL21" s="530" t="s">
        <v>550</v>
      </c>
      <c r="OZM21" s="530" t="s">
        <v>550</v>
      </c>
      <c r="OZN21" s="530" t="s">
        <v>550</v>
      </c>
      <c r="OZO21" s="530" t="s">
        <v>550</v>
      </c>
      <c r="OZP21" s="530" t="s">
        <v>550</v>
      </c>
      <c r="OZQ21" s="530" t="s">
        <v>550</v>
      </c>
      <c r="OZR21" s="530" t="s">
        <v>550</v>
      </c>
      <c r="OZS21" s="530" t="s">
        <v>550</v>
      </c>
      <c r="OZT21" s="530" t="s">
        <v>550</v>
      </c>
      <c r="OZU21" s="530" t="s">
        <v>550</v>
      </c>
      <c r="OZV21" s="530" t="s">
        <v>550</v>
      </c>
      <c r="OZW21" s="530" t="s">
        <v>550</v>
      </c>
      <c r="OZX21" s="530" t="s">
        <v>550</v>
      </c>
      <c r="OZY21" s="530" t="s">
        <v>550</v>
      </c>
      <c r="OZZ21" s="530" t="s">
        <v>550</v>
      </c>
      <c r="PAA21" s="530" t="s">
        <v>550</v>
      </c>
      <c r="PAB21" s="530" t="s">
        <v>550</v>
      </c>
      <c r="PAC21" s="530" t="s">
        <v>550</v>
      </c>
      <c r="PAD21" s="530" t="s">
        <v>550</v>
      </c>
      <c r="PAE21" s="530" t="s">
        <v>550</v>
      </c>
      <c r="PAF21" s="530" t="s">
        <v>550</v>
      </c>
      <c r="PAG21" s="530" t="s">
        <v>550</v>
      </c>
      <c r="PAH21" s="530" t="s">
        <v>550</v>
      </c>
      <c r="PAI21" s="530" t="s">
        <v>550</v>
      </c>
      <c r="PAJ21" s="530" t="s">
        <v>550</v>
      </c>
      <c r="PAK21" s="530" t="s">
        <v>550</v>
      </c>
      <c r="PAL21" s="530" t="s">
        <v>550</v>
      </c>
      <c r="PAM21" s="530" t="s">
        <v>550</v>
      </c>
      <c r="PAN21" s="530" t="s">
        <v>550</v>
      </c>
      <c r="PAO21" s="530" t="s">
        <v>550</v>
      </c>
      <c r="PAP21" s="530" t="s">
        <v>550</v>
      </c>
      <c r="PAQ21" s="530" t="s">
        <v>550</v>
      </c>
      <c r="PAR21" s="530" t="s">
        <v>550</v>
      </c>
      <c r="PAS21" s="530" t="s">
        <v>550</v>
      </c>
      <c r="PAT21" s="530" t="s">
        <v>550</v>
      </c>
      <c r="PAU21" s="530" t="s">
        <v>550</v>
      </c>
      <c r="PAV21" s="530" t="s">
        <v>550</v>
      </c>
      <c r="PAW21" s="530" t="s">
        <v>550</v>
      </c>
      <c r="PAX21" s="530" t="s">
        <v>550</v>
      </c>
      <c r="PAY21" s="530" t="s">
        <v>550</v>
      </c>
      <c r="PAZ21" s="530" t="s">
        <v>550</v>
      </c>
      <c r="PBA21" s="530" t="s">
        <v>550</v>
      </c>
      <c r="PBB21" s="530" t="s">
        <v>550</v>
      </c>
      <c r="PBC21" s="530" t="s">
        <v>550</v>
      </c>
      <c r="PBD21" s="530" t="s">
        <v>550</v>
      </c>
      <c r="PBE21" s="530" t="s">
        <v>550</v>
      </c>
      <c r="PBF21" s="530" t="s">
        <v>550</v>
      </c>
      <c r="PBG21" s="530" t="s">
        <v>550</v>
      </c>
      <c r="PBH21" s="530" t="s">
        <v>550</v>
      </c>
      <c r="PBI21" s="530" t="s">
        <v>550</v>
      </c>
      <c r="PBJ21" s="530" t="s">
        <v>550</v>
      </c>
      <c r="PBK21" s="530" t="s">
        <v>550</v>
      </c>
      <c r="PBL21" s="530" t="s">
        <v>550</v>
      </c>
      <c r="PBM21" s="530" t="s">
        <v>550</v>
      </c>
      <c r="PBN21" s="530" t="s">
        <v>550</v>
      </c>
      <c r="PBO21" s="530" t="s">
        <v>550</v>
      </c>
      <c r="PBP21" s="530" t="s">
        <v>550</v>
      </c>
      <c r="PBQ21" s="530" t="s">
        <v>550</v>
      </c>
      <c r="PBR21" s="530" t="s">
        <v>550</v>
      </c>
      <c r="PBS21" s="530" t="s">
        <v>550</v>
      </c>
      <c r="PBT21" s="530" t="s">
        <v>550</v>
      </c>
      <c r="PBU21" s="530" t="s">
        <v>550</v>
      </c>
      <c r="PBV21" s="530" t="s">
        <v>550</v>
      </c>
      <c r="PBW21" s="530" t="s">
        <v>550</v>
      </c>
      <c r="PBX21" s="530" t="s">
        <v>550</v>
      </c>
      <c r="PBY21" s="530" t="s">
        <v>550</v>
      </c>
      <c r="PBZ21" s="530" t="s">
        <v>550</v>
      </c>
      <c r="PCA21" s="530" t="s">
        <v>550</v>
      </c>
      <c r="PCB21" s="530" t="s">
        <v>550</v>
      </c>
      <c r="PCC21" s="530" t="s">
        <v>550</v>
      </c>
      <c r="PCD21" s="530" t="s">
        <v>550</v>
      </c>
      <c r="PCE21" s="530" t="s">
        <v>550</v>
      </c>
      <c r="PCF21" s="530" t="s">
        <v>550</v>
      </c>
      <c r="PCG21" s="530" t="s">
        <v>550</v>
      </c>
      <c r="PCH21" s="530" t="s">
        <v>550</v>
      </c>
      <c r="PCI21" s="530" t="s">
        <v>550</v>
      </c>
      <c r="PCJ21" s="530" t="s">
        <v>550</v>
      </c>
      <c r="PCK21" s="530" t="s">
        <v>550</v>
      </c>
      <c r="PCL21" s="530" t="s">
        <v>550</v>
      </c>
      <c r="PCM21" s="530" t="s">
        <v>550</v>
      </c>
      <c r="PCN21" s="530" t="s">
        <v>550</v>
      </c>
      <c r="PCO21" s="530" t="s">
        <v>550</v>
      </c>
      <c r="PCP21" s="530" t="s">
        <v>550</v>
      </c>
      <c r="PCQ21" s="530" t="s">
        <v>550</v>
      </c>
      <c r="PCR21" s="530" t="s">
        <v>550</v>
      </c>
      <c r="PCS21" s="530" t="s">
        <v>550</v>
      </c>
      <c r="PCT21" s="530" t="s">
        <v>550</v>
      </c>
      <c r="PCU21" s="530" t="s">
        <v>550</v>
      </c>
      <c r="PCV21" s="530" t="s">
        <v>550</v>
      </c>
      <c r="PCW21" s="530" t="s">
        <v>550</v>
      </c>
      <c r="PCX21" s="530" t="s">
        <v>550</v>
      </c>
      <c r="PCY21" s="530" t="s">
        <v>550</v>
      </c>
      <c r="PCZ21" s="530" t="s">
        <v>550</v>
      </c>
      <c r="PDA21" s="530" t="s">
        <v>550</v>
      </c>
      <c r="PDB21" s="530" t="s">
        <v>550</v>
      </c>
      <c r="PDC21" s="530" t="s">
        <v>550</v>
      </c>
      <c r="PDD21" s="530" t="s">
        <v>550</v>
      </c>
      <c r="PDE21" s="530" t="s">
        <v>550</v>
      </c>
      <c r="PDF21" s="530" t="s">
        <v>550</v>
      </c>
      <c r="PDG21" s="530" t="s">
        <v>550</v>
      </c>
      <c r="PDH21" s="530" t="s">
        <v>550</v>
      </c>
      <c r="PDI21" s="530" t="s">
        <v>550</v>
      </c>
      <c r="PDJ21" s="530" t="s">
        <v>550</v>
      </c>
      <c r="PDK21" s="530" t="s">
        <v>550</v>
      </c>
      <c r="PDL21" s="530" t="s">
        <v>550</v>
      </c>
      <c r="PDM21" s="530" t="s">
        <v>550</v>
      </c>
      <c r="PDN21" s="530" t="s">
        <v>550</v>
      </c>
      <c r="PDO21" s="530" t="s">
        <v>550</v>
      </c>
      <c r="PDP21" s="530" t="s">
        <v>550</v>
      </c>
      <c r="PDQ21" s="530" t="s">
        <v>550</v>
      </c>
      <c r="PDR21" s="530" t="s">
        <v>550</v>
      </c>
      <c r="PDS21" s="530" t="s">
        <v>550</v>
      </c>
      <c r="PDT21" s="530" t="s">
        <v>550</v>
      </c>
      <c r="PDU21" s="530" t="s">
        <v>550</v>
      </c>
      <c r="PDV21" s="530" t="s">
        <v>550</v>
      </c>
      <c r="PDW21" s="530" t="s">
        <v>550</v>
      </c>
      <c r="PDX21" s="530" t="s">
        <v>550</v>
      </c>
      <c r="PDY21" s="530" t="s">
        <v>550</v>
      </c>
      <c r="PDZ21" s="530" t="s">
        <v>550</v>
      </c>
      <c r="PEA21" s="530" t="s">
        <v>550</v>
      </c>
      <c r="PEB21" s="530" t="s">
        <v>550</v>
      </c>
      <c r="PEC21" s="530" t="s">
        <v>550</v>
      </c>
      <c r="PED21" s="530" t="s">
        <v>550</v>
      </c>
      <c r="PEE21" s="530" t="s">
        <v>550</v>
      </c>
      <c r="PEF21" s="530" t="s">
        <v>550</v>
      </c>
      <c r="PEG21" s="530" t="s">
        <v>550</v>
      </c>
      <c r="PEH21" s="530" t="s">
        <v>550</v>
      </c>
      <c r="PEI21" s="530" t="s">
        <v>550</v>
      </c>
      <c r="PEJ21" s="530" t="s">
        <v>550</v>
      </c>
      <c r="PEK21" s="530" t="s">
        <v>550</v>
      </c>
      <c r="PEL21" s="530" t="s">
        <v>550</v>
      </c>
      <c r="PEM21" s="530" t="s">
        <v>550</v>
      </c>
      <c r="PEN21" s="530" t="s">
        <v>550</v>
      </c>
      <c r="PEO21" s="530" t="s">
        <v>550</v>
      </c>
      <c r="PEP21" s="530" t="s">
        <v>550</v>
      </c>
      <c r="PEQ21" s="530" t="s">
        <v>550</v>
      </c>
      <c r="PER21" s="530" t="s">
        <v>550</v>
      </c>
      <c r="PES21" s="530" t="s">
        <v>550</v>
      </c>
      <c r="PET21" s="530" t="s">
        <v>550</v>
      </c>
      <c r="PEU21" s="530" t="s">
        <v>550</v>
      </c>
      <c r="PEV21" s="530" t="s">
        <v>550</v>
      </c>
      <c r="PEW21" s="530" t="s">
        <v>550</v>
      </c>
      <c r="PEX21" s="530" t="s">
        <v>550</v>
      </c>
      <c r="PEY21" s="530" t="s">
        <v>550</v>
      </c>
      <c r="PEZ21" s="530" t="s">
        <v>550</v>
      </c>
      <c r="PFA21" s="530" t="s">
        <v>550</v>
      </c>
      <c r="PFB21" s="530" t="s">
        <v>550</v>
      </c>
      <c r="PFC21" s="530" t="s">
        <v>550</v>
      </c>
      <c r="PFD21" s="530" t="s">
        <v>550</v>
      </c>
      <c r="PFE21" s="530" t="s">
        <v>550</v>
      </c>
      <c r="PFF21" s="530" t="s">
        <v>550</v>
      </c>
      <c r="PFG21" s="530" t="s">
        <v>550</v>
      </c>
      <c r="PFH21" s="530" t="s">
        <v>550</v>
      </c>
      <c r="PFI21" s="530" t="s">
        <v>550</v>
      </c>
      <c r="PFJ21" s="530" t="s">
        <v>550</v>
      </c>
      <c r="PFK21" s="530" t="s">
        <v>550</v>
      </c>
      <c r="PFL21" s="530" t="s">
        <v>550</v>
      </c>
      <c r="PFM21" s="530" t="s">
        <v>550</v>
      </c>
      <c r="PFN21" s="530" t="s">
        <v>550</v>
      </c>
      <c r="PFO21" s="530" t="s">
        <v>550</v>
      </c>
      <c r="PFP21" s="530" t="s">
        <v>550</v>
      </c>
      <c r="PFQ21" s="530" t="s">
        <v>550</v>
      </c>
      <c r="PFR21" s="530" t="s">
        <v>550</v>
      </c>
      <c r="PFS21" s="530" t="s">
        <v>550</v>
      </c>
      <c r="PFT21" s="530" t="s">
        <v>550</v>
      </c>
      <c r="PFU21" s="530" t="s">
        <v>550</v>
      </c>
      <c r="PFV21" s="530" t="s">
        <v>550</v>
      </c>
      <c r="PFW21" s="530" t="s">
        <v>550</v>
      </c>
      <c r="PFX21" s="530" t="s">
        <v>550</v>
      </c>
      <c r="PFY21" s="530" t="s">
        <v>550</v>
      </c>
      <c r="PFZ21" s="530" t="s">
        <v>550</v>
      </c>
      <c r="PGA21" s="530" t="s">
        <v>550</v>
      </c>
      <c r="PGB21" s="530" t="s">
        <v>550</v>
      </c>
      <c r="PGC21" s="530" t="s">
        <v>550</v>
      </c>
      <c r="PGD21" s="530" t="s">
        <v>550</v>
      </c>
      <c r="PGE21" s="530" t="s">
        <v>550</v>
      </c>
      <c r="PGF21" s="530" t="s">
        <v>550</v>
      </c>
      <c r="PGG21" s="530" t="s">
        <v>550</v>
      </c>
      <c r="PGH21" s="530" t="s">
        <v>550</v>
      </c>
      <c r="PGI21" s="530" t="s">
        <v>550</v>
      </c>
      <c r="PGJ21" s="530" t="s">
        <v>550</v>
      </c>
      <c r="PGK21" s="530" t="s">
        <v>550</v>
      </c>
      <c r="PGL21" s="530" t="s">
        <v>550</v>
      </c>
      <c r="PGM21" s="530" t="s">
        <v>550</v>
      </c>
      <c r="PGN21" s="530" t="s">
        <v>550</v>
      </c>
      <c r="PGO21" s="530" t="s">
        <v>550</v>
      </c>
      <c r="PGP21" s="530" t="s">
        <v>550</v>
      </c>
      <c r="PGQ21" s="530" t="s">
        <v>550</v>
      </c>
      <c r="PGR21" s="530" t="s">
        <v>550</v>
      </c>
      <c r="PGS21" s="530" t="s">
        <v>550</v>
      </c>
      <c r="PGT21" s="530" t="s">
        <v>550</v>
      </c>
      <c r="PGU21" s="530" t="s">
        <v>550</v>
      </c>
      <c r="PGV21" s="530" t="s">
        <v>550</v>
      </c>
      <c r="PGW21" s="530" t="s">
        <v>550</v>
      </c>
      <c r="PGX21" s="530" t="s">
        <v>550</v>
      </c>
      <c r="PGY21" s="530" t="s">
        <v>550</v>
      </c>
      <c r="PGZ21" s="530" t="s">
        <v>550</v>
      </c>
      <c r="PHA21" s="530" t="s">
        <v>550</v>
      </c>
      <c r="PHB21" s="530" t="s">
        <v>550</v>
      </c>
      <c r="PHC21" s="530" t="s">
        <v>550</v>
      </c>
      <c r="PHD21" s="530" t="s">
        <v>550</v>
      </c>
      <c r="PHE21" s="530" t="s">
        <v>550</v>
      </c>
      <c r="PHF21" s="530" t="s">
        <v>550</v>
      </c>
      <c r="PHG21" s="530" t="s">
        <v>550</v>
      </c>
      <c r="PHH21" s="530" t="s">
        <v>550</v>
      </c>
      <c r="PHI21" s="530" t="s">
        <v>550</v>
      </c>
      <c r="PHJ21" s="530" t="s">
        <v>550</v>
      </c>
      <c r="PHK21" s="530" t="s">
        <v>550</v>
      </c>
      <c r="PHL21" s="530" t="s">
        <v>550</v>
      </c>
      <c r="PHM21" s="530" t="s">
        <v>550</v>
      </c>
      <c r="PHN21" s="530" t="s">
        <v>550</v>
      </c>
      <c r="PHO21" s="530" t="s">
        <v>550</v>
      </c>
      <c r="PHP21" s="530" t="s">
        <v>550</v>
      </c>
      <c r="PHQ21" s="530" t="s">
        <v>550</v>
      </c>
      <c r="PHR21" s="530" t="s">
        <v>550</v>
      </c>
      <c r="PHS21" s="530" t="s">
        <v>550</v>
      </c>
      <c r="PHT21" s="530" t="s">
        <v>550</v>
      </c>
      <c r="PHU21" s="530" t="s">
        <v>550</v>
      </c>
      <c r="PHV21" s="530" t="s">
        <v>550</v>
      </c>
      <c r="PHW21" s="530" t="s">
        <v>550</v>
      </c>
      <c r="PHX21" s="530" t="s">
        <v>550</v>
      </c>
      <c r="PHY21" s="530" t="s">
        <v>550</v>
      </c>
      <c r="PHZ21" s="530" t="s">
        <v>550</v>
      </c>
      <c r="PIA21" s="530" t="s">
        <v>550</v>
      </c>
      <c r="PIB21" s="530" t="s">
        <v>550</v>
      </c>
      <c r="PIC21" s="530" t="s">
        <v>550</v>
      </c>
      <c r="PID21" s="530" t="s">
        <v>550</v>
      </c>
      <c r="PIE21" s="530" t="s">
        <v>550</v>
      </c>
      <c r="PIF21" s="530" t="s">
        <v>550</v>
      </c>
      <c r="PIG21" s="530" t="s">
        <v>550</v>
      </c>
      <c r="PIH21" s="530" t="s">
        <v>550</v>
      </c>
      <c r="PII21" s="530" t="s">
        <v>550</v>
      </c>
      <c r="PIJ21" s="530" t="s">
        <v>550</v>
      </c>
      <c r="PIK21" s="530" t="s">
        <v>550</v>
      </c>
      <c r="PIL21" s="530" t="s">
        <v>550</v>
      </c>
      <c r="PIM21" s="530" t="s">
        <v>550</v>
      </c>
      <c r="PIN21" s="530" t="s">
        <v>550</v>
      </c>
      <c r="PIO21" s="530" t="s">
        <v>550</v>
      </c>
      <c r="PIP21" s="530" t="s">
        <v>550</v>
      </c>
      <c r="PIQ21" s="530" t="s">
        <v>550</v>
      </c>
      <c r="PIR21" s="530" t="s">
        <v>550</v>
      </c>
      <c r="PIS21" s="530" t="s">
        <v>550</v>
      </c>
      <c r="PIT21" s="530" t="s">
        <v>550</v>
      </c>
      <c r="PIU21" s="530" t="s">
        <v>550</v>
      </c>
      <c r="PIV21" s="530" t="s">
        <v>550</v>
      </c>
      <c r="PIW21" s="530" t="s">
        <v>550</v>
      </c>
      <c r="PIX21" s="530" t="s">
        <v>550</v>
      </c>
      <c r="PIY21" s="530" t="s">
        <v>550</v>
      </c>
      <c r="PIZ21" s="530" t="s">
        <v>550</v>
      </c>
      <c r="PJA21" s="530" t="s">
        <v>550</v>
      </c>
      <c r="PJB21" s="530" t="s">
        <v>550</v>
      </c>
      <c r="PJC21" s="530" t="s">
        <v>550</v>
      </c>
      <c r="PJD21" s="530" t="s">
        <v>550</v>
      </c>
      <c r="PJE21" s="530" t="s">
        <v>550</v>
      </c>
      <c r="PJF21" s="530" t="s">
        <v>550</v>
      </c>
      <c r="PJG21" s="530" t="s">
        <v>550</v>
      </c>
      <c r="PJH21" s="530" t="s">
        <v>550</v>
      </c>
      <c r="PJI21" s="530" t="s">
        <v>550</v>
      </c>
      <c r="PJJ21" s="530" t="s">
        <v>550</v>
      </c>
      <c r="PJK21" s="530" t="s">
        <v>550</v>
      </c>
      <c r="PJL21" s="530" t="s">
        <v>550</v>
      </c>
      <c r="PJM21" s="530" t="s">
        <v>550</v>
      </c>
      <c r="PJN21" s="530" t="s">
        <v>550</v>
      </c>
      <c r="PJO21" s="530" t="s">
        <v>550</v>
      </c>
      <c r="PJP21" s="530" t="s">
        <v>550</v>
      </c>
      <c r="PJQ21" s="530" t="s">
        <v>550</v>
      </c>
      <c r="PJR21" s="530" t="s">
        <v>550</v>
      </c>
      <c r="PJS21" s="530" t="s">
        <v>550</v>
      </c>
      <c r="PJT21" s="530" t="s">
        <v>550</v>
      </c>
      <c r="PJU21" s="530" t="s">
        <v>550</v>
      </c>
      <c r="PJV21" s="530" t="s">
        <v>550</v>
      </c>
      <c r="PJW21" s="530" t="s">
        <v>550</v>
      </c>
      <c r="PJX21" s="530" t="s">
        <v>550</v>
      </c>
      <c r="PJY21" s="530" t="s">
        <v>550</v>
      </c>
      <c r="PJZ21" s="530" t="s">
        <v>550</v>
      </c>
      <c r="PKA21" s="530" t="s">
        <v>550</v>
      </c>
      <c r="PKB21" s="530" t="s">
        <v>550</v>
      </c>
      <c r="PKC21" s="530" t="s">
        <v>550</v>
      </c>
      <c r="PKD21" s="530" t="s">
        <v>550</v>
      </c>
      <c r="PKE21" s="530" t="s">
        <v>550</v>
      </c>
      <c r="PKF21" s="530" t="s">
        <v>550</v>
      </c>
      <c r="PKG21" s="530" t="s">
        <v>550</v>
      </c>
      <c r="PKH21" s="530" t="s">
        <v>550</v>
      </c>
      <c r="PKI21" s="530" t="s">
        <v>550</v>
      </c>
      <c r="PKJ21" s="530" t="s">
        <v>550</v>
      </c>
      <c r="PKK21" s="530" t="s">
        <v>550</v>
      </c>
      <c r="PKL21" s="530" t="s">
        <v>550</v>
      </c>
      <c r="PKM21" s="530" t="s">
        <v>550</v>
      </c>
      <c r="PKN21" s="530" t="s">
        <v>550</v>
      </c>
      <c r="PKO21" s="530" t="s">
        <v>550</v>
      </c>
      <c r="PKP21" s="530" t="s">
        <v>550</v>
      </c>
      <c r="PKQ21" s="530" t="s">
        <v>550</v>
      </c>
      <c r="PKR21" s="530" t="s">
        <v>550</v>
      </c>
      <c r="PKS21" s="530" t="s">
        <v>550</v>
      </c>
      <c r="PKT21" s="530" t="s">
        <v>550</v>
      </c>
      <c r="PKU21" s="530" t="s">
        <v>550</v>
      </c>
      <c r="PKV21" s="530" t="s">
        <v>550</v>
      </c>
      <c r="PKW21" s="530" t="s">
        <v>550</v>
      </c>
      <c r="PKX21" s="530" t="s">
        <v>550</v>
      </c>
      <c r="PKY21" s="530" t="s">
        <v>550</v>
      </c>
      <c r="PKZ21" s="530" t="s">
        <v>550</v>
      </c>
      <c r="PLA21" s="530" t="s">
        <v>550</v>
      </c>
      <c r="PLB21" s="530" t="s">
        <v>550</v>
      </c>
      <c r="PLC21" s="530" t="s">
        <v>550</v>
      </c>
      <c r="PLD21" s="530" t="s">
        <v>550</v>
      </c>
      <c r="PLE21" s="530" t="s">
        <v>550</v>
      </c>
      <c r="PLF21" s="530" t="s">
        <v>550</v>
      </c>
      <c r="PLG21" s="530" t="s">
        <v>550</v>
      </c>
      <c r="PLH21" s="530" t="s">
        <v>550</v>
      </c>
      <c r="PLI21" s="530" t="s">
        <v>550</v>
      </c>
      <c r="PLJ21" s="530" t="s">
        <v>550</v>
      </c>
      <c r="PLK21" s="530" t="s">
        <v>550</v>
      </c>
      <c r="PLL21" s="530" t="s">
        <v>550</v>
      </c>
      <c r="PLM21" s="530" t="s">
        <v>550</v>
      </c>
      <c r="PLN21" s="530" t="s">
        <v>550</v>
      </c>
      <c r="PLO21" s="530" t="s">
        <v>550</v>
      </c>
      <c r="PLP21" s="530" t="s">
        <v>550</v>
      </c>
      <c r="PLQ21" s="530" t="s">
        <v>550</v>
      </c>
      <c r="PLR21" s="530" t="s">
        <v>550</v>
      </c>
      <c r="PLS21" s="530" t="s">
        <v>550</v>
      </c>
      <c r="PLT21" s="530" t="s">
        <v>550</v>
      </c>
      <c r="PLU21" s="530" t="s">
        <v>550</v>
      </c>
      <c r="PLV21" s="530" t="s">
        <v>550</v>
      </c>
      <c r="PLW21" s="530" t="s">
        <v>550</v>
      </c>
      <c r="PLX21" s="530" t="s">
        <v>550</v>
      </c>
      <c r="PLY21" s="530" t="s">
        <v>550</v>
      </c>
      <c r="PLZ21" s="530" t="s">
        <v>550</v>
      </c>
      <c r="PMA21" s="530" t="s">
        <v>550</v>
      </c>
      <c r="PMB21" s="530" t="s">
        <v>550</v>
      </c>
      <c r="PMC21" s="530" t="s">
        <v>550</v>
      </c>
      <c r="PMD21" s="530" t="s">
        <v>550</v>
      </c>
      <c r="PME21" s="530" t="s">
        <v>550</v>
      </c>
      <c r="PMF21" s="530" t="s">
        <v>550</v>
      </c>
      <c r="PMG21" s="530" t="s">
        <v>550</v>
      </c>
      <c r="PMH21" s="530" t="s">
        <v>550</v>
      </c>
      <c r="PMI21" s="530" t="s">
        <v>550</v>
      </c>
      <c r="PMJ21" s="530" t="s">
        <v>550</v>
      </c>
      <c r="PMK21" s="530" t="s">
        <v>550</v>
      </c>
      <c r="PML21" s="530" t="s">
        <v>550</v>
      </c>
      <c r="PMM21" s="530" t="s">
        <v>550</v>
      </c>
      <c r="PMN21" s="530" t="s">
        <v>550</v>
      </c>
      <c r="PMO21" s="530" t="s">
        <v>550</v>
      </c>
      <c r="PMP21" s="530" t="s">
        <v>550</v>
      </c>
      <c r="PMQ21" s="530" t="s">
        <v>550</v>
      </c>
      <c r="PMR21" s="530" t="s">
        <v>550</v>
      </c>
      <c r="PMS21" s="530" t="s">
        <v>550</v>
      </c>
      <c r="PMT21" s="530" t="s">
        <v>550</v>
      </c>
      <c r="PMU21" s="530" t="s">
        <v>550</v>
      </c>
      <c r="PMV21" s="530" t="s">
        <v>550</v>
      </c>
      <c r="PMW21" s="530" t="s">
        <v>550</v>
      </c>
      <c r="PMX21" s="530" t="s">
        <v>550</v>
      </c>
      <c r="PMY21" s="530" t="s">
        <v>550</v>
      </c>
      <c r="PMZ21" s="530" t="s">
        <v>550</v>
      </c>
      <c r="PNA21" s="530" t="s">
        <v>550</v>
      </c>
      <c r="PNB21" s="530" t="s">
        <v>550</v>
      </c>
      <c r="PNC21" s="530" t="s">
        <v>550</v>
      </c>
      <c r="PND21" s="530" t="s">
        <v>550</v>
      </c>
      <c r="PNE21" s="530" t="s">
        <v>550</v>
      </c>
      <c r="PNF21" s="530" t="s">
        <v>550</v>
      </c>
      <c r="PNG21" s="530" t="s">
        <v>550</v>
      </c>
      <c r="PNH21" s="530" t="s">
        <v>550</v>
      </c>
      <c r="PNI21" s="530" t="s">
        <v>550</v>
      </c>
      <c r="PNJ21" s="530" t="s">
        <v>550</v>
      </c>
      <c r="PNK21" s="530" t="s">
        <v>550</v>
      </c>
      <c r="PNL21" s="530" t="s">
        <v>550</v>
      </c>
      <c r="PNM21" s="530" t="s">
        <v>550</v>
      </c>
      <c r="PNN21" s="530" t="s">
        <v>550</v>
      </c>
      <c r="PNO21" s="530" t="s">
        <v>550</v>
      </c>
      <c r="PNP21" s="530" t="s">
        <v>550</v>
      </c>
      <c r="PNQ21" s="530" t="s">
        <v>550</v>
      </c>
      <c r="PNR21" s="530" t="s">
        <v>550</v>
      </c>
      <c r="PNS21" s="530" t="s">
        <v>550</v>
      </c>
      <c r="PNT21" s="530" t="s">
        <v>550</v>
      </c>
      <c r="PNU21" s="530" t="s">
        <v>550</v>
      </c>
      <c r="PNV21" s="530" t="s">
        <v>550</v>
      </c>
      <c r="PNW21" s="530" t="s">
        <v>550</v>
      </c>
      <c r="PNX21" s="530" t="s">
        <v>550</v>
      </c>
      <c r="PNY21" s="530" t="s">
        <v>550</v>
      </c>
      <c r="PNZ21" s="530" t="s">
        <v>550</v>
      </c>
      <c r="POA21" s="530" t="s">
        <v>550</v>
      </c>
      <c r="POB21" s="530" t="s">
        <v>550</v>
      </c>
      <c r="POC21" s="530" t="s">
        <v>550</v>
      </c>
      <c r="POD21" s="530" t="s">
        <v>550</v>
      </c>
      <c r="POE21" s="530" t="s">
        <v>550</v>
      </c>
      <c r="POF21" s="530" t="s">
        <v>550</v>
      </c>
      <c r="POG21" s="530" t="s">
        <v>550</v>
      </c>
      <c r="POH21" s="530" t="s">
        <v>550</v>
      </c>
      <c r="POI21" s="530" t="s">
        <v>550</v>
      </c>
      <c r="POJ21" s="530" t="s">
        <v>550</v>
      </c>
      <c r="POK21" s="530" t="s">
        <v>550</v>
      </c>
      <c r="POL21" s="530" t="s">
        <v>550</v>
      </c>
      <c r="POM21" s="530" t="s">
        <v>550</v>
      </c>
      <c r="PON21" s="530" t="s">
        <v>550</v>
      </c>
      <c r="POO21" s="530" t="s">
        <v>550</v>
      </c>
      <c r="POP21" s="530" t="s">
        <v>550</v>
      </c>
      <c r="POQ21" s="530" t="s">
        <v>550</v>
      </c>
      <c r="POR21" s="530" t="s">
        <v>550</v>
      </c>
      <c r="POS21" s="530" t="s">
        <v>550</v>
      </c>
      <c r="POT21" s="530" t="s">
        <v>550</v>
      </c>
      <c r="POU21" s="530" t="s">
        <v>550</v>
      </c>
      <c r="POV21" s="530" t="s">
        <v>550</v>
      </c>
      <c r="POW21" s="530" t="s">
        <v>550</v>
      </c>
      <c r="POX21" s="530" t="s">
        <v>550</v>
      </c>
      <c r="POY21" s="530" t="s">
        <v>550</v>
      </c>
      <c r="POZ21" s="530" t="s">
        <v>550</v>
      </c>
      <c r="PPA21" s="530" t="s">
        <v>550</v>
      </c>
      <c r="PPB21" s="530" t="s">
        <v>550</v>
      </c>
      <c r="PPC21" s="530" t="s">
        <v>550</v>
      </c>
      <c r="PPD21" s="530" t="s">
        <v>550</v>
      </c>
      <c r="PPE21" s="530" t="s">
        <v>550</v>
      </c>
      <c r="PPF21" s="530" t="s">
        <v>550</v>
      </c>
      <c r="PPG21" s="530" t="s">
        <v>550</v>
      </c>
      <c r="PPH21" s="530" t="s">
        <v>550</v>
      </c>
      <c r="PPI21" s="530" t="s">
        <v>550</v>
      </c>
      <c r="PPJ21" s="530" t="s">
        <v>550</v>
      </c>
      <c r="PPK21" s="530" t="s">
        <v>550</v>
      </c>
      <c r="PPL21" s="530" t="s">
        <v>550</v>
      </c>
      <c r="PPM21" s="530" t="s">
        <v>550</v>
      </c>
      <c r="PPN21" s="530" t="s">
        <v>550</v>
      </c>
      <c r="PPO21" s="530" t="s">
        <v>550</v>
      </c>
      <c r="PPP21" s="530" t="s">
        <v>550</v>
      </c>
      <c r="PPQ21" s="530" t="s">
        <v>550</v>
      </c>
      <c r="PPR21" s="530" t="s">
        <v>550</v>
      </c>
      <c r="PPS21" s="530" t="s">
        <v>550</v>
      </c>
      <c r="PPT21" s="530" t="s">
        <v>550</v>
      </c>
      <c r="PPU21" s="530" t="s">
        <v>550</v>
      </c>
      <c r="PPV21" s="530" t="s">
        <v>550</v>
      </c>
      <c r="PPW21" s="530" t="s">
        <v>550</v>
      </c>
      <c r="PPX21" s="530" t="s">
        <v>550</v>
      </c>
      <c r="PPY21" s="530" t="s">
        <v>550</v>
      </c>
      <c r="PPZ21" s="530" t="s">
        <v>550</v>
      </c>
      <c r="PQA21" s="530" t="s">
        <v>550</v>
      </c>
      <c r="PQB21" s="530" t="s">
        <v>550</v>
      </c>
      <c r="PQC21" s="530" t="s">
        <v>550</v>
      </c>
      <c r="PQD21" s="530" t="s">
        <v>550</v>
      </c>
      <c r="PQE21" s="530" t="s">
        <v>550</v>
      </c>
      <c r="PQF21" s="530" t="s">
        <v>550</v>
      </c>
      <c r="PQG21" s="530" t="s">
        <v>550</v>
      </c>
      <c r="PQH21" s="530" t="s">
        <v>550</v>
      </c>
      <c r="PQI21" s="530" t="s">
        <v>550</v>
      </c>
      <c r="PQJ21" s="530" t="s">
        <v>550</v>
      </c>
      <c r="PQK21" s="530" t="s">
        <v>550</v>
      </c>
      <c r="PQL21" s="530" t="s">
        <v>550</v>
      </c>
      <c r="PQM21" s="530" t="s">
        <v>550</v>
      </c>
      <c r="PQN21" s="530" t="s">
        <v>550</v>
      </c>
      <c r="PQO21" s="530" t="s">
        <v>550</v>
      </c>
      <c r="PQP21" s="530" t="s">
        <v>550</v>
      </c>
      <c r="PQQ21" s="530" t="s">
        <v>550</v>
      </c>
      <c r="PQR21" s="530" t="s">
        <v>550</v>
      </c>
      <c r="PQS21" s="530" t="s">
        <v>550</v>
      </c>
      <c r="PQT21" s="530" t="s">
        <v>550</v>
      </c>
      <c r="PQU21" s="530" t="s">
        <v>550</v>
      </c>
      <c r="PQV21" s="530" t="s">
        <v>550</v>
      </c>
      <c r="PQW21" s="530" t="s">
        <v>550</v>
      </c>
      <c r="PQX21" s="530" t="s">
        <v>550</v>
      </c>
      <c r="PQY21" s="530" t="s">
        <v>550</v>
      </c>
      <c r="PQZ21" s="530" t="s">
        <v>550</v>
      </c>
      <c r="PRA21" s="530" t="s">
        <v>550</v>
      </c>
      <c r="PRB21" s="530" t="s">
        <v>550</v>
      </c>
      <c r="PRC21" s="530" t="s">
        <v>550</v>
      </c>
      <c r="PRD21" s="530" t="s">
        <v>550</v>
      </c>
      <c r="PRE21" s="530" t="s">
        <v>550</v>
      </c>
      <c r="PRF21" s="530" t="s">
        <v>550</v>
      </c>
      <c r="PRG21" s="530" t="s">
        <v>550</v>
      </c>
      <c r="PRH21" s="530" t="s">
        <v>550</v>
      </c>
      <c r="PRI21" s="530" t="s">
        <v>550</v>
      </c>
      <c r="PRJ21" s="530" t="s">
        <v>550</v>
      </c>
      <c r="PRK21" s="530" t="s">
        <v>550</v>
      </c>
      <c r="PRL21" s="530" t="s">
        <v>550</v>
      </c>
      <c r="PRM21" s="530" t="s">
        <v>550</v>
      </c>
      <c r="PRN21" s="530" t="s">
        <v>550</v>
      </c>
      <c r="PRO21" s="530" t="s">
        <v>550</v>
      </c>
      <c r="PRP21" s="530" t="s">
        <v>550</v>
      </c>
      <c r="PRQ21" s="530" t="s">
        <v>550</v>
      </c>
      <c r="PRR21" s="530" t="s">
        <v>550</v>
      </c>
      <c r="PRS21" s="530" t="s">
        <v>550</v>
      </c>
      <c r="PRT21" s="530" t="s">
        <v>550</v>
      </c>
      <c r="PRU21" s="530" t="s">
        <v>550</v>
      </c>
      <c r="PRV21" s="530" t="s">
        <v>550</v>
      </c>
      <c r="PRW21" s="530" t="s">
        <v>550</v>
      </c>
      <c r="PRX21" s="530" t="s">
        <v>550</v>
      </c>
      <c r="PRY21" s="530" t="s">
        <v>550</v>
      </c>
      <c r="PRZ21" s="530" t="s">
        <v>550</v>
      </c>
      <c r="PSA21" s="530" t="s">
        <v>550</v>
      </c>
      <c r="PSB21" s="530" t="s">
        <v>550</v>
      </c>
      <c r="PSC21" s="530" t="s">
        <v>550</v>
      </c>
      <c r="PSD21" s="530" t="s">
        <v>550</v>
      </c>
      <c r="PSE21" s="530" t="s">
        <v>550</v>
      </c>
      <c r="PSF21" s="530" t="s">
        <v>550</v>
      </c>
      <c r="PSG21" s="530" t="s">
        <v>550</v>
      </c>
      <c r="PSH21" s="530" t="s">
        <v>550</v>
      </c>
      <c r="PSI21" s="530" t="s">
        <v>550</v>
      </c>
      <c r="PSJ21" s="530" t="s">
        <v>550</v>
      </c>
      <c r="PSK21" s="530" t="s">
        <v>550</v>
      </c>
      <c r="PSL21" s="530" t="s">
        <v>550</v>
      </c>
      <c r="PSM21" s="530" t="s">
        <v>550</v>
      </c>
      <c r="PSN21" s="530" t="s">
        <v>550</v>
      </c>
      <c r="PSO21" s="530" t="s">
        <v>550</v>
      </c>
      <c r="PSP21" s="530" t="s">
        <v>550</v>
      </c>
      <c r="PSQ21" s="530" t="s">
        <v>550</v>
      </c>
      <c r="PSR21" s="530" t="s">
        <v>550</v>
      </c>
      <c r="PSS21" s="530" t="s">
        <v>550</v>
      </c>
      <c r="PST21" s="530" t="s">
        <v>550</v>
      </c>
      <c r="PSU21" s="530" t="s">
        <v>550</v>
      </c>
      <c r="PSV21" s="530" t="s">
        <v>550</v>
      </c>
      <c r="PSW21" s="530" t="s">
        <v>550</v>
      </c>
      <c r="PSX21" s="530" t="s">
        <v>550</v>
      </c>
      <c r="PSY21" s="530" t="s">
        <v>550</v>
      </c>
      <c r="PSZ21" s="530" t="s">
        <v>550</v>
      </c>
      <c r="PTA21" s="530" t="s">
        <v>550</v>
      </c>
      <c r="PTB21" s="530" t="s">
        <v>550</v>
      </c>
      <c r="PTC21" s="530" t="s">
        <v>550</v>
      </c>
      <c r="PTD21" s="530" t="s">
        <v>550</v>
      </c>
      <c r="PTE21" s="530" t="s">
        <v>550</v>
      </c>
      <c r="PTF21" s="530" t="s">
        <v>550</v>
      </c>
      <c r="PTG21" s="530" t="s">
        <v>550</v>
      </c>
      <c r="PTH21" s="530" t="s">
        <v>550</v>
      </c>
      <c r="PTI21" s="530" t="s">
        <v>550</v>
      </c>
      <c r="PTJ21" s="530" t="s">
        <v>550</v>
      </c>
      <c r="PTK21" s="530" t="s">
        <v>550</v>
      </c>
      <c r="PTL21" s="530" t="s">
        <v>550</v>
      </c>
      <c r="PTM21" s="530" t="s">
        <v>550</v>
      </c>
      <c r="PTN21" s="530" t="s">
        <v>550</v>
      </c>
      <c r="PTO21" s="530" t="s">
        <v>550</v>
      </c>
      <c r="PTP21" s="530" t="s">
        <v>550</v>
      </c>
      <c r="PTQ21" s="530" t="s">
        <v>550</v>
      </c>
      <c r="PTR21" s="530" t="s">
        <v>550</v>
      </c>
      <c r="PTS21" s="530" t="s">
        <v>550</v>
      </c>
      <c r="PTT21" s="530" t="s">
        <v>550</v>
      </c>
      <c r="PTU21" s="530" t="s">
        <v>550</v>
      </c>
      <c r="PTV21" s="530" t="s">
        <v>550</v>
      </c>
      <c r="PTW21" s="530" t="s">
        <v>550</v>
      </c>
      <c r="PTX21" s="530" t="s">
        <v>550</v>
      </c>
      <c r="PTY21" s="530" t="s">
        <v>550</v>
      </c>
      <c r="PTZ21" s="530" t="s">
        <v>550</v>
      </c>
      <c r="PUA21" s="530" t="s">
        <v>550</v>
      </c>
      <c r="PUB21" s="530" t="s">
        <v>550</v>
      </c>
      <c r="PUC21" s="530" t="s">
        <v>550</v>
      </c>
      <c r="PUD21" s="530" t="s">
        <v>550</v>
      </c>
      <c r="PUE21" s="530" t="s">
        <v>550</v>
      </c>
      <c r="PUF21" s="530" t="s">
        <v>550</v>
      </c>
      <c r="PUG21" s="530" t="s">
        <v>550</v>
      </c>
      <c r="PUH21" s="530" t="s">
        <v>550</v>
      </c>
      <c r="PUI21" s="530" t="s">
        <v>550</v>
      </c>
      <c r="PUJ21" s="530" t="s">
        <v>550</v>
      </c>
      <c r="PUK21" s="530" t="s">
        <v>550</v>
      </c>
      <c r="PUL21" s="530" t="s">
        <v>550</v>
      </c>
      <c r="PUM21" s="530" t="s">
        <v>550</v>
      </c>
      <c r="PUN21" s="530" t="s">
        <v>550</v>
      </c>
      <c r="PUO21" s="530" t="s">
        <v>550</v>
      </c>
      <c r="PUP21" s="530" t="s">
        <v>550</v>
      </c>
      <c r="PUQ21" s="530" t="s">
        <v>550</v>
      </c>
      <c r="PUR21" s="530" t="s">
        <v>550</v>
      </c>
      <c r="PUS21" s="530" t="s">
        <v>550</v>
      </c>
      <c r="PUT21" s="530" t="s">
        <v>550</v>
      </c>
      <c r="PUU21" s="530" t="s">
        <v>550</v>
      </c>
      <c r="PUV21" s="530" t="s">
        <v>550</v>
      </c>
      <c r="PUW21" s="530" t="s">
        <v>550</v>
      </c>
      <c r="PUX21" s="530" t="s">
        <v>550</v>
      </c>
      <c r="PUY21" s="530" t="s">
        <v>550</v>
      </c>
      <c r="PUZ21" s="530" t="s">
        <v>550</v>
      </c>
      <c r="PVA21" s="530" t="s">
        <v>550</v>
      </c>
      <c r="PVB21" s="530" t="s">
        <v>550</v>
      </c>
      <c r="PVC21" s="530" t="s">
        <v>550</v>
      </c>
      <c r="PVD21" s="530" t="s">
        <v>550</v>
      </c>
      <c r="PVE21" s="530" t="s">
        <v>550</v>
      </c>
      <c r="PVF21" s="530" t="s">
        <v>550</v>
      </c>
      <c r="PVG21" s="530" t="s">
        <v>550</v>
      </c>
      <c r="PVH21" s="530" t="s">
        <v>550</v>
      </c>
      <c r="PVI21" s="530" t="s">
        <v>550</v>
      </c>
      <c r="PVJ21" s="530" t="s">
        <v>550</v>
      </c>
      <c r="PVK21" s="530" t="s">
        <v>550</v>
      </c>
      <c r="PVL21" s="530" t="s">
        <v>550</v>
      </c>
      <c r="PVM21" s="530" t="s">
        <v>550</v>
      </c>
      <c r="PVN21" s="530" t="s">
        <v>550</v>
      </c>
      <c r="PVO21" s="530" t="s">
        <v>550</v>
      </c>
      <c r="PVP21" s="530" t="s">
        <v>550</v>
      </c>
      <c r="PVQ21" s="530" t="s">
        <v>550</v>
      </c>
      <c r="PVR21" s="530" t="s">
        <v>550</v>
      </c>
      <c r="PVS21" s="530" t="s">
        <v>550</v>
      </c>
      <c r="PVT21" s="530" t="s">
        <v>550</v>
      </c>
      <c r="PVU21" s="530" t="s">
        <v>550</v>
      </c>
      <c r="PVV21" s="530" t="s">
        <v>550</v>
      </c>
      <c r="PVW21" s="530" t="s">
        <v>550</v>
      </c>
      <c r="PVX21" s="530" t="s">
        <v>550</v>
      </c>
      <c r="PVY21" s="530" t="s">
        <v>550</v>
      </c>
      <c r="PVZ21" s="530" t="s">
        <v>550</v>
      </c>
      <c r="PWA21" s="530" t="s">
        <v>550</v>
      </c>
      <c r="PWB21" s="530" t="s">
        <v>550</v>
      </c>
      <c r="PWC21" s="530" t="s">
        <v>550</v>
      </c>
      <c r="PWD21" s="530" t="s">
        <v>550</v>
      </c>
      <c r="PWE21" s="530" t="s">
        <v>550</v>
      </c>
      <c r="PWF21" s="530" t="s">
        <v>550</v>
      </c>
      <c r="PWG21" s="530" t="s">
        <v>550</v>
      </c>
      <c r="PWH21" s="530" t="s">
        <v>550</v>
      </c>
      <c r="PWI21" s="530" t="s">
        <v>550</v>
      </c>
      <c r="PWJ21" s="530" t="s">
        <v>550</v>
      </c>
      <c r="PWK21" s="530" t="s">
        <v>550</v>
      </c>
      <c r="PWL21" s="530" t="s">
        <v>550</v>
      </c>
      <c r="PWM21" s="530" t="s">
        <v>550</v>
      </c>
      <c r="PWN21" s="530" t="s">
        <v>550</v>
      </c>
      <c r="PWO21" s="530" t="s">
        <v>550</v>
      </c>
      <c r="PWP21" s="530" t="s">
        <v>550</v>
      </c>
      <c r="PWQ21" s="530" t="s">
        <v>550</v>
      </c>
      <c r="PWR21" s="530" t="s">
        <v>550</v>
      </c>
      <c r="PWS21" s="530" t="s">
        <v>550</v>
      </c>
      <c r="PWT21" s="530" t="s">
        <v>550</v>
      </c>
      <c r="PWU21" s="530" t="s">
        <v>550</v>
      </c>
      <c r="PWV21" s="530" t="s">
        <v>550</v>
      </c>
      <c r="PWW21" s="530" t="s">
        <v>550</v>
      </c>
      <c r="PWX21" s="530" t="s">
        <v>550</v>
      </c>
      <c r="PWY21" s="530" t="s">
        <v>550</v>
      </c>
      <c r="PWZ21" s="530" t="s">
        <v>550</v>
      </c>
      <c r="PXA21" s="530" t="s">
        <v>550</v>
      </c>
      <c r="PXB21" s="530" t="s">
        <v>550</v>
      </c>
      <c r="PXC21" s="530" t="s">
        <v>550</v>
      </c>
      <c r="PXD21" s="530" t="s">
        <v>550</v>
      </c>
      <c r="PXE21" s="530" t="s">
        <v>550</v>
      </c>
      <c r="PXF21" s="530" t="s">
        <v>550</v>
      </c>
      <c r="PXG21" s="530" t="s">
        <v>550</v>
      </c>
      <c r="PXH21" s="530" t="s">
        <v>550</v>
      </c>
      <c r="PXI21" s="530" t="s">
        <v>550</v>
      </c>
      <c r="PXJ21" s="530" t="s">
        <v>550</v>
      </c>
      <c r="PXK21" s="530" t="s">
        <v>550</v>
      </c>
      <c r="PXL21" s="530" t="s">
        <v>550</v>
      </c>
      <c r="PXM21" s="530" t="s">
        <v>550</v>
      </c>
      <c r="PXN21" s="530" t="s">
        <v>550</v>
      </c>
      <c r="PXO21" s="530" t="s">
        <v>550</v>
      </c>
      <c r="PXP21" s="530" t="s">
        <v>550</v>
      </c>
      <c r="PXQ21" s="530" t="s">
        <v>550</v>
      </c>
      <c r="PXR21" s="530" t="s">
        <v>550</v>
      </c>
      <c r="PXS21" s="530" t="s">
        <v>550</v>
      </c>
      <c r="PXT21" s="530" t="s">
        <v>550</v>
      </c>
      <c r="PXU21" s="530" t="s">
        <v>550</v>
      </c>
      <c r="PXV21" s="530" t="s">
        <v>550</v>
      </c>
      <c r="PXW21" s="530" t="s">
        <v>550</v>
      </c>
      <c r="PXX21" s="530" t="s">
        <v>550</v>
      </c>
      <c r="PXY21" s="530" t="s">
        <v>550</v>
      </c>
      <c r="PXZ21" s="530" t="s">
        <v>550</v>
      </c>
      <c r="PYA21" s="530" t="s">
        <v>550</v>
      </c>
      <c r="PYB21" s="530" t="s">
        <v>550</v>
      </c>
      <c r="PYC21" s="530" t="s">
        <v>550</v>
      </c>
      <c r="PYD21" s="530" t="s">
        <v>550</v>
      </c>
      <c r="PYE21" s="530" t="s">
        <v>550</v>
      </c>
      <c r="PYF21" s="530" t="s">
        <v>550</v>
      </c>
      <c r="PYG21" s="530" t="s">
        <v>550</v>
      </c>
      <c r="PYH21" s="530" t="s">
        <v>550</v>
      </c>
      <c r="PYI21" s="530" t="s">
        <v>550</v>
      </c>
      <c r="PYJ21" s="530" t="s">
        <v>550</v>
      </c>
      <c r="PYK21" s="530" t="s">
        <v>550</v>
      </c>
      <c r="PYL21" s="530" t="s">
        <v>550</v>
      </c>
      <c r="PYM21" s="530" t="s">
        <v>550</v>
      </c>
      <c r="PYN21" s="530" t="s">
        <v>550</v>
      </c>
      <c r="PYO21" s="530" t="s">
        <v>550</v>
      </c>
      <c r="PYP21" s="530" t="s">
        <v>550</v>
      </c>
      <c r="PYQ21" s="530" t="s">
        <v>550</v>
      </c>
      <c r="PYR21" s="530" t="s">
        <v>550</v>
      </c>
      <c r="PYS21" s="530" t="s">
        <v>550</v>
      </c>
      <c r="PYT21" s="530" t="s">
        <v>550</v>
      </c>
      <c r="PYU21" s="530" t="s">
        <v>550</v>
      </c>
      <c r="PYV21" s="530" t="s">
        <v>550</v>
      </c>
      <c r="PYW21" s="530" t="s">
        <v>550</v>
      </c>
      <c r="PYX21" s="530" t="s">
        <v>550</v>
      </c>
      <c r="PYY21" s="530" t="s">
        <v>550</v>
      </c>
      <c r="PYZ21" s="530" t="s">
        <v>550</v>
      </c>
      <c r="PZA21" s="530" t="s">
        <v>550</v>
      </c>
      <c r="PZB21" s="530" t="s">
        <v>550</v>
      </c>
      <c r="PZC21" s="530" t="s">
        <v>550</v>
      </c>
      <c r="PZD21" s="530" t="s">
        <v>550</v>
      </c>
      <c r="PZE21" s="530" t="s">
        <v>550</v>
      </c>
      <c r="PZF21" s="530" t="s">
        <v>550</v>
      </c>
      <c r="PZG21" s="530" t="s">
        <v>550</v>
      </c>
      <c r="PZH21" s="530" t="s">
        <v>550</v>
      </c>
      <c r="PZI21" s="530" t="s">
        <v>550</v>
      </c>
      <c r="PZJ21" s="530" t="s">
        <v>550</v>
      </c>
      <c r="PZK21" s="530" t="s">
        <v>550</v>
      </c>
      <c r="PZL21" s="530" t="s">
        <v>550</v>
      </c>
      <c r="PZM21" s="530" t="s">
        <v>550</v>
      </c>
      <c r="PZN21" s="530" t="s">
        <v>550</v>
      </c>
      <c r="PZO21" s="530" t="s">
        <v>550</v>
      </c>
      <c r="PZP21" s="530" t="s">
        <v>550</v>
      </c>
      <c r="PZQ21" s="530" t="s">
        <v>550</v>
      </c>
      <c r="PZR21" s="530" t="s">
        <v>550</v>
      </c>
      <c r="PZS21" s="530" t="s">
        <v>550</v>
      </c>
      <c r="PZT21" s="530" t="s">
        <v>550</v>
      </c>
      <c r="PZU21" s="530" t="s">
        <v>550</v>
      </c>
      <c r="PZV21" s="530" t="s">
        <v>550</v>
      </c>
      <c r="PZW21" s="530" t="s">
        <v>550</v>
      </c>
      <c r="PZX21" s="530" t="s">
        <v>550</v>
      </c>
      <c r="PZY21" s="530" t="s">
        <v>550</v>
      </c>
      <c r="PZZ21" s="530" t="s">
        <v>550</v>
      </c>
      <c r="QAA21" s="530" t="s">
        <v>550</v>
      </c>
      <c r="QAB21" s="530" t="s">
        <v>550</v>
      </c>
      <c r="QAC21" s="530" t="s">
        <v>550</v>
      </c>
      <c r="QAD21" s="530" t="s">
        <v>550</v>
      </c>
      <c r="QAE21" s="530" t="s">
        <v>550</v>
      </c>
      <c r="QAF21" s="530" t="s">
        <v>550</v>
      </c>
      <c r="QAG21" s="530" t="s">
        <v>550</v>
      </c>
      <c r="QAH21" s="530" t="s">
        <v>550</v>
      </c>
      <c r="QAI21" s="530" t="s">
        <v>550</v>
      </c>
      <c r="QAJ21" s="530" t="s">
        <v>550</v>
      </c>
      <c r="QAK21" s="530" t="s">
        <v>550</v>
      </c>
      <c r="QAL21" s="530" t="s">
        <v>550</v>
      </c>
      <c r="QAM21" s="530" t="s">
        <v>550</v>
      </c>
      <c r="QAN21" s="530" t="s">
        <v>550</v>
      </c>
      <c r="QAO21" s="530" t="s">
        <v>550</v>
      </c>
      <c r="QAP21" s="530" t="s">
        <v>550</v>
      </c>
      <c r="QAQ21" s="530" t="s">
        <v>550</v>
      </c>
      <c r="QAR21" s="530" t="s">
        <v>550</v>
      </c>
      <c r="QAS21" s="530" t="s">
        <v>550</v>
      </c>
      <c r="QAT21" s="530" t="s">
        <v>550</v>
      </c>
      <c r="QAU21" s="530" t="s">
        <v>550</v>
      </c>
      <c r="QAV21" s="530" t="s">
        <v>550</v>
      </c>
      <c r="QAW21" s="530" t="s">
        <v>550</v>
      </c>
      <c r="QAX21" s="530" t="s">
        <v>550</v>
      </c>
      <c r="QAY21" s="530" t="s">
        <v>550</v>
      </c>
      <c r="QAZ21" s="530" t="s">
        <v>550</v>
      </c>
      <c r="QBA21" s="530" t="s">
        <v>550</v>
      </c>
      <c r="QBB21" s="530" t="s">
        <v>550</v>
      </c>
      <c r="QBC21" s="530" t="s">
        <v>550</v>
      </c>
      <c r="QBD21" s="530" t="s">
        <v>550</v>
      </c>
      <c r="QBE21" s="530" t="s">
        <v>550</v>
      </c>
      <c r="QBF21" s="530" t="s">
        <v>550</v>
      </c>
      <c r="QBG21" s="530" t="s">
        <v>550</v>
      </c>
      <c r="QBH21" s="530" t="s">
        <v>550</v>
      </c>
      <c r="QBI21" s="530" t="s">
        <v>550</v>
      </c>
      <c r="QBJ21" s="530" t="s">
        <v>550</v>
      </c>
      <c r="QBK21" s="530" t="s">
        <v>550</v>
      </c>
      <c r="QBL21" s="530" t="s">
        <v>550</v>
      </c>
      <c r="QBM21" s="530" t="s">
        <v>550</v>
      </c>
      <c r="QBN21" s="530" t="s">
        <v>550</v>
      </c>
      <c r="QBO21" s="530" t="s">
        <v>550</v>
      </c>
      <c r="QBP21" s="530" t="s">
        <v>550</v>
      </c>
      <c r="QBQ21" s="530" t="s">
        <v>550</v>
      </c>
      <c r="QBR21" s="530" t="s">
        <v>550</v>
      </c>
      <c r="QBS21" s="530" t="s">
        <v>550</v>
      </c>
      <c r="QBT21" s="530" t="s">
        <v>550</v>
      </c>
      <c r="QBU21" s="530" t="s">
        <v>550</v>
      </c>
      <c r="QBV21" s="530" t="s">
        <v>550</v>
      </c>
      <c r="QBW21" s="530" t="s">
        <v>550</v>
      </c>
      <c r="QBX21" s="530" t="s">
        <v>550</v>
      </c>
      <c r="QBY21" s="530" t="s">
        <v>550</v>
      </c>
      <c r="QBZ21" s="530" t="s">
        <v>550</v>
      </c>
      <c r="QCA21" s="530" t="s">
        <v>550</v>
      </c>
      <c r="QCB21" s="530" t="s">
        <v>550</v>
      </c>
      <c r="QCC21" s="530" t="s">
        <v>550</v>
      </c>
      <c r="QCD21" s="530" t="s">
        <v>550</v>
      </c>
      <c r="QCE21" s="530" t="s">
        <v>550</v>
      </c>
      <c r="QCF21" s="530" t="s">
        <v>550</v>
      </c>
      <c r="QCG21" s="530" t="s">
        <v>550</v>
      </c>
      <c r="QCH21" s="530" t="s">
        <v>550</v>
      </c>
      <c r="QCI21" s="530" t="s">
        <v>550</v>
      </c>
      <c r="QCJ21" s="530" t="s">
        <v>550</v>
      </c>
      <c r="QCK21" s="530" t="s">
        <v>550</v>
      </c>
      <c r="QCL21" s="530" t="s">
        <v>550</v>
      </c>
      <c r="QCM21" s="530" t="s">
        <v>550</v>
      </c>
      <c r="QCN21" s="530" t="s">
        <v>550</v>
      </c>
      <c r="QCO21" s="530" t="s">
        <v>550</v>
      </c>
      <c r="QCP21" s="530" t="s">
        <v>550</v>
      </c>
      <c r="QCQ21" s="530" t="s">
        <v>550</v>
      </c>
      <c r="QCR21" s="530" t="s">
        <v>550</v>
      </c>
      <c r="QCS21" s="530" t="s">
        <v>550</v>
      </c>
      <c r="QCT21" s="530" t="s">
        <v>550</v>
      </c>
      <c r="QCU21" s="530" t="s">
        <v>550</v>
      </c>
      <c r="QCV21" s="530" t="s">
        <v>550</v>
      </c>
      <c r="QCW21" s="530" t="s">
        <v>550</v>
      </c>
      <c r="QCX21" s="530" t="s">
        <v>550</v>
      </c>
      <c r="QCY21" s="530" t="s">
        <v>550</v>
      </c>
      <c r="QCZ21" s="530" t="s">
        <v>550</v>
      </c>
      <c r="QDA21" s="530" t="s">
        <v>550</v>
      </c>
      <c r="QDB21" s="530" t="s">
        <v>550</v>
      </c>
      <c r="QDC21" s="530" t="s">
        <v>550</v>
      </c>
      <c r="QDD21" s="530" t="s">
        <v>550</v>
      </c>
      <c r="QDE21" s="530" t="s">
        <v>550</v>
      </c>
      <c r="QDF21" s="530" t="s">
        <v>550</v>
      </c>
      <c r="QDG21" s="530" t="s">
        <v>550</v>
      </c>
      <c r="QDH21" s="530" t="s">
        <v>550</v>
      </c>
      <c r="QDI21" s="530" t="s">
        <v>550</v>
      </c>
      <c r="QDJ21" s="530" t="s">
        <v>550</v>
      </c>
      <c r="QDK21" s="530" t="s">
        <v>550</v>
      </c>
      <c r="QDL21" s="530" t="s">
        <v>550</v>
      </c>
      <c r="QDM21" s="530" t="s">
        <v>550</v>
      </c>
      <c r="QDN21" s="530" t="s">
        <v>550</v>
      </c>
      <c r="QDO21" s="530" t="s">
        <v>550</v>
      </c>
      <c r="QDP21" s="530" t="s">
        <v>550</v>
      </c>
      <c r="QDQ21" s="530" t="s">
        <v>550</v>
      </c>
      <c r="QDR21" s="530" t="s">
        <v>550</v>
      </c>
      <c r="QDS21" s="530" t="s">
        <v>550</v>
      </c>
      <c r="QDT21" s="530" t="s">
        <v>550</v>
      </c>
      <c r="QDU21" s="530" t="s">
        <v>550</v>
      </c>
      <c r="QDV21" s="530" t="s">
        <v>550</v>
      </c>
      <c r="QDW21" s="530" t="s">
        <v>550</v>
      </c>
      <c r="QDX21" s="530" t="s">
        <v>550</v>
      </c>
      <c r="QDY21" s="530" t="s">
        <v>550</v>
      </c>
      <c r="QDZ21" s="530" t="s">
        <v>550</v>
      </c>
      <c r="QEA21" s="530" t="s">
        <v>550</v>
      </c>
      <c r="QEB21" s="530" t="s">
        <v>550</v>
      </c>
      <c r="QEC21" s="530" t="s">
        <v>550</v>
      </c>
      <c r="QED21" s="530" t="s">
        <v>550</v>
      </c>
      <c r="QEE21" s="530" t="s">
        <v>550</v>
      </c>
      <c r="QEF21" s="530" t="s">
        <v>550</v>
      </c>
      <c r="QEG21" s="530" t="s">
        <v>550</v>
      </c>
      <c r="QEH21" s="530" t="s">
        <v>550</v>
      </c>
      <c r="QEI21" s="530" t="s">
        <v>550</v>
      </c>
      <c r="QEJ21" s="530" t="s">
        <v>550</v>
      </c>
      <c r="QEK21" s="530" t="s">
        <v>550</v>
      </c>
      <c r="QEL21" s="530" t="s">
        <v>550</v>
      </c>
      <c r="QEM21" s="530" t="s">
        <v>550</v>
      </c>
      <c r="QEN21" s="530" t="s">
        <v>550</v>
      </c>
      <c r="QEO21" s="530" t="s">
        <v>550</v>
      </c>
      <c r="QEP21" s="530" t="s">
        <v>550</v>
      </c>
      <c r="QEQ21" s="530" t="s">
        <v>550</v>
      </c>
      <c r="QER21" s="530" t="s">
        <v>550</v>
      </c>
      <c r="QES21" s="530" t="s">
        <v>550</v>
      </c>
      <c r="QET21" s="530" t="s">
        <v>550</v>
      </c>
      <c r="QEU21" s="530" t="s">
        <v>550</v>
      </c>
      <c r="QEV21" s="530" t="s">
        <v>550</v>
      </c>
      <c r="QEW21" s="530" t="s">
        <v>550</v>
      </c>
      <c r="QEX21" s="530" t="s">
        <v>550</v>
      </c>
      <c r="QEY21" s="530" t="s">
        <v>550</v>
      </c>
      <c r="QEZ21" s="530" t="s">
        <v>550</v>
      </c>
      <c r="QFA21" s="530" t="s">
        <v>550</v>
      </c>
      <c r="QFB21" s="530" t="s">
        <v>550</v>
      </c>
      <c r="QFC21" s="530" t="s">
        <v>550</v>
      </c>
      <c r="QFD21" s="530" t="s">
        <v>550</v>
      </c>
      <c r="QFE21" s="530" t="s">
        <v>550</v>
      </c>
      <c r="QFF21" s="530" t="s">
        <v>550</v>
      </c>
      <c r="QFG21" s="530" t="s">
        <v>550</v>
      </c>
      <c r="QFH21" s="530" t="s">
        <v>550</v>
      </c>
      <c r="QFI21" s="530" t="s">
        <v>550</v>
      </c>
      <c r="QFJ21" s="530" t="s">
        <v>550</v>
      </c>
      <c r="QFK21" s="530" t="s">
        <v>550</v>
      </c>
      <c r="QFL21" s="530" t="s">
        <v>550</v>
      </c>
      <c r="QFM21" s="530" t="s">
        <v>550</v>
      </c>
      <c r="QFN21" s="530" t="s">
        <v>550</v>
      </c>
      <c r="QFO21" s="530" t="s">
        <v>550</v>
      </c>
      <c r="QFP21" s="530" t="s">
        <v>550</v>
      </c>
      <c r="QFQ21" s="530" t="s">
        <v>550</v>
      </c>
      <c r="QFR21" s="530" t="s">
        <v>550</v>
      </c>
      <c r="QFS21" s="530" t="s">
        <v>550</v>
      </c>
      <c r="QFT21" s="530" t="s">
        <v>550</v>
      </c>
      <c r="QFU21" s="530" t="s">
        <v>550</v>
      </c>
      <c r="QFV21" s="530" t="s">
        <v>550</v>
      </c>
      <c r="QFW21" s="530" t="s">
        <v>550</v>
      </c>
      <c r="QFX21" s="530" t="s">
        <v>550</v>
      </c>
      <c r="QFY21" s="530" t="s">
        <v>550</v>
      </c>
      <c r="QFZ21" s="530" t="s">
        <v>550</v>
      </c>
      <c r="QGA21" s="530" t="s">
        <v>550</v>
      </c>
      <c r="QGB21" s="530" t="s">
        <v>550</v>
      </c>
      <c r="QGC21" s="530" t="s">
        <v>550</v>
      </c>
      <c r="QGD21" s="530" t="s">
        <v>550</v>
      </c>
      <c r="QGE21" s="530" t="s">
        <v>550</v>
      </c>
      <c r="QGF21" s="530" t="s">
        <v>550</v>
      </c>
      <c r="QGG21" s="530" t="s">
        <v>550</v>
      </c>
      <c r="QGH21" s="530" t="s">
        <v>550</v>
      </c>
      <c r="QGI21" s="530" t="s">
        <v>550</v>
      </c>
      <c r="QGJ21" s="530" t="s">
        <v>550</v>
      </c>
      <c r="QGK21" s="530" t="s">
        <v>550</v>
      </c>
      <c r="QGL21" s="530" t="s">
        <v>550</v>
      </c>
      <c r="QGM21" s="530" t="s">
        <v>550</v>
      </c>
      <c r="QGN21" s="530" t="s">
        <v>550</v>
      </c>
      <c r="QGO21" s="530" t="s">
        <v>550</v>
      </c>
      <c r="QGP21" s="530" t="s">
        <v>550</v>
      </c>
      <c r="QGQ21" s="530" t="s">
        <v>550</v>
      </c>
      <c r="QGR21" s="530" t="s">
        <v>550</v>
      </c>
      <c r="QGS21" s="530" t="s">
        <v>550</v>
      </c>
      <c r="QGT21" s="530" t="s">
        <v>550</v>
      </c>
      <c r="QGU21" s="530" t="s">
        <v>550</v>
      </c>
      <c r="QGV21" s="530" t="s">
        <v>550</v>
      </c>
      <c r="QGW21" s="530" t="s">
        <v>550</v>
      </c>
      <c r="QGX21" s="530" t="s">
        <v>550</v>
      </c>
      <c r="QGY21" s="530" t="s">
        <v>550</v>
      </c>
      <c r="QGZ21" s="530" t="s">
        <v>550</v>
      </c>
      <c r="QHA21" s="530" t="s">
        <v>550</v>
      </c>
      <c r="QHB21" s="530" t="s">
        <v>550</v>
      </c>
      <c r="QHC21" s="530" t="s">
        <v>550</v>
      </c>
      <c r="QHD21" s="530" t="s">
        <v>550</v>
      </c>
      <c r="QHE21" s="530" t="s">
        <v>550</v>
      </c>
      <c r="QHF21" s="530" t="s">
        <v>550</v>
      </c>
      <c r="QHG21" s="530" t="s">
        <v>550</v>
      </c>
      <c r="QHH21" s="530" t="s">
        <v>550</v>
      </c>
      <c r="QHI21" s="530" t="s">
        <v>550</v>
      </c>
      <c r="QHJ21" s="530" t="s">
        <v>550</v>
      </c>
      <c r="QHK21" s="530" t="s">
        <v>550</v>
      </c>
      <c r="QHL21" s="530" t="s">
        <v>550</v>
      </c>
      <c r="QHM21" s="530" t="s">
        <v>550</v>
      </c>
      <c r="QHN21" s="530" t="s">
        <v>550</v>
      </c>
      <c r="QHO21" s="530" t="s">
        <v>550</v>
      </c>
      <c r="QHP21" s="530" t="s">
        <v>550</v>
      </c>
      <c r="QHQ21" s="530" t="s">
        <v>550</v>
      </c>
      <c r="QHR21" s="530" t="s">
        <v>550</v>
      </c>
      <c r="QHS21" s="530" t="s">
        <v>550</v>
      </c>
      <c r="QHT21" s="530" t="s">
        <v>550</v>
      </c>
      <c r="QHU21" s="530" t="s">
        <v>550</v>
      </c>
      <c r="QHV21" s="530" t="s">
        <v>550</v>
      </c>
      <c r="QHW21" s="530" t="s">
        <v>550</v>
      </c>
      <c r="QHX21" s="530" t="s">
        <v>550</v>
      </c>
      <c r="QHY21" s="530" t="s">
        <v>550</v>
      </c>
      <c r="QHZ21" s="530" t="s">
        <v>550</v>
      </c>
      <c r="QIA21" s="530" t="s">
        <v>550</v>
      </c>
      <c r="QIB21" s="530" t="s">
        <v>550</v>
      </c>
      <c r="QIC21" s="530" t="s">
        <v>550</v>
      </c>
      <c r="QID21" s="530" t="s">
        <v>550</v>
      </c>
      <c r="QIE21" s="530" t="s">
        <v>550</v>
      </c>
      <c r="QIF21" s="530" t="s">
        <v>550</v>
      </c>
      <c r="QIG21" s="530" t="s">
        <v>550</v>
      </c>
      <c r="QIH21" s="530" t="s">
        <v>550</v>
      </c>
      <c r="QII21" s="530" t="s">
        <v>550</v>
      </c>
      <c r="QIJ21" s="530" t="s">
        <v>550</v>
      </c>
      <c r="QIK21" s="530" t="s">
        <v>550</v>
      </c>
      <c r="QIL21" s="530" t="s">
        <v>550</v>
      </c>
      <c r="QIM21" s="530" t="s">
        <v>550</v>
      </c>
      <c r="QIN21" s="530" t="s">
        <v>550</v>
      </c>
      <c r="QIO21" s="530" t="s">
        <v>550</v>
      </c>
      <c r="QIP21" s="530" t="s">
        <v>550</v>
      </c>
      <c r="QIQ21" s="530" t="s">
        <v>550</v>
      </c>
      <c r="QIR21" s="530" t="s">
        <v>550</v>
      </c>
      <c r="QIS21" s="530" t="s">
        <v>550</v>
      </c>
      <c r="QIT21" s="530" t="s">
        <v>550</v>
      </c>
      <c r="QIU21" s="530" t="s">
        <v>550</v>
      </c>
      <c r="QIV21" s="530" t="s">
        <v>550</v>
      </c>
      <c r="QIW21" s="530" t="s">
        <v>550</v>
      </c>
      <c r="QIX21" s="530" t="s">
        <v>550</v>
      </c>
      <c r="QIY21" s="530" t="s">
        <v>550</v>
      </c>
      <c r="QIZ21" s="530" t="s">
        <v>550</v>
      </c>
      <c r="QJA21" s="530" t="s">
        <v>550</v>
      </c>
      <c r="QJB21" s="530" t="s">
        <v>550</v>
      </c>
      <c r="QJC21" s="530" t="s">
        <v>550</v>
      </c>
      <c r="QJD21" s="530" t="s">
        <v>550</v>
      </c>
      <c r="QJE21" s="530" t="s">
        <v>550</v>
      </c>
      <c r="QJF21" s="530" t="s">
        <v>550</v>
      </c>
      <c r="QJG21" s="530" t="s">
        <v>550</v>
      </c>
      <c r="QJH21" s="530" t="s">
        <v>550</v>
      </c>
      <c r="QJI21" s="530" t="s">
        <v>550</v>
      </c>
      <c r="QJJ21" s="530" t="s">
        <v>550</v>
      </c>
      <c r="QJK21" s="530" t="s">
        <v>550</v>
      </c>
      <c r="QJL21" s="530" t="s">
        <v>550</v>
      </c>
      <c r="QJM21" s="530" t="s">
        <v>550</v>
      </c>
      <c r="QJN21" s="530" t="s">
        <v>550</v>
      </c>
      <c r="QJO21" s="530" t="s">
        <v>550</v>
      </c>
      <c r="QJP21" s="530" t="s">
        <v>550</v>
      </c>
      <c r="QJQ21" s="530" t="s">
        <v>550</v>
      </c>
      <c r="QJR21" s="530" t="s">
        <v>550</v>
      </c>
      <c r="QJS21" s="530" t="s">
        <v>550</v>
      </c>
      <c r="QJT21" s="530" t="s">
        <v>550</v>
      </c>
      <c r="QJU21" s="530" t="s">
        <v>550</v>
      </c>
      <c r="QJV21" s="530" t="s">
        <v>550</v>
      </c>
      <c r="QJW21" s="530" t="s">
        <v>550</v>
      </c>
      <c r="QJX21" s="530" t="s">
        <v>550</v>
      </c>
      <c r="QJY21" s="530" t="s">
        <v>550</v>
      </c>
      <c r="QJZ21" s="530" t="s">
        <v>550</v>
      </c>
      <c r="QKA21" s="530" t="s">
        <v>550</v>
      </c>
      <c r="QKB21" s="530" t="s">
        <v>550</v>
      </c>
      <c r="QKC21" s="530" t="s">
        <v>550</v>
      </c>
      <c r="QKD21" s="530" t="s">
        <v>550</v>
      </c>
      <c r="QKE21" s="530" t="s">
        <v>550</v>
      </c>
      <c r="QKF21" s="530" t="s">
        <v>550</v>
      </c>
      <c r="QKG21" s="530" t="s">
        <v>550</v>
      </c>
      <c r="QKH21" s="530" t="s">
        <v>550</v>
      </c>
      <c r="QKI21" s="530" t="s">
        <v>550</v>
      </c>
      <c r="QKJ21" s="530" t="s">
        <v>550</v>
      </c>
      <c r="QKK21" s="530" t="s">
        <v>550</v>
      </c>
      <c r="QKL21" s="530" t="s">
        <v>550</v>
      </c>
      <c r="QKM21" s="530" t="s">
        <v>550</v>
      </c>
      <c r="QKN21" s="530" t="s">
        <v>550</v>
      </c>
      <c r="QKO21" s="530" t="s">
        <v>550</v>
      </c>
      <c r="QKP21" s="530" t="s">
        <v>550</v>
      </c>
      <c r="QKQ21" s="530" t="s">
        <v>550</v>
      </c>
      <c r="QKR21" s="530" t="s">
        <v>550</v>
      </c>
      <c r="QKS21" s="530" t="s">
        <v>550</v>
      </c>
      <c r="QKT21" s="530" t="s">
        <v>550</v>
      </c>
      <c r="QKU21" s="530" t="s">
        <v>550</v>
      </c>
      <c r="QKV21" s="530" t="s">
        <v>550</v>
      </c>
      <c r="QKW21" s="530" t="s">
        <v>550</v>
      </c>
      <c r="QKX21" s="530" t="s">
        <v>550</v>
      </c>
      <c r="QKY21" s="530" t="s">
        <v>550</v>
      </c>
      <c r="QKZ21" s="530" t="s">
        <v>550</v>
      </c>
      <c r="QLA21" s="530" t="s">
        <v>550</v>
      </c>
      <c r="QLB21" s="530" t="s">
        <v>550</v>
      </c>
      <c r="QLC21" s="530" t="s">
        <v>550</v>
      </c>
      <c r="QLD21" s="530" t="s">
        <v>550</v>
      </c>
      <c r="QLE21" s="530" t="s">
        <v>550</v>
      </c>
      <c r="QLF21" s="530" t="s">
        <v>550</v>
      </c>
      <c r="QLG21" s="530" t="s">
        <v>550</v>
      </c>
      <c r="QLH21" s="530" t="s">
        <v>550</v>
      </c>
      <c r="QLI21" s="530" t="s">
        <v>550</v>
      </c>
      <c r="QLJ21" s="530" t="s">
        <v>550</v>
      </c>
      <c r="QLK21" s="530" t="s">
        <v>550</v>
      </c>
      <c r="QLL21" s="530" t="s">
        <v>550</v>
      </c>
      <c r="QLM21" s="530" t="s">
        <v>550</v>
      </c>
      <c r="QLN21" s="530" t="s">
        <v>550</v>
      </c>
      <c r="QLO21" s="530" t="s">
        <v>550</v>
      </c>
      <c r="QLP21" s="530" t="s">
        <v>550</v>
      </c>
      <c r="QLQ21" s="530" t="s">
        <v>550</v>
      </c>
      <c r="QLR21" s="530" t="s">
        <v>550</v>
      </c>
      <c r="QLS21" s="530" t="s">
        <v>550</v>
      </c>
      <c r="QLT21" s="530" t="s">
        <v>550</v>
      </c>
      <c r="QLU21" s="530" t="s">
        <v>550</v>
      </c>
      <c r="QLV21" s="530" t="s">
        <v>550</v>
      </c>
      <c r="QLW21" s="530" t="s">
        <v>550</v>
      </c>
      <c r="QLX21" s="530" t="s">
        <v>550</v>
      </c>
      <c r="QLY21" s="530" t="s">
        <v>550</v>
      </c>
      <c r="QLZ21" s="530" t="s">
        <v>550</v>
      </c>
      <c r="QMA21" s="530" t="s">
        <v>550</v>
      </c>
      <c r="QMB21" s="530" t="s">
        <v>550</v>
      </c>
      <c r="QMC21" s="530" t="s">
        <v>550</v>
      </c>
      <c r="QMD21" s="530" t="s">
        <v>550</v>
      </c>
      <c r="QME21" s="530" t="s">
        <v>550</v>
      </c>
      <c r="QMF21" s="530" t="s">
        <v>550</v>
      </c>
      <c r="QMG21" s="530" t="s">
        <v>550</v>
      </c>
      <c r="QMH21" s="530" t="s">
        <v>550</v>
      </c>
      <c r="QMI21" s="530" t="s">
        <v>550</v>
      </c>
      <c r="QMJ21" s="530" t="s">
        <v>550</v>
      </c>
      <c r="QMK21" s="530" t="s">
        <v>550</v>
      </c>
      <c r="QML21" s="530" t="s">
        <v>550</v>
      </c>
      <c r="QMM21" s="530" t="s">
        <v>550</v>
      </c>
      <c r="QMN21" s="530" t="s">
        <v>550</v>
      </c>
      <c r="QMO21" s="530" t="s">
        <v>550</v>
      </c>
      <c r="QMP21" s="530" t="s">
        <v>550</v>
      </c>
      <c r="QMQ21" s="530" t="s">
        <v>550</v>
      </c>
      <c r="QMR21" s="530" t="s">
        <v>550</v>
      </c>
      <c r="QMS21" s="530" t="s">
        <v>550</v>
      </c>
      <c r="QMT21" s="530" t="s">
        <v>550</v>
      </c>
      <c r="QMU21" s="530" t="s">
        <v>550</v>
      </c>
      <c r="QMV21" s="530" t="s">
        <v>550</v>
      </c>
      <c r="QMW21" s="530" t="s">
        <v>550</v>
      </c>
      <c r="QMX21" s="530" t="s">
        <v>550</v>
      </c>
      <c r="QMY21" s="530" t="s">
        <v>550</v>
      </c>
      <c r="QMZ21" s="530" t="s">
        <v>550</v>
      </c>
      <c r="QNA21" s="530" t="s">
        <v>550</v>
      </c>
      <c r="QNB21" s="530" t="s">
        <v>550</v>
      </c>
      <c r="QNC21" s="530" t="s">
        <v>550</v>
      </c>
      <c r="QND21" s="530" t="s">
        <v>550</v>
      </c>
      <c r="QNE21" s="530" t="s">
        <v>550</v>
      </c>
      <c r="QNF21" s="530" t="s">
        <v>550</v>
      </c>
      <c r="QNG21" s="530" t="s">
        <v>550</v>
      </c>
      <c r="QNH21" s="530" t="s">
        <v>550</v>
      </c>
      <c r="QNI21" s="530" t="s">
        <v>550</v>
      </c>
      <c r="QNJ21" s="530" t="s">
        <v>550</v>
      </c>
      <c r="QNK21" s="530" t="s">
        <v>550</v>
      </c>
      <c r="QNL21" s="530" t="s">
        <v>550</v>
      </c>
      <c r="QNM21" s="530" t="s">
        <v>550</v>
      </c>
      <c r="QNN21" s="530" t="s">
        <v>550</v>
      </c>
      <c r="QNO21" s="530" t="s">
        <v>550</v>
      </c>
      <c r="QNP21" s="530" t="s">
        <v>550</v>
      </c>
      <c r="QNQ21" s="530" t="s">
        <v>550</v>
      </c>
      <c r="QNR21" s="530" t="s">
        <v>550</v>
      </c>
      <c r="QNS21" s="530" t="s">
        <v>550</v>
      </c>
      <c r="QNT21" s="530" t="s">
        <v>550</v>
      </c>
      <c r="QNU21" s="530" t="s">
        <v>550</v>
      </c>
      <c r="QNV21" s="530" t="s">
        <v>550</v>
      </c>
      <c r="QNW21" s="530" t="s">
        <v>550</v>
      </c>
      <c r="QNX21" s="530" t="s">
        <v>550</v>
      </c>
      <c r="QNY21" s="530" t="s">
        <v>550</v>
      </c>
      <c r="QNZ21" s="530" t="s">
        <v>550</v>
      </c>
      <c r="QOA21" s="530" t="s">
        <v>550</v>
      </c>
      <c r="QOB21" s="530" t="s">
        <v>550</v>
      </c>
      <c r="QOC21" s="530" t="s">
        <v>550</v>
      </c>
      <c r="QOD21" s="530" t="s">
        <v>550</v>
      </c>
      <c r="QOE21" s="530" t="s">
        <v>550</v>
      </c>
      <c r="QOF21" s="530" t="s">
        <v>550</v>
      </c>
      <c r="QOG21" s="530" t="s">
        <v>550</v>
      </c>
      <c r="QOH21" s="530" t="s">
        <v>550</v>
      </c>
      <c r="QOI21" s="530" t="s">
        <v>550</v>
      </c>
      <c r="QOJ21" s="530" t="s">
        <v>550</v>
      </c>
      <c r="QOK21" s="530" t="s">
        <v>550</v>
      </c>
      <c r="QOL21" s="530" t="s">
        <v>550</v>
      </c>
      <c r="QOM21" s="530" t="s">
        <v>550</v>
      </c>
      <c r="QON21" s="530" t="s">
        <v>550</v>
      </c>
      <c r="QOO21" s="530" t="s">
        <v>550</v>
      </c>
      <c r="QOP21" s="530" t="s">
        <v>550</v>
      </c>
      <c r="QOQ21" s="530" t="s">
        <v>550</v>
      </c>
      <c r="QOR21" s="530" t="s">
        <v>550</v>
      </c>
      <c r="QOS21" s="530" t="s">
        <v>550</v>
      </c>
      <c r="QOT21" s="530" t="s">
        <v>550</v>
      </c>
      <c r="QOU21" s="530" t="s">
        <v>550</v>
      </c>
      <c r="QOV21" s="530" t="s">
        <v>550</v>
      </c>
      <c r="QOW21" s="530" t="s">
        <v>550</v>
      </c>
      <c r="QOX21" s="530" t="s">
        <v>550</v>
      </c>
      <c r="QOY21" s="530" t="s">
        <v>550</v>
      </c>
      <c r="QOZ21" s="530" t="s">
        <v>550</v>
      </c>
      <c r="QPA21" s="530" t="s">
        <v>550</v>
      </c>
      <c r="QPB21" s="530" t="s">
        <v>550</v>
      </c>
      <c r="QPC21" s="530" t="s">
        <v>550</v>
      </c>
      <c r="QPD21" s="530" t="s">
        <v>550</v>
      </c>
      <c r="QPE21" s="530" t="s">
        <v>550</v>
      </c>
      <c r="QPF21" s="530" t="s">
        <v>550</v>
      </c>
      <c r="QPG21" s="530" t="s">
        <v>550</v>
      </c>
      <c r="QPH21" s="530" t="s">
        <v>550</v>
      </c>
      <c r="QPI21" s="530" t="s">
        <v>550</v>
      </c>
      <c r="QPJ21" s="530" t="s">
        <v>550</v>
      </c>
      <c r="QPK21" s="530" t="s">
        <v>550</v>
      </c>
      <c r="QPL21" s="530" t="s">
        <v>550</v>
      </c>
      <c r="QPM21" s="530" t="s">
        <v>550</v>
      </c>
      <c r="QPN21" s="530" t="s">
        <v>550</v>
      </c>
      <c r="QPO21" s="530" t="s">
        <v>550</v>
      </c>
      <c r="QPP21" s="530" t="s">
        <v>550</v>
      </c>
      <c r="QPQ21" s="530" t="s">
        <v>550</v>
      </c>
      <c r="QPR21" s="530" t="s">
        <v>550</v>
      </c>
      <c r="QPS21" s="530" t="s">
        <v>550</v>
      </c>
      <c r="QPT21" s="530" t="s">
        <v>550</v>
      </c>
      <c r="QPU21" s="530" t="s">
        <v>550</v>
      </c>
      <c r="QPV21" s="530" t="s">
        <v>550</v>
      </c>
      <c r="QPW21" s="530" t="s">
        <v>550</v>
      </c>
      <c r="QPX21" s="530" t="s">
        <v>550</v>
      </c>
      <c r="QPY21" s="530" t="s">
        <v>550</v>
      </c>
      <c r="QPZ21" s="530" t="s">
        <v>550</v>
      </c>
      <c r="QQA21" s="530" t="s">
        <v>550</v>
      </c>
      <c r="QQB21" s="530" t="s">
        <v>550</v>
      </c>
      <c r="QQC21" s="530" t="s">
        <v>550</v>
      </c>
      <c r="QQD21" s="530" t="s">
        <v>550</v>
      </c>
      <c r="QQE21" s="530" t="s">
        <v>550</v>
      </c>
      <c r="QQF21" s="530" t="s">
        <v>550</v>
      </c>
      <c r="QQG21" s="530" t="s">
        <v>550</v>
      </c>
      <c r="QQH21" s="530" t="s">
        <v>550</v>
      </c>
      <c r="QQI21" s="530" t="s">
        <v>550</v>
      </c>
      <c r="QQJ21" s="530" t="s">
        <v>550</v>
      </c>
      <c r="QQK21" s="530" t="s">
        <v>550</v>
      </c>
      <c r="QQL21" s="530" t="s">
        <v>550</v>
      </c>
      <c r="QQM21" s="530" t="s">
        <v>550</v>
      </c>
      <c r="QQN21" s="530" t="s">
        <v>550</v>
      </c>
      <c r="QQO21" s="530" t="s">
        <v>550</v>
      </c>
      <c r="QQP21" s="530" t="s">
        <v>550</v>
      </c>
      <c r="QQQ21" s="530" t="s">
        <v>550</v>
      </c>
      <c r="QQR21" s="530" t="s">
        <v>550</v>
      </c>
      <c r="QQS21" s="530" t="s">
        <v>550</v>
      </c>
      <c r="QQT21" s="530" t="s">
        <v>550</v>
      </c>
      <c r="QQU21" s="530" t="s">
        <v>550</v>
      </c>
      <c r="QQV21" s="530" t="s">
        <v>550</v>
      </c>
      <c r="QQW21" s="530" t="s">
        <v>550</v>
      </c>
      <c r="QQX21" s="530" t="s">
        <v>550</v>
      </c>
      <c r="QQY21" s="530" t="s">
        <v>550</v>
      </c>
      <c r="QQZ21" s="530" t="s">
        <v>550</v>
      </c>
      <c r="QRA21" s="530" t="s">
        <v>550</v>
      </c>
      <c r="QRB21" s="530" t="s">
        <v>550</v>
      </c>
      <c r="QRC21" s="530" t="s">
        <v>550</v>
      </c>
      <c r="QRD21" s="530" t="s">
        <v>550</v>
      </c>
      <c r="QRE21" s="530" t="s">
        <v>550</v>
      </c>
      <c r="QRF21" s="530" t="s">
        <v>550</v>
      </c>
      <c r="QRG21" s="530" t="s">
        <v>550</v>
      </c>
      <c r="QRH21" s="530" t="s">
        <v>550</v>
      </c>
      <c r="QRI21" s="530" t="s">
        <v>550</v>
      </c>
      <c r="QRJ21" s="530" t="s">
        <v>550</v>
      </c>
      <c r="QRK21" s="530" t="s">
        <v>550</v>
      </c>
      <c r="QRL21" s="530" t="s">
        <v>550</v>
      </c>
      <c r="QRM21" s="530" t="s">
        <v>550</v>
      </c>
      <c r="QRN21" s="530" t="s">
        <v>550</v>
      </c>
      <c r="QRO21" s="530" t="s">
        <v>550</v>
      </c>
      <c r="QRP21" s="530" t="s">
        <v>550</v>
      </c>
      <c r="QRQ21" s="530" t="s">
        <v>550</v>
      </c>
      <c r="QRR21" s="530" t="s">
        <v>550</v>
      </c>
      <c r="QRS21" s="530" t="s">
        <v>550</v>
      </c>
      <c r="QRT21" s="530" t="s">
        <v>550</v>
      </c>
      <c r="QRU21" s="530" t="s">
        <v>550</v>
      </c>
      <c r="QRV21" s="530" t="s">
        <v>550</v>
      </c>
      <c r="QRW21" s="530" t="s">
        <v>550</v>
      </c>
      <c r="QRX21" s="530" t="s">
        <v>550</v>
      </c>
      <c r="QRY21" s="530" t="s">
        <v>550</v>
      </c>
      <c r="QRZ21" s="530" t="s">
        <v>550</v>
      </c>
      <c r="QSA21" s="530" t="s">
        <v>550</v>
      </c>
      <c r="QSB21" s="530" t="s">
        <v>550</v>
      </c>
      <c r="QSC21" s="530" t="s">
        <v>550</v>
      </c>
      <c r="QSD21" s="530" t="s">
        <v>550</v>
      </c>
      <c r="QSE21" s="530" t="s">
        <v>550</v>
      </c>
      <c r="QSF21" s="530" t="s">
        <v>550</v>
      </c>
      <c r="QSG21" s="530" t="s">
        <v>550</v>
      </c>
      <c r="QSH21" s="530" t="s">
        <v>550</v>
      </c>
      <c r="QSI21" s="530" t="s">
        <v>550</v>
      </c>
      <c r="QSJ21" s="530" t="s">
        <v>550</v>
      </c>
      <c r="QSK21" s="530" t="s">
        <v>550</v>
      </c>
      <c r="QSL21" s="530" t="s">
        <v>550</v>
      </c>
      <c r="QSM21" s="530" t="s">
        <v>550</v>
      </c>
      <c r="QSN21" s="530" t="s">
        <v>550</v>
      </c>
      <c r="QSO21" s="530" t="s">
        <v>550</v>
      </c>
      <c r="QSP21" s="530" t="s">
        <v>550</v>
      </c>
      <c r="QSQ21" s="530" t="s">
        <v>550</v>
      </c>
      <c r="QSR21" s="530" t="s">
        <v>550</v>
      </c>
      <c r="QSS21" s="530" t="s">
        <v>550</v>
      </c>
      <c r="QST21" s="530" t="s">
        <v>550</v>
      </c>
      <c r="QSU21" s="530" t="s">
        <v>550</v>
      </c>
      <c r="QSV21" s="530" t="s">
        <v>550</v>
      </c>
      <c r="QSW21" s="530" t="s">
        <v>550</v>
      </c>
      <c r="QSX21" s="530" t="s">
        <v>550</v>
      </c>
      <c r="QSY21" s="530" t="s">
        <v>550</v>
      </c>
      <c r="QSZ21" s="530" t="s">
        <v>550</v>
      </c>
      <c r="QTA21" s="530" t="s">
        <v>550</v>
      </c>
      <c r="QTB21" s="530" t="s">
        <v>550</v>
      </c>
      <c r="QTC21" s="530" t="s">
        <v>550</v>
      </c>
      <c r="QTD21" s="530" t="s">
        <v>550</v>
      </c>
      <c r="QTE21" s="530" t="s">
        <v>550</v>
      </c>
      <c r="QTF21" s="530" t="s">
        <v>550</v>
      </c>
      <c r="QTG21" s="530" t="s">
        <v>550</v>
      </c>
      <c r="QTH21" s="530" t="s">
        <v>550</v>
      </c>
      <c r="QTI21" s="530" t="s">
        <v>550</v>
      </c>
      <c r="QTJ21" s="530" t="s">
        <v>550</v>
      </c>
      <c r="QTK21" s="530" t="s">
        <v>550</v>
      </c>
      <c r="QTL21" s="530" t="s">
        <v>550</v>
      </c>
      <c r="QTM21" s="530" t="s">
        <v>550</v>
      </c>
      <c r="QTN21" s="530" t="s">
        <v>550</v>
      </c>
      <c r="QTO21" s="530" t="s">
        <v>550</v>
      </c>
      <c r="QTP21" s="530" t="s">
        <v>550</v>
      </c>
      <c r="QTQ21" s="530" t="s">
        <v>550</v>
      </c>
      <c r="QTR21" s="530" t="s">
        <v>550</v>
      </c>
      <c r="QTS21" s="530" t="s">
        <v>550</v>
      </c>
      <c r="QTT21" s="530" t="s">
        <v>550</v>
      </c>
      <c r="QTU21" s="530" t="s">
        <v>550</v>
      </c>
      <c r="QTV21" s="530" t="s">
        <v>550</v>
      </c>
      <c r="QTW21" s="530" t="s">
        <v>550</v>
      </c>
      <c r="QTX21" s="530" t="s">
        <v>550</v>
      </c>
      <c r="QTY21" s="530" t="s">
        <v>550</v>
      </c>
      <c r="QTZ21" s="530" t="s">
        <v>550</v>
      </c>
      <c r="QUA21" s="530" t="s">
        <v>550</v>
      </c>
      <c r="QUB21" s="530" t="s">
        <v>550</v>
      </c>
      <c r="QUC21" s="530" t="s">
        <v>550</v>
      </c>
      <c r="QUD21" s="530" t="s">
        <v>550</v>
      </c>
      <c r="QUE21" s="530" t="s">
        <v>550</v>
      </c>
      <c r="QUF21" s="530" t="s">
        <v>550</v>
      </c>
      <c r="QUG21" s="530" t="s">
        <v>550</v>
      </c>
      <c r="QUH21" s="530" t="s">
        <v>550</v>
      </c>
      <c r="QUI21" s="530" t="s">
        <v>550</v>
      </c>
      <c r="QUJ21" s="530" t="s">
        <v>550</v>
      </c>
      <c r="QUK21" s="530" t="s">
        <v>550</v>
      </c>
      <c r="QUL21" s="530" t="s">
        <v>550</v>
      </c>
      <c r="QUM21" s="530" t="s">
        <v>550</v>
      </c>
      <c r="QUN21" s="530" t="s">
        <v>550</v>
      </c>
      <c r="QUO21" s="530" t="s">
        <v>550</v>
      </c>
      <c r="QUP21" s="530" t="s">
        <v>550</v>
      </c>
      <c r="QUQ21" s="530" t="s">
        <v>550</v>
      </c>
      <c r="QUR21" s="530" t="s">
        <v>550</v>
      </c>
      <c r="QUS21" s="530" t="s">
        <v>550</v>
      </c>
      <c r="QUT21" s="530" t="s">
        <v>550</v>
      </c>
      <c r="QUU21" s="530" t="s">
        <v>550</v>
      </c>
      <c r="QUV21" s="530" t="s">
        <v>550</v>
      </c>
      <c r="QUW21" s="530" t="s">
        <v>550</v>
      </c>
      <c r="QUX21" s="530" t="s">
        <v>550</v>
      </c>
      <c r="QUY21" s="530" t="s">
        <v>550</v>
      </c>
      <c r="QUZ21" s="530" t="s">
        <v>550</v>
      </c>
      <c r="QVA21" s="530" t="s">
        <v>550</v>
      </c>
      <c r="QVB21" s="530" t="s">
        <v>550</v>
      </c>
      <c r="QVC21" s="530" t="s">
        <v>550</v>
      </c>
      <c r="QVD21" s="530" t="s">
        <v>550</v>
      </c>
      <c r="QVE21" s="530" t="s">
        <v>550</v>
      </c>
      <c r="QVF21" s="530" t="s">
        <v>550</v>
      </c>
      <c r="QVG21" s="530" t="s">
        <v>550</v>
      </c>
      <c r="QVH21" s="530" t="s">
        <v>550</v>
      </c>
      <c r="QVI21" s="530" t="s">
        <v>550</v>
      </c>
      <c r="QVJ21" s="530" t="s">
        <v>550</v>
      </c>
      <c r="QVK21" s="530" t="s">
        <v>550</v>
      </c>
      <c r="QVL21" s="530" t="s">
        <v>550</v>
      </c>
      <c r="QVM21" s="530" t="s">
        <v>550</v>
      </c>
      <c r="QVN21" s="530" t="s">
        <v>550</v>
      </c>
      <c r="QVO21" s="530" t="s">
        <v>550</v>
      </c>
      <c r="QVP21" s="530" t="s">
        <v>550</v>
      </c>
      <c r="QVQ21" s="530" t="s">
        <v>550</v>
      </c>
      <c r="QVR21" s="530" t="s">
        <v>550</v>
      </c>
      <c r="QVS21" s="530" t="s">
        <v>550</v>
      </c>
      <c r="QVT21" s="530" t="s">
        <v>550</v>
      </c>
      <c r="QVU21" s="530" t="s">
        <v>550</v>
      </c>
      <c r="QVV21" s="530" t="s">
        <v>550</v>
      </c>
      <c r="QVW21" s="530" t="s">
        <v>550</v>
      </c>
      <c r="QVX21" s="530" t="s">
        <v>550</v>
      </c>
      <c r="QVY21" s="530" t="s">
        <v>550</v>
      </c>
      <c r="QVZ21" s="530" t="s">
        <v>550</v>
      </c>
      <c r="QWA21" s="530" t="s">
        <v>550</v>
      </c>
      <c r="QWB21" s="530" t="s">
        <v>550</v>
      </c>
      <c r="QWC21" s="530" t="s">
        <v>550</v>
      </c>
      <c r="QWD21" s="530" t="s">
        <v>550</v>
      </c>
      <c r="QWE21" s="530" t="s">
        <v>550</v>
      </c>
      <c r="QWF21" s="530" t="s">
        <v>550</v>
      </c>
      <c r="QWG21" s="530" t="s">
        <v>550</v>
      </c>
      <c r="QWH21" s="530" t="s">
        <v>550</v>
      </c>
      <c r="QWI21" s="530" t="s">
        <v>550</v>
      </c>
      <c r="QWJ21" s="530" t="s">
        <v>550</v>
      </c>
      <c r="QWK21" s="530" t="s">
        <v>550</v>
      </c>
      <c r="QWL21" s="530" t="s">
        <v>550</v>
      </c>
      <c r="QWM21" s="530" t="s">
        <v>550</v>
      </c>
      <c r="QWN21" s="530" t="s">
        <v>550</v>
      </c>
      <c r="QWO21" s="530" t="s">
        <v>550</v>
      </c>
      <c r="QWP21" s="530" t="s">
        <v>550</v>
      </c>
      <c r="QWQ21" s="530" t="s">
        <v>550</v>
      </c>
      <c r="QWR21" s="530" t="s">
        <v>550</v>
      </c>
      <c r="QWS21" s="530" t="s">
        <v>550</v>
      </c>
      <c r="QWT21" s="530" t="s">
        <v>550</v>
      </c>
      <c r="QWU21" s="530" t="s">
        <v>550</v>
      </c>
      <c r="QWV21" s="530" t="s">
        <v>550</v>
      </c>
      <c r="QWW21" s="530" t="s">
        <v>550</v>
      </c>
      <c r="QWX21" s="530" t="s">
        <v>550</v>
      </c>
      <c r="QWY21" s="530" t="s">
        <v>550</v>
      </c>
      <c r="QWZ21" s="530" t="s">
        <v>550</v>
      </c>
      <c r="QXA21" s="530" t="s">
        <v>550</v>
      </c>
      <c r="QXB21" s="530" t="s">
        <v>550</v>
      </c>
      <c r="QXC21" s="530" t="s">
        <v>550</v>
      </c>
      <c r="QXD21" s="530" t="s">
        <v>550</v>
      </c>
      <c r="QXE21" s="530" t="s">
        <v>550</v>
      </c>
      <c r="QXF21" s="530" t="s">
        <v>550</v>
      </c>
      <c r="QXG21" s="530" t="s">
        <v>550</v>
      </c>
      <c r="QXH21" s="530" t="s">
        <v>550</v>
      </c>
      <c r="QXI21" s="530" t="s">
        <v>550</v>
      </c>
      <c r="QXJ21" s="530" t="s">
        <v>550</v>
      </c>
      <c r="QXK21" s="530" t="s">
        <v>550</v>
      </c>
      <c r="QXL21" s="530" t="s">
        <v>550</v>
      </c>
      <c r="QXM21" s="530" t="s">
        <v>550</v>
      </c>
      <c r="QXN21" s="530" t="s">
        <v>550</v>
      </c>
      <c r="QXO21" s="530" t="s">
        <v>550</v>
      </c>
      <c r="QXP21" s="530" t="s">
        <v>550</v>
      </c>
      <c r="QXQ21" s="530" t="s">
        <v>550</v>
      </c>
      <c r="QXR21" s="530" t="s">
        <v>550</v>
      </c>
      <c r="QXS21" s="530" t="s">
        <v>550</v>
      </c>
      <c r="QXT21" s="530" t="s">
        <v>550</v>
      </c>
      <c r="QXU21" s="530" t="s">
        <v>550</v>
      </c>
      <c r="QXV21" s="530" t="s">
        <v>550</v>
      </c>
      <c r="QXW21" s="530" t="s">
        <v>550</v>
      </c>
      <c r="QXX21" s="530" t="s">
        <v>550</v>
      </c>
      <c r="QXY21" s="530" t="s">
        <v>550</v>
      </c>
      <c r="QXZ21" s="530" t="s">
        <v>550</v>
      </c>
      <c r="QYA21" s="530" t="s">
        <v>550</v>
      </c>
      <c r="QYB21" s="530" t="s">
        <v>550</v>
      </c>
      <c r="QYC21" s="530" t="s">
        <v>550</v>
      </c>
      <c r="QYD21" s="530" t="s">
        <v>550</v>
      </c>
      <c r="QYE21" s="530" t="s">
        <v>550</v>
      </c>
      <c r="QYF21" s="530" t="s">
        <v>550</v>
      </c>
      <c r="QYG21" s="530" t="s">
        <v>550</v>
      </c>
      <c r="QYH21" s="530" t="s">
        <v>550</v>
      </c>
      <c r="QYI21" s="530" t="s">
        <v>550</v>
      </c>
      <c r="QYJ21" s="530" t="s">
        <v>550</v>
      </c>
      <c r="QYK21" s="530" t="s">
        <v>550</v>
      </c>
      <c r="QYL21" s="530" t="s">
        <v>550</v>
      </c>
      <c r="QYM21" s="530" t="s">
        <v>550</v>
      </c>
      <c r="QYN21" s="530" t="s">
        <v>550</v>
      </c>
      <c r="QYO21" s="530" t="s">
        <v>550</v>
      </c>
      <c r="QYP21" s="530" t="s">
        <v>550</v>
      </c>
      <c r="QYQ21" s="530" t="s">
        <v>550</v>
      </c>
      <c r="QYR21" s="530" t="s">
        <v>550</v>
      </c>
      <c r="QYS21" s="530" t="s">
        <v>550</v>
      </c>
      <c r="QYT21" s="530" t="s">
        <v>550</v>
      </c>
      <c r="QYU21" s="530" t="s">
        <v>550</v>
      </c>
      <c r="QYV21" s="530" t="s">
        <v>550</v>
      </c>
      <c r="QYW21" s="530" t="s">
        <v>550</v>
      </c>
      <c r="QYX21" s="530" t="s">
        <v>550</v>
      </c>
      <c r="QYY21" s="530" t="s">
        <v>550</v>
      </c>
      <c r="QYZ21" s="530" t="s">
        <v>550</v>
      </c>
      <c r="QZA21" s="530" t="s">
        <v>550</v>
      </c>
      <c r="QZB21" s="530" t="s">
        <v>550</v>
      </c>
      <c r="QZC21" s="530" t="s">
        <v>550</v>
      </c>
      <c r="QZD21" s="530" t="s">
        <v>550</v>
      </c>
      <c r="QZE21" s="530" t="s">
        <v>550</v>
      </c>
      <c r="QZF21" s="530" t="s">
        <v>550</v>
      </c>
      <c r="QZG21" s="530" t="s">
        <v>550</v>
      </c>
      <c r="QZH21" s="530" t="s">
        <v>550</v>
      </c>
      <c r="QZI21" s="530" t="s">
        <v>550</v>
      </c>
      <c r="QZJ21" s="530" t="s">
        <v>550</v>
      </c>
      <c r="QZK21" s="530" t="s">
        <v>550</v>
      </c>
      <c r="QZL21" s="530" t="s">
        <v>550</v>
      </c>
      <c r="QZM21" s="530" t="s">
        <v>550</v>
      </c>
      <c r="QZN21" s="530" t="s">
        <v>550</v>
      </c>
      <c r="QZO21" s="530" t="s">
        <v>550</v>
      </c>
      <c r="QZP21" s="530" t="s">
        <v>550</v>
      </c>
      <c r="QZQ21" s="530" t="s">
        <v>550</v>
      </c>
      <c r="QZR21" s="530" t="s">
        <v>550</v>
      </c>
      <c r="QZS21" s="530" t="s">
        <v>550</v>
      </c>
      <c r="QZT21" s="530" t="s">
        <v>550</v>
      </c>
      <c r="QZU21" s="530" t="s">
        <v>550</v>
      </c>
      <c r="QZV21" s="530" t="s">
        <v>550</v>
      </c>
      <c r="QZW21" s="530" t="s">
        <v>550</v>
      </c>
      <c r="QZX21" s="530" t="s">
        <v>550</v>
      </c>
      <c r="QZY21" s="530" t="s">
        <v>550</v>
      </c>
      <c r="QZZ21" s="530" t="s">
        <v>550</v>
      </c>
      <c r="RAA21" s="530" t="s">
        <v>550</v>
      </c>
      <c r="RAB21" s="530" t="s">
        <v>550</v>
      </c>
      <c r="RAC21" s="530" t="s">
        <v>550</v>
      </c>
      <c r="RAD21" s="530" t="s">
        <v>550</v>
      </c>
      <c r="RAE21" s="530" t="s">
        <v>550</v>
      </c>
      <c r="RAF21" s="530" t="s">
        <v>550</v>
      </c>
      <c r="RAG21" s="530" t="s">
        <v>550</v>
      </c>
      <c r="RAH21" s="530" t="s">
        <v>550</v>
      </c>
      <c r="RAI21" s="530" t="s">
        <v>550</v>
      </c>
      <c r="RAJ21" s="530" t="s">
        <v>550</v>
      </c>
      <c r="RAK21" s="530" t="s">
        <v>550</v>
      </c>
      <c r="RAL21" s="530" t="s">
        <v>550</v>
      </c>
      <c r="RAM21" s="530" t="s">
        <v>550</v>
      </c>
      <c r="RAN21" s="530" t="s">
        <v>550</v>
      </c>
      <c r="RAO21" s="530" t="s">
        <v>550</v>
      </c>
      <c r="RAP21" s="530" t="s">
        <v>550</v>
      </c>
      <c r="RAQ21" s="530" t="s">
        <v>550</v>
      </c>
      <c r="RAR21" s="530" t="s">
        <v>550</v>
      </c>
      <c r="RAS21" s="530" t="s">
        <v>550</v>
      </c>
      <c r="RAT21" s="530" t="s">
        <v>550</v>
      </c>
      <c r="RAU21" s="530" t="s">
        <v>550</v>
      </c>
      <c r="RAV21" s="530" t="s">
        <v>550</v>
      </c>
      <c r="RAW21" s="530" t="s">
        <v>550</v>
      </c>
      <c r="RAX21" s="530" t="s">
        <v>550</v>
      </c>
      <c r="RAY21" s="530" t="s">
        <v>550</v>
      </c>
      <c r="RAZ21" s="530" t="s">
        <v>550</v>
      </c>
      <c r="RBA21" s="530" t="s">
        <v>550</v>
      </c>
      <c r="RBB21" s="530" t="s">
        <v>550</v>
      </c>
      <c r="RBC21" s="530" t="s">
        <v>550</v>
      </c>
      <c r="RBD21" s="530" t="s">
        <v>550</v>
      </c>
      <c r="RBE21" s="530" t="s">
        <v>550</v>
      </c>
      <c r="RBF21" s="530" t="s">
        <v>550</v>
      </c>
      <c r="RBG21" s="530" t="s">
        <v>550</v>
      </c>
      <c r="RBH21" s="530" t="s">
        <v>550</v>
      </c>
      <c r="RBI21" s="530" t="s">
        <v>550</v>
      </c>
      <c r="RBJ21" s="530" t="s">
        <v>550</v>
      </c>
      <c r="RBK21" s="530" t="s">
        <v>550</v>
      </c>
      <c r="RBL21" s="530" t="s">
        <v>550</v>
      </c>
      <c r="RBM21" s="530" t="s">
        <v>550</v>
      </c>
      <c r="RBN21" s="530" t="s">
        <v>550</v>
      </c>
      <c r="RBO21" s="530" t="s">
        <v>550</v>
      </c>
      <c r="RBP21" s="530" t="s">
        <v>550</v>
      </c>
      <c r="RBQ21" s="530" t="s">
        <v>550</v>
      </c>
      <c r="RBR21" s="530" t="s">
        <v>550</v>
      </c>
      <c r="RBS21" s="530" t="s">
        <v>550</v>
      </c>
      <c r="RBT21" s="530" t="s">
        <v>550</v>
      </c>
      <c r="RBU21" s="530" t="s">
        <v>550</v>
      </c>
      <c r="RBV21" s="530" t="s">
        <v>550</v>
      </c>
      <c r="RBW21" s="530" t="s">
        <v>550</v>
      </c>
      <c r="RBX21" s="530" t="s">
        <v>550</v>
      </c>
      <c r="RBY21" s="530" t="s">
        <v>550</v>
      </c>
      <c r="RBZ21" s="530" t="s">
        <v>550</v>
      </c>
      <c r="RCA21" s="530" t="s">
        <v>550</v>
      </c>
      <c r="RCB21" s="530" t="s">
        <v>550</v>
      </c>
      <c r="RCC21" s="530" t="s">
        <v>550</v>
      </c>
      <c r="RCD21" s="530" t="s">
        <v>550</v>
      </c>
      <c r="RCE21" s="530" t="s">
        <v>550</v>
      </c>
      <c r="RCF21" s="530" t="s">
        <v>550</v>
      </c>
      <c r="RCG21" s="530" t="s">
        <v>550</v>
      </c>
      <c r="RCH21" s="530" t="s">
        <v>550</v>
      </c>
      <c r="RCI21" s="530" t="s">
        <v>550</v>
      </c>
      <c r="RCJ21" s="530" t="s">
        <v>550</v>
      </c>
      <c r="RCK21" s="530" t="s">
        <v>550</v>
      </c>
      <c r="RCL21" s="530" t="s">
        <v>550</v>
      </c>
      <c r="RCM21" s="530" t="s">
        <v>550</v>
      </c>
      <c r="RCN21" s="530" t="s">
        <v>550</v>
      </c>
      <c r="RCO21" s="530" t="s">
        <v>550</v>
      </c>
      <c r="RCP21" s="530" t="s">
        <v>550</v>
      </c>
      <c r="RCQ21" s="530" t="s">
        <v>550</v>
      </c>
      <c r="RCR21" s="530" t="s">
        <v>550</v>
      </c>
      <c r="RCS21" s="530" t="s">
        <v>550</v>
      </c>
      <c r="RCT21" s="530" t="s">
        <v>550</v>
      </c>
      <c r="RCU21" s="530" t="s">
        <v>550</v>
      </c>
      <c r="RCV21" s="530" t="s">
        <v>550</v>
      </c>
      <c r="RCW21" s="530" t="s">
        <v>550</v>
      </c>
      <c r="RCX21" s="530" t="s">
        <v>550</v>
      </c>
      <c r="RCY21" s="530" t="s">
        <v>550</v>
      </c>
      <c r="RCZ21" s="530" t="s">
        <v>550</v>
      </c>
      <c r="RDA21" s="530" t="s">
        <v>550</v>
      </c>
      <c r="RDB21" s="530" t="s">
        <v>550</v>
      </c>
      <c r="RDC21" s="530" t="s">
        <v>550</v>
      </c>
      <c r="RDD21" s="530" t="s">
        <v>550</v>
      </c>
      <c r="RDE21" s="530" t="s">
        <v>550</v>
      </c>
      <c r="RDF21" s="530" t="s">
        <v>550</v>
      </c>
      <c r="RDG21" s="530" t="s">
        <v>550</v>
      </c>
      <c r="RDH21" s="530" t="s">
        <v>550</v>
      </c>
      <c r="RDI21" s="530" t="s">
        <v>550</v>
      </c>
      <c r="RDJ21" s="530" t="s">
        <v>550</v>
      </c>
      <c r="RDK21" s="530" t="s">
        <v>550</v>
      </c>
      <c r="RDL21" s="530" t="s">
        <v>550</v>
      </c>
      <c r="RDM21" s="530" t="s">
        <v>550</v>
      </c>
      <c r="RDN21" s="530" t="s">
        <v>550</v>
      </c>
      <c r="RDO21" s="530" t="s">
        <v>550</v>
      </c>
      <c r="RDP21" s="530" t="s">
        <v>550</v>
      </c>
      <c r="RDQ21" s="530" t="s">
        <v>550</v>
      </c>
      <c r="RDR21" s="530" t="s">
        <v>550</v>
      </c>
      <c r="RDS21" s="530" t="s">
        <v>550</v>
      </c>
      <c r="RDT21" s="530" t="s">
        <v>550</v>
      </c>
      <c r="RDU21" s="530" t="s">
        <v>550</v>
      </c>
      <c r="RDV21" s="530" t="s">
        <v>550</v>
      </c>
      <c r="RDW21" s="530" t="s">
        <v>550</v>
      </c>
      <c r="RDX21" s="530" t="s">
        <v>550</v>
      </c>
      <c r="RDY21" s="530" t="s">
        <v>550</v>
      </c>
      <c r="RDZ21" s="530" t="s">
        <v>550</v>
      </c>
      <c r="REA21" s="530" t="s">
        <v>550</v>
      </c>
      <c r="REB21" s="530" t="s">
        <v>550</v>
      </c>
      <c r="REC21" s="530" t="s">
        <v>550</v>
      </c>
      <c r="RED21" s="530" t="s">
        <v>550</v>
      </c>
      <c r="REE21" s="530" t="s">
        <v>550</v>
      </c>
      <c r="REF21" s="530" t="s">
        <v>550</v>
      </c>
      <c r="REG21" s="530" t="s">
        <v>550</v>
      </c>
      <c r="REH21" s="530" t="s">
        <v>550</v>
      </c>
      <c r="REI21" s="530" t="s">
        <v>550</v>
      </c>
      <c r="REJ21" s="530" t="s">
        <v>550</v>
      </c>
      <c r="REK21" s="530" t="s">
        <v>550</v>
      </c>
      <c r="REL21" s="530" t="s">
        <v>550</v>
      </c>
      <c r="REM21" s="530" t="s">
        <v>550</v>
      </c>
      <c r="REN21" s="530" t="s">
        <v>550</v>
      </c>
      <c r="REO21" s="530" t="s">
        <v>550</v>
      </c>
      <c r="REP21" s="530" t="s">
        <v>550</v>
      </c>
      <c r="REQ21" s="530" t="s">
        <v>550</v>
      </c>
      <c r="RER21" s="530" t="s">
        <v>550</v>
      </c>
      <c r="RES21" s="530" t="s">
        <v>550</v>
      </c>
      <c r="RET21" s="530" t="s">
        <v>550</v>
      </c>
      <c r="REU21" s="530" t="s">
        <v>550</v>
      </c>
      <c r="REV21" s="530" t="s">
        <v>550</v>
      </c>
      <c r="REW21" s="530" t="s">
        <v>550</v>
      </c>
      <c r="REX21" s="530" t="s">
        <v>550</v>
      </c>
      <c r="REY21" s="530" t="s">
        <v>550</v>
      </c>
      <c r="REZ21" s="530" t="s">
        <v>550</v>
      </c>
      <c r="RFA21" s="530" t="s">
        <v>550</v>
      </c>
      <c r="RFB21" s="530" t="s">
        <v>550</v>
      </c>
      <c r="RFC21" s="530" t="s">
        <v>550</v>
      </c>
      <c r="RFD21" s="530" t="s">
        <v>550</v>
      </c>
      <c r="RFE21" s="530" t="s">
        <v>550</v>
      </c>
      <c r="RFF21" s="530" t="s">
        <v>550</v>
      </c>
      <c r="RFG21" s="530" t="s">
        <v>550</v>
      </c>
      <c r="RFH21" s="530" t="s">
        <v>550</v>
      </c>
      <c r="RFI21" s="530" t="s">
        <v>550</v>
      </c>
      <c r="RFJ21" s="530" t="s">
        <v>550</v>
      </c>
      <c r="RFK21" s="530" t="s">
        <v>550</v>
      </c>
      <c r="RFL21" s="530" t="s">
        <v>550</v>
      </c>
      <c r="RFM21" s="530" t="s">
        <v>550</v>
      </c>
      <c r="RFN21" s="530" t="s">
        <v>550</v>
      </c>
      <c r="RFO21" s="530" t="s">
        <v>550</v>
      </c>
      <c r="RFP21" s="530" t="s">
        <v>550</v>
      </c>
      <c r="RFQ21" s="530" t="s">
        <v>550</v>
      </c>
      <c r="RFR21" s="530" t="s">
        <v>550</v>
      </c>
      <c r="RFS21" s="530" t="s">
        <v>550</v>
      </c>
      <c r="RFT21" s="530" t="s">
        <v>550</v>
      </c>
      <c r="RFU21" s="530" t="s">
        <v>550</v>
      </c>
      <c r="RFV21" s="530" t="s">
        <v>550</v>
      </c>
      <c r="RFW21" s="530" t="s">
        <v>550</v>
      </c>
      <c r="RFX21" s="530" t="s">
        <v>550</v>
      </c>
      <c r="RFY21" s="530" t="s">
        <v>550</v>
      </c>
      <c r="RFZ21" s="530" t="s">
        <v>550</v>
      </c>
      <c r="RGA21" s="530" t="s">
        <v>550</v>
      </c>
      <c r="RGB21" s="530" t="s">
        <v>550</v>
      </c>
      <c r="RGC21" s="530" t="s">
        <v>550</v>
      </c>
      <c r="RGD21" s="530" t="s">
        <v>550</v>
      </c>
      <c r="RGE21" s="530" t="s">
        <v>550</v>
      </c>
      <c r="RGF21" s="530" t="s">
        <v>550</v>
      </c>
      <c r="RGG21" s="530" t="s">
        <v>550</v>
      </c>
      <c r="RGH21" s="530" t="s">
        <v>550</v>
      </c>
      <c r="RGI21" s="530" t="s">
        <v>550</v>
      </c>
      <c r="RGJ21" s="530" t="s">
        <v>550</v>
      </c>
      <c r="RGK21" s="530" t="s">
        <v>550</v>
      </c>
      <c r="RGL21" s="530" t="s">
        <v>550</v>
      </c>
      <c r="RGM21" s="530" t="s">
        <v>550</v>
      </c>
      <c r="RGN21" s="530" t="s">
        <v>550</v>
      </c>
      <c r="RGO21" s="530" t="s">
        <v>550</v>
      </c>
      <c r="RGP21" s="530" t="s">
        <v>550</v>
      </c>
      <c r="RGQ21" s="530" t="s">
        <v>550</v>
      </c>
      <c r="RGR21" s="530" t="s">
        <v>550</v>
      </c>
      <c r="RGS21" s="530" t="s">
        <v>550</v>
      </c>
      <c r="RGT21" s="530" t="s">
        <v>550</v>
      </c>
      <c r="RGU21" s="530" t="s">
        <v>550</v>
      </c>
      <c r="RGV21" s="530" t="s">
        <v>550</v>
      </c>
      <c r="RGW21" s="530" t="s">
        <v>550</v>
      </c>
      <c r="RGX21" s="530" t="s">
        <v>550</v>
      </c>
      <c r="RGY21" s="530" t="s">
        <v>550</v>
      </c>
      <c r="RGZ21" s="530" t="s">
        <v>550</v>
      </c>
      <c r="RHA21" s="530" t="s">
        <v>550</v>
      </c>
      <c r="RHB21" s="530" t="s">
        <v>550</v>
      </c>
      <c r="RHC21" s="530" t="s">
        <v>550</v>
      </c>
      <c r="RHD21" s="530" t="s">
        <v>550</v>
      </c>
      <c r="RHE21" s="530" t="s">
        <v>550</v>
      </c>
      <c r="RHF21" s="530" t="s">
        <v>550</v>
      </c>
      <c r="RHG21" s="530" t="s">
        <v>550</v>
      </c>
      <c r="RHH21" s="530" t="s">
        <v>550</v>
      </c>
      <c r="RHI21" s="530" t="s">
        <v>550</v>
      </c>
      <c r="RHJ21" s="530" t="s">
        <v>550</v>
      </c>
      <c r="RHK21" s="530" t="s">
        <v>550</v>
      </c>
      <c r="RHL21" s="530" t="s">
        <v>550</v>
      </c>
      <c r="RHM21" s="530" t="s">
        <v>550</v>
      </c>
      <c r="RHN21" s="530" t="s">
        <v>550</v>
      </c>
      <c r="RHO21" s="530" t="s">
        <v>550</v>
      </c>
      <c r="RHP21" s="530" t="s">
        <v>550</v>
      </c>
      <c r="RHQ21" s="530" t="s">
        <v>550</v>
      </c>
      <c r="RHR21" s="530" t="s">
        <v>550</v>
      </c>
      <c r="RHS21" s="530" t="s">
        <v>550</v>
      </c>
      <c r="RHT21" s="530" t="s">
        <v>550</v>
      </c>
      <c r="RHU21" s="530" t="s">
        <v>550</v>
      </c>
      <c r="RHV21" s="530" t="s">
        <v>550</v>
      </c>
      <c r="RHW21" s="530" t="s">
        <v>550</v>
      </c>
      <c r="RHX21" s="530" t="s">
        <v>550</v>
      </c>
      <c r="RHY21" s="530" t="s">
        <v>550</v>
      </c>
      <c r="RHZ21" s="530" t="s">
        <v>550</v>
      </c>
      <c r="RIA21" s="530" t="s">
        <v>550</v>
      </c>
      <c r="RIB21" s="530" t="s">
        <v>550</v>
      </c>
      <c r="RIC21" s="530" t="s">
        <v>550</v>
      </c>
      <c r="RID21" s="530" t="s">
        <v>550</v>
      </c>
      <c r="RIE21" s="530" t="s">
        <v>550</v>
      </c>
      <c r="RIF21" s="530" t="s">
        <v>550</v>
      </c>
      <c r="RIG21" s="530" t="s">
        <v>550</v>
      </c>
      <c r="RIH21" s="530" t="s">
        <v>550</v>
      </c>
      <c r="RII21" s="530" t="s">
        <v>550</v>
      </c>
      <c r="RIJ21" s="530" t="s">
        <v>550</v>
      </c>
      <c r="RIK21" s="530" t="s">
        <v>550</v>
      </c>
      <c r="RIL21" s="530" t="s">
        <v>550</v>
      </c>
      <c r="RIM21" s="530" t="s">
        <v>550</v>
      </c>
      <c r="RIN21" s="530" t="s">
        <v>550</v>
      </c>
      <c r="RIO21" s="530" t="s">
        <v>550</v>
      </c>
      <c r="RIP21" s="530" t="s">
        <v>550</v>
      </c>
      <c r="RIQ21" s="530" t="s">
        <v>550</v>
      </c>
      <c r="RIR21" s="530" t="s">
        <v>550</v>
      </c>
      <c r="RIS21" s="530" t="s">
        <v>550</v>
      </c>
      <c r="RIT21" s="530" t="s">
        <v>550</v>
      </c>
      <c r="RIU21" s="530" t="s">
        <v>550</v>
      </c>
      <c r="RIV21" s="530" t="s">
        <v>550</v>
      </c>
      <c r="RIW21" s="530" t="s">
        <v>550</v>
      </c>
      <c r="RIX21" s="530" t="s">
        <v>550</v>
      </c>
      <c r="RIY21" s="530" t="s">
        <v>550</v>
      </c>
      <c r="RIZ21" s="530" t="s">
        <v>550</v>
      </c>
      <c r="RJA21" s="530" t="s">
        <v>550</v>
      </c>
      <c r="RJB21" s="530" t="s">
        <v>550</v>
      </c>
      <c r="RJC21" s="530" t="s">
        <v>550</v>
      </c>
      <c r="RJD21" s="530" t="s">
        <v>550</v>
      </c>
      <c r="RJE21" s="530" t="s">
        <v>550</v>
      </c>
      <c r="RJF21" s="530" t="s">
        <v>550</v>
      </c>
      <c r="RJG21" s="530" t="s">
        <v>550</v>
      </c>
      <c r="RJH21" s="530" t="s">
        <v>550</v>
      </c>
      <c r="RJI21" s="530" t="s">
        <v>550</v>
      </c>
      <c r="RJJ21" s="530" t="s">
        <v>550</v>
      </c>
      <c r="RJK21" s="530" t="s">
        <v>550</v>
      </c>
      <c r="RJL21" s="530" t="s">
        <v>550</v>
      </c>
      <c r="RJM21" s="530" t="s">
        <v>550</v>
      </c>
      <c r="RJN21" s="530" t="s">
        <v>550</v>
      </c>
      <c r="RJO21" s="530" t="s">
        <v>550</v>
      </c>
      <c r="RJP21" s="530" t="s">
        <v>550</v>
      </c>
      <c r="RJQ21" s="530" t="s">
        <v>550</v>
      </c>
      <c r="RJR21" s="530" t="s">
        <v>550</v>
      </c>
      <c r="RJS21" s="530" t="s">
        <v>550</v>
      </c>
      <c r="RJT21" s="530" t="s">
        <v>550</v>
      </c>
      <c r="RJU21" s="530" t="s">
        <v>550</v>
      </c>
      <c r="RJV21" s="530" t="s">
        <v>550</v>
      </c>
      <c r="RJW21" s="530" t="s">
        <v>550</v>
      </c>
      <c r="RJX21" s="530" t="s">
        <v>550</v>
      </c>
      <c r="RJY21" s="530" t="s">
        <v>550</v>
      </c>
      <c r="RJZ21" s="530" t="s">
        <v>550</v>
      </c>
      <c r="RKA21" s="530" t="s">
        <v>550</v>
      </c>
      <c r="RKB21" s="530" t="s">
        <v>550</v>
      </c>
      <c r="RKC21" s="530" t="s">
        <v>550</v>
      </c>
      <c r="RKD21" s="530" t="s">
        <v>550</v>
      </c>
      <c r="RKE21" s="530" t="s">
        <v>550</v>
      </c>
      <c r="RKF21" s="530" t="s">
        <v>550</v>
      </c>
      <c r="RKG21" s="530" t="s">
        <v>550</v>
      </c>
      <c r="RKH21" s="530" t="s">
        <v>550</v>
      </c>
      <c r="RKI21" s="530" t="s">
        <v>550</v>
      </c>
      <c r="RKJ21" s="530" t="s">
        <v>550</v>
      </c>
      <c r="RKK21" s="530" t="s">
        <v>550</v>
      </c>
      <c r="RKL21" s="530" t="s">
        <v>550</v>
      </c>
      <c r="RKM21" s="530" t="s">
        <v>550</v>
      </c>
      <c r="RKN21" s="530" t="s">
        <v>550</v>
      </c>
      <c r="RKO21" s="530" t="s">
        <v>550</v>
      </c>
      <c r="RKP21" s="530" t="s">
        <v>550</v>
      </c>
      <c r="RKQ21" s="530" t="s">
        <v>550</v>
      </c>
      <c r="RKR21" s="530" t="s">
        <v>550</v>
      </c>
      <c r="RKS21" s="530" t="s">
        <v>550</v>
      </c>
      <c r="RKT21" s="530" t="s">
        <v>550</v>
      </c>
      <c r="RKU21" s="530" t="s">
        <v>550</v>
      </c>
      <c r="RKV21" s="530" t="s">
        <v>550</v>
      </c>
      <c r="RKW21" s="530" t="s">
        <v>550</v>
      </c>
      <c r="RKX21" s="530" t="s">
        <v>550</v>
      </c>
      <c r="RKY21" s="530" t="s">
        <v>550</v>
      </c>
      <c r="RKZ21" s="530" t="s">
        <v>550</v>
      </c>
      <c r="RLA21" s="530" t="s">
        <v>550</v>
      </c>
      <c r="RLB21" s="530" t="s">
        <v>550</v>
      </c>
      <c r="RLC21" s="530" t="s">
        <v>550</v>
      </c>
      <c r="RLD21" s="530" t="s">
        <v>550</v>
      </c>
      <c r="RLE21" s="530" t="s">
        <v>550</v>
      </c>
      <c r="RLF21" s="530" t="s">
        <v>550</v>
      </c>
      <c r="RLG21" s="530" t="s">
        <v>550</v>
      </c>
      <c r="RLH21" s="530" t="s">
        <v>550</v>
      </c>
      <c r="RLI21" s="530" t="s">
        <v>550</v>
      </c>
      <c r="RLJ21" s="530" t="s">
        <v>550</v>
      </c>
      <c r="RLK21" s="530" t="s">
        <v>550</v>
      </c>
      <c r="RLL21" s="530" t="s">
        <v>550</v>
      </c>
      <c r="RLM21" s="530" t="s">
        <v>550</v>
      </c>
      <c r="RLN21" s="530" t="s">
        <v>550</v>
      </c>
      <c r="RLO21" s="530" t="s">
        <v>550</v>
      </c>
      <c r="RLP21" s="530" t="s">
        <v>550</v>
      </c>
      <c r="RLQ21" s="530" t="s">
        <v>550</v>
      </c>
      <c r="RLR21" s="530" t="s">
        <v>550</v>
      </c>
      <c r="RLS21" s="530" t="s">
        <v>550</v>
      </c>
      <c r="RLT21" s="530" t="s">
        <v>550</v>
      </c>
      <c r="RLU21" s="530" t="s">
        <v>550</v>
      </c>
      <c r="RLV21" s="530" t="s">
        <v>550</v>
      </c>
      <c r="RLW21" s="530" t="s">
        <v>550</v>
      </c>
      <c r="RLX21" s="530" t="s">
        <v>550</v>
      </c>
      <c r="RLY21" s="530" t="s">
        <v>550</v>
      </c>
      <c r="RLZ21" s="530" t="s">
        <v>550</v>
      </c>
      <c r="RMA21" s="530" t="s">
        <v>550</v>
      </c>
      <c r="RMB21" s="530" t="s">
        <v>550</v>
      </c>
      <c r="RMC21" s="530" t="s">
        <v>550</v>
      </c>
      <c r="RMD21" s="530" t="s">
        <v>550</v>
      </c>
      <c r="RME21" s="530" t="s">
        <v>550</v>
      </c>
      <c r="RMF21" s="530" t="s">
        <v>550</v>
      </c>
      <c r="RMG21" s="530" t="s">
        <v>550</v>
      </c>
      <c r="RMH21" s="530" t="s">
        <v>550</v>
      </c>
      <c r="RMI21" s="530" t="s">
        <v>550</v>
      </c>
      <c r="RMJ21" s="530" t="s">
        <v>550</v>
      </c>
      <c r="RMK21" s="530" t="s">
        <v>550</v>
      </c>
      <c r="RML21" s="530" t="s">
        <v>550</v>
      </c>
      <c r="RMM21" s="530" t="s">
        <v>550</v>
      </c>
      <c r="RMN21" s="530" t="s">
        <v>550</v>
      </c>
      <c r="RMO21" s="530" t="s">
        <v>550</v>
      </c>
      <c r="RMP21" s="530" t="s">
        <v>550</v>
      </c>
      <c r="RMQ21" s="530" t="s">
        <v>550</v>
      </c>
      <c r="RMR21" s="530" t="s">
        <v>550</v>
      </c>
      <c r="RMS21" s="530" t="s">
        <v>550</v>
      </c>
      <c r="RMT21" s="530" t="s">
        <v>550</v>
      </c>
      <c r="RMU21" s="530" t="s">
        <v>550</v>
      </c>
      <c r="RMV21" s="530" t="s">
        <v>550</v>
      </c>
      <c r="RMW21" s="530" t="s">
        <v>550</v>
      </c>
      <c r="RMX21" s="530" t="s">
        <v>550</v>
      </c>
      <c r="RMY21" s="530" t="s">
        <v>550</v>
      </c>
      <c r="RMZ21" s="530" t="s">
        <v>550</v>
      </c>
      <c r="RNA21" s="530" t="s">
        <v>550</v>
      </c>
      <c r="RNB21" s="530" t="s">
        <v>550</v>
      </c>
      <c r="RNC21" s="530" t="s">
        <v>550</v>
      </c>
      <c r="RND21" s="530" t="s">
        <v>550</v>
      </c>
      <c r="RNE21" s="530" t="s">
        <v>550</v>
      </c>
      <c r="RNF21" s="530" t="s">
        <v>550</v>
      </c>
      <c r="RNG21" s="530" t="s">
        <v>550</v>
      </c>
      <c r="RNH21" s="530" t="s">
        <v>550</v>
      </c>
      <c r="RNI21" s="530" t="s">
        <v>550</v>
      </c>
      <c r="RNJ21" s="530" t="s">
        <v>550</v>
      </c>
      <c r="RNK21" s="530" t="s">
        <v>550</v>
      </c>
      <c r="RNL21" s="530" t="s">
        <v>550</v>
      </c>
      <c r="RNM21" s="530" t="s">
        <v>550</v>
      </c>
      <c r="RNN21" s="530" t="s">
        <v>550</v>
      </c>
      <c r="RNO21" s="530" t="s">
        <v>550</v>
      </c>
      <c r="RNP21" s="530" t="s">
        <v>550</v>
      </c>
      <c r="RNQ21" s="530" t="s">
        <v>550</v>
      </c>
      <c r="RNR21" s="530" t="s">
        <v>550</v>
      </c>
      <c r="RNS21" s="530" t="s">
        <v>550</v>
      </c>
      <c r="RNT21" s="530" t="s">
        <v>550</v>
      </c>
      <c r="RNU21" s="530" t="s">
        <v>550</v>
      </c>
      <c r="RNV21" s="530" t="s">
        <v>550</v>
      </c>
      <c r="RNW21" s="530" t="s">
        <v>550</v>
      </c>
      <c r="RNX21" s="530" t="s">
        <v>550</v>
      </c>
      <c r="RNY21" s="530" t="s">
        <v>550</v>
      </c>
      <c r="RNZ21" s="530" t="s">
        <v>550</v>
      </c>
      <c r="ROA21" s="530" t="s">
        <v>550</v>
      </c>
      <c r="ROB21" s="530" t="s">
        <v>550</v>
      </c>
      <c r="ROC21" s="530" t="s">
        <v>550</v>
      </c>
      <c r="ROD21" s="530" t="s">
        <v>550</v>
      </c>
      <c r="ROE21" s="530" t="s">
        <v>550</v>
      </c>
      <c r="ROF21" s="530" t="s">
        <v>550</v>
      </c>
      <c r="ROG21" s="530" t="s">
        <v>550</v>
      </c>
      <c r="ROH21" s="530" t="s">
        <v>550</v>
      </c>
      <c r="ROI21" s="530" t="s">
        <v>550</v>
      </c>
      <c r="ROJ21" s="530" t="s">
        <v>550</v>
      </c>
      <c r="ROK21" s="530" t="s">
        <v>550</v>
      </c>
      <c r="ROL21" s="530" t="s">
        <v>550</v>
      </c>
      <c r="ROM21" s="530" t="s">
        <v>550</v>
      </c>
      <c r="RON21" s="530" t="s">
        <v>550</v>
      </c>
      <c r="ROO21" s="530" t="s">
        <v>550</v>
      </c>
      <c r="ROP21" s="530" t="s">
        <v>550</v>
      </c>
      <c r="ROQ21" s="530" t="s">
        <v>550</v>
      </c>
      <c r="ROR21" s="530" t="s">
        <v>550</v>
      </c>
      <c r="ROS21" s="530" t="s">
        <v>550</v>
      </c>
      <c r="ROT21" s="530" t="s">
        <v>550</v>
      </c>
      <c r="ROU21" s="530" t="s">
        <v>550</v>
      </c>
      <c r="ROV21" s="530" t="s">
        <v>550</v>
      </c>
      <c r="ROW21" s="530" t="s">
        <v>550</v>
      </c>
      <c r="ROX21" s="530" t="s">
        <v>550</v>
      </c>
      <c r="ROY21" s="530" t="s">
        <v>550</v>
      </c>
      <c r="ROZ21" s="530" t="s">
        <v>550</v>
      </c>
      <c r="RPA21" s="530" t="s">
        <v>550</v>
      </c>
      <c r="RPB21" s="530" t="s">
        <v>550</v>
      </c>
      <c r="RPC21" s="530" t="s">
        <v>550</v>
      </c>
      <c r="RPD21" s="530" t="s">
        <v>550</v>
      </c>
      <c r="RPE21" s="530" t="s">
        <v>550</v>
      </c>
      <c r="RPF21" s="530" t="s">
        <v>550</v>
      </c>
      <c r="RPG21" s="530" t="s">
        <v>550</v>
      </c>
      <c r="RPH21" s="530" t="s">
        <v>550</v>
      </c>
      <c r="RPI21" s="530" t="s">
        <v>550</v>
      </c>
      <c r="RPJ21" s="530" t="s">
        <v>550</v>
      </c>
      <c r="RPK21" s="530" t="s">
        <v>550</v>
      </c>
      <c r="RPL21" s="530" t="s">
        <v>550</v>
      </c>
      <c r="RPM21" s="530" t="s">
        <v>550</v>
      </c>
      <c r="RPN21" s="530" t="s">
        <v>550</v>
      </c>
      <c r="RPO21" s="530" t="s">
        <v>550</v>
      </c>
      <c r="RPP21" s="530" t="s">
        <v>550</v>
      </c>
      <c r="RPQ21" s="530" t="s">
        <v>550</v>
      </c>
      <c r="RPR21" s="530" t="s">
        <v>550</v>
      </c>
      <c r="RPS21" s="530" t="s">
        <v>550</v>
      </c>
      <c r="RPT21" s="530" t="s">
        <v>550</v>
      </c>
      <c r="RPU21" s="530" t="s">
        <v>550</v>
      </c>
      <c r="RPV21" s="530" t="s">
        <v>550</v>
      </c>
      <c r="RPW21" s="530" t="s">
        <v>550</v>
      </c>
      <c r="RPX21" s="530" t="s">
        <v>550</v>
      </c>
      <c r="RPY21" s="530" t="s">
        <v>550</v>
      </c>
      <c r="RPZ21" s="530" t="s">
        <v>550</v>
      </c>
      <c r="RQA21" s="530" t="s">
        <v>550</v>
      </c>
      <c r="RQB21" s="530" t="s">
        <v>550</v>
      </c>
      <c r="RQC21" s="530" t="s">
        <v>550</v>
      </c>
      <c r="RQD21" s="530" t="s">
        <v>550</v>
      </c>
      <c r="RQE21" s="530" t="s">
        <v>550</v>
      </c>
      <c r="RQF21" s="530" t="s">
        <v>550</v>
      </c>
      <c r="RQG21" s="530" t="s">
        <v>550</v>
      </c>
      <c r="RQH21" s="530" t="s">
        <v>550</v>
      </c>
      <c r="RQI21" s="530" t="s">
        <v>550</v>
      </c>
      <c r="RQJ21" s="530" t="s">
        <v>550</v>
      </c>
      <c r="RQK21" s="530" t="s">
        <v>550</v>
      </c>
      <c r="RQL21" s="530" t="s">
        <v>550</v>
      </c>
      <c r="RQM21" s="530" t="s">
        <v>550</v>
      </c>
      <c r="RQN21" s="530" t="s">
        <v>550</v>
      </c>
      <c r="RQO21" s="530" t="s">
        <v>550</v>
      </c>
      <c r="RQP21" s="530" t="s">
        <v>550</v>
      </c>
      <c r="RQQ21" s="530" t="s">
        <v>550</v>
      </c>
      <c r="RQR21" s="530" t="s">
        <v>550</v>
      </c>
      <c r="RQS21" s="530" t="s">
        <v>550</v>
      </c>
      <c r="RQT21" s="530" t="s">
        <v>550</v>
      </c>
      <c r="RQU21" s="530" t="s">
        <v>550</v>
      </c>
      <c r="RQV21" s="530" t="s">
        <v>550</v>
      </c>
      <c r="RQW21" s="530" t="s">
        <v>550</v>
      </c>
      <c r="RQX21" s="530" t="s">
        <v>550</v>
      </c>
      <c r="RQY21" s="530" t="s">
        <v>550</v>
      </c>
      <c r="RQZ21" s="530" t="s">
        <v>550</v>
      </c>
      <c r="RRA21" s="530" t="s">
        <v>550</v>
      </c>
      <c r="RRB21" s="530" t="s">
        <v>550</v>
      </c>
      <c r="RRC21" s="530" t="s">
        <v>550</v>
      </c>
      <c r="RRD21" s="530" t="s">
        <v>550</v>
      </c>
      <c r="RRE21" s="530" t="s">
        <v>550</v>
      </c>
      <c r="RRF21" s="530" t="s">
        <v>550</v>
      </c>
      <c r="RRG21" s="530" t="s">
        <v>550</v>
      </c>
      <c r="RRH21" s="530" t="s">
        <v>550</v>
      </c>
      <c r="RRI21" s="530" t="s">
        <v>550</v>
      </c>
      <c r="RRJ21" s="530" t="s">
        <v>550</v>
      </c>
      <c r="RRK21" s="530" t="s">
        <v>550</v>
      </c>
      <c r="RRL21" s="530" t="s">
        <v>550</v>
      </c>
      <c r="RRM21" s="530" t="s">
        <v>550</v>
      </c>
      <c r="RRN21" s="530" t="s">
        <v>550</v>
      </c>
      <c r="RRO21" s="530" t="s">
        <v>550</v>
      </c>
      <c r="RRP21" s="530" t="s">
        <v>550</v>
      </c>
      <c r="RRQ21" s="530" t="s">
        <v>550</v>
      </c>
      <c r="RRR21" s="530" t="s">
        <v>550</v>
      </c>
      <c r="RRS21" s="530" t="s">
        <v>550</v>
      </c>
      <c r="RRT21" s="530" t="s">
        <v>550</v>
      </c>
      <c r="RRU21" s="530" t="s">
        <v>550</v>
      </c>
      <c r="RRV21" s="530" t="s">
        <v>550</v>
      </c>
      <c r="RRW21" s="530" t="s">
        <v>550</v>
      </c>
      <c r="RRX21" s="530" t="s">
        <v>550</v>
      </c>
      <c r="RRY21" s="530" t="s">
        <v>550</v>
      </c>
      <c r="RRZ21" s="530" t="s">
        <v>550</v>
      </c>
      <c r="RSA21" s="530" t="s">
        <v>550</v>
      </c>
      <c r="RSB21" s="530" t="s">
        <v>550</v>
      </c>
      <c r="RSC21" s="530" t="s">
        <v>550</v>
      </c>
      <c r="RSD21" s="530" t="s">
        <v>550</v>
      </c>
      <c r="RSE21" s="530" t="s">
        <v>550</v>
      </c>
      <c r="RSF21" s="530" t="s">
        <v>550</v>
      </c>
      <c r="RSG21" s="530" t="s">
        <v>550</v>
      </c>
      <c r="RSH21" s="530" t="s">
        <v>550</v>
      </c>
      <c r="RSI21" s="530" t="s">
        <v>550</v>
      </c>
      <c r="RSJ21" s="530" t="s">
        <v>550</v>
      </c>
      <c r="RSK21" s="530" t="s">
        <v>550</v>
      </c>
      <c r="RSL21" s="530" t="s">
        <v>550</v>
      </c>
      <c r="RSM21" s="530" t="s">
        <v>550</v>
      </c>
      <c r="RSN21" s="530" t="s">
        <v>550</v>
      </c>
      <c r="RSO21" s="530" t="s">
        <v>550</v>
      </c>
      <c r="RSP21" s="530" t="s">
        <v>550</v>
      </c>
      <c r="RSQ21" s="530" t="s">
        <v>550</v>
      </c>
      <c r="RSR21" s="530" t="s">
        <v>550</v>
      </c>
      <c r="RSS21" s="530" t="s">
        <v>550</v>
      </c>
      <c r="RST21" s="530" t="s">
        <v>550</v>
      </c>
      <c r="RSU21" s="530" t="s">
        <v>550</v>
      </c>
      <c r="RSV21" s="530" t="s">
        <v>550</v>
      </c>
      <c r="RSW21" s="530" t="s">
        <v>550</v>
      </c>
      <c r="RSX21" s="530" t="s">
        <v>550</v>
      </c>
      <c r="RSY21" s="530" t="s">
        <v>550</v>
      </c>
      <c r="RSZ21" s="530" t="s">
        <v>550</v>
      </c>
      <c r="RTA21" s="530" t="s">
        <v>550</v>
      </c>
      <c r="RTB21" s="530" t="s">
        <v>550</v>
      </c>
      <c r="RTC21" s="530" t="s">
        <v>550</v>
      </c>
      <c r="RTD21" s="530" t="s">
        <v>550</v>
      </c>
      <c r="RTE21" s="530" t="s">
        <v>550</v>
      </c>
      <c r="RTF21" s="530" t="s">
        <v>550</v>
      </c>
      <c r="RTG21" s="530" t="s">
        <v>550</v>
      </c>
      <c r="RTH21" s="530" t="s">
        <v>550</v>
      </c>
      <c r="RTI21" s="530" t="s">
        <v>550</v>
      </c>
      <c r="RTJ21" s="530" t="s">
        <v>550</v>
      </c>
      <c r="RTK21" s="530" t="s">
        <v>550</v>
      </c>
      <c r="RTL21" s="530" t="s">
        <v>550</v>
      </c>
      <c r="RTM21" s="530" t="s">
        <v>550</v>
      </c>
      <c r="RTN21" s="530" t="s">
        <v>550</v>
      </c>
      <c r="RTO21" s="530" t="s">
        <v>550</v>
      </c>
      <c r="RTP21" s="530" t="s">
        <v>550</v>
      </c>
      <c r="RTQ21" s="530" t="s">
        <v>550</v>
      </c>
      <c r="RTR21" s="530" t="s">
        <v>550</v>
      </c>
      <c r="RTS21" s="530" t="s">
        <v>550</v>
      </c>
      <c r="RTT21" s="530" t="s">
        <v>550</v>
      </c>
      <c r="RTU21" s="530" t="s">
        <v>550</v>
      </c>
      <c r="RTV21" s="530" t="s">
        <v>550</v>
      </c>
      <c r="RTW21" s="530" t="s">
        <v>550</v>
      </c>
      <c r="RTX21" s="530" t="s">
        <v>550</v>
      </c>
      <c r="RTY21" s="530" t="s">
        <v>550</v>
      </c>
      <c r="RTZ21" s="530" t="s">
        <v>550</v>
      </c>
      <c r="RUA21" s="530" t="s">
        <v>550</v>
      </c>
      <c r="RUB21" s="530" t="s">
        <v>550</v>
      </c>
      <c r="RUC21" s="530" t="s">
        <v>550</v>
      </c>
      <c r="RUD21" s="530" t="s">
        <v>550</v>
      </c>
      <c r="RUE21" s="530" t="s">
        <v>550</v>
      </c>
      <c r="RUF21" s="530" t="s">
        <v>550</v>
      </c>
      <c r="RUG21" s="530" t="s">
        <v>550</v>
      </c>
      <c r="RUH21" s="530" t="s">
        <v>550</v>
      </c>
      <c r="RUI21" s="530" t="s">
        <v>550</v>
      </c>
      <c r="RUJ21" s="530" t="s">
        <v>550</v>
      </c>
      <c r="RUK21" s="530" t="s">
        <v>550</v>
      </c>
      <c r="RUL21" s="530" t="s">
        <v>550</v>
      </c>
      <c r="RUM21" s="530" t="s">
        <v>550</v>
      </c>
      <c r="RUN21" s="530" t="s">
        <v>550</v>
      </c>
      <c r="RUO21" s="530" t="s">
        <v>550</v>
      </c>
      <c r="RUP21" s="530" t="s">
        <v>550</v>
      </c>
      <c r="RUQ21" s="530" t="s">
        <v>550</v>
      </c>
      <c r="RUR21" s="530" t="s">
        <v>550</v>
      </c>
      <c r="RUS21" s="530" t="s">
        <v>550</v>
      </c>
      <c r="RUT21" s="530" t="s">
        <v>550</v>
      </c>
      <c r="RUU21" s="530" t="s">
        <v>550</v>
      </c>
      <c r="RUV21" s="530" t="s">
        <v>550</v>
      </c>
      <c r="RUW21" s="530" t="s">
        <v>550</v>
      </c>
      <c r="RUX21" s="530" t="s">
        <v>550</v>
      </c>
      <c r="RUY21" s="530" t="s">
        <v>550</v>
      </c>
      <c r="RUZ21" s="530" t="s">
        <v>550</v>
      </c>
      <c r="RVA21" s="530" t="s">
        <v>550</v>
      </c>
      <c r="RVB21" s="530" t="s">
        <v>550</v>
      </c>
      <c r="RVC21" s="530" t="s">
        <v>550</v>
      </c>
      <c r="RVD21" s="530" t="s">
        <v>550</v>
      </c>
      <c r="RVE21" s="530" t="s">
        <v>550</v>
      </c>
      <c r="RVF21" s="530" t="s">
        <v>550</v>
      </c>
      <c r="RVG21" s="530" t="s">
        <v>550</v>
      </c>
      <c r="RVH21" s="530" t="s">
        <v>550</v>
      </c>
      <c r="RVI21" s="530" t="s">
        <v>550</v>
      </c>
      <c r="RVJ21" s="530" t="s">
        <v>550</v>
      </c>
      <c r="RVK21" s="530" t="s">
        <v>550</v>
      </c>
      <c r="RVL21" s="530" t="s">
        <v>550</v>
      </c>
      <c r="RVM21" s="530" t="s">
        <v>550</v>
      </c>
      <c r="RVN21" s="530" t="s">
        <v>550</v>
      </c>
      <c r="RVO21" s="530" t="s">
        <v>550</v>
      </c>
      <c r="RVP21" s="530" t="s">
        <v>550</v>
      </c>
      <c r="RVQ21" s="530" t="s">
        <v>550</v>
      </c>
      <c r="RVR21" s="530" t="s">
        <v>550</v>
      </c>
      <c r="RVS21" s="530" t="s">
        <v>550</v>
      </c>
      <c r="RVT21" s="530" t="s">
        <v>550</v>
      </c>
      <c r="RVU21" s="530" t="s">
        <v>550</v>
      </c>
      <c r="RVV21" s="530" t="s">
        <v>550</v>
      </c>
      <c r="RVW21" s="530" t="s">
        <v>550</v>
      </c>
      <c r="RVX21" s="530" t="s">
        <v>550</v>
      </c>
      <c r="RVY21" s="530" t="s">
        <v>550</v>
      </c>
      <c r="RVZ21" s="530" t="s">
        <v>550</v>
      </c>
      <c r="RWA21" s="530" t="s">
        <v>550</v>
      </c>
      <c r="RWB21" s="530" t="s">
        <v>550</v>
      </c>
      <c r="RWC21" s="530" t="s">
        <v>550</v>
      </c>
      <c r="RWD21" s="530" t="s">
        <v>550</v>
      </c>
      <c r="RWE21" s="530" t="s">
        <v>550</v>
      </c>
      <c r="RWF21" s="530" t="s">
        <v>550</v>
      </c>
      <c r="RWG21" s="530" t="s">
        <v>550</v>
      </c>
      <c r="RWH21" s="530" t="s">
        <v>550</v>
      </c>
      <c r="RWI21" s="530" t="s">
        <v>550</v>
      </c>
      <c r="RWJ21" s="530" t="s">
        <v>550</v>
      </c>
      <c r="RWK21" s="530" t="s">
        <v>550</v>
      </c>
      <c r="RWL21" s="530" t="s">
        <v>550</v>
      </c>
      <c r="RWM21" s="530" t="s">
        <v>550</v>
      </c>
      <c r="RWN21" s="530" t="s">
        <v>550</v>
      </c>
      <c r="RWO21" s="530" t="s">
        <v>550</v>
      </c>
      <c r="RWP21" s="530" t="s">
        <v>550</v>
      </c>
      <c r="RWQ21" s="530" t="s">
        <v>550</v>
      </c>
      <c r="RWR21" s="530" t="s">
        <v>550</v>
      </c>
      <c r="RWS21" s="530" t="s">
        <v>550</v>
      </c>
      <c r="RWT21" s="530" t="s">
        <v>550</v>
      </c>
      <c r="RWU21" s="530" t="s">
        <v>550</v>
      </c>
      <c r="RWV21" s="530" t="s">
        <v>550</v>
      </c>
      <c r="RWW21" s="530" t="s">
        <v>550</v>
      </c>
      <c r="RWX21" s="530" t="s">
        <v>550</v>
      </c>
      <c r="RWY21" s="530" t="s">
        <v>550</v>
      </c>
      <c r="RWZ21" s="530" t="s">
        <v>550</v>
      </c>
      <c r="RXA21" s="530" t="s">
        <v>550</v>
      </c>
      <c r="RXB21" s="530" t="s">
        <v>550</v>
      </c>
      <c r="RXC21" s="530" t="s">
        <v>550</v>
      </c>
      <c r="RXD21" s="530" t="s">
        <v>550</v>
      </c>
      <c r="RXE21" s="530" t="s">
        <v>550</v>
      </c>
      <c r="RXF21" s="530" t="s">
        <v>550</v>
      </c>
      <c r="RXG21" s="530" t="s">
        <v>550</v>
      </c>
      <c r="RXH21" s="530" t="s">
        <v>550</v>
      </c>
      <c r="RXI21" s="530" t="s">
        <v>550</v>
      </c>
      <c r="RXJ21" s="530" t="s">
        <v>550</v>
      </c>
      <c r="RXK21" s="530" t="s">
        <v>550</v>
      </c>
      <c r="RXL21" s="530" t="s">
        <v>550</v>
      </c>
      <c r="RXM21" s="530" t="s">
        <v>550</v>
      </c>
      <c r="RXN21" s="530" t="s">
        <v>550</v>
      </c>
      <c r="RXO21" s="530" t="s">
        <v>550</v>
      </c>
      <c r="RXP21" s="530" t="s">
        <v>550</v>
      </c>
      <c r="RXQ21" s="530" t="s">
        <v>550</v>
      </c>
      <c r="RXR21" s="530" t="s">
        <v>550</v>
      </c>
      <c r="RXS21" s="530" t="s">
        <v>550</v>
      </c>
      <c r="RXT21" s="530" t="s">
        <v>550</v>
      </c>
      <c r="RXU21" s="530" t="s">
        <v>550</v>
      </c>
      <c r="RXV21" s="530" t="s">
        <v>550</v>
      </c>
      <c r="RXW21" s="530" t="s">
        <v>550</v>
      </c>
      <c r="RXX21" s="530" t="s">
        <v>550</v>
      </c>
      <c r="RXY21" s="530" t="s">
        <v>550</v>
      </c>
      <c r="RXZ21" s="530" t="s">
        <v>550</v>
      </c>
      <c r="RYA21" s="530" t="s">
        <v>550</v>
      </c>
      <c r="RYB21" s="530" t="s">
        <v>550</v>
      </c>
      <c r="RYC21" s="530" t="s">
        <v>550</v>
      </c>
      <c r="RYD21" s="530" t="s">
        <v>550</v>
      </c>
      <c r="RYE21" s="530" t="s">
        <v>550</v>
      </c>
      <c r="RYF21" s="530" t="s">
        <v>550</v>
      </c>
      <c r="RYG21" s="530" t="s">
        <v>550</v>
      </c>
      <c r="RYH21" s="530" t="s">
        <v>550</v>
      </c>
      <c r="RYI21" s="530" t="s">
        <v>550</v>
      </c>
      <c r="RYJ21" s="530" t="s">
        <v>550</v>
      </c>
      <c r="RYK21" s="530" t="s">
        <v>550</v>
      </c>
      <c r="RYL21" s="530" t="s">
        <v>550</v>
      </c>
      <c r="RYM21" s="530" t="s">
        <v>550</v>
      </c>
      <c r="RYN21" s="530" t="s">
        <v>550</v>
      </c>
      <c r="RYO21" s="530" t="s">
        <v>550</v>
      </c>
      <c r="RYP21" s="530" t="s">
        <v>550</v>
      </c>
      <c r="RYQ21" s="530" t="s">
        <v>550</v>
      </c>
      <c r="RYR21" s="530" t="s">
        <v>550</v>
      </c>
      <c r="RYS21" s="530" t="s">
        <v>550</v>
      </c>
      <c r="RYT21" s="530" t="s">
        <v>550</v>
      </c>
      <c r="RYU21" s="530" t="s">
        <v>550</v>
      </c>
      <c r="RYV21" s="530" t="s">
        <v>550</v>
      </c>
      <c r="RYW21" s="530" t="s">
        <v>550</v>
      </c>
      <c r="RYX21" s="530" t="s">
        <v>550</v>
      </c>
      <c r="RYY21" s="530" t="s">
        <v>550</v>
      </c>
      <c r="RYZ21" s="530" t="s">
        <v>550</v>
      </c>
      <c r="RZA21" s="530" t="s">
        <v>550</v>
      </c>
      <c r="RZB21" s="530" t="s">
        <v>550</v>
      </c>
      <c r="RZC21" s="530" t="s">
        <v>550</v>
      </c>
      <c r="RZD21" s="530" t="s">
        <v>550</v>
      </c>
      <c r="RZE21" s="530" t="s">
        <v>550</v>
      </c>
      <c r="RZF21" s="530" t="s">
        <v>550</v>
      </c>
      <c r="RZG21" s="530" t="s">
        <v>550</v>
      </c>
      <c r="RZH21" s="530" t="s">
        <v>550</v>
      </c>
      <c r="RZI21" s="530" t="s">
        <v>550</v>
      </c>
      <c r="RZJ21" s="530" t="s">
        <v>550</v>
      </c>
      <c r="RZK21" s="530" t="s">
        <v>550</v>
      </c>
      <c r="RZL21" s="530" t="s">
        <v>550</v>
      </c>
      <c r="RZM21" s="530" t="s">
        <v>550</v>
      </c>
      <c r="RZN21" s="530" t="s">
        <v>550</v>
      </c>
      <c r="RZO21" s="530" t="s">
        <v>550</v>
      </c>
      <c r="RZP21" s="530" t="s">
        <v>550</v>
      </c>
      <c r="RZQ21" s="530" t="s">
        <v>550</v>
      </c>
      <c r="RZR21" s="530" t="s">
        <v>550</v>
      </c>
      <c r="RZS21" s="530" t="s">
        <v>550</v>
      </c>
      <c r="RZT21" s="530" t="s">
        <v>550</v>
      </c>
      <c r="RZU21" s="530" t="s">
        <v>550</v>
      </c>
      <c r="RZV21" s="530" t="s">
        <v>550</v>
      </c>
      <c r="RZW21" s="530" t="s">
        <v>550</v>
      </c>
      <c r="RZX21" s="530" t="s">
        <v>550</v>
      </c>
      <c r="RZY21" s="530" t="s">
        <v>550</v>
      </c>
      <c r="RZZ21" s="530" t="s">
        <v>550</v>
      </c>
      <c r="SAA21" s="530" t="s">
        <v>550</v>
      </c>
      <c r="SAB21" s="530" t="s">
        <v>550</v>
      </c>
      <c r="SAC21" s="530" t="s">
        <v>550</v>
      </c>
      <c r="SAD21" s="530" t="s">
        <v>550</v>
      </c>
      <c r="SAE21" s="530" t="s">
        <v>550</v>
      </c>
      <c r="SAF21" s="530" t="s">
        <v>550</v>
      </c>
      <c r="SAG21" s="530" t="s">
        <v>550</v>
      </c>
      <c r="SAH21" s="530" t="s">
        <v>550</v>
      </c>
      <c r="SAI21" s="530" t="s">
        <v>550</v>
      </c>
      <c r="SAJ21" s="530" t="s">
        <v>550</v>
      </c>
      <c r="SAK21" s="530" t="s">
        <v>550</v>
      </c>
      <c r="SAL21" s="530" t="s">
        <v>550</v>
      </c>
      <c r="SAM21" s="530" t="s">
        <v>550</v>
      </c>
      <c r="SAN21" s="530" t="s">
        <v>550</v>
      </c>
      <c r="SAO21" s="530" t="s">
        <v>550</v>
      </c>
      <c r="SAP21" s="530" t="s">
        <v>550</v>
      </c>
      <c r="SAQ21" s="530" t="s">
        <v>550</v>
      </c>
      <c r="SAR21" s="530" t="s">
        <v>550</v>
      </c>
      <c r="SAS21" s="530" t="s">
        <v>550</v>
      </c>
      <c r="SAT21" s="530" t="s">
        <v>550</v>
      </c>
      <c r="SAU21" s="530" t="s">
        <v>550</v>
      </c>
      <c r="SAV21" s="530" t="s">
        <v>550</v>
      </c>
      <c r="SAW21" s="530" t="s">
        <v>550</v>
      </c>
      <c r="SAX21" s="530" t="s">
        <v>550</v>
      </c>
      <c r="SAY21" s="530" t="s">
        <v>550</v>
      </c>
      <c r="SAZ21" s="530" t="s">
        <v>550</v>
      </c>
      <c r="SBA21" s="530" t="s">
        <v>550</v>
      </c>
      <c r="SBB21" s="530" t="s">
        <v>550</v>
      </c>
      <c r="SBC21" s="530" t="s">
        <v>550</v>
      </c>
      <c r="SBD21" s="530" t="s">
        <v>550</v>
      </c>
      <c r="SBE21" s="530" t="s">
        <v>550</v>
      </c>
      <c r="SBF21" s="530" t="s">
        <v>550</v>
      </c>
      <c r="SBG21" s="530" t="s">
        <v>550</v>
      </c>
      <c r="SBH21" s="530" t="s">
        <v>550</v>
      </c>
      <c r="SBI21" s="530" t="s">
        <v>550</v>
      </c>
      <c r="SBJ21" s="530" t="s">
        <v>550</v>
      </c>
      <c r="SBK21" s="530" t="s">
        <v>550</v>
      </c>
      <c r="SBL21" s="530" t="s">
        <v>550</v>
      </c>
      <c r="SBM21" s="530" t="s">
        <v>550</v>
      </c>
      <c r="SBN21" s="530" t="s">
        <v>550</v>
      </c>
      <c r="SBO21" s="530" t="s">
        <v>550</v>
      </c>
      <c r="SBP21" s="530" t="s">
        <v>550</v>
      </c>
      <c r="SBQ21" s="530" t="s">
        <v>550</v>
      </c>
      <c r="SBR21" s="530" t="s">
        <v>550</v>
      </c>
      <c r="SBS21" s="530" t="s">
        <v>550</v>
      </c>
      <c r="SBT21" s="530" t="s">
        <v>550</v>
      </c>
      <c r="SBU21" s="530" t="s">
        <v>550</v>
      </c>
      <c r="SBV21" s="530" t="s">
        <v>550</v>
      </c>
      <c r="SBW21" s="530" t="s">
        <v>550</v>
      </c>
      <c r="SBX21" s="530" t="s">
        <v>550</v>
      </c>
      <c r="SBY21" s="530" t="s">
        <v>550</v>
      </c>
      <c r="SBZ21" s="530" t="s">
        <v>550</v>
      </c>
      <c r="SCA21" s="530" t="s">
        <v>550</v>
      </c>
      <c r="SCB21" s="530" t="s">
        <v>550</v>
      </c>
      <c r="SCC21" s="530" t="s">
        <v>550</v>
      </c>
      <c r="SCD21" s="530" t="s">
        <v>550</v>
      </c>
      <c r="SCE21" s="530" t="s">
        <v>550</v>
      </c>
      <c r="SCF21" s="530" t="s">
        <v>550</v>
      </c>
      <c r="SCG21" s="530" t="s">
        <v>550</v>
      </c>
      <c r="SCH21" s="530" t="s">
        <v>550</v>
      </c>
      <c r="SCI21" s="530" t="s">
        <v>550</v>
      </c>
      <c r="SCJ21" s="530" t="s">
        <v>550</v>
      </c>
      <c r="SCK21" s="530" t="s">
        <v>550</v>
      </c>
      <c r="SCL21" s="530" t="s">
        <v>550</v>
      </c>
      <c r="SCM21" s="530" t="s">
        <v>550</v>
      </c>
      <c r="SCN21" s="530" t="s">
        <v>550</v>
      </c>
      <c r="SCO21" s="530" t="s">
        <v>550</v>
      </c>
      <c r="SCP21" s="530" t="s">
        <v>550</v>
      </c>
      <c r="SCQ21" s="530" t="s">
        <v>550</v>
      </c>
      <c r="SCR21" s="530" t="s">
        <v>550</v>
      </c>
      <c r="SCS21" s="530" t="s">
        <v>550</v>
      </c>
      <c r="SCT21" s="530" t="s">
        <v>550</v>
      </c>
      <c r="SCU21" s="530" t="s">
        <v>550</v>
      </c>
      <c r="SCV21" s="530" t="s">
        <v>550</v>
      </c>
      <c r="SCW21" s="530" t="s">
        <v>550</v>
      </c>
      <c r="SCX21" s="530" t="s">
        <v>550</v>
      </c>
      <c r="SCY21" s="530" t="s">
        <v>550</v>
      </c>
      <c r="SCZ21" s="530" t="s">
        <v>550</v>
      </c>
      <c r="SDA21" s="530" t="s">
        <v>550</v>
      </c>
      <c r="SDB21" s="530" t="s">
        <v>550</v>
      </c>
      <c r="SDC21" s="530" t="s">
        <v>550</v>
      </c>
      <c r="SDD21" s="530" t="s">
        <v>550</v>
      </c>
      <c r="SDE21" s="530" t="s">
        <v>550</v>
      </c>
      <c r="SDF21" s="530" t="s">
        <v>550</v>
      </c>
      <c r="SDG21" s="530" t="s">
        <v>550</v>
      </c>
      <c r="SDH21" s="530" t="s">
        <v>550</v>
      </c>
      <c r="SDI21" s="530" t="s">
        <v>550</v>
      </c>
      <c r="SDJ21" s="530" t="s">
        <v>550</v>
      </c>
      <c r="SDK21" s="530" t="s">
        <v>550</v>
      </c>
      <c r="SDL21" s="530" t="s">
        <v>550</v>
      </c>
      <c r="SDM21" s="530" t="s">
        <v>550</v>
      </c>
      <c r="SDN21" s="530" t="s">
        <v>550</v>
      </c>
      <c r="SDO21" s="530" t="s">
        <v>550</v>
      </c>
      <c r="SDP21" s="530" t="s">
        <v>550</v>
      </c>
      <c r="SDQ21" s="530" t="s">
        <v>550</v>
      </c>
      <c r="SDR21" s="530" t="s">
        <v>550</v>
      </c>
      <c r="SDS21" s="530" t="s">
        <v>550</v>
      </c>
      <c r="SDT21" s="530" t="s">
        <v>550</v>
      </c>
      <c r="SDU21" s="530" t="s">
        <v>550</v>
      </c>
      <c r="SDV21" s="530" t="s">
        <v>550</v>
      </c>
      <c r="SDW21" s="530" t="s">
        <v>550</v>
      </c>
      <c r="SDX21" s="530" t="s">
        <v>550</v>
      </c>
      <c r="SDY21" s="530" t="s">
        <v>550</v>
      </c>
      <c r="SDZ21" s="530" t="s">
        <v>550</v>
      </c>
      <c r="SEA21" s="530" t="s">
        <v>550</v>
      </c>
      <c r="SEB21" s="530" t="s">
        <v>550</v>
      </c>
      <c r="SEC21" s="530" t="s">
        <v>550</v>
      </c>
      <c r="SED21" s="530" t="s">
        <v>550</v>
      </c>
      <c r="SEE21" s="530" t="s">
        <v>550</v>
      </c>
      <c r="SEF21" s="530" t="s">
        <v>550</v>
      </c>
      <c r="SEG21" s="530" t="s">
        <v>550</v>
      </c>
      <c r="SEH21" s="530" t="s">
        <v>550</v>
      </c>
      <c r="SEI21" s="530" t="s">
        <v>550</v>
      </c>
      <c r="SEJ21" s="530" t="s">
        <v>550</v>
      </c>
      <c r="SEK21" s="530" t="s">
        <v>550</v>
      </c>
      <c r="SEL21" s="530" t="s">
        <v>550</v>
      </c>
      <c r="SEM21" s="530" t="s">
        <v>550</v>
      </c>
      <c r="SEN21" s="530" t="s">
        <v>550</v>
      </c>
      <c r="SEO21" s="530" t="s">
        <v>550</v>
      </c>
      <c r="SEP21" s="530" t="s">
        <v>550</v>
      </c>
      <c r="SEQ21" s="530" t="s">
        <v>550</v>
      </c>
      <c r="SER21" s="530" t="s">
        <v>550</v>
      </c>
      <c r="SES21" s="530" t="s">
        <v>550</v>
      </c>
      <c r="SET21" s="530" t="s">
        <v>550</v>
      </c>
      <c r="SEU21" s="530" t="s">
        <v>550</v>
      </c>
      <c r="SEV21" s="530" t="s">
        <v>550</v>
      </c>
      <c r="SEW21" s="530" t="s">
        <v>550</v>
      </c>
      <c r="SEX21" s="530" t="s">
        <v>550</v>
      </c>
      <c r="SEY21" s="530" t="s">
        <v>550</v>
      </c>
      <c r="SEZ21" s="530" t="s">
        <v>550</v>
      </c>
      <c r="SFA21" s="530" t="s">
        <v>550</v>
      </c>
      <c r="SFB21" s="530" t="s">
        <v>550</v>
      </c>
      <c r="SFC21" s="530" t="s">
        <v>550</v>
      </c>
      <c r="SFD21" s="530" t="s">
        <v>550</v>
      </c>
      <c r="SFE21" s="530" t="s">
        <v>550</v>
      </c>
      <c r="SFF21" s="530" t="s">
        <v>550</v>
      </c>
      <c r="SFG21" s="530" t="s">
        <v>550</v>
      </c>
      <c r="SFH21" s="530" t="s">
        <v>550</v>
      </c>
      <c r="SFI21" s="530" t="s">
        <v>550</v>
      </c>
      <c r="SFJ21" s="530" t="s">
        <v>550</v>
      </c>
      <c r="SFK21" s="530" t="s">
        <v>550</v>
      </c>
      <c r="SFL21" s="530" t="s">
        <v>550</v>
      </c>
      <c r="SFM21" s="530" t="s">
        <v>550</v>
      </c>
      <c r="SFN21" s="530" t="s">
        <v>550</v>
      </c>
      <c r="SFO21" s="530" t="s">
        <v>550</v>
      </c>
      <c r="SFP21" s="530" t="s">
        <v>550</v>
      </c>
      <c r="SFQ21" s="530" t="s">
        <v>550</v>
      </c>
      <c r="SFR21" s="530" t="s">
        <v>550</v>
      </c>
      <c r="SFS21" s="530" t="s">
        <v>550</v>
      </c>
      <c r="SFT21" s="530" t="s">
        <v>550</v>
      </c>
      <c r="SFU21" s="530" t="s">
        <v>550</v>
      </c>
      <c r="SFV21" s="530" t="s">
        <v>550</v>
      </c>
      <c r="SFW21" s="530" t="s">
        <v>550</v>
      </c>
      <c r="SFX21" s="530" t="s">
        <v>550</v>
      </c>
      <c r="SFY21" s="530" t="s">
        <v>550</v>
      </c>
      <c r="SFZ21" s="530" t="s">
        <v>550</v>
      </c>
      <c r="SGA21" s="530" t="s">
        <v>550</v>
      </c>
      <c r="SGB21" s="530" t="s">
        <v>550</v>
      </c>
      <c r="SGC21" s="530" t="s">
        <v>550</v>
      </c>
      <c r="SGD21" s="530" t="s">
        <v>550</v>
      </c>
      <c r="SGE21" s="530" t="s">
        <v>550</v>
      </c>
      <c r="SGF21" s="530" t="s">
        <v>550</v>
      </c>
      <c r="SGG21" s="530" t="s">
        <v>550</v>
      </c>
      <c r="SGH21" s="530" t="s">
        <v>550</v>
      </c>
      <c r="SGI21" s="530" t="s">
        <v>550</v>
      </c>
      <c r="SGJ21" s="530" t="s">
        <v>550</v>
      </c>
      <c r="SGK21" s="530" t="s">
        <v>550</v>
      </c>
      <c r="SGL21" s="530" t="s">
        <v>550</v>
      </c>
      <c r="SGM21" s="530" t="s">
        <v>550</v>
      </c>
      <c r="SGN21" s="530" t="s">
        <v>550</v>
      </c>
      <c r="SGO21" s="530" t="s">
        <v>550</v>
      </c>
      <c r="SGP21" s="530" t="s">
        <v>550</v>
      </c>
      <c r="SGQ21" s="530" t="s">
        <v>550</v>
      </c>
      <c r="SGR21" s="530" t="s">
        <v>550</v>
      </c>
      <c r="SGS21" s="530" t="s">
        <v>550</v>
      </c>
      <c r="SGT21" s="530" t="s">
        <v>550</v>
      </c>
      <c r="SGU21" s="530" t="s">
        <v>550</v>
      </c>
      <c r="SGV21" s="530" t="s">
        <v>550</v>
      </c>
      <c r="SGW21" s="530" t="s">
        <v>550</v>
      </c>
      <c r="SGX21" s="530" t="s">
        <v>550</v>
      </c>
      <c r="SGY21" s="530" t="s">
        <v>550</v>
      </c>
      <c r="SGZ21" s="530" t="s">
        <v>550</v>
      </c>
      <c r="SHA21" s="530" t="s">
        <v>550</v>
      </c>
      <c r="SHB21" s="530" t="s">
        <v>550</v>
      </c>
      <c r="SHC21" s="530" t="s">
        <v>550</v>
      </c>
      <c r="SHD21" s="530" t="s">
        <v>550</v>
      </c>
      <c r="SHE21" s="530" t="s">
        <v>550</v>
      </c>
      <c r="SHF21" s="530" t="s">
        <v>550</v>
      </c>
      <c r="SHG21" s="530" t="s">
        <v>550</v>
      </c>
      <c r="SHH21" s="530" t="s">
        <v>550</v>
      </c>
      <c r="SHI21" s="530" t="s">
        <v>550</v>
      </c>
      <c r="SHJ21" s="530" t="s">
        <v>550</v>
      </c>
      <c r="SHK21" s="530" t="s">
        <v>550</v>
      </c>
      <c r="SHL21" s="530" t="s">
        <v>550</v>
      </c>
      <c r="SHM21" s="530" t="s">
        <v>550</v>
      </c>
      <c r="SHN21" s="530" t="s">
        <v>550</v>
      </c>
      <c r="SHO21" s="530" t="s">
        <v>550</v>
      </c>
      <c r="SHP21" s="530" t="s">
        <v>550</v>
      </c>
      <c r="SHQ21" s="530" t="s">
        <v>550</v>
      </c>
      <c r="SHR21" s="530" t="s">
        <v>550</v>
      </c>
      <c r="SHS21" s="530" t="s">
        <v>550</v>
      </c>
      <c r="SHT21" s="530" t="s">
        <v>550</v>
      </c>
      <c r="SHU21" s="530" t="s">
        <v>550</v>
      </c>
      <c r="SHV21" s="530" t="s">
        <v>550</v>
      </c>
      <c r="SHW21" s="530" t="s">
        <v>550</v>
      </c>
      <c r="SHX21" s="530" t="s">
        <v>550</v>
      </c>
      <c r="SHY21" s="530" t="s">
        <v>550</v>
      </c>
      <c r="SHZ21" s="530" t="s">
        <v>550</v>
      </c>
      <c r="SIA21" s="530" t="s">
        <v>550</v>
      </c>
      <c r="SIB21" s="530" t="s">
        <v>550</v>
      </c>
      <c r="SIC21" s="530" t="s">
        <v>550</v>
      </c>
      <c r="SID21" s="530" t="s">
        <v>550</v>
      </c>
      <c r="SIE21" s="530" t="s">
        <v>550</v>
      </c>
      <c r="SIF21" s="530" t="s">
        <v>550</v>
      </c>
      <c r="SIG21" s="530" t="s">
        <v>550</v>
      </c>
      <c r="SIH21" s="530" t="s">
        <v>550</v>
      </c>
      <c r="SII21" s="530" t="s">
        <v>550</v>
      </c>
      <c r="SIJ21" s="530" t="s">
        <v>550</v>
      </c>
      <c r="SIK21" s="530" t="s">
        <v>550</v>
      </c>
      <c r="SIL21" s="530" t="s">
        <v>550</v>
      </c>
      <c r="SIM21" s="530" t="s">
        <v>550</v>
      </c>
      <c r="SIN21" s="530" t="s">
        <v>550</v>
      </c>
      <c r="SIO21" s="530" t="s">
        <v>550</v>
      </c>
      <c r="SIP21" s="530" t="s">
        <v>550</v>
      </c>
      <c r="SIQ21" s="530" t="s">
        <v>550</v>
      </c>
      <c r="SIR21" s="530" t="s">
        <v>550</v>
      </c>
      <c r="SIS21" s="530" t="s">
        <v>550</v>
      </c>
      <c r="SIT21" s="530" t="s">
        <v>550</v>
      </c>
      <c r="SIU21" s="530" t="s">
        <v>550</v>
      </c>
      <c r="SIV21" s="530" t="s">
        <v>550</v>
      </c>
      <c r="SIW21" s="530" t="s">
        <v>550</v>
      </c>
      <c r="SIX21" s="530" t="s">
        <v>550</v>
      </c>
      <c r="SIY21" s="530" t="s">
        <v>550</v>
      </c>
      <c r="SIZ21" s="530" t="s">
        <v>550</v>
      </c>
      <c r="SJA21" s="530" t="s">
        <v>550</v>
      </c>
      <c r="SJB21" s="530" t="s">
        <v>550</v>
      </c>
      <c r="SJC21" s="530" t="s">
        <v>550</v>
      </c>
      <c r="SJD21" s="530" t="s">
        <v>550</v>
      </c>
      <c r="SJE21" s="530" t="s">
        <v>550</v>
      </c>
      <c r="SJF21" s="530" t="s">
        <v>550</v>
      </c>
      <c r="SJG21" s="530" t="s">
        <v>550</v>
      </c>
      <c r="SJH21" s="530" t="s">
        <v>550</v>
      </c>
      <c r="SJI21" s="530" t="s">
        <v>550</v>
      </c>
      <c r="SJJ21" s="530" t="s">
        <v>550</v>
      </c>
      <c r="SJK21" s="530" t="s">
        <v>550</v>
      </c>
      <c r="SJL21" s="530" t="s">
        <v>550</v>
      </c>
      <c r="SJM21" s="530" t="s">
        <v>550</v>
      </c>
      <c r="SJN21" s="530" t="s">
        <v>550</v>
      </c>
      <c r="SJO21" s="530" t="s">
        <v>550</v>
      </c>
      <c r="SJP21" s="530" t="s">
        <v>550</v>
      </c>
      <c r="SJQ21" s="530" t="s">
        <v>550</v>
      </c>
      <c r="SJR21" s="530" t="s">
        <v>550</v>
      </c>
      <c r="SJS21" s="530" t="s">
        <v>550</v>
      </c>
      <c r="SJT21" s="530" t="s">
        <v>550</v>
      </c>
      <c r="SJU21" s="530" t="s">
        <v>550</v>
      </c>
      <c r="SJV21" s="530" t="s">
        <v>550</v>
      </c>
      <c r="SJW21" s="530" t="s">
        <v>550</v>
      </c>
      <c r="SJX21" s="530" t="s">
        <v>550</v>
      </c>
      <c r="SJY21" s="530" t="s">
        <v>550</v>
      </c>
      <c r="SJZ21" s="530" t="s">
        <v>550</v>
      </c>
      <c r="SKA21" s="530" t="s">
        <v>550</v>
      </c>
      <c r="SKB21" s="530" t="s">
        <v>550</v>
      </c>
      <c r="SKC21" s="530" t="s">
        <v>550</v>
      </c>
      <c r="SKD21" s="530" t="s">
        <v>550</v>
      </c>
      <c r="SKE21" s="530" t="s">
        <v>550</v>
      </c>
      <c r="SKF21" s="530" t="s">
        <v>550</v>
      </c>
      <c r="SKG21" s="530" t="s">
        <v>550</v>
      </c>
      <c r="SKH21" s="530" t="s">
        <v>550</v>
      </c>
      <c r="SKI21" s="530" t="s">
        <v>550</v>
      </c>
      <c r="SKJ21" s="530" t="s">
        <v>550</v>
      </c>
      <c r="SKK21" s="530" t="s">
        <v>550</v>
      </c>
      <c r="SKL21" s="530" t="s">
        <v>550</v>
      </c>
      <c r="SKM21" s="530" t="s">
        <v>550</v>
      </c>
      <c r="SKN21" s="530" t="s">
        <v>550</v>
      </c>
      <c r="SKO21" s="530" t="s">
        <v>550</v>
      </c>
      <c r="SKP21" s="530" t="s">
        <v>550</v>
      </c>
      <c r="SKQ21" s="530" t="s">
        <v>550</v>
      </c>
      <c r="SKR21" s="530" t="s">
        <v>550</v>
      </c>
      <c r="SKS21" s="530" t="s">
        <v>550</v>
      </c>
      <c r="SKT21" s="530" t="s">
        <v>550</v>
      </c>
      <c r="SKU21" s="530" t="s">
        <v>550</v>
      </c>
      <c r="SKV21" s="530" t="s">
        <v>550</v>
      </c>
      <c r="SKW21" s="530" t="s">
        <v>550</v>
      </c>
      <c r="SKX21" s="530" t="s">
        <v>550</v>
      </c>
      <c r="SKY21" s="530" t="s">
        <v>550</v>
      </c>
      <c r="SKZ21" s="530" t="s">
        <v>550</v>
      </c>
      <c r="SLA21" s="530" t="s">
        <v>550</v>
      </c>
      <c r="SLB21" s="530" t="s">
        <v>550</v>
      </c>
      <c r="SLC21" s="530" t="s">
        <v>550</v>
      </c>
      <c r="SLD21" s="530" t="s">
        <v>550</v>
      </c>
      <c r="SLE21" s="530" t="s">
        <v>550</v>
      </c>
      <c r="SLF21" s="530" t="s">
        <v>550</v>
      </c>
      <c r="SLG21" s="530" t="s">
        <v>550</v>
      </c>
      <c r="SLH21" s="530" t="s">
        <v>550</v>
      </c>
      <c r="SLI21" s="530" t="s">
        <v>550</v>
      </c>
      <c r="SLJ21" s="530" t="s">
        <v>550</v>
      </c>
      <c r="SLK21" s="530" t="s">
        <v>550</v>
      </c>
      <c r="SLL21" s="530" t="s">
        <v>550</v>
      </c>
      <c r="SLM21" s="530" t="s">
        <v>550</v>
      </c>
      <c r="SLN21" s="530" t="s">
        <v>550</v>
      </c>
      <c r="SLO21" s="530" t="s">
        <v>550</v>
      </c>
      <c r="SLP21" s="530" t="s">
        <v>550</v>
      </c>
      <c r="SLQ21" s="530" t="s">
        <v>550</v>
      </c>
      <c r="SLR21" s="530" t="s">
        <v>550</v>
      </c>
      <c r="SLS21" s="530" t="s">
        <v>550</v>
      </c>
      <c r="SLT21" s="530" t="s">
        <v>550</v>
      </c>
      <c r="SLU21" s="530" t="s">
        <v>550</v>
      </c>
      <c r="SLV21" s="530" t="s">
        <v>550</v>
      </c>
      <c r="SLW21" s="530" t="s">
        <v>550</v>
      </c>
      <c r="SLX21" s="530" t="s">
        <v>550</v>
      </c>
      <c r="SLY21" s="530" t="s">
        <v>550</v>
      </c>
      <c r="SLZ21" s="530" t="s">
        <v>550</v>
      </c>
      <c r="SMA21" s="530" t="s">
        <v>550</v>
      </c>
      <c r="SMB21" s="530" t="s">
        <v>550</v>
      </c>
      <c r="SMC21" s="530" t="s">
        <v>550</v>
      </c>
      <c r="SMD21" s="530" t="s">
        <v>550</v>
      </c>
      <c r="SME21" s="530" t="s">
        <v>550</v>
      </c>
      <c r="SMF21" s="530" t="s">
        <v>550</v>
      </c>
      <c r="SMG21" s="530" t="s">
        <v>550</v>
      </c>
      <c r="SMH21" s="530" t="s">
        <v>550</v>
      </c>
      <c r="SMI21" s="530" t="s">
        <v>550</v>
      </c>
      <c r="SMJ21" s="530" t="s">
        <v>550</v>
      </c>
      <c r="SMK21" s="530" t="s">
        <v>550</v>
      </c>
      <c r="SML21" s="530" t="s">
        <v>550</v>
      </c>
      <c r="SMM21" s="530" t="s">
        <v>550</v>
      </c>
      <c r="SMN21" s="530" t="s">
        <v>550</v>
      </c>
      <c r="SMO21" s="530" t="s">
        <v>550</v>
      </c>
      <c r="SMP21" s="530" t="s">
        <v>550</v>
      </c>
      <c r="SMQ21" s="530" t="s">
        <v>550</v>
      </c>
      <c r="SMR21" s="530" t="s">
        <v>550</v>
      </c>
      <c r="SMS21" s="530" t="s">
        <v>550</v>
      </c>
      <c r="SMT21" s="530" t="s">
        <v>550</v>
      </c>
      <c r="SMU21" s="530" t="s">
        <v>550</v>
      </c>
      <c r="SMV21" s="530" t="s">
        <v>550</v>
      </c>
      <c r="SMW21" s="530" t="s">
        <v>550</v>
      </c>
      <c r="SMX21" s="530" t="s">
        <v>550</v>
      </c>
      <c r="SMY21" s="530" t="s">
        <v>550</v>
      </c>
      <c r="SMZ21" s="530" t="s">
        <v>550</v>
      </c>
      <c r="SNA21" s="530" t="s">
        <v>550</v>
      </c>
      <c r="SNB21" s="530" t="s">
        <v>550</v>
      </c>
      <c r="SNC21" s="530" t="s">
        <v>550</v>
      </c>
      <c r="SND21" s="530" t="s">
        <v>550</v>
      </c>
      <c r="SNE21" s="530" t="s">
        <v>550</v>
      </c>
      <c r="SNF21" s="530" t="s">
        <v>550</v>
      </c>
      <c r="SNG21" s="530" t="s">
        <v>550</v>
      </c>
      <c r="SNH21" s="530" t="s">
        <v>550</v>
      </c>
      <c r="SNI21" s="530" t="s">
        <v>550</v>
      </c>
      <c r="SNJ21" s="530" t="s">
        <v>550</v>
      </c>
      <c r="SNK21" s="530" t="s">
        <v>550</v>
      </c>
      <c r="SNL21" s="530" t="s">
        <v>550</v>
      </c>
      <c r="SNM21" s="530" t="s">
        <v>550</v>
      </c>
      <c r="SNN21" s="530" t="s">
        <v>550</v>
      </c>
      <c r="SNO21" s="530" t="s">
        <v>550</v>
      </c>
      <c r="SNP21" s="530" t="s">
        <v>550</v>
      </c>
      <c r="SNQ21" s="530" t="s">
        <v>550</v>
      </c>
      <c r="SNR21" s="530" t="s">
        <v>550</v>
      </c>
      <c r="SNS21" s="530" t="s">
        <v>550</v>
      </c>
      <c r="SNT21" s="530" t="s">
        <v>550</v>
      </c>
      <c r="SNU21" s="530" t="s">
        <v>550</v>
      </c>
      <c r="SNV21" s="530" t="s">
        <v>550</v>
      </c>
      <c r="SNW21" s="530" t="s">
        <v>550</v>
      </c>
      <c r="SNX21" s="530" t="s">
        <v>550</v>
      </c>
      <c r="SNY21" s="530" t="s">
        <v>550</v>
      </c>
      <c r="SNZ21" s="530" t="s">
        <v>550</v>
      </c>
      <c r="SOA21" s="530" t="s">
        <v>550</v>
      </c>
      <c r="SOB21" s="530" t="s">
        <v>550</v>
      </c>
      <c r="SOC21" s="530" t="s">
        <v>550</v>
      </c>
      <c r="SOD21" s="530" t="s">
        <v>550</v>
      </c>
      <c r="SOE21" s="530" t="s">
        <v>550</v>
      </c>
      <c r="SOF21" s="530" t="s">
        <v>550</v>
      </c>
      <c r="SOG21" s="530" t="s">
        <v>550</v>
      </c>
      <c r="SOH21" s="530" t="s">
        <v>550</v>
      </c>
      <c r="SOI21" s="530" t="s">
        <v>550</v>
      </c>
      <c r="SOJ21" s="530" t="s">
        <v>550</v>
      </c>
      <c r="SOK21" s="530" t="s">
        <v>550</v>
      </c>
      <c r="SOL21" s="530" t="s">
        <v>550</v>
      </c>
      <c r="SOM21" s="530" t="s">
        <v>550</v>
      </c>
      <c r="SON21" s="530" t="s">
        <v>550</v>
      </c>
      <c r="SOO21" s="530" t="s">
        <v>550</v>
      </c>
      <c r="SOP21" s="530" t="s">
        <v>550</v>
      </c>
      <c r="SOQ21" s="530" t="s">
        <v>550</v>
      </c>
      <c r="SOR21" s="530" t="s">
        <v>550</v>
      </c>
      <c r="SOS21" s="530" t="s">
        <v>550</v>
      </c>
      <c r="SOT21" s="530" t="s">
        <v>550</v>
      </c>
      <c r="SOU21" s="530" t="s">
        <v>550</v>
      </c>
      <c r="SOV21" s="530" t="s">
        <v>550</v>
      </c>
      <c r="SOW21" s="530" t="s">
        <v>550</v>
      </c>
      <c r="SOX21" s="530" t="s">
        <v>550</v>
      </c>
      <c r="SOY21" s="530" t="s">
        <v>550</v>
      </c>
      <c r="SOZ21" s="530" t="s">
        <v>550</v>
      </c>
      <c r="SPA21" s="530" t="s">
        <v>550</v>
      </c>
      <c r="SPB21" s="530" t="s">
        <v>550</v>
      </c>
      <c r="SPC21" s="530" t="s">
        <v>550</v>
      </c>
      <c r="SPD21" s="530" t="s">
        <v>550</v>
      </c>
      <c r="SPE21" s="530" t="s">
        <v>550</v>
      </c>
      <c r="SPF21" s="530" t="s">
        <v>550</v>
      </c>
      <c r="SPG21" s="530" t="s">
        <v>550</v>
      </c>
      <c r="SPH21" s="530" t="s">
        <v>550</v>
      </c>
      <c r="SPI21" s="530" t="s">
        <v>550</v>
      </c>
      <c r="SPJ21" s="530" t="s">
        <v>550</v>
      </c>
      <c r="SPK21" s="530" t="s">
        <v>550</v>
      </c>
      <c r="SPL21" s="530" t="s">
        <v>550</v>
      </c>
      <c r="SPM21" s="530" t="s">
        <v>550</v>
      </c>
      <c r="SPN21" s="530" t="s">
        <v>550</v>
      </c>
      <c r="SPO21" s="530" t="s">
        <v>550</v>
      </c>
      <c r="SPP21" s="530" t="s">
        <v>550</v>
      </c>
      <c r="SPQ21" s="530" t="s">
        <v>550</v>
      </c>
      <c r="SPR21" s="530" t="s">
        <v>550</v>
      </c>
      <c r="SPS21" s="530" t="s">
        <v>550</v>
      </c>
      <c r="SPT21" s="530" t="s">
        <v>550</v>
      </c>
      <c r="SPU21" s="530" t="s">
        <v>550</v>
      </c>
      <c r="SPV21" s="530" t="s">
        <v>550</v>
      </c>
      <c r="SPW21" s="530" t="s">
        <v>550</v>
      </c>
      <c r="SPX21" s="530" t="s">
        <v>550</v>
      </c>
      <c r="SPY21" s="530" t="s">
        <v>550</v>
      </c>
      <c r="SPZ21" s="530" t="s">
        <v>550</v>
      </c>
      <c r="SQA21" s="530" t="s">
        <v>550</v>
      </c>
      <c r="SQB21" s="530" t="s">
        <v>550</v>
      </c>
      <c r="SQC21" s="530" t="s">
        <v>550</v>
      </c>
      <c r="SQD21" s="530" t="s">
        <v>550</v>
      </c>
      <c r="SQE21" s="530" t="s">
        <v>550</v>
      </c>
      <c r="SQF21" s="530" t="s">
        <v>550</v>
      </c>
      <c r="SQG21" s="530" t="s">
        <v>550</v>
      </c>
      <c r="SQH21" s="530" t="s">
        <v>550</v>
      </c>
      <c r="SQI21" s="530" t="s">
        <v>550</v>
      </c>
      <c r="SQJ21" s="530" t="s">
        <v>550</v>
      </c>
      <c r="SQK21" s="530" t="s">
        <v>550</v>
      </c>
      <c r="SQL21" s="530" t="s">
        <v>550</v>
      </c>
      <c r="SQM21" s="530" t="s">
        <v>550</v>
      </c>
      <c r="SQN21" s="530" t="s">
        <v>550</v>
      </c>
      <c r="SQO21" s="530" t="s">
        <v>550</v>
      </c>
      <c r="SQP21" s="530" t="s">
        <v>550</v>
      </c>
      <c r="SQQ21" s="530" t="s">
        <v>550</v>
      </c>
      <c r="SQR21" s="530" t="s">
        <v>550</v>
      </c>
      <c r="SQS21" s="530" t="s">
        <v>550</v>
      </c>
      <c r="SQT21" s="530" t="s">
        <v>550</v>
      </c>
      <c r="SQU21" s="530" t="s">
        <v>550</v>
      </c>
      <c r="SQV21" s="530" t="s">
        <v>550</v>
      </c>
      <c r="SQW21" s="530" t="s">
        <v>550</v>
      </c>
      <c r="SQX21" s="530" t="s">
        <v>550</v>
      </c>
      <c r="SQY21" s="530" t="s">
        <v>550</v>
      </c>
      <c r="SQZ21" s="530" t="s">
        <v>550</v>
      </c>
      <c r="SRA21" s="530" t="s">
        <v>550</v>
      </c>
      <c r="SRB21" s="530" t="s">
        <v>550</v>
      </c>
      <c r="SRC21" s="530" t="s">
        <v>550</v>
      </c>
      <c r="SRD21" s="530" t="s">
        <v>550</v>
      </c>
      <c r="SRE21" s="530" t="s">
        <v>550</v>
      </c>
      <c r="SRF21" s="530" t="s">
        <v>550</v>
      </c>
      <c r="SRG21" s="530" t="s">
        <v>550</v>
      </c>
      <c r="SRH21" s="530" t="s">
        <v>550</v>
      </c>
      <c r="SRI21" s="530" t="s">
        <v>550</v>
      </c>
      <c r="SRJ21" s="530" t="s">
        <v>550</v>
      </c>
      <c r="SRK21" s="530" t="s">
        <v>550</v>
      </c>
      <c r="SRL21" s="530" t="s">
        <v>550</v>
      </c>
      <c r="SRM21" s="530" t="s">
        <v>550</v>
      </c>
      <c r="SRN21" s="530" t="s">
        <v>550</v>
      </c>
      <c r="SRO21" s="530" t="s">
        <v>550</v>
      </c>
      <c r="SRP21" s="530" t="s">
        <v>550</v>
      </c>
      <c r="SRQ21" s="530" t="s">
        <v>550</v>
      </c>
      <c r="SRR21" s="530" t="s">
        <v>550</v>
      </c>
      <c r="SRS21" s="530" t="s">
        <v>550</v>
      </c>
      <c r="SRT21" s="530" t="s">
        <v>550</v>
      </c>
      <c r="SRU21" s="530" t="s">
        <v>550</v>
      </c>
      <c r="SRV21" s="530" t="s">
        <v>550</v>
      </c>
      <c r="SRW21" s="530" t="s">
        <v>550</v>
      </c>
      <c r="SRX21" s="530" t="s">
        <v>550</v>
      </c>
      <c r="SRY21" s="530" t="s">
        <v>550</v>
      </c>
      <c r="SRZ21" s="530" t="s">
        <v>550</v>
      </c>
      <c r="SSA21" s="530" t="s">
        <v>550</v>
      </c>
      <c r="SSB21" s="530" t="s">
        <v>550</v>
      </c>
      <c r="SSC21" s="530" t="s">
        <v>550</v>
      </c>
      <c r="SSD21" s="530" t="s">
        <v>550</v>
      </c>
      <c r="SSE21" s="530" t="s">
        <v>550</v>
      </c>
      <c r="SSF21" s="530" t="s">
        <v>550</v>
      </c>
      <c r="SSG21" s="530" t="s">
        <v>550</v>
      </c>
      <c r="SSH21" s="530" t="s">
        <v>550</v>
      </c>
      <c r="SSI21" s="530" t="s">
        <v>550</v>
      </c>
      <c r="SSJ21" s="530" t="s">
        <v>550</v>
      </c>
      <c r="SSK21" s="530" t="s">
        <v>550</v>
      </c>
      <c r="SSL21" s="530" t="s">
        <v>550</v>
      </c>
      <c r="SSM21" s="530" t="s">
        <v>550</v>
      </c>
      <c r="SSN21" s="530" t="s">
        <v>550</v>
      </c>
      <c r="SSO21" s="530" t="s">
        <v>550</v>
      </c>
      <c r="SSP21" s="530" t="s">
        <v>550</v>
      </c>
      <c r="SSQ21" s="530" t="s">
        <v>550</v>
      </c>
      <c r="SSR21" s="530" t="s">
        <v>550</v>
      </c>
      <c r="SSS21" s="530" t="s">
        <v>550</v>
      </c>
      <c r="SST21" s="530" t="s">
        <v>550</v>
      </c>
      <c r="SSU21" s="530" t="s">
        <v>550</v>
      </c>
      <c r="SSV21" s="530" t="s">
        <v>550</v>
      </c>
      <c r="SSW21" s="530" t="s">
        <v>550</v>
      </c>
      <c r="SSX21" s="530" t="s">
        <v>550</v>
      </c>
      <c r="SSY21" s="530" t="s">
        <v>550</v>
      </c>
      <c r="SSZ21" s="530" t="s">
        <v>550</v>
      </c>
      <c r="STA21" s="530" t="s">
        <v>550</v>
      </c>
      <c r="STB21" s="530" t="s">
        <v>550</v>
      </c>
      <c r="STC21" s="530" t="s">
        <v>550</v>
      </c>
      <c r="STD21" s="530" t="s">
        <v>550</v>
      </c>
      <c r="STE21" s="530" t="s">
        <v>550</v>
      </c>
      <c r="STF21" s="530" t="s">
        <v>550</v>
      </c>
      <c r="STG21" s="530" t="s">
        <v>550</v>
      </c>
      <c r="STH21" s="530" t="s">
        <v>550</v>
      </c>
      <c r="STI21" s="530" t="s">
        <v>550</v>
      </c>
      <c r="STJ21" s="530" t="s">
        <v>550</v>
      </c>
      <c r="STK21" s="530" t="s">
        <v>550</v>
      </c>
      <c r="STL21" s="530" t="s">
        <v>550</v>
      </c>
      <c r="STM21" s="530" t="s">
        <v>550</v>
      </c>
      <c r="STN21" s="530" t="s">
        <v>550</v>
      </c>
      <c r="STO21" s="530" t="s">
        <v>550</v>
      </c>
      <c r="STP21" s="530" t="s">
        <v>550</v>
      </c>
      <c r="STQ21" s="530" t="s">
        <v>550</v>
      </c>
      <c r="STR21" s="530" t="s">
        <v>550</v>
      </c>
      <c r="STS21" s="530" t="s">
        <v>550</v>
      </c>
      <c r="STT21" s="530" t="s">
        <v>550</v>
      </c>
      <c r="STU21" s="530" t="s">
        <v>550</v>
      </c>
      <c r="STV21" s="530" t="s">
        <v>550</v>
      </c>
      <c r="STW21" s="530" t="s">
        <v>550</v>
      </c>
      <c r="STX21" s="530" t="s">
        <v>550</v>
      </c>
      <c r="STY21" s="530" t="s">
        <v>550</v>
      </c>
      <c r="STZ21" s="530" t="s">
        <v>550</v>
      </c>
      <c r="SUA21" s="530" t="s">
        <v>550</v>
      </c>
      <c r="SUB21" s="530" t="s">
        <v>550</v>
      </c>
      <c r="SUC21" s="530" t="s">
        <v>550</v>
      </c>
      <c r="SUD21" s="530" t="s">
        <v>550</v>
      </c>
      <c r="SUE21" s="530" t="s">
        <v>550</v>
      </c>
      <c r="SUF21" s="530" t="s">
        <v>550</v>
      </c>
      <c r="SUG21" s="530" t="s">
        <v>550</v>
      </c>
      <c r="SUH21" s="530" t="s">
        <v>550</v>
      </c>
      <c r="SUI21" s="530" t="s">
        <v>550</v>
      </c>
      <c r="SUJ21" s="530" t="s">
        <v>550</v>
      </c>
      <c r="SUK21" s="530" t="s">
        <v>550</v>
      </c>
      <c r="SUL21" s="530" t="s">
        <v>550</v>
      </c>
      <c r="SUM21" s="530" t="s">
        <v>550</v>
      </c>
      <c r="SUN21" s="530" t="s">
        <v>550</v>
      </c>
      <c r="SUO21" s="530" t="s">
        <v>550</v>
      </c>
      <c r="SUP21" s="530" t="s">
        <v>550</v>
      </c>
      <c r="SUQ21" s="530" t="s">
        <v>550</v>
      </c>
      <c r="SUR21" s="530" t="s">
        <v>550</v>
      </c>
      <c r="SUS21" s="530" t="s">
        <v>550</v>
      </c>
      <c r="SUT21" s="530" t="s">
        <v>550</v>
      </c>
      <c r="SUU21" s="530" t="s">
        <v>550</v>
      </c>
      <c r="SUV21" s="530" t="s">
        <v>550</v>
      </c>
      <c r="SUW21" s="530" t="s">
        <v>550</v>
      </c>
      <c r="SUX21" s="530" t="s">
        <v>550</v>
      </c>
      <c r="SUY21" s="530" t="s">
        <v>550</v>
      </c>
      <c r="SUZ21" s="530" t="s">
        <v>550</v>
      </c>
      <c r="SVA21" s="530" t="s">
        <v>550</v>
      </c>
      <c r="SVB21" s="530" t="s">
        <v>550</v>
      </c>
      <c r="SVC21" s="530" t="s">
        <v>550</v>
      </c>
      <c r="SVD21" s="530" t="s">
        <v>550</v>
      </c>
      <c r="SVE21" s="530" t="s">
        <v>550</v>
      </c>
      <c r="SVF21" s="530" t="s">
        <v>550</v>
      </c>
      <c r="SVG21" s="530" t="s">
        <v>550</v>
      </c>
      <c r="SVH21" s="530" t="s">
        <v>550</v>
      </c>
      <c r="SVI21" s="530" t="s">
        <v>550</v>
      </c>
      <c r="SVJ21" s="530" t="s">
        <v>550</v>
      </c>
      <c r="SVK21" s="530" t="s">
        <v>550</v>
      </c>
      <c r="SVL21" s="530" t="s">
        <v>550</v>
      </c>
      <c r="SVM21" s="530" t="s">
        <v>550</v>
      </c>
      <c r="SVN21" s="530" t="s">
        <v>550</v>
      </c>
      <c r="SVO21" s="530" t="s">
        <v>550</v>
      </c>
      <c r="SVP21" s="530" t="s">
        <v>550</v>
      </c>
      <c r="SVQ21" s="530" t="s">
        <v>550</v>
      </c>
      <c r="SVR21" s="530" t="s">
        <v>550</v>
      </c>
      <c r="SVS21" s="530" t="s">
        <v>550</v>
      </c>
      <c r="SVT21" s="530" t="s">
        <v>550</v>
      </c>
      <c r="SVU21" s="530" t="s">
        <v>550</v>
      </c>
      <c r="SVV21" s="530" t="s">
        <v>550</v>
      </c>
      <c r="SVW21" s="530" t="s">
        <v>550</v>
      </c>
      <c r="SVX21" s="530" t="s">
        <v>550</v>
      </c>
      <c r="SVY21" s="530" t="s">
        <v>550</v>
      </c>
      <c r="SVZ21" s="530" t="s">
        <v>550</v>
      </c>
      <c r="SWA21" s="530" t="s">
        <v>550</v>
      </c>
      <c r="SWB21" s="530" t="s">
        <v>550</v>
      </c>
      <c r="SWC21" s="530" t="s">
        <v>550</v>
      </c>
      <c r="SWD21" s="530" t="s">
        <v>550</v>
      </c>
      <c r="SWE21" s="530" t="s">
        <v>550</v>
      </c>
      <c r="SWF21" s="530" t="s">
        <v>550</v>
      </c>
      <c r="SWG21" s="530" t="s">
        <v>550</v>
      </c>
      <c r="SWH21" s="530" t="s">
        <v>550</v>
      </c>
      <c r="SWI21" s="530" t="s">
        <v>550</v>
      </c>
      <c r="SWJ21" s="530" t="s">
        <v>550</v>
      </c>
      <c r="SWK21" s="530" t="s">
        <v>550</v>
      </c>
      <c r="SWL21" s="530" t="s">
        <v>550</v>
      </c>
      <c r="SWM21" s="530" t="s">
        <v>550</v>
      </c>
      <c r="SWN21" s="530" t="s">
        <v>550</v>
      </c>
      <c r="SWO21" s="530" t="s">
        <v>550</v>
      </c>
      <c r="SWP21" s="530" t="s">
        <v>550</v>
      </c>
      <c r="SWQ21" s="530" t="s">
        <v>550</v>
      </c>
      <c r="SWR21" s="530" t="s">
        <v>550</v>
      </c>
      <c r="SWS21" s="530" t="s">
        <v>550</v>
      </c>
      <c r="SWT21" s="530" t="s">
        <v>550</v>
      </c>
      <c r="SWU21" s="530" t="s">
        <v>550</v>
      </c>
      <c r="SWV21" s="530" t="s">
        <v>550</v>
      </c>
      <c r="SWW21" s="530" t="s">
        <v>550</v>
      </c>
      <c r="SWX21" s="530" t="s">
        <v>550</v>
      </c>
      <c r="SWY21" s="530" t="s">
        <v>550</v>
      </c>
      <c r="SWZ21" s="530" t="s">
        <v>550</v>
      </c>
      <c r="SXA21" s="530" t="s">
        <v>550</v>
      </c>
      <c r="SXB21" s="530" t="s">
        <v>550</v>
      </c>
      <c r="SXC21" s="530" t="s">
        <v>550</v>
      </c>
      <c r="SXD21" s="530" t="s">
        <v>550</v>
      </c>
      <c r="SXE21" s="530" t="s">
        <v>550</v>
      </c>
      <c r="SXF21" s="530" t="s">
        <v>550</v>
      </c>
      <c r="SXG21" s="530" t="s">
        <v>550</v>
      </c>
      <c r="SXH21" s="530" t="s">
        <v>550</v>
      </c>
      <c r="SXI21" s="530" t="s">
        <v>550</v>
      </c>
      <c r="SXJ21" s="530" t="s">
        <v>550</v>
      </c>
      <c r="SXK21" s="530" t="s">
        <v>550</v>
      </c>
      <c r="SXL21" s="530" t="s">
        <v>550</v>
      </c>
      <c r="SXM21" s="530" t="s">
        <v>550</v>
      </c>
      <c r="SXN21" s="530" t="s">
        <v>550</v>
      </c>
      <c r="SXO21" s="530" t="s">
        <v>550</v>
      </c>
      <c r="SXP21" s="530" t="s">
        <v>550</v>
      </c>
      <c r="SXQ21" s="530" t="s">
        <v>550</v>
      </c>
      <c r="SXR21" s="530" t="s">
        <v>550</v>
      </c>
      <c r="SXS21" s="530" t="s">
        <v>550</v>
      </c>
      <c r="SXT21" s="530" t="s">
        <v>550</v>
      </c>
      <c r="SXU21" s="530" t="s">
        <v>550</v>
      </c>
      <c r="SXV21" s="530" t="s">
        <v>550</v>
      </c>
      <c r="SXW21" s="530" t="s">
        <v>550</v>
      </c>
      <c r="SXX21" s="530" t="s">
        <v>550</v>
      </c>
      <c r="SXY21" s="530" t="s">
        <v>550</v>
      </c>
      <c r="SXZ21" s="530" t="s">
        <v>550</v>
      </c>
      <c r="SYA21" s="530" t="s">
        <v>550</v>
      </c>
      <c r="SYB21" s="530" t="s">
        <v>550</v>
      </c>
      <c r="SYC21" s="530" t="s">
        <v>550</v>
      </c>
      <c r="SYD21" s="530" t="s">
        <v>550</v>
      </c>
      <c r="SYE21" s="530" t="s">
        <v>550</v>
      </c>
      <c r="SYF21" s="530" t="s">
        <v>550</v>
      </c>
      <c r="SYG21" s="530" t="s">
        <v>550</v>
      </c>
      <c r="SYH21" s="530" t="s">
        <v>550</v>
      </c>
      <c r="SYI21" s="530" t="s">
        <v>550</v>
      </c>
      <c r="SYJ21" s="530" t="s">
        <v>550</v>
      </c>
      <c r="SYK21" s="530" t="s">
        <v>550</v>
      </c>
      <c r="SYL21" s="530" t="s">
        <v>550</v>
      </c>
      <c r="SYM21" s="530" t="s">
        <v>550</v>
      </c>
      <c r="SYN21" s="530" t="s">
        <v>550</v>
      </c>
      <c r="SYO21" s="530" t="s">
        <v>550</v>
      </c>
      <c r="SYP21" s="530" t="s">
        <v>550</v>
      </c>
      <c r="SYQ21" s="530" t="s">
        <v>550</v>
      </c>
      <c r="SYR21" s="530" t="s">
        <v>550</v>
      </c>
      <c r="SYS21" s="530" t="s">
        <v>550</v>
      </c>
      <c r="SYT21" s="530" t="s">
        <v>550</v>
      </c>
      <c r="SYU21" s="530" t="s">
        <v>550</v>
      </c>
      <c r="SYV21" s="530" t="s">
        <v>550</v>
      </c>
      <c r="SYW21" s="530" t="s">
        <v>550</v>
      </c>
      <c r="SYX21" s="530" t="s">
        <v>550</v>
      </c>
      <c r="SYY21" s="530" t="s">
        <v>550</v>
      </c>
      <c r="SYZ21" s="530" t="s">
        <v>550</v>
      </c>
      <c r="SZA21" s="530" t="s">
        <v>550</v>
      </c>
      <c r="SZB21" s="530" t="s">
        <v>550</v>
      </c>
      <c r="SZC21" s="530" t="s">
        <v>550</v>
      </c>
      <c r="SZD21" s="530" t="s">
        <v>550</v>
      </c>
      <c r="SZE21" s="530" t="s">
        <v>550</v>
      </c>
      <c r="SZF21" s="530" t="s">
        <v>550</v>
      </c>
      <c r="SZG21" s="530" t="s">
        <v>550</v>
      </c>
      <c r="SZH21" s="530" t="s">
        <v>550</v>
      </c>
      <c r="SZI21" s="530" t="s">
        <v>550</v>
      </c>
      <c r="SZJ21" s="530" t="s">
        <v>550</v>
      </c>
      <c r="SZK21" s="530" t="s">
        <v>550</v>
      </c>
      <c r="SZL21" s="530" t="s">
        <v>550</v>
      </c>
      <c r="SZM21" s="530" t="s">
        <v>550</v>
      </c>
      <c r="SZN21" s="530" t="s">
        <v>550</v>
      </c>
      <c r="SZO21" s="530" t="s">
        <v>550</v>
      </c>
      <c r="SZP21" s="530" t="s">
        <v>550</v>
      </c>
      <c r="SZQ21" s="530" t="s">
        <v>550</v>
      </c>
      <c r="SZR21" s="530" t="s">
        <v>550</v>
      </c>
      <c r="SZS21" s="530" t="s">
        <v>550</v>
      </c>
      <c r="SZT21" s="530" t="s">
        <v>550</v>
      </c>
      <c r="SZU21" s="530" t="s">
        <v>550</v>
      </c>
      <c r="SZV21" s="530" t="s">
        <v>550</v>
      </c>
      <c r="SZW21" s="530" t="s">
        <v>550</v>
      </c>
      <c r="SZX21" s="530" t="s">
        <v>550</v>
      </c>
      <c r="SZY21" s="530" t="s">
        <v>550</v>
      </c>
      <c r="SZZ21" s="530" t="s">
        <v>550</v>
      </c>
      <c r="TAA21" s="530" t="s">
        <v>550</v>
      </c>
      <c r="TAB21" s="530" t="s">
        <v>550</v>
      </c>
      <c r="TAC21" s="530" t="s">
        <v>550</v>
      </c>
      <c r="TAD21" s="530" t="s">
        <v>550</v>
      </c>
      <c r="TAE21" s="530" t="s">
        <v>550</v>
      </c>
      <c r="TAF21" s="530" t="s">
        <v>550</v>
      </c>
      <c r="TAG21" s="530" t="s">
        <v>550</v>
      </c>
      <c r="TAH21" s="530" t="s">
        <v>550</v>
      </c>
      <c r="TAI21" s="530" t="s">
        <v>550</v>
      </c>
      <c r="TAJ21" s="530" t="s">
        <v>550</v>
      </c>
      <c r="TAK21" s="530" t="s">
        <v>550</v>
      </c>
      <c r="TAL21" s="530" t="s">
        <v>550</v>
      </c>
      <c r="TAM21" s="530" t="s">
        <v>550</v>
      </c>
      <c r="TAN21" s="530" t="s">
        <v>550</v>
      </c>
      <c r="TAO21" s="530" t="s">
        <v>550</v>
      </c>
      <c r="TAP21" s="530" t="s">
        <v>550</v>
      </c>
      <c r="TAQ21" s="530" t="s">
        <v>550</v>
      </c>
      <c r="TAR21" s="530" t="s">
        <v>550</v>
      </c>
      <c r="TAS21" s="530" t="s">
        <v>550</v>
      </c>
      <c r="TAT21" s="530" t="s">
        <v>550</v>
      </c>
      <c r="TAU21" s="530" t="s">
        <v>550</v>
      </c>
      <c r="TAV21" s="530" t="s">
        <v>550</v>
      </c>
      <c r="TAW21" s="530" t="s">
        <v>550</v>
      </c>
      <c r="TAX21" s="530" t="s">
        <v>550</v>
      </c>
      <c r="TAY21" s="530" t="s">
        <v>550</v>
      </c>
      <c r="TAZ21" s="530" t="s">
        <v>550</v>
      </c>
      <c r="TBA21" s="530" t="s">
        <v>550</v>
      </c>
      <c r="TBB21" s="530" t="s">
        <v>550</v>
      </c>
      <c r="TBC21" s="530" t="s">
        <v>550</v>
      </c>
      <c r="TBD21" s="530" t="s">
        <v>550</v>
      </c>
      <c r="TBE21" s="530" t="s">
        <v>550</v>
      </c>
      <c r="TBF21" s="530" t="s">
        <v>550</v>
      </c>
      <c r="TBG21" s="530" t="s">
        <v>550</v>
      </c>
      <c r="TBH21" s="530" t="s">
        <v>550</v>
      </c>
      <c r="TBI21" s="530" t="s">
        <v>550</v>
      </c>
      <c r="TBJ21" s="530" t="s">
        <v>550</v>
      </c>
      <c r="TBK21" s="530" t="s">
        <v>550</v>
      </c>
      <c r="TBL21" s="530" t="s">
        <v>550</v>
      </c>
      <c r="TBM21" s="530" t="s">
        <v>550</v>
      </c>
      <c r="TBN21" s="530" t="s">
        <v>550</v>
      </c>
      <c r="TBO21" s="530" t="s">
        <v>550</v>
      </c>
      <c r="TBP21" s="530" t="s">
        <v>550</v>
      </c>
      <c r="TBQ21" s="530" t="s">
        <v>550</v>
      </c>
      <c r="TBR21" s="530" t="s">
        <v>550</v>
      </c>
      <c r="TBS21" s="530" t="s">
        <v>550</v>
      </c>
      <c r="TBT21" s="530" t="s">
        <v>550</v>
      </c>
      <c r="TBU21" s="530" t="s">
        <v>550</v>
      </c>
      <c r="TBV21" s="530" t="s">
        <v>550</v>
      </c>
      <c r="TBW21" s="530" t="s">
        <v>550</v>
      </c>
      <c r="TBX21" s="530" t="s">
        <v>550</v>
      </c>
      <c r="TBY21" s="530" t="s">
        <v>550</v>
      </c>
      <c r="TBZ21" s="530" t="s">
        <v>550</v>
      </c>
      <c r="TCA21" s="530" t="s">
        <v>550</v>
      </c>
      <c r="TCB21" s="530" t="s">
        <v>550</v>
      </c>
      <c r="TCC21" s="530" t="s">
        <v>550</v>
      </c>
      <c r="TCD21" s="530" t="s">
        <v>550</v>
      </c>
      <c r="TCE21" s="530" t="s">
        <v>550</v>
      </c>
      <c r="TCF21" s="530" t="s">
        <v>550</v>
      </c>
      <c r="TCG21" s="530" t="s">
        <v>550</v>
      </c>
      <c r="TCH21" s="530" t="s">
        <v>550</v>
      </c>
      <c r="TCI21" s="530" t="s">
        <v>550</v>
      </c>
      <c r="TCJ21" s="530" t="s">
        <v>550</v>
      </c>
      <c r="TCK21" s="530" t="s">
        <v>550</v>
      </c>
      <c r="TCL21" s="530" t="s">
        <v>550</v>
      </c>
      <c r="TCM21" s="530" t="s">
        <v>550</v>
      </c>
      <c r="TCN21" s="530" t="s">
        <v>550</v>
      </c>
      <c r="TCO21" s="530" t="s">
        <v>550</v>
      </c>
      <c r="TCP21" s="530" t="s">
        <v>550</v>
      </c>
      <c r="TCQ21" s="530" t="s">
        <v>550</v>
      </c>
      <c r="TCR21" s="530" t="s">
        <v>550</v>
      </c>
      <c r="TCS21" s="530" t="s">
        <v>550</v>
      </c>
      <c r="TCT21" s="530" t="s">
        <v>550</v>
      </c>
      <c r="TCU21" s="530" t="s">
        <v>550</v>
      </c>
      <c r="TCV21" s="530" t="s">
        <v>550</v>
      </c>
      <c r="TCW21" s="530" t="s">
        <v>550</v>
      </c>
      <c r="TCX21" s="530" t="s">
        <v>550</v>
      </c>
      <c r="TCY21" s="530" t="s">
        <v>550</v>
      </c>
      <c r="TCZ21" s="530" t="s">
        <v>550</v>
      </c>
      <c r="TDA21" s="530" t="s">
        <v>550</v>
      </c>
      <c r="TDB21" s="530" t="s">
        <v>550</v>
      </c>
      <c r="TDC21" s="530" t="s">
        <v>550</v>
      </c>
      <c r="TDD21" s="530" t="s">
        <v>550</v>
      </c>
      <c r="TDE21" s="530" t="s">
        <v>550</v>
      </c>
      <c r="TDF21" s="530" t="s">
        <v>550</v>
      </c>
      <c r="TDG21" s="530" t="s">
        <v>550</v>
      </c>
      <c r="TDH21" s="530" t="s">
        <v>550</v>
      </c>
      <c r="TDI21" s="530" t="s">
        <v>550</v>
      </c>
      <c r="TDJ21" s="530" t="s">
        <v>550</v>
      </c>
      <c r="TDK21" s="530" t="s">
        <v>550</v>
      </c>
      <c r="TDL21" s="530" t="s">
        <v>550</v>
      </c>
      <c r="TDM21" s="530" t="s">
        <v>550</v>
      </c>
      <c r="TDN21" s="530" t="s">
        <v>550</v>
      </c>
      <c r="TDO21" s="530" t="s">
        <v>550</v>
      </c>
      <c r="TDP21" s="530" t="s">
        <v>550</v>
      </c>
      <c r="TDQ21" s="530" t="s">
        <v>550</v>
      </c>
      <c r="TDR21" s="530" t="s">
        <v>550</v>
      </c>
      <c r="TDS21" s="530" t="s">
        <v>550</v>
      </c>
      <c r="TDT21" s="530" t="s">
        <v>550</v>
      </c>
      <c r="TDU21" s="530" t="s">
        <v>550</v>
      </c>
      <c r="TDV21" s="530" t="s">
        <v>550</v>
      </c>
      <c r="TDW21" s="530" t="s">
        <v>550</v>
      </c>
      <c r="TDX21" s="530" t="s">
        <v>550</v>
      </c>
      <c r="TDY21" s="530" t="s">
        <v>550</v>
      </c>
      <c r="TDZ21" s="530" t="s">
        <v>550</v>
      </c>
      <c r="TEA21" s="530" t="s">
        <v>550</v>
      </c>
      <c r="TEB21" s="530" t="s">
        <v>550</v>
      </c>
      <c r="TEC21" s="530" t="s">
        <v>550</v>
      </c>
      <c r="TED21" s="530" t="s">
        <v>550</v>
      </c>
      <c r="TEE21" s="530" t="s">
        <v>550</v>
      </c>
      <c r="TEF21" s="530" t="s">
        <v>550</v>
      </c>
      <c r="TEG21" s="530" t="s">
        <v>550</v>
      </c>
      <c r="TEH21" s="530" t="s">
        <v>550</v>
      </c>
      <c r="TEI21" s="530" t="s">
        <v>550</v>
      </c>
      <c r="TEJ21" s="530" t="s">
        <v>550</v>
      </c>
      <c r="TEK21" s="530" t="s">
        <v>550</v>
      </c>
      <c r="TEL21" s="530" t="s">
        <v>550</v>
      </c>
      <c r="TEM21" s="530" t="s">
        <v>550</v>
      </c>
      <c r="TEN21" s="530" t="s">
        <v>550</v>
      </c>
      <c r="TEO21" s="530" t="s">
        <v>550</v>
      </c>
      <c r="TEP21" s="530" t="s">
        <v>550</v>
      </c>
      <c r="TEQ21" s="530" t="s">
        <v>550</v>
      </c>
      <c r="TER21" s="530" t="s">
        <v>550</v>
      </c>
      <c r="TES21" s="530" t="s">
        <v>550</v>
      </c>
      <c r="TET21" s="530" t="s">
        <v>550</v>
      </c>
      <c r="TEU21" s="530" t="s">
        <v>550</v>
      </c>
      <c r="TEV21" s="530" t="s">
        <v>550</v>
      </c>
      <c r="TEW21" s="530" t="s">
        <v>550</v>
      </c>
      <c r="TEX21" s="530" t="s">
        <v>550</v>
      </c>
      <c r="TEY21" s="530" t="s">
        <v>550</v>
      </c>
      <c r="TEZ21" s="530" t="s">
        <v>550</v>
      </c>
      <c r="TFA21" s="530" t="s">
        <v>550</v>
      </c>
      <c r="TFB21" s="530" t="s">
        <v>550</v>
      </c>
      <c r="TFC21" s="530" t="s">
        <v>550</v>
      </c>
      <c r="TFD21" s="530" t="s">
        <v>550</v>
      </c>
      <c r="TFE21" s="530" t="s">
        <v>550</v>
      </c>
      <c r="TFF21" s="530" t="s">
        <v>550</v>
      </c>
      <c r="TFG21" s="530" t="s">
        <v>550</v>
      </c>
      <c r="TFH21" s="530" t="s">
        <v>550</v>
      </c>
      <c r="TFI21" s="530" t="s">
        <v>550</v>
      </c>
      <c r="TFJ21" s="530" t="s">
        <v>550</v>
      </c>
      <c r="TFK21" s="530" t="s">
        <v>550</v>
      </c>
      <c r="TFL21" s="530" t="s">
        <v>550</v>
      </c>
      <c r="TFM21" s="530" t="s">
        <v>550</v>
      </c>
      <c r="TFN21" s="530" t="s">
        <v>550</v>
      </c>
      <c r="TFO21" s="530" t="s">
        <v>550</v>
      </c>
      <c r="TFP21" s="530" t="s">
        <v>550</v>
      </c>
      <c r="TFQ21" s="530" t="s">
        <v>550</v>
      </c>
      <c r="TFR21" s="530" t="s">
        <v>550</v>
      </c>
      <c r="TFS21" s="530" t="s">
        <v>550</v>
      </c>
      <c r="TFT21" s="530" t="s">
        <v>550</v>
      </c>
      <c r="TFU21" s="530" t="s">
        <v>550</v>
      </c>
      <c r="TFV21" s="530" t="s">
        <v>550</v>
      </c>
      <c r="TFW21" s="530" t="s">
        <v>550</v>
      </c>
      <c r="TFX21" s="530" t="s">
        <v>550</v>
      </c>
      <c r="TFY21" s="530" t="s">
        <v>550</v>
      </c>
      <c r="TFZ21" s="530" t="s">
        <v>550</v>
      </c>
      <c r="TGA21" s="530" t="s">
        <v>550</v>
      </c>
      <c r="TGB21" s="530" t="s">
        <v>550</v>
      </c>
      <c r="TGC21" s="530" t="s">
        <v>550</v>
      </c>
      <c r="TGD21" s="530" t="s">
        <v>550</v>
      </c>
      <c r="TGE21" s="530" t="s">
        <v>550</v>
      </c>
      <c r="TGF21" s="530" t="s">
        <v>550</v>
      </c>
      <c r="TGG21" s="530" t="s">
        <v>550</v>
      </c>
      <c r="TGH21" s="530" t="s">
        <v>550</v>
      </c>
      <c r="TGI21" s="530" t="s">
        <v>550</v>
      </c>
      <c r="TGJ21" s="530" t="s">
        <v>550</v>
      </c>
      <c r="TGK21" s="530" t="s">
        <v>550</v>
      </c>
      <c r="TGL21" s="530" t="s">
        <v>550</v>
      </c>
      <c r="TGM21" s="530" t="s">
        <v>550</v>
      </c>
      <c r="TGN21" s="530" t="s">
        <v>550</v>
      </c>
      <c r="TGO21" s="530" t="s">
        <v>550</v>
      </c>
      <c r="TGP21" s="530" t="s">
        <v>550</v>
      </c>
      <c r="TGQ21" s="530" t="s">
        <v>550</v>
      </c>
      <c r="TGR21" s="530" t="s">
        <v>550</v>
      </c>
      <c r="TGS21" s="530" t="s">
        <v>550</v>
      </c>
      <c r="TGT21" s="530" t="s">
        <v>550</v>
      </c>
      <c r="TGU21" s="530" t="s">
        <v>550</v>
      </c>
      <c r="TGV21" s="530" t="s">
        <v>550</v>
      </c>
      <c r="TGW21" s="530" t="s">
        <v>550</v>
      </c>
      <c r="TGX21" s="530" t="s">
        <v>550</v>
      </c>
      <c r="TGY21" s="530" t="s">
        <v>550</v>
      </c>
      <c r="TGZ21" s="530" t="s">
        <v>550</v>
      </c>
      <c r="THA21" s="530" t="s">
        <v>550</v>
      </c>
      <c r="THB21" s="530" t="s">
        <v>550</v>
      </c>
      <c r="THC21" s="530" t="s">
        <v>550</v>
      </c>
      <c r="THD21" s="530" t="s">
        <v>550</v>
      </c>
      <c r="THE21" s="530" t="s">
        <v>550</v>
      </c>
      <c r="THF21" s="530" t="s">
        <v>550</v>
      </c>
      <c r="THG21" s="530" t="s">
        <v>550</v>
      </c>
      <c r="THH21" s="530" t="s">
        <v>550</v>
      </c>
      <c r="THI21" s="530" t="s">
        <v>550</v>
      </c>
      <c r="THJ21" s="530" t="s">
        <v>550</v>
      </c>
      <c r="THK21" s="530" t="s">
        <v>550</v>
      </c>
      <c r="THL21" s="530" t="s">
        <v>550</v>
      </c>
      <c r="THM21" s="530" t="s">
        <v>550</v>
      </c>
      <c r="THN21" s="530" t="s">
        <v>550</v>
      </c>
      <c r="THO21" s="530" t="s">
        <v>550</v>
      </c>
      <c r="THP21" s="530" t="s">
        <v>550</v>
      </c>
      <c r="THQ21" s="530" t="s">
        <v>550</v>
      </c>
      <c r="THR21" s="530" t="s">
        <v>550</v>
      </c>
      <c r="THS21" s="530" t="s">
        <v>550</v>
      </c>
      <c r="THT21" s="530" t="s">
        <v>550</v>
      </c>
      <c r="THU21" s="530" t="s">
        <v>550</v>
      </c>
      <c r="THV21" s="530" t="s">
        <v>550</v>
      </c>
      <c r="THW21" s="530" t="s">
        <v>550</v>
      </c>
      <c r="THX21" s="530" t="s">
        <v>550</v>
      </c>
      <c r="THY21" s="530" t="s">
        <v>550</v>
      </c>
      <c r="THZ21" s="530" t="s">
        <v>550</v>
      </c>
      <c r="TIA21" s="530" t="s">
        <v>550</v>
      </c>
      <c r="TIB21" s="530" t="s">
        <v>550</v>
      </c>
      <c r="TIC21" s="530" t="s">
        <v>550</v>
      </c>
      <c r="TID21" s="530" t="s">
        <v>550</v>
      </c>
      <c r="TIE21" s="530" t="s">
        <v>550</v>
      </c>
      <c r="TIF21" s="530" t="s">
        <v>550</v>
      </c>
      <c r="TIG21" s="530" t="s">
        <v>550</v>
      </c>
      <c r="TIH21" s="530" t="s">
        <v>550</v>
      </c>
      <c r="TII21" s="530" t="s">
        <v>550</v>
      </c>
      <c r="TIJ21" s="530" t="s">
        <v>550</v>
      </c>
      <c r="TIK21" s="530" t="s">
        <v>550</v>
      </c>
      <c r="TIL21" s="530" t="s">
        <v>550</v>
      </c>
      <c r="TIM21" s="530" t="s">
        <v>550</v>
      </c>
      <c r="TIN21" s="530" t="s">
        <v>550</v>
      </c>
      <c r="TIO21" s="530" t="s">
        <v>550</v>
      </c>
      <c r="TIP21" s="530" t="s">
        <v>550</v>
      </c>
      <c r="TIQ21" s="530" t="s">
        <v>550</v>
      </c>
      <c r="TIR21" s="530" t="s">
        <v>550</v>
      </c>
      <c r="TIS21" s="530" t="s">
        <v>550</v>
      </c>
      <c r="TIT21" s="530" t="s">
        <v>550</v>
      </c>
      <c r="TIU21" s="530" t="s">
        <v>550</v>
      </c>
      <c r="TIV21" s="530" t="s">
        <v>550</v>
      </c>
      <c r="TIW21" s="530" t="s">
        <v>550</v>
      </c>
      <c r="TIX21" s="530" t="s">
        <v>550</v>
      </c>
      <c r="TIY21" s="530" t="s">
        <v>550</v>
      </c>
      <c r="TIZ21" s="530" t="s">
        <v>550</v>
      </c>
      <c r="TJA21" s="530" t="s">
        <v>550</v>
      </c>
      <c r="TJB21" s="530" t="s">
        <v>550</v>
      </c>
      <c r="TJC21" s="530" t="s">
        <v>550</v>
      </c>
      <c r="TJD21" s="530" t="s">
        <v>550</v>
      </c>
      <c r="TJE21" s="530" t="s">
        <v>550</v>
      </c>
      <c r="TJF21" s="530" t="s">
        <v>550</v>
      </c>
      <c r="TJG21" s="530" t="s">
        <v>550</v>
      </c>
      <c r="TJH21" s="530" t="s">
        <v>550</v>
      </c>
      <c r="TJI21" s="530" t="s">
        <v>550</v>
      </c>
      <c r="TJJ21" s="530" t="s">
        <v>550</v>
      </c>
      <c r="TJK21" s="530" t="s">
        <v>550</v>
      </c>
      <c r="TJL21" s="530" t="s">
        <v>550</v>
      </c>
      <c r="TJM21" s="530" t="s">
        <v>550</v>
      </c>
      <c r="TJN21" s="530" t="s">
        <v>550</v>
      </c>
      <c r="TJO21" s="530" t="s">
        <v>550</v>
      </c>
      <c r="TJP21" s="530" t="s">
        <v>550</v>
      </c>
      <c r="TJQ21" s="530" t="s">
        <v>550</v>
      </c>
      <c r="TJR21" s="530" t="s">
        <v>550</v>
      </c>
      <c r="TJS21" s="530" t="s">
        <v>550</v>
      </c>
      <c r="TJT21" s="530" t="s">
        <v>550</v>
      </c>
      <c r="TJU21" s="530" t="s">
        <v>550</v>
      </c>
      <c r="TJV21" s="530" t="s">
        <v>550</v>
      </c>
      <c r="TJW21" s="530" t="s">
        <v>550</v>
      </c>
      <c r="TJX21" s="530" t="s">
        <v>550</v>
      </c>
      <c r="TJY21" s="530" t="s">
        <v>550</v>
      </c>
      <c r="TJZ21" s="530" t="s">
        <v>550</v>
      </c>
      <c r="TKA21" s="530" t="s">
        <v>550</v>
      </c>
      <c r="TKB21" s="530" t="s">
        <v>550</v>
      </c>
      <c r="TKC21" s="530" t="s">
        <v>550</v>
      </c>
      <c r="TKD21" s="530" t="s">
        <v>550</v>
      </c>
      <c r="TKE21" s="530" t="s">
        <v>550</v>
      </c>
      <c r="TKF21" s="530" t="s">
        <v>550</v>
      </c>
      <c r="TKG21" s="530" t="s">
        <v>550</v>
      </c>
      <c r="TKH21" s="530" t="s">
        <v>550</v>
      </c>
      <c r="TKI21" s="530" t="s">
        <v>550</v>
      </c>
      <c r="TKJ21" s="530" t="s">
        <v>550</v>
      </c>
      <c r="TKK21" s="530" t="s">
        <v>550</v>
      </c>
      <c r="TKL21" s="530" t="s">
        <v>550</v>
      </c>
      <c r="TKM21" s="530" t="s">
        <v>550</v>
      </c>
      <c r="TKN21" s="530" t="s">
        <v>550</v>
      </c>
      <c r="TKO21" s="530" t="s">
        <v>550</v>
      </c>
      <c r="TKP21" s="530" t="s">
        <v>550</v>
      </c>
      <c r="TKQ21" s="530" t="s">
        <v>550</v>
      </c>
      <c r="TKR21" s="530" t="s">
        <v>550</v>
      </c>
      <c r="TKS21" s="530" t="s">
        <v>550</v>
      </c>
      <c r="TKT21" s="530" t="s">
        <v>550</v>
      </c>
      <c r="TKU21" s="530" t="s">
        <v>550</v>
      </c>
      <c r="TKV21" s="530" t="s">
        <v>550</v>
      </c>
      <c r="TKW21" s="530" t="s">
        <v>550</v>
      </c>
      <c r="TKX21" s="530" t="s">
        <v>550</v>
      </c>
      <c r="TKY21" s="530" t="s">
        <v>550</v>
      </c>
      <c r="TKZ21" s="530" t="s">
        <v>550</v>
      </c>
      <c r="TLA21" s="530" t="s">
        <v>550</v>
      </c>
      <c r="TLB21" s="530" t="s">
        <v>550</v>
      </c>
      <c r="TLC21" s="530" t="s">
        <v>550</v>
      </c>
      <c r="TLD21" s="530" t="s">
        <v>550</v>
      </c>
      <c r="TLE21" s="530" t="s">
        <v>550</v>
      </c>
      <c r="TLF21" s="530" t="s">
        <v>550</v>
      </c>
      <c r="TLG21" s="530" t="s">
        <v>550</v>
      </c>
      <c r="TLH21" s="530" t="s">
        <v>550</v>
      </c>
      <c r="TLI21" s="530" t="s">
        <v>550</v>
      </c>
      <c r="TLJ21" s="530" t="s">
        <v>550</v>
      </c>
      <c r="TLK21" s="530" t="s">
        <v>550</v>
      </c>
      <c r="TLL21" s="530" t="s">
        <v>550</v>
      </c>
      <c r="TLM21" s="530" t="s">
        <v>550</v>
      </c>
      <c r="TLN21" s="530" t="s">
        <v>550</v>
      </c>
      <c r="TLO21" s="530" t="s">
        <v>550</v>
      </c>
      <c r="TLP21" s="530" t="s">
        <v>550</v>
      </c>
      <c r="TLQ21" s="530" t="s">
        <v>550</v>
      </c>
      <c r="TLR21" s="530" t="s">
        <v>550</v>
      </c>
      <c r="TLS21" s="530" t="s">
        <v>550</v>
      </c>
      <c r="TLT21" s="530" t="s">
        <v>550</v>
      </c>
      <c r="TLU21" s="530" t="s">
        <v>550</v>
      </c>
      <c r="TLV21" s="530" t="s">
        <v>550</v>
      </c>
      <c r="TLW21" s="530" t="s">
        <v>550</v>
      </c>
      <c r="TLX21" s="530" t="s">
        <v>550</v>
      </c>
      <c r="TLY21" s="530" t="s">
        <v>550</v>
      </c>
      <c r="TLZ21" s="530" t="s">
        <v>550</v>
      </c>
      <c r="TMA21" s="530" t="s">
        <v>550</v>
      </c>
      <c r="TMB21" s="530" t="s">
        <v>550</v>
      </c>
      <c r="TMC21" s="530" t="s">
        <v>550</v>
      </c>
      <c r="TMD21" s="530" t="s">
        <v>550</v>
      </c>
      <c r="TME21" s="530" t="s">
        <v>550</v>
      </c>
      <c r="TMF21" s="530" t="s">
        <v>550</v>
      </c>
      <c r="TMG21" s="530" t="s">
        <v>550</v>
      </c>
      <c r="TMH21" s="530" t="s">
        <v>550</v>
      </c>
      <c r="TMI21" s="530" t="s">
        <v>550</v>
      </c>
      <c r="TMJ21" s="530" t="s">
        <v>550</v>
      </c>
      <c r="TMK21" s="530" t="s">
        <v>550</v>
      </c>
      <c r="TML21" s="530" t="s">
        <v>550</v>
      </c>
      <c r="TMM21" s="530" t="s">
        <v>550</v>
      </c>
      <c r="TMN21" s="530" t="s">
        <v>550</v>
      </c>
      <c r="TMO21" s="530" t="s">
        <v>550</v>
      </c>
      <c r="TMP21" s="530" t="s">
        <v>550</v>
      </c>
      <c r="TMQ21" s="530" t="s">
        <v>550</v>
      </c>
      <c r="TMR21" s="530" t="s">
        <v>550</v>
      </c>
      <c r="TMS21" s="530" t="s">
        <v>550</v>
      </c>
      <c r="TMT21" s="530" t="s">
        <v>550</v>
      </c>
      <c r="TMU21" s="530" t="s">
        <v>550</v>
      </c>
      <c r="TMV21" s="530" t="s">
        <v>550</v>
      </c>
      <c r="TMW21" s="530" t="s">
        <v>550</v>
      </c>
      <c r="TMX21" s="530" t="s">
        <v>550</v>
      </c>
      <c r="TMY21" s="530" t="s">
        <v>550</v>
      </c>
      <c r="TMZ21" s="530" t="s">
        <v>550</v>
      </c>
      <c r="TNA21" s="530" t="s">
        <v>550</v>
      </c>
      <c r="TNB21" s="530" t="s">
        <v>550</v>
      </c>
      <c r="TNC21" s="530" t="s">
        <v>550</v>
      </c>
      <c r="TND21" s="530" t="s">
        <v>550</v>
      </c>
      <c r="TNE21" s="530" t="s">
        <v>550</v>
      </c>
      <c r="TNF21" s="530" t="s">
        <v>550</v>
      </c>
      <c r="TNG21" s="530" t="s">
        <v>550</v>
      </c>
      <c r="TNH21" s="530" t="s">
        <v>550</v>
      </c>
      <c r="TNI21" s="530" t="s">
        <v>550</v>
      </c>
      <c r="TNJ21" s="530" t="s">
        <v>550</v>
      </c>
      <c r="TNK21" s="530" t="s">
        <v>550</v>
      </c>
      <c r="TNL21" s="530" t="s">
        <v>550</v>
      </c>
      <c r="TNM21" s="530" t="s">
        <v>550</v>
      </c>
      <c r="TNN21" s="530" t="s">
        <v>550</v>
      </c>
      <c r="TNO21" s="530" t="s">
        <v>550</v>
      </c>
      <c r="TNP21" s="530" t="s">
        <v>550</v>
      </c>
      <c r="TNQ21" s="530" t="s">
        <v>550</v>
      </c>
      <c r="TNR21" s="530" t="s">
        <v>550</v>
      </c>
      <c r="TNS21" s="530" t="s">
        <v>550</v>
      </c>
      <c r="TNT21" s="530" t="s">
        <v>550</v>
      </c>
      <c r="TNU21" s="530" t="s">
        <v>550</v>
      </c>
      <c r="TNV21" s="530" t="s">
        <v>550</v>
      </c>
      <c r="TNW21" s="530" t="s">
        <v>550</v>
      </c>
      <c r="TNX21" s="530" t="s">
        <v>550</v>
      </c>
      <c r="TNY21" s="530" t="s">
        <v>550</v>
      </c>
      <c r="TNZ21" s="530" t="s">
        <v>550</v>
      </c>
      <c r="TOA21" s="530" t="s">
        <v>550</v>
      </c>
      <c r="TOB21" s="530" t="s">
        <v>550</v>
      </c>
      <c r="TOC21" s="530" t="s">
        <v>550</v>
      </c>
      <c r="TOD21" s="530" t="s">
        <v>550</v>
      </c>
      <c r="TOE21" s="530" t="s">
        <v>550</v>
      </c>
      <c r="TOF21" s="530" t="s">
        <v>550</v>
      </c>
      <c r="TOG21" s="530" t="s">
        <v>550</v>
      </c>
      <c r="TOH21" s="530" t="s">
        <v>550</v>
      </c>
      <c r="TOI21" s="530" t="s">
        <v>550</v>
      </c>
      <c r="TOJ21" s="530" t="s">
        <v>550</v>
      </c>
      <c r="TOK21" s="530" t="s">
        <v>550</v>
      </c>
      <c r="TOL21" s="530" t="s">
        <v>550</v>
      </c>
      <c r="TOM21" s="530" t="s">
        <v>550</v>
      </c>
      <c r="TON21" s="530" t="s">
        <v>550</v>
      </c>
      <c r="TOO21" s="530" t="s">
        <v>550</v>
      </c>
      <c r="TOP21" s="530" t="s">
        <v>550</v>
      </c>
      <c r="TOQ21" s="530" t="s">
        <v>550</v>
      </c>
      <c r="TOR21" s="530" t="s">
        <v>550</v>
      </c>
      <c r="TOS21" s="530" t="s">
        <v>550</v>
      </c>
      <c r="TOT21" s="530" t="s">
        <v>550</v>
      </c>
      <c r="TOU21" s="530" t="s">
        <v>550</v>
      </c>
      <c r="TOV21" s="530" t="s">
        <v>550</v>
      </c>
      <c r="TOW21" s="530" t="s">
        <v>550</v>
      </c>
      <c r="TOX21" s="530" t="s">
        <v>550</v>
      </c>
      <c r="TOY21" s="530" t="s">
        <v>550</v>
      </c>
      <c r="TOZ21" s="530" t="s">
        <v>550</v>
      </c>
      <c r="TPA21" s="530" t="s">
        <v>550</v>
      </c>
      <c r="TPB21" s="530" t="s">
        <v>550</v>
      </c>
      <c r="TPC21" s="530" t="s">
        <v>550</v>
      </c>
      <c r="TPD21" s="530" t="s">
        <v>550</v>
      </c>
      <c r="TPE21" s="530" t="s">
        <v>550</v>
      </c>
      <c r="TPF21" s="530" t="s">
        <v>550</v>
      </c>
      <c r="TPG21" s="530" t="s">
        <v>550</v>
      </c>
      <c r="TPH21" s="530" t="s">
        <v>550</v>
      </c>
      <c r="TPI21" s="530" t="s">
        <v>550</v>
      </c>
      <c r="TPJ21" s="530" t="s">
        <v>550</v>
      </c>
      <c r="TPK21" s="530" t="s">
        <v>550</v>
      </c>
      <c r="TPL21" s="530" t="s">
        <v>550</v>
      </c>
      <c r="TPM21" s="530" t="s">
        <v>550</v>
      </c>
      <c r="TPN21" s="530" t="s">
        <v>550</v>
      </c>
      <c r="TPO21" s="530" t="s">
        <v>550</v>
      </c>
      <c r="TPP21" s="530" t="s">
        <v>550</v>
      </c>
      <c r="TPQ21" s="530" t="s">
        <v>550</v>
      </c>
      <c r="TPR21" s="530" t="s">
        <v>550</v>
      </c>
      <c r="TPS21" s="530" t="s">
        <v>550</v>
      </c>
      <c r="TPT21" s="530" t="s">
        <v>550</v>
      </c>
      <c r="TPU21" s="530" t="s">
        <v>550</v>
      </c>
      <c r="TPV21" s="530" t="s">
        <v>550</v>
      </c>
      <c r="TPW21" s="530" t="s">
        <v>550</v>
      </c>
      <c r="TPX21" s="530" t="s">
        <v>550</v>
      </c>
      <c r="TPY21" s="530" t="s">
        <v>550</v>
      </c>
      <c r="TPZ21" s="530" t="s">
        <v>550</v>
      </c>
      <c r="TQA21" s="530" t="s">
        <v>550</v>
      </c>
      <c r="TQB21" s="530" t="s">
        <v>550</v>
      </c>
      <c r="TQC21" s="530" t="s">
        <v>550</v>
      </c>
      <c r="TQD21" s="530" t="s">
        <v>550</v>
      </c>
      <c r="TQE21" s="530" t="s">
        <v>550</v>
      </c>
      <c r="TQF21" s="530" t="s">
        <v>550</v>
      </c>
      <c r="TQG21" s="530" t="s">
        <v>550</v>
      </c>
      <c r="TQH21" s="530" t="s">
        <v>550</v>
      </c>
      <c r="TQI21" s="530" t="s">
        <v>550</v>
      </c>
      <c r="TQJ21" s="530" t="s">
        <v>550</v>
      </c>
      <c r="TQK21" s="530" t="s">
        <v>550</v>
      </c>
      <c r="TQL21" s="530" t="s">
        <v>550</v>
      </c>
      <c r="TQM21" s="530" t="s">
        <v>550</v>
      </c>
      <c r="TQN21" s="530" t="s">
        <v>550</v>
      </c>
      <c r="TQO21" s="530" t="s">
        <v>550</v>
      </c>
      <c r="TQP21" s="530" t="s">
        <v>550</v>
      </c>
      <c r="TQQ21" s="530" t="s">
        <v>550</v>
      </c>
      <c r="TQR21" s="530" t="s">
        <v>550</v>
      </c>
      <c r="TQS21" s="530" t="s">
        <v>550</v>
      </c>
      <c r="TQT21" s="530" t="s">
        <v>550</v>
      </c>
      <c r="TQU21" s="530" t="s">
        <v>550</v>
      </c>
      <c r="TQV21" s="530" t="s">
        <v>550</v>
      </c>
      <c r="TQW21" s="530" t="s">
        <v>550</v>
      </c>
      <c r="TQX21" s="530" t="s">
        <v>550</v>
      </c>
      <c r="TQY21" s="530" t="s">
        <v>550</v>
      </c>
      <c r="TQZ21" s="530" t="s">
        <v>550</v>
      </c>
      <c r="TRA21" s="530" t="s">
        <v>550</v>
      </c>
      <c r="TRB21" s="530" t="s">
        <v>550</v>
      </c>
      <c r="TRC21" s="530" t="s">
        <v>550</v>
      </c>
      <c r="TRD21" s="530" t="s">
        <v>550</v>
      </c>
      <c r="TRE21" s="530" t="s">
        <v>550</v>
      </c>
      <c r="TRF21" s="530" t="s">
        <v>550</v>
      </c>
      <c r="TRG21" s="530" t="s">
        <v>550</v>
      </c>
      <c r="TRH21" s="530" t="s">
        <v>550</v>
      </c>
      <c r="TRI21" s="530" t="s">
        <v>550</v>
      </c>
      <c r="TRJ21" s="530" t="s">
        <v>550</v>
      </c>
      <c r="TRK21" s="530" t="s">
        <v>550</v>
      </c>
      <c r="TRL21" s="530" t="s">
        <v>550</v>
      </c>
      <c r="TRM21" s="530" t="s">
        <v>550</v>
      </c>
      <c r="TRN21" s="530" t="s">
        <v>550</v>
      </c>
      <c r="TRO21" s="530" t="s">
        <v>550</v>
      </c>
      <c r="TRP21" s="530" t="s">
        <v>550</v>
      </c>
      <c r="TRQ21" s="530" t="s">
        <v>550</v>
      </c>
      <c r="TRR21" s="530" t="s">
        <v>550</v>
      </c>
      <c r="TRS21" s="530" t="s">
        <v>550</v>
      </c>
      <c r="TRT21" s="530" t="s">
        <v>550</v>
      </c>
      <c r="TRU21" s="530" t="s">
        <v>550</v>
      </c>
      <c r="TRV21" s="530" t="s">
        <v>550</v>
      </c>
      <c r="TRW21" s="530" t="s">
        <v>550</v>
      </c>
      <c r="TRX21" s="530" t="s">
        <v>550</v>
      </c>
      <c r="TRY21" s="530" t="s">
        <v>550</v>
      </c>
      <c r="TRZ21" s="530" t="s">
        <v>550</v>
      </c>
      <c r="TSA21" s="530" t="s">
        <v>550</v>
      </c>
      <c r="TSB21" s="530" t="s">
        <v>550</v>
      </c>
      <c r="TSC21" s="530" t="s">
        <v>550</v>
      </c>
      <c r="TSD21" s="530" t="s">
        <v>550</v>
      </c>
      <c r="TSE21" s="530" t="s">
        <v>550</v>
      </c>
      <c r="TSF21" s="530" t="s">
        <v>550</v>
      </c>
      <c r="TSG21" s="530" t="s">
        <v>550</v>
      </c>
      <c r="TSH21" s="530" t="s">
        <v>550</v>
      </c>
      <c r="TSI21" s="530" t="s">
        <v>550</v>
      </c>
      <c r="TSJ21" s="530" t="s">
        <v>550</v>
      </c>
      <c r="TSK21" s="530" t="s">
        <v>550</v>
      </c>
      <c r="TSL21" s="530" t="s">
        <v>550</v>
      </c>
      <c r="TSM21" s="530" t="s">
        <v>550</v>
      </c>
      <c r="TSN21" s="530" t="s">
        <v>550</v>
      </c>
      <c r="TSO21" s="530" t="s">
        <v>550</v>
      </c>
      <c r="TSP21" s="530" t="s">
        <v>550</v>
      </c>
      <c r="TSQ21" s="530" t="s">
        <v>550</v>
      </c>
      <c r="TSR21" s="530" t="s">
        <v>550</v>
      </c>
      <c r="TSS21" s="530" t="s">
        <v>550</v>
      </c>
      <c r="TST21" s="530" t="s">
        <v>550</v>
      </c>
      <c r="TSU21" s="530" t="s">
        <v>550</v>
      </c>
      <c r="TSV21" s="530" t="s">
        <v>550</v>
      </c>
      <c r="TSW21" s="530" t="s">
        <v>550</v>
      </c>
      <c r="TSX21" s="530" t="s">
        <v>550</v>
      </c>
      <c r="TSY21" s="530" t="s">
        <v>550</v>
      </c>
      <c r="TSZ21" s="530" t="s">
        <v>550</v>
      </c>
      <c r="TTA21" s="530" t="s">
        <v>550</v>
      </c>
      <c r="TTB21" s="530" t="s">
        <v>550</v>
      </c>
      <c r="TTC21" s="530" t="s">
        <v>550</v>
      </c>
      <c r="TTD21" s="530" t="s">
        <v>550</v>
      </c>
      <c r="TTE21" s="530" t="s">
        <v>550</v>
      </c>
      <c r="TTF21" s="530" t="s">
        <v>550</v>
      </c>
      <c r="TTG21" s="530" t="s">
        <v>550</v>
      </c>
      <c r="TTH21" s="530" t="s">
        <v>550</v>
      </c>
      <c r="TTI21" s="530" t="s">
        <v>550</v>
      </c>
      <c r="TTJ21" s="530" t="s">
        <v>550</v>
      </c>
      <c r="TTK21" s="530" t="s">
        <v>550</v>
      </c>
      <c r="TTL21" s="530" t="s">
        <v>550</v>
      </c>
      <c r="TTM21" s="530" t="s">
        <v>550</v>
      </c>
      <c r="TTN21" s="530" t="s">
        <v>550</v>
      </c>
      <c r="TTO21" s="530" t="s">
        <v>550</v>
      </c>
      <c r="TTP21" s="530" t="s">
        <v>550</v>
      </c>
      <c r="TTQ21" s="530" t="s">
        <v>550</v>
      </c>
      <c r="TTR21" s="530" t="s">
        <v>550</v>
      </c>
      <c r="TTS21" s="530" t="s">
        <v>550</v>
      </c>
      <c r="TTT21" s="530" t="s">
        <v>550</v>
      </c>
      <c r="TTU21" s="530" t="s">
        <v>550</v>
      </c>
      <c r="TTV21" s="530" t="s">
        <v>550</v>
      </c>
      <c r="TTW21" s="530" t="s">
        <v>550</v>
      </c>
      <c r="TTX21" s="530" t="s">
        <v>550</v>
      </c>
      <c r="TTY21" s="530" t="s">
        <v>550</v>
      </c>
      <c r="TTZ21" s="530" t="s">
        <v>550</v>
      </c>
      <c r="TUA21" s="530" t="s">
        <v>550</v>
      </c>
      <c r="TUB21" s="530" t="s">
        <v>550</v>
      </c>
      <c r="TUC21" s="530" t="s">
        <v>550</v>
      </c>
      <c r="TUD21" s="530" t="s">
        <v>550</v>
      </c>
      <c r="TUE21" s="530" t="s">
        <v>550</v>
      </c>
      <c r="TUF21" s="530" t="s">
        <v>550</v>
      </c>
      <c r="TUG21" s="530" t="s">
        <v>550</v>
      </c>
      <c r="TUH21" s="530" t="s">
        <v>550</v>
      </c>
      <c r="TUI21" s="530" t="s">
        <v>550</v>
      </c>
      <c r="TUJ21" s="530" t="s">
        <v>550</v>
      </c>
      <c r="TUK21" s="530" t="s">
        <v>550</v>
      </c>
      <c r="TUL21" s="530" t="s">
        <v>550</v>
      </c>
      <c r="TUM21" s="530" t="s">
        <v>550</v>
      </c>
      <c r="TUN21" s="530" t="s">
        <v>550</v>
      </c>
      <c r="TUO21" s="530" t="s">
        <v>550</v>
      </c>
      <c r="TUP21" s="530" t="s">
        <v>550</v>
      </c>
      <c r="TUQ21" s="530" t="s">
        <v>550</v>
      </c>
      <c r="TUR21" s="530" t="s">
        <v>550</v>
      </c>
      <c r="TUS21" s="530" t="s">
        <v>550</v>
      </c>
      <c r="TUT21" s="530" t="s">
        <v>550</v>
      </c>
      <c r="TUU21" s="530" t="s">
        <v>550</v>
      </c>
      <c r="TUV21" s="530" t="s">
        <v>550</v>
      </c>
      <c r="TUW21" s="530" t="s">
        <v>550</v>
      </c>
      <c r="TUX21" s="530" t="s">
        <v>550</v>
      </c>
      <c r="TUY21" s="530" t="s">
        <v>550</v>
      </c>
      <c r="TUZ21" s="530" t="s">
        <v>550</v>
      </c>
      <c r="TVA21" s="530" t="s">
        <v>550</v>
      </c>
      <c r="TVB21" s="530" t="s">
        <v>550</v>
      </c>
      <c r="TVC21" s="530" t="s">
        <v>550</v>
      </c>
      <c r="TVD21" s="530" t="s">
        <v>550</v>
      </c>
      <c r="TVE21" s="530" t="s">
        <v>550</v>
      </c>
      <c r="TVF21" s="530" t="s">
        <v>550</v>
      </c>
      <c r="TVG21" s="530" t="s">
        <v>550</v>
      </c>
      <c r="TVH21" s="530" t="s">
        <v>550</v>
      </c>
      <c r="TVI21" s="530" t="s">
        <v>550</v>
      </c>
      <c r="TVJ21" s="530" t="s">
        <v>550</v>
      </c>
      <c r="TVK21" s="530" t="s">
        <v>550</v>
      </c>
      <c r="TVL21" s="530" t="s">
        <v>550</v>
      </c>
      <c r="TVM21" s="530" t="s">
        <v>550</v>
      </c>
      <c r="TVN21" s="530" t="s">
        <v>550</v>
      </c>
      <c r="TVO21" s="530" t="s">
        <v>550</v>
      </c>
      <c r="TVP21" s="530" t="s">
        <v>550</v>
      </c>
      <c r="TVQ21" s="530" t="s">
        <v>550</v>
      </c>
      <c r="TVR21" s="530" t="s">
        <v>550</v>
      </c>
      <c r="TVS21" s="530" t="s">
        <v>550</v>
      </c>
      <c r="TVT21" s="530" t="s">
        <v>550</v>
      </c>
      <c r="TVU21" s="530" t="s">
        <v>550</v>
      </c>
      <c r="TVV21" s="530" t="s">
        <v>550</v>
      </c>
      <c r="TVW21" s="530" t="s">
        <v>550</v>
      </c>
      <c r="TVX21" s="530" t="s">
        <v>550</v>
      </c>
      <c r="TVY21" s="530" t="s">
        <v>550</v>
      </c>
      <c r="TVZ21" s="530" t="s">
        <v>550</v>
      </c>
      <c r="TWA21" s="530" t="s">
        <v>550</v>
      </c>
      <c r="TWB21" s="530" t="s">
        <v>550</v>
      </c>
      <c r="TWC21" s="530" t="s">
        <v>550</v>
      </c>
      <c r="TWD21" s="530" t="s">
        <v>550</v>
      </c>
      <c r="TWE21" s="530" t="s">
        <v>550</v>
      </c>
      <c r="TWF21" s="530" t="s">
        <v>550</v>
      </c>
      <c r="TWG21" s="530" t="s">
        <v>550</v>
      </c>
      <c r="TWH21" s="530" t="s">
        <v>550</v>
      </c>
      <c r="TWI21" s="530" t="s">
        <v>550</v>
      </c>
      <c r="TWJ21" s="530" t="s">
        <v>550</v>
      </c>
      <c r="TWK21" s="530" t="s">
        <v>550</v>
      </c>
      <c r="TWL21" s="530" t="s">
        <v>550</v>
      </c>
      <c r="TWM21" s="530" t="s">
        <v>550</v>
      </c>
      <c r="TWN21" s="530" t="s">
        <v>550</v>
      </c>
      <c r="TWO21" s="530" t="s">
        <v>550</v>
      </c>
      <c r="TWP21" s="530" t="s">
        <v>550</v>
      </c>
      <c r="TWQ21" s="530" t="s">
        <v>550</v>
      </c>
      <c r="TWR21" s="530" t="s">
        <v>550</v>
      </c>
      <c r="TWS21" s="530" t="s">
        <v>550</v>
      </c>
      <c r="TWT21" s="530" t="s">
        <v>550</v>
      </c>
      <c r="TWU21" s="530" t="s">
        <v>550</v>
      </c>
      <c r="TWV21" s="530" t="s">
        <v>550</v>
      </c>
      <c r="TWW21" s="530" t="s">
        <v>550</v>
      </c>
      <c r="TWX21" s="530" t="s">
        <v>550</v>
      </c>
      <c r="TWY21" s="530" t="s">
        <v>550</v>
      </c>
      <c r="TWZ21" s="530" t="s">
        <v>550</v>
      </c>
      <c r="TXA21" s="530" t="s">
        <v>550</v>
      </c>
      <c r="TXB21" s="530" t="s">
        <v>550</v>
      </c>
      <c r="TXC21" s="530" t="s">
        <v>550</v>
      </c>
      <c r="TXD21" s="530" t="s">
        <v>550</v>
      </c>
      <c r="TXE21" s="530" t="s">
        <v>550</v>
      </c>
      <c r="TXF21" s="530" t="s">
        <v>550</v>
      </c>
      <c r="TXG21" s="530" t="s">
        <v>550</v>
      </c>
      <c r="TXH21" s="530" t="s">
        <v>550</v>
      </c>
      <c r="TXI21" s="530" t="s">
        <v>550</v>
      </c>
      <c r="TXJ21" s="530" t="s">
        <v>550</v>
      </c>
      <c r="TXK21" s="530" t="s">
        <v>550</v>
      </c>
      <c r="TXL21" s="530" t="s">
        <v>550</v>
      </c>
      <c r="TXM21" s="530" t="s">
        <v>550</v>
      </c>
      <c r="TXN21" s="530" t="s">
        <v>550</v>
      </c>
      <c r="TXO21" s="530" t="s">
        <v>550</v>
      </c>
      <c r="TXP21" s="530" t="s">
        <v>550</v>
      </c>
      <c r="TXQ21" s="530" t="s">
        <v>550</v>
      </c>
      <c r="TXR21" s="530" t="s">
        <v>550</v>
      </c>
      <c r="TXS21" s="530" t="s">
        <v>550</v>
      </c>
      <c r="TXT21" s="530" t="s">
        <v>550</v>
      </c>
      <c r="TXU21" s="530" t="s">
        <v>550</v>
      </c>
      <c r="TXV21" s="530" t="s">
        <v>550</v>
      </c>
      <c r="TXW21" s="530" t="s">
        <v>550</v>
      </c>
      <c r="TXX21" s="530" t="s">
        <v>550</v>
      </c>
      <c r="TXY21" s="530" t="s">
        <v>550</v>
      </c>
      <c r="TXZ21" s="530" t="s">
        <v>550</v>
      </c>
      <c r="TYA21" s="530" t="s">
        <v>550</v>
      </c>
      <c r="TYB21" s="530" t="s">
        <v>550</v>
      </c>
      <c r="TYC21" s="530" t="s">
        <v>550</v>
      </c>
      <c r="TYD21" s="530" t="s">
        <v>550</v>
      </c>
      <c r="TYE21" s="530" t="s">
        <v>550</v>
      </c>
      <c r="TYF21" s="530" t="s">
        <v>550</v>
      </c>
      <c r="TYG21" s="530" t="s">
        <v>550</v>
      </c>
      <c r="TYH21" s="530" t="s">
        <v>550</v>
      </c>
      <c r="TYI21" s="530" t="s">
        <v>550</v>
      </c>
      <c r="TYJ21" s="530" t="s">
        <v>550</v>
      </c>
      <c r="TYK21" s="530" t="s">
        <v>550</v>
      </c>
      <c r="TYL21" s="530" t="s">
        <v>550</v>
      </c>
      <c r="TYM21" s="530" t="s">
        <v>550</v>
      </c>
      <c r="TYN21" s="530" t="s">
        <v>550</v>
      </c>
      <c r="TYO21" s="530" t="s">
        <v>550</v>
      </c>
      <c r="TYP21" s="530" t="s">
        <v>550</v>
      </c>
      <c r="TYQ21" s="530" t="s">
        <v>550</v>
      </c>
      <c r="TYR21" s="530" t="s">
        <v>550</v>
      </c>
      <c r="TYS21" s="530" t="s">
        <v>550</v>
      </c>
      <c r="TYT21" s="530" t="s">
        <v>550</v>
      </c>
      <c r="TYU21" s="530" t="s">
        <v>550</v>
      </c>
      <c r="TYV21" s="530" t="s">
        <v>550</v>
      </c>
      <c r="TYW21" s="530" t="s">
        <v>550</v>
      </c>
      <c r="TYX21" s="530" t="s">
        <v>550</v>
      </c>
      <c r="TYY21" s="530" t="s">
        <v>550</v>
      </c>
      <c r="TYZ21" s="530" t="s">
        <v>550</v>
      </c>
      <c r="TZA21" s="530" t="s">
        <v>550</v>
      </c>
      <c r="TZB21" s="530" t="s">
        <v>550</v>
      </c>
      <c r="TZC21" s="530" t="s">
        <v>550</v>
      </c>
      <c r="TZD21" s="530" t="s">
        <v>550</v>
      </c>
      <c r="TZE21" s="530" t="s">
        <v>550</v>
      </c>
      <c r="TZF21" s="530" t="s">
        <v>550</v>
      </c>
      <c r="TZG21" s="530" t="s">
        <v>550</v>
      </c>
      <c r="TZH21" s="530" t="s">
        <v>550</v>
      </c>
      <c r="TZI21" s="530" t="s">
        <v>550</v>
      </c>
      <c r="TZJ21" s="530" t="s">
        <v>550</v>
      </c>
      <c r="TZK21" s="530" t="s">
        <v>550</v>
      </c>
      <c r="TZL21" s="530" t="s">
        <v>550</v>
      </c>
      <c r="TZM21" s="530" t="s">
        <v>550</v>
      </c>
      <c r="TZN21" s="530" t="s">
        <v>550</v>
      </c>
      <c r="TZO21" s="530" t="s">
        <v>550</v>
      </c>
      <c r="TZP21" s="530" t="s">
        <v>550</v>
      </c>
      <c r="TZQ21" s="530" t="s">
        <v>550</v>
      </c>
      <c r="TZR21" s="530" t="s">
        <v>550</v>
      </c>
      <c r="TZS21" s="530" t="s">
        <v>550</v>
      </c>
      <c r="TZT21" s="530" t="s">
        <v>550</v>
      </c>
      <c r="TZU21" s="530" t="s">
        <v>550</v>
      </c>
      <c r="TZV21" s="530" t="s">
        <v>550</v>
      </c>
      <c r="TZW21" s="530" t="s">
        <v>550</v>
      </c>
      <c r="TZX21" s="530" t="s">
        <v>550</v>
      </c>
      <c r="TZY21" s="530" t="s">
        <v>550</v>
      </c>
      <c r="TZZ21" s="530" t="s">
        <v>550</v>
      </c>
      <c r="UAA21" s="530" t="s">
        <v>550</v>
      </c>
      <c r="UAB21" s="530" t="s">
        <v>550</v>
      </c>
      <c r="UAC21" s="530" t="s">
        <v>550</v>
      </c>
      <c r="UAD21" s="530" t="s">
        <v>550</v>
      </c>
      <c r="UAE21" s="530" t="s">
        <v>550</v>
      </c>
      <c r="UAF21" s="530" t="s">
        <v>550</v>
      </c>
      <c r="UAG21" s="530" t="s">
        <v>550</v>
      </c>
      <c r="UAH21" s="530" t="s">
        <v>550</v>
      </c>
      <c r="UAI21" s="530" t="s">
        <v>550</v>
      </c>
      <c r="UAJ21" s="530" t="s">
        <v>550</v>
      </c>
      <c r="UAK21" s="530" t="s">
        <v>550</v>
      </c>
      <c r="UAL21" s="530" t="s">
        <v>550</v>
      </c>
      <c r="UAM21" s="530" t="s">
        <v>550</v>
      </c>
      <c r="UAN21" s="530" t="s">
        <v>550</v>
      </c>
      <c r="UAO21" s="530" t="s">
        <v>550</v>
      </c>
      <c r="UAP21" s="530" t="s">
        <v>550</v>
      </c>
      <c r="UAQ21" s="530" t="s">
        <v>550</v>
      </c>
      <c r="UAR21" s="530" t="s">
        <v>550</v>
      </c>
      <c r="UAS21" s="530" t="s">
        <v>550</v>
      </c>
      <c r="UAT21" s="530" t="s">
        <v>550</v>
      </c>
      <c r="UAU21" s="530" t="s">
        <v>550</v>
      </c>
      <c r="UAV21" s="530" t="s">
        <v>550</v>
      </c>
      <c r="UAW21" s="530" t="s">
        <v>550</v>
      </c>
      <c r="UAX21" s="530" t="s">
        <v>550</v>
      </c>
      <c r="UAY21" s="530" t="s">
        <v>550</v>
      </c>
      <c r="UAZ21" s="530" t="s">
        <v>550</v>
      </c>
      <c r="UBA21" s="530" t="s">
        <v>550</v>
      </c>
      <c r="UBB21" s="530" t="s">
        <v>550</v>
      </c>
      <c r="UBC21" s="530" t="s">
        <v>550</v>
      </c>
      <c r="UBD21" s="530" t="s">
        <v>550</v>
      </c>
      <c r="UBE21" s="530" t="s">
        <v>550</v>
      </c>
      <c r="UBF21" s="530" t="s">
        <v>550</v>
      </c>
      <c r="UBG21" s="530" t="s">
        <v>550</v>
      </c>
      <c r="UBH21" s="530" t="s">
        <v>550</v>
      </c>
      <c r="UBI21" s="530" t="s">
        <v>550</v>
      </c>
      <c r="UBJ21" s="530" t="s">
        <v>550</v>
      </c>
      <c r="UBK21" s="530" t="s">
        <v>550</v>
      </c>
      <c r="UBL21" s="530" t="s">
        <v>550</v>
      </c>
      <c r="UBM21" s="530" t="s">
        <v>550</v>
      </c>
      <c r="UBN21" s="530" t="s">
        <v>550</v>
      </c>
      <c r="UBO21" s="530" t="s">
        <v>550</v>
      </c>
      <c r="UBP21" s="530" t="s">
        <v>550</v>
      </c>
      <c r="UBQ21" s="530" t="s">
        <v>550</v>
      </c>
      <c r="UBR21" s="530" t="s">
        <v>550</v>
      </c>
      <c r="UBS21" s="530" t="s">
        <v>550</v>
      </c>
      <c r="UBT21" s="530" t="s">
        <v>550</v>
      </c>
      <c r="UBU21" s="530" t="s">
        <v>550</v>
      </c>
      <c r="UBV21" s="530" t="s">
        <v>550</v>
      </c>
      <c r="UBW21" s="530" t="s">
        <v>550</v>
      </c>
      <c r="UBX21" s="530" t="s">
        <v>550</v>
      </c>
      <c r="UBY21" s="530" t="s">
        <v>550</v>
      </c>
      <c r="UBZ21" s="530" t="s">
        <v>550</v>
      </c>
      <c r="UCA21" s="530" t="s">
        <v>550</v>
      </c>
      <c r="UCB21" s="530" t="s">
        <v>550</v>
      </c>
      <c r="UCC21" s="530" t="s">
        <v>550</v>
      </c>
      <c r="UCD21" s="530" t="s">
        <v>550</v>
      </c>
      <c r="UCE21" s="530" t="s">
        <v>550</v>
      </c>
      <c r="UCF21" s="530" t="s">
        <v>550</v>
      </c>
      <c r="UCG21" s="530" t="s">
        <v>550</v>
      </c>
      <c r="UCH21" s="530" t="s">
        <v>550</v>
      </c>
      <c r="UCI21" s="530" t="s">
        <v>550</v>
      </c>
      <c r="UCJ21" s="530" t="s">
        <v>550</v>
      </c>
      <c r="UCK21" s="530" t="s">
        <v>550</v>
      </c>
      <c r="UCL21" s="530" t="s">
        <v>550</v>
      </c>
      <c r="UCM21" s="530" t="s">
        <v>550</v>
      </c>
      <c r="UCN21" s="530" t="s">
        <v>550</v>
      </c>
      <c r="UCO21" s="530" t="s">
        <v>550</v>
      </c>
      <c r="UCP21" s="530" t="s">
        <v>550</v>
      </c>
      <c r="UCQ21" s="530" t="s">
        <v>550</v>
      </c>
      <c r="UCR21" s="530" t="s">
        <v>550</v>
      </c>
      <c r="UCS21" s="530" t="s">
        <v>550</v>
      </c>
      <c r="UCT21" s="530" t="s">
        <v>550</v>
      </c>
      <c r="UCU21" s="530" t="s">
        <v>550</v>
      </c>
      <c r="UCV21" s="530" t="s">
        <v>550</v>
      </c>
      <c r="UCW21" s="530" t="s">
        <v>550</v>
      </c>
      <c r="UCX21" s="530" t="s">
        <v>550</v>
      </c>
      <c r="UCY21" s="530" t="s">
        <v>550</v>
      </c>
      <c r="UCZ21" s="530" t="s">
        <v>550</v>
      </c>
      <c r="UDA21" s="530" t="s">
        <v>550</v>
      </c>
      <c r="UDB21" s="530" t="s">
        <v>550</v>
      </c>
      <c r="UDC21" s="530" t="s">
        <v>550</v>
      </c>
      <c r="UDD21" s="530" t="s">
        <v>550</v>
      </c>
      <c r="UDE21" s="530" t="s">
        <v>550</v>
      </c>
      <c r="UDF21" s="530" t="s">
        <v>550</v>
      </c>
      <c r="UDG21" s="530" t="s">
        <v>550</v>
      </c>
      <c r="UDH21" s="530" t="s">
        <v>550</v>
      </c>
      <c r="UDI21" s="530" t="s">
        <v>550</v>
      </c>
      <c r="UDJ21" s="530" t="s">
        <v>550</v>
      </c>
      <c r="UDK21" s="530" t="s">
        <v>550</v>
      </c>
      <c r="UDL21" s="530" t="s">
        <v>550</v>
      </c>
      <c r="UDM21" s="530" t="s">
        <v>550</v>
      </c>
      <c r="UDN21" s="530" t="s">
        <v>550</v>
      </c>
      <c r="UDO21" s="530" t="s">
        <v>550</v>
      </c>
      <c r="UDP21" s="530" t="s">
        <v>550</v>
      </c>
      <c r="UDQ21" s="530" t="s">
        <v>550</v>
      </c>
      <c r="UDR21" s="530" t="s">
        <v>550</v>
      </c>
      <c r="UDS21" s="530" t="s">
        <v>550</v>
      </c>
      <c r="UDT21" s="530" t="s">
        <v>550</v>
      </c>
      <c r="UDU21" s="530" t="s">
        <v>550</v>
      </c>
      <c r="UDV21" s="530" t="s">
        <v>550</v>
      </c>
      <c r="UDW21" s="530" t="s">
        <v>550</v>
      </c>
      <c r="UDX21" s="530" t="s">
        <v>550</v>
      </c>
      <c r="UDY21" s="530" t="s">
        <v>550</v>
      </c>
      <c r="UDZ21" s="530" t="s">
        <v>550</v>
      </c>
      <c r="UEA21" s="530" t="s">
        <v>550</v>
      </c>
      <c r="UEB21" s="530" t="s">
        <v>550</v>
      </c>
      <c r="UEC21" s="530" t="s">
        <v>550</v>
      </c>
      <c r="UED21" s="530" t="s">
        <v>550</v>
      </c>
      <c r="UEE21" s="530" t="s">
        <v>550</v>
      </c>
      <c r="UEF21" s="530" t="s">
        <v>550</v>
      </c>
      <c r="UEG21" s="530" t="s">
        <v>550</v>
      </c>
      <c r="UEH21" s="530" t="s">
        <v>550</v>
      </c>
      <c r="UEI21" s="530" t="s">
        <v>550</v>
      </c>
      <c r="UEJ21" s="530" t="s">
        <v>550</v>
      </c>
      <c r="UEK21" s="530" t="s">
        <v>550</v>
      </c>
      <c r="UEL21" s="530" t="s">
        <v>550</v>
      </c>
      <c r="UEM21" s="530" t="s">
        <v>550</v>
      </c>
      <c r="UEN21" s="530" t="s">
        <v>550</v>
      </c>
      <c r="UEO21" s="530" t="s">
        <v>550</v>
      </c>
      <c r="UEP21" s="530" t="s">
        <v>550</v>
      </c>
      <c r="UEQ21" s="530" t="s">
        <v>550</v>
      </c>
      <c r="UER21" s="530" t="s">
        <v>550</v>
      </c>
      <c r="UES21" s="530" t="s">
        <v>550</v>
      </c>
      <c r="UET21" s="530" t="s">
        <v>550</v>
      </c>
      <c r="UEU21" s="530" t="s">
        <v>550</v>
      </c>
      <c r="UEV21" s="530" t="s">
        <v>550</v>
      </c>
      <c r="UEW21" s="530" t="s">
        <v>550</v>
      </c>
      <c r="UEX21" s="530" t="s">
        <v>550</v>
      </c>
      <c r="UEY21" s="530" t="s">
        <v>550</v>
      </c>
      <c r="UEZ21" s="530" t="s">
        <v>550</v>
      </c>
      <c r="UFA21" s="530" t="s">
        <v>550</v>
      </c>
      <c r="UFB21" s="530" t="s">
        <v>550</v>
      </c>
      <c r="UFC21" s="530" t="s">
        <v>550</v>
      </c>
      <c r="UFD21" s="530" t="s">
        <v>550</v>
      </c>
      <c r="UFE21" s="530" t="s">
        <v>550</v>
      </c>
      <c r="UFF21" s="530" t="s">
        <v>550</v>
      </c>
      <c r="UFG21" s="530" t="s">
        <v>550</v>
      </c>
      <c r="UFH21" s="530" t="s">
        <v>550</v>
      </c>
      <c r="UFI21" s="530" t="s">
        <v>550</v>
      </c>
      <c r="UFJ21" s="530" t="s">
        <v>550</v>
      </c>
      <c r="UFK21" s="530" t="s">
        <v>550</v>
      </c>
      <c r="UFL21" s="530" t="s">
        <v>550</v>
      </c>
      <c r="UFM21" s="530" t="s">
        <v>550</v>
      </c>
      <c r="UFN21" s="530" t="s">
        <v>550</v>
      </c>
      <c r="UFO21" s="530" t="s">
        <v>550</v>
      </c>
      <c r="UFP21" s="530" t="s">
        <v>550</v>
      </c>
      <c r="UFQ21" s="530" t="s">
        <v>550</v>
      </c>
      <c r="UFR21" s="530" t="s">
        <v>550</v>
      </c>
      <c r="UFS21" s="530" t="s">
        <v>550</v>
      </c>
      <c r="UFT21" s="530" t="s">
        <v>550</v>
      </c>
      <c r="UFU21" s="530" t="s">
        <v>550</v>
      </c>
      <c r="UFV21" s="530" t="s">
        <v>550</v>
      </c>
      <c r="UFW21" s="530" t="s">
        <v>550</v>
      </c>
      <c r="UFX21" s="530" t="s">
        <v>550</v>
      </c>
      <c r="UFY21" s="530" t="s">
        <v>550</v>
      </c>
      <c r="UFZ21" s="530" t="s">
        <v>550</v>
      </c>
      <c r="UGA21" s="530" t="s">
        <v>550</v>
      </c>
      <c r="UGB21" s="530" t="s">
        <v>550</v>
      </c>
      <c r="UGC21" s="530" t="s">
        <v>550</v>
      </c>
      <c r="UGD21" s="530" t="s">
        <v>550</v>
      </c>
      <c r="UGE21" s="530" t="s">
        <v>550</v>
      </c>
      <c r="UGF21" s="530" t="s">
        <v>550</v>
      </c>
      <c r="UGG21" s="530" t="s">
        <v>550</v>
      </c>
      <c r="UGH21" s="530" t="s">
        <v>550</v>
      </c>
      <c r="UGI21" s="530" t="s">
        <v>550</v>
      </c>
      <c r="UGJ21" s="530" t="s">
        <v>550</v>
      </c>
      <c r="UGK21" s="530" t="s">
        <v>550</v>
      </c>
      <c r="UGL21" s="530" t="s">
        <v>550</v>
      </c>
      <c r="UGM21" s="530" t="s">
        <v>550</v>
      </c>
      <c r="UGN21" s="530" t="s">
        <v>550</v>
      </c>
      <c r="UGO21" s="530" t="s">
        <v>550</v>
      </c>
      <c r="UGP21" s="530" t="s">
        <v>550</v>
      </c>
      <c r="UGQ21" s="530" t="s">
        <v>550</v>
      </c>
      <c r="UGR21" s="530" t="s">
        <v>550</v>
      </c>
      <c r="UGS21" s="530" t="s">
        <v>550</v>
      </c>
      <c r="UGT21" s="530" t="s">
        <v>550</v>
      </c>
      <c r="UGU21" s="530" t="s">
        <v>550</v>
      </c>
      <c r="UGV21" s="530" t="s">
        <v>550</v>
      </c>
      <c r="UGW21" s="530" t="s">
        <v>550</v>
      </c>
      <c r="UGX21" s="530" t="s">
        <v>550</v>
      </c>
      <c r="UGY21" s="530" t="s">
        <v>550</v>
      </c>
      <c r="UGZ21" s="530" t="s">
        <v>550</v>
      </c>
      <c r="UHA21" s="530" t="s">
        <v>550</v>
      </c>
      <c r="UHB21" s="530" t="s">
        <v>550</v>
      </c>
      <c r="UHC21" s="530" t="s">
        <v>550</v>
      </c>
      <c r="UHD21" s="530" t="s">
        <v>550</v>
      </c>
      <c r="UHE21" s="530" t="s">
        <v>550</v>
      </c>
      <c r="UHF21" s="530" t="s">
        <v>550</v>
      </c>
      <c r="UHG21" s="530" t="s">
        <v>550</v>
      </c>
      <c r="UHH21" s="530" t="s">
        <v>550</v>
      </c>
      <c r="UHI21" s="530" t="s">
        <v>550</v>
      </c>
      <c r="UHJ21" s="530" t="s">
        <v>550</v>
      </c>
      <c r="UHK21" s="530" t="s">
        <v>550</v>
      </c>
      <c r="UHL21" s="530" t="s">
        <v>550</v>
      </c>
      <c r="UHM21" s="530" t="s">
        <v>550</v>
      </c>
      <c r="UHN21" s="530" t="s">
        <v>550</v>
      </c>
      <c r="UHO21" s="530" t="s">
        <v>550</v>
      </c>
      <c r="UHP21" s="530" t="s">
        <v>550</v>
      </c>
      <c r="UHQ21" s="530" t="s">
        <v>550</v>
      </c>
      <c r="UHR21" s="530" t="s">
        <v>550</v>
      </c>
      <c r="UHS21" s="530" t="s">
        <v>550</v>
      </c>
      <c r="UHT21" s="530" t="s">
        <v>550</v>
      </c>
      <c r="UHU21" s="530" t="s">
        <v>550</v>
      </c>
      <c r="UHV21" s="530" t="s">
        <v>550</v>
      </c>
      <c r="UHW21" s="530" t="s">
        <v>550</v>
      </c>
      <c r="UHX21" s="530" t="s">
        <v>550</v>
      </c>
      <c r="UHY21" s="530" t="s">
        <v>550</v>
      </c>
      <c r="UHZ21" s="530" t="s">
        <v>550</v>
      </c>
      <c r="UIA21" s="530" t="s">
        <v>550</v>
      </c>
      <c r="UIB21" s="530" t="s">
        <v>550</v>
      </c>
      <c r="UIC21" s="530" t="s">
        <v>550</v>
      </c>
      <c r="UID21" s="530" t="s">
        <v>550</v>
      </c>
      <c r="UIE21" s="530" t="s">
        <v>550</v>
      </c>
      <c r="UIF21" s="530" t="s">
        <v>550</v>
      </c>
      <c r="UIG21" s="530" t="s">
        <v>550</v>
      </c>
      <c r="UIH21" s="530" t="s">
        <v>550</v>
      </c>
      <c r="UII21" s="530" t="s">
        <v>550</v>
      </c>
      <c r="UIJ21" s="530" t="s">
        <v>550</v>
      </c>
      <c r="UIK21" s="530" t="s">
        <v>550</v>
      </c>
      <c r="UIL21" s="530" t="s">
        <v>550</v>
      </c>
      <c r="UIM21" s="530" t="s">
        <v>550</v>
      </c>
      <c r="UIN21" s="530" t="s">
        <v>550</v>
      </c>
      <c r="UIO21" s="530" t="s">
        <v>550</v>
      </c>
      <c r="UIP21" s="530" t="s">
        <v>550</v>
      </c>
      <c r="UIQ21" s="530" t="s">
        <v>550</v>
      </c>
      <c r="UIR21" s="530" t="s">
        <v>550</v>
      </c>
      <c r="UIS21" s="530" t="s">
        <v>550</v>
      </c>
      <c r="UIT21" s="530" t="s">
        <v>550</v>
      </c>
      <c r="UIU21" s="530" t="s">
        <v>550</v>
      </c>
      <c r="UIV21" s="530" t="s">
        <v>550</v>
      </c>
      <c r="UIW21" s="530" t="s">
        <v>550</v>
      </c>
      <c r="UIX21" s="530" t="s">
        <v>550</v>
      </c>
      <c r="UIY21" s="530" t="s">
        <v>550</v>
      </c>
      <c r="UIZ21" s="530" t="s">
        <v>550</v>
      </c>
      <c r="UJA21" s="530" t="s">
        <v>550</v>
      </c>
      <c r="UJB21" s="530" t="s">
        <v>550</v>
      </c>
      <c r="UJC21" s="530" t="s">
        <v>550</v>
      </c>
      <c r="UJD21" s="530" t="s">
        <v>550</v>
      </c>
      <c r="UJE21" s="530" t="s">
        <v>550</v>
      </c>
      <c r="UJF21" s="530" t="s">
        <v>550</v>
      </c>
      <c r="UJG21" s="530" t="s">
        <v>550</v>
      </c>
      <c r="UJH21" s="530" t="s">
        <v>550</v>
      </c>
      <c r="UJI21" s="530" t="s">
        <v>550</v>
      </c>
      <c r="UJJ21" s="530" t="s">
        <v>550</v>
      </c>
      <c r="UJK21" s="530" t="s">
        <v>550</v>
      </c>
      <c r="UJL21" s="530" t="s">
        <v>550</v>
      </c>
      <c r="UJM21" s="530" t="s">
        <v>550</v>
      </c>
      <c r="UJN21" s="530" t="s">
        <v>550</v>
      </c>
      <c r="UJO21" s="530" t="s">
        <v>550</v>
      </c>
      <c r="UJP21" s="530" t="s">
        <v>550</v>
      </c>
      <c r="UJQ21" s="530" t="s">
        <v>550</v>
      </c>
      <c r="UJR21" s="530" t="s">
        <v>550</v>
      </c>
      <c r="UJS21" s="530" t="s">
        <v>550</v>
      </c>
      <c r="UJT21" s="530" t="s">
        <v>550</v>
      </c>
      <c r="UJU21" s="530" t="s">
        <v>550</v>
      </c>
      <c r="UJV21" s="530" t="s">
        <v>550</v>
      </c>
      <c r="UJW21" s="530" t="s">
        <v>550</v>
      </c>
      <c r="UJX21" s="530" t="s">
        <v>550</v>
      </c>
      <c r="UJY21" s="530" t="s">
        <v>550</v>
      </c>
      <c r="UJZ21" s="530" t="s">
        <v>550</v>
      </c>
      <c r="UKA21" s="530" t="s">
        <v>550</v>
      </c>
      <c r="UKB21" s="530" t="s">
        <v>550</v>
      </c>
      <c r="UKC21" s="530" t="s">
        <v>550</v>
      </c>
      <c r="UKD21" s="530" t="s">
        <v>550</v>
      </c>
      <c r="UKE21" s="530" t="s">
        <v>550</v>
      </c>
      <c r="UKF21" s="530" t="s">
        <v>550</v>
      </c>
      <c r="UKG21" s="530" t="s">
        <v>550</v>
      </c>
      <c r="UKH21" s="530" t="s">
        <v>550</v>
      </c>
      <c r="UKI21" s="530" t="s">
        <v>550</v>
      </c>
      <c r="UKJ21" s="530" t="s">
        <v>550</v>
      </c>
      <c r="UKK21" s="530" t="s">
        <v>550</v>
      </c>
      <c r="UKL21" s="530" t="s">
        <v>550</v>
      </c>
      <c r="UKM21" s="530" t="s">
        <v>550</v>
      </c>
      <c r="UKN21" s="530" t="s">
        <v>550</v>
      </c>
      <c r="UKO21" s="530" t="s">
        <v>550</v>
      </c>
      <c r="UKP21" s="530" t="s">
        <v>550</v>
      </c>
      <c r="UKQ21" s="530" t="s">
        <v>550</v>
      </c>
      <c r="UKR21" s="530" t="s">
        <v>550</v>
      </c>
      <c r="UKS21" s="530" t="s">
        <v>550</v>
      </c>
      <c r="UKT21" s="530" t="s">
        <v>550</v>
      </c>
      <c r="UKU21" s="530" t="s">
        <v>550</v>
      </c>
      <c r="UKV21" s="530" t="s">
        <v>550</v>
      </c>
      <c r="UKW21" s="530" t="s">
        <v>550</v>
      </c>
      <c r="UKX21" s="530" t="s">
        <v>550</v>
      </c>
      <c r="UKY21" s="530" t="s">
        <v>550</v>
      </c>
      <c r="UKZ21" s="530" t="s">
        <v>550</v>
      </c>
      <c r="ULA21" s="530" t="s">
        <v>550</v>
      </c>
      <c r="ULB21" s="530" t="s">
        <v>550</v>
      </c>
      <c r="ULC21" s="530" t="s">
        <v>550</v>
      </c>
      <c r="ULD21" s="530" t="s">
        <v>550</v>
      </c>
      <c r="ULE21" s="530" t="s">
        <v>550</v>
      </c>
      <c r="ULF21" s="530" t="s">
        <v>550</v>
      </c>
      <c r="ULG21" s="530" t="s">
        <v>550</v>
      </c>
      <c r="ULH21" s="530" t="s">
        <v>550</v>
      </c>
      <c r="ULI21" s="530" t="s">
        <v>550</v>
      </c>
      <c r="ULJ21" s="530" t="s">
        <v>550</v>
      </c>
      <c r="ULK21" s="530" t="s">
        <v>550</v>
      </c>
      <c r="ULL21" s="530" t="s">
        <v>550</v>
      </c>
      <c r="ULM21" s="530" t="s">
        <v>550</v>
      </c>
      <c r="ULN21" s="530" t="s">
        <v>550</v>
      </c>
      <c r="ULO21" s="530" t="s">
        <v>550</v>
      </c>
      <c r="ULP21" s="530" t="s">
        <v>550</v>
      </c>
      <c r="ULQ21" s="530" t="s">
        <v>550</v>
      </c>
      <c r="ULR21" s="530" t="s">
        <v>550</v>
      </c>
      <c r="ULS21" s="530" t="s">
        <v>550</v>
      </c>
      <c r="ULT21" s="530" t="s">
        <v>550</v>
      </c>
      <c r="ULU21" s="530" t="s">
        <v>550</v>
      </c>
      <c r="ULV21" s="530" t="s">
        <v>550</v>
      </c>
      <c r="ULW21" s="530" t="s">
        <v>550</v>
      </c>
      <c r="ULX21" s="530" t="s">
        <v>550</v>
      </c>
      <c r="ULY21" s="530" t="s">
        <v>550</v>
      </c>
      <c r="ULZ21" s="530" t="s">
        <v>550</v>
      </c>
      <c r="UMA21" s="530" t="s">
        <v>550</v>
      </c>
      <c r="UMB21" s="530" t="s">
        <v>550</v>
      </c>
      <c r="UMC21" s="530" t="s">
        <v>550</v>
      </c>
      <c r="UMD21" s="530" t="s">
        <v>550</v>
      </c>
      <c r="UME21" s="530" t="s">
        <v>550</v>
      </c>
      <c r="UMF21" s="530" t="s">
        <v>550</v>
      </c>
      <c r="UMG21" s="530" t="s">
        <v>550</v>
      </c>
      <c r="UMH21" s="530" t="s">
        <v>550</v>
      </c>
      <c r="UMI21" s="530" t="s">
        <v>550</v>
      </c>
      <c r="UMJ21" s="530" t="s">
        <v>550</v>
      </c>
      <c r="UMK21" s="530" t="s">
        <v>550</v>
      </c>
      <c r="UML21" s="530" t="s">
        <v>550</v>
      </c>
      <c r="UMM21" s="530" t="s">
        <v>550</v>
      </c>
      <c r="UMN21" s="530" t="s">
        <v>550</v>
      </c>
      <c r="UMO21" s="530" t="s">
        <v>550</v>
      </c>
      <c r="UMP21" s="530" t="s">
        <v>550</v>
      </c>
      <c r="UMQ21" s="530" t="s">
        <v>550</v>
      </c>
      <c r="UMR21" s="530" t="s">
        <v>550</v>
      </c>
      <c r="UMS21" s="530" t="s">
        <v>550</v>
      </c>
      <c r="UMT21" s="530" t="s">
        <v>550</v>
      </c>
      <c r="UMU21" s="530" t="s">
        <v>550</v>
      </c>
      <c r="UMV21" s="530" t="s">
        <v>550</v>
      </c>
      <c r="UMW21" s="530" t="s">
        <v>550</v>
      </c>
      <c r="UMX21" s="530" t="s">
        <v>550</v>
      </c>
      <c r="UMY21" s="530" t="s">
        <v>550</v>
      </c>
      <c r="UMZ21" s="530" t="s">
        <v>550</v>
      </c>
      <c r="UNA21" s="530" t="s">
        <v>550</v>
      </c>
      <c r="UNB21" s="530" t="s">
        <v>550</v>
      </c>
      <c r="UNC21" s="530" t="s">
        <v>550</v>
      </c>
      <c r="UND21" s="530" t="s">
        <v>550</v>
      </c>
      <c r="UNE21" s="530" t="s">
        <v>550</v>
      </c>
      <c r="UNF21" s="530" t="s">
        <v>550</v>
      </c>
      <c r="UNG21" s="530" t="s">
        <v>550</v>
      </c>
      <c r="UNH21" s="530" t="s">
        <v>550</v>
      </c>
      <c r="UNI21" s="530" t="s">
        <v>550</v>
      </c>
      <c r="UNJ21" s="530" t="s">
        <v>550</v>
      </c>
      <c r="UNK21" s="530" t="s">
        <v>550</v>
      </c>
      <c r="UNL21" s="530" t="s">
        <v>550</v>
      </c>
      <c r="UNM21" s="530" t="s">
        <v>550</v>
      </c>
      <c r="UNN21" s="530" t="s">
        <v>550</v>
      </c>
      <c r="UNO21" s="530" t="s">
        <v>550</v>
      </c>
      <c r="UNP21" s="530" t="s">
        <v>550</v>
      </c>
      <c r="UNQ21" s="530" t="s">
        <v>550</v>
      </c>
      <c r="UNR21" s="530" t="s">
        <v>550</v>
      </c>
      <c r="UNS21" s="530" t="s">
        <v>550</v>
      </c>
      <c r="UNT21" s="530" t="s">
        <v>550</v>
      </c>
      <c r="UNU21" s="530" t="s">
        <v>550</v>
      </c>
      <c r="UNV21" s="530" t="s">
        <v>550</v>
      </c>
      <c r="UNW21" s="530" t="s">
        <v>550</v>
      </c>
      <c r="UNX21" s="530" t="s">
        <v>550</v>
      </c>
      <c r="UNY21" s="530" t="s">
        <v>550</v>
      </c>
      <c r="UNZ21" s="530" t="s">
        <v>550</v>
      </c>
      <c r="UOA21" s="530" t="s">
        <v>550</v>
      </c>
      <c r="UOB21" s="530" t="s">
        <v>550</v>
      </c>
      <c r="UOC21" s="530" t="s">
        <v>550</v>
      </c>
      <c r="UOD21" s="530" t="s">
        <v>550</v>
      </c>
      <c r="UOE21" s="530" t="s">
        <v>550</v>
      </c>
      <c r="UOF21" s="530" t="s">
        <v>550</v>
      </c>
      <c r="UOG21" s="530" t="s">
        <v>550</v>
      </c>
      <c r="UOH21" s="530" t="s">
        <v>550</v>
      </c>
      <c r="UOI21" s="530" t="s">
        <v>550</v>
      </c>
      <c r="UOJ21" s="530" t="s">
        <v>550</v>
      </c>
      <c r="UOK21" s="530" t="s">
        <v>550</v>
      </c>
      <c r="UOL21" s="530" t="s">
        <v>550</v>
      </c>
      <c r="UOM21" s="530" t="s">
        <v>550</v>
      </c>
      <c r="UON21" s="530" t="s">
        <v>550</v>
      </c>
      <c r="UOO21" s="530" t="s">
        <v>550</v>
      </c>
      <c r="UOP21" s="530" t="s">
        <v>550</v>
      </c>
      <c r="UOQ21" s="530" t="s">
        <v>550</v>
      </c>
      <c r="UOR21" s="530" t="s">
        <v>550</v>
      </c>
      <c r="UOS21" s="530" t="s">
        <v>550</v>
      </c>
      <c r="UOT21" s="530" t="s">
        <v>550</v>
      </c>
      <c r="UOU21" s="530" t="s">
        <v>550</v>
      </c>
      <c r="UOV21" s="530" t="s">
        <v>550</v>
      </c>
      <c r="UOW21" s="530" t="s">
        <v>550</v>
      </c>
      <c r="UOX21" s="530" t="s">
        <v>550</v>
      </c>
      <c r="UOY21" s="530" t="s">
        <v>550</v>
      </c>
      <c r="UOZ21" s="530" t="s">
        <v>550</v>
      </c>
      <c r="UPA21" s="530" t="s">
        <v>550</v>
      </c>
      <c r="UPB21" s="530" t="s">
        <v>550</v>
      </c>
      <c r="UPC21" s="530" t="s">
        <v>550</v>
      </c>
      <c r="UPD21" s="530" t="s">
        <v>550</v>
      </c>
      <c r="UPE21" s="530" t="s">
        <v>550</v>
      </c>
      <c r="UPF21" s="530" t="s">
        <v>550</v>
      </c>
      <c r="UPG21" s="530" t="s">
        <v>550</v>
      </c>
      <c r="UPH21" s="530" t="s">
        <v>550</v>
      </c>
      <c r="UPI21" s="530" t="s">
        <v>550</v>
      </c>
      <c r="UPJ21" s="530" t="s">
        <v>550</v>
      </c>
      <c r="UPK21" s="530" t="s">
        <v>550</v>
      </c>
      <c r="UPL21" s="530" t="s">
        <v>550</v>
      </c>
      <c r="UPM21" s="530" t="s">
        <v>550</v>
      </c>
      <c r="UPN21" s="530" t="s">
        <v>550</v>
      </c>
      <c r="UPO21" s="530" t="s">
        <v>550</v>
      </c>
      <c r="UPP21" s="530" t="s">
        <v>550</v>
      </c>
      <c r="UPQ21" s="530" t="s">
        <v>550</v>
      </c>
      <c r="UPR21" s="530" t="s">
        <v>550</v>
      </c>
      <c r="UPS21" s="530" t="s">
        <v>550</v>
      </c>
      <c r="UPT21" s="530" t="s">
        <v>550</v>
      </c>
      <c r="UPU21" s="530" t="s">
        <v>550</v>
      </c>
      <c r="UPV21" s="530" t="s">
        <v>550</v>
      </c>
      <c r="UPW21" s="530" t="s">
        <v>550</v>
      </c>
      <c r="UPX21" s="530" t="s">
        <v>550</v>
      </c>
      <c r="UPY21" s="530" t="s">
        <v>550</v>
      </c>
      <c r="UPZ21" s="530" t="s">
        <v>550</v>
      </c>
      <c r="UQA21" s="530" t="s">
        <v>550</v>
      </c>
      <c r="UQB21" s="530" t="s">
        <v>550</v>
      </c>
      <c r="UQC21" s="530" t="s">
        <v>550</v>
      </c>
      <c r="UQD21" s="530" t="s">
        <v>550</v>
      </c>
      <c r="UQE21" s="530" t="s">
        <v>550</v>
      </c>
      <c r="UQF21" s="530" t="s">
        <v>550</v>
      </c>
      <c r="UQG21" s="530" t="s">
        <v>550</v>
      </c>
      <c r="UQH21" s="530" t="s">
        <v>550</v>
      </c>
      <c r="UQI21" s="530" t="s">
        <v>550</v>
      </c>
      <c r="UQJ21" s="530" t="s">
        <v>550</v>
      </c>
      <c r="UQK21" s="530" t="s">
        <v>550</v>
      </c>
      <c r="UQL21" s="530" t="s">
        <v>550</v>
      </c>
      <c r="UQM21" s="530" t="s">
        <v>550</v>
      </c>
      <c r="UQN21" s="530" t="s">
        <v>550</v>
      </c>
      <c r="UQO21" s="530" t="s">
        <v>550</v>
      </c>
      <c r="UQP21" s="530" t="s">
        <v>550</v>
      </c>
      <c r="UQQ21" s="530" t="s">
        <v>550</v>
      </c>
      <c r="UQR21" s="530" t="s">
        <v>550</v>
      </c>
      <c r="UQS21" s="530" t="s">
        <v>550</v>
      </c>
      <c r="UQT21" s="530" t="s">
        <v>550</v>
      </c>
      <c r="UQU21" s="530" t="s">
        <v>550</v>
      </c>
      <c r="UQV21" s="530" t="s">
        <v>550</v>
      </c>
      <c r="UQW21" s="530" t="s">
        <v>550</v>
      </c>
      <c r="UQX21" s="530" t="s">
        <v>550</v>
      </c>
      <c r="UQY21" s="530" t="s">
        <v>550</v>
      </c>
      <c r="UQZ21" s="530" t="s">
        <v>550</v>
      </c>
      <c r="URA21" s="530" t="s">
        <v>550</v>
      </c>
      <c r="URB21" s="530" t="s">
        <v>550</v>
      </c>
      <c r="URC21" s="530" t="s">
        <v>550</v>
      </c>
      <c r="URD21" s="530" t="s">
        <v>550</v>
      </c>
      <c r="URE21" s="530" t="s">
        <v>550</v>
      </c>
      <c r="URF21" s="530" t="s">
        <v>550</v>
      </c>
      <c r="URG21" s="530" t="s">
        <v>550</v>
      </c>
      <c r="URH21" s="530" t="s">
        <v>550</v>
      </c>
      <c r="URI21" s="530" t="s">
        <v>550</v>
      </c>
      <c r="URJ21" s="530" t="s">
        <v>550</v>
      </c>
      <c r="URK21" s="530" t="s">
        <v>550</v>
      </c>
      <c r="URL21" s="530" t="s">
        <v>550</v>
      </c>
      <c r="URM21" s="530" t="s">
        <v>550</v>
      </c>
      <c r="URN21" s="530" t="s">
        <v>550</v>
      </c>
      <c r="URO21" s="530" t="s">
        <v>550</v>
      </c>
      <c r="URP21" s="530" t="s">
        <v>550</v>
      </c>
      <c r="URQ21" s="530" t="s">
        <v>550</v>
      </c>
      <c r="URR21" s="530" t="s">
        <v>550</v>
      </c>
      <c r="URS21" s="530" t="s">
        <v>550</v>
      </c>
      <c r="URT21" s="530" t="s">
        <v>550</v>
      </c>
      <c r="URU21" s="530" t="s">
        <v>550</v>
      </c>
      <c r="URV21" s="530" t="s">
        <v>550</v>
      </c>
      <c r="URW21" s="530" t="s">
        <v>550</v>
      </c>
      <c r="URX21" s="530" t="s">
        <v>550</v>
      </c>
      <c r="URY21" s="530" t="s">
        <v>550</v>
      </c>
      <c r="URZ21" s="530" t="s">
        <v>550</v>
      </c>
      <c r="USA21" s="530" t="s">
        <v>550</v>
      </c>
      <c r="USB21" s="530" t="s">
        <v>550</v>
      </c>
      <c r="USC21" s="530" t="s">
        <v>550</v>
      </c>
      <c r="USD21" s="530" t="s">
        <v>550</v>
      </c>
      <c r="USE21" s="530" t="s">
        <v>550</v>
      </c>
      <c r="USF21" s="530" t="s">
        <v>550</v>
      </c>
      <c r="USG21" s="530" t="s">
        <v>550</v>
      </c>
      <c r="USH21" s="530" t="s">
        <v>550</v>
      </c>
      <c r="USI21" s="530" t="s">
        <v>550</v>
      </c>
      <c r="USJ21" s="530" t="s">
        <v>550</v>
      </c>
      <c r="USK21" s="530" t="s">
        <v>550</v>
      </c>
      <c r="USL21" s="530" t="s">
        <v>550</v>
      </c>
      <c r="USM21" s="530" t="s">
        <v>550</v>
      </c>
      <c r="USN21" s="530" t="s">
        <v>550</v>
      </c>
      <c r="USO21" s="530" t="s">
        <v>550</v>
      </c>
      <c r="USP21" s="530" t="s">
        <v>550</v>
      </c>
      <c r="USQ21" s="530" t="s">
        <v>550</v>
      </c>
      <c r="USR21" s="530" t="s">
        <v>550</v>
      </c>
      <c r="USS21" s="530" t="s">
        <v>550</v>
      </c>
      <c r="UST21" s="530" t="s">
        <v>550</v>
      </c>
      <c r="USU21" s="530" t="s">
        <v>550</v>
      </c>
      <c r="USV21" s="530" t="s">
        <v>550</v>
      </c>
      <c r="USW21" s="530" t="s">
        <v>550</v>
      </c>
      <c r="USX21" s="530" t="s">
        <v>550</v>
      </c>
      <c r="USY21" s="530" t="s">
        <v>550</v>
      </c>
      <c r="USZ21" s="530" t="s">
        <v>550</v>
      </c>
      <c r="UTA21" s="530" t="s">
        <v>550</v>
      </c>
      <c r="UTB21" s="530" t="s">
        <v>550</v>
      </c>
      <c r="UTC21" s="530" t="s">
        <v>550</v>
      </c>
      <c r="UTD21" s="530" t="s">
        <v>550</v>
      </c>
      <c r="UTE21" s="530" t="s">
        <v>550</v>
      </c>
      <c r="UTF21" s="530" t="s">
        <v>550</v>
      </c>
      <c r="UTG21" s="530" t="s">
        <v>550</v>
      </c>
      <c r="UTH21" s="530" t="s">
        <v>550</v>
      </c>
      <c r="UTI21" s="530" t="s">
        <v>550</v>
      </c>
      <c r="UTJ21" s="530" t="s">
        <v>550</v>
      </c>
      <c r="UTK21" s="530" t="s">
        <v>550</v>
      </c>
      <c r="UTL21" s="530" t="s">
        <v>550</v>
      </c>
      <c r="UTM21" s="530" t="s">
        <v>550</v>
      </c>
      <c r="UTN21" s="530" t="s">
        <v>550</v>
      </c>
      <c r="UTO21" s="530" t="s">
        <v>550</v>
      </c>
      <c r="UTP21" s="530" t="s">
        <v>550</v>
      </c>
      <c r="UTQ21" s="530" t="s">
        <v>550</v>
      </c>
      <c r="UTR21" s="530" t="s">
        <v>550</v>
      </c>
      <c r="UTS21" s="530" t="s">
        <v>550</v>
      </c>
      <c r="UTT21" s="530" t="s">
        <v>550</v>
      </c>
      <c r="UTU21" s="530" t="s">
        <v>550</v>
      </c>
      <c r="UTV21" s="530" t="s">
        <v>550</v>
      </c>
      <c r="UTW21" s="530" t="s">
        <v>550</v>
      </c>
      <c r="UTX21" s="530" t="s">
        <v>550</v>
      </c>
      <c r="UTY21" s="530" t="s">
        <v>550</v>
      </c>
      <c r="UTZ21" s="530" t="s">
        <v>550</v>
      </c>
      <c r="UUA21" s="530" t="s">
        <v>550</v>
      </c>
      <c r="UUB21" s="530" t="s">
        <v>550</v>
      </c>
      <c r="UUC21" s="530" t="s">
        <v>550</v>
      </c>
      <c r="UUD21" s="530" t="s">
        <v>550</v>
      </c>
      <c r="UUE21" s="530" t="s">
        <v>550</v>
      </c>
      <c r="UUF21" s="530" t="s">
        <v>550</v>
      </c>
      <c r="UUG21" s="530" t="s">
        <v>550</v>
      </c>
      <c r="UUH21" s="530" t="s">
        <v>550</v>
      </c>
      <c r="UUI21" s="530" t="s">
        <v>550</v>
      </c>
      <c r="UUJ21" s="530" t="s">
        <v>550</v>
      </c>
      <c r="UUK21" s="530" t="s">
        <v>550</v>
      </c>
      <c r="UUL21" s="530" t="s">
        <v>550</v>
      </c>
      <c r="UUM21" s="530" t="s">
        <v>550</v>
      </c>
      <c r="UUN21" s="530" t="s">
        <v>550</v>
      </c>
      <c r="UUO21" s="530" t="s">
        <v>550</v>
      </c>
      <c r="UUP21" s="530" t="s">
        <v>550</v>
      </c>
      <c r="UUQ21" s="530" t="s">
        <v>550</v>
      </c>
      <c r="UUR21" s="530" t="s">
        <v>550</v>
      </c>
      <c r="UUS21" s="530" t="s">
        <v>550</v>
      </c>
      <c r="UUT21" s="530" t="s">
        <v>550</v>
      </c>
      <c r="UUU21" s="530" t="s">
        <v>550</v>
      </c>
      <c r="UUV21" s="530" t="s">
        <v>550</v>
      </c>
      <c r="UUW21" s="530" t="s">
        <v>550</v>
      </c>
      <c r="UUX21" s="530" t="s">
        <v>550</v>
      </c>
      <c r="UUY21" s="530" t="s">
        <v>550</v>
      </c>
      <c r="UUZ21" s="530" t="s">
        <v>550</v>
      </c>
      <c r="UVA21" s="530" t="s">
        <v>550</v>
      </c>
      <c r="UVB21" s="530" t="s">
        <v>550</v>
      </c>
      <c r="UVC21" s="530" t="s">
        <v>550</v>
      </c>
      <c r="UVD21" s="530" t="s">
        <v>550</v>
      </c>
      <c r="UVE21" s="530" t="s">
        <v>550</v>
      </c>
      <c r="UVF21" s="530" t="s">
        <v>550</v>
      </c>
      <c r="UVG21" s="530" t="s">
        <v>550</v>
      </c>
      <c r="UVH21" s="530" t="s">
        <v>550</v>
      </c>
      <c r="UVI21" s="530" t="s">
        <v>550</v>
      </c>
      <c r="UVJ21" s="530" t="s">
        <v>550</v>
      </c>
      <c r="UVK21" s="530" t="s">
        <v>550</v>
      </c>
      <c r="UVL21" s="530" t="s">
        <v>550</v>
      </c>
      <c r="UVM21" s="530" t="s">
        <v>550</v>
      </c>
      <c r="UVN21" s="530" t="s">
        <v>550</v>
      </c>
      <c r="UVO21" s="530" t="s">
        <v>550</v>
      </c>
      <c r="UVP21" s="530" t="s">
        <v>550</v>
      </c>
      <c r="UVQ21" s="530" t="s">
        <v>550</v>
      </c>
      <c r="UVR21" s="530" t="s">
        <v>550</v>
      </c>
      <c r="UVS21" s="530" t="s">
        <v>550</v>
      </c>
      <c r="UVT21" s="530" t="s">
        <v>550</v>
      </c>
      <c r="UVU21" s="530" t="s">
        <v>550</v>
      </c>
      <c r="UVV21" s="530" t="s">
        <v>550</v>
      </c>
      <c r="UVW21" s="530" t="s">
        <v>550</v>
      </c>
      <c r="UVX21" s="530" t="s">
        <v>550</v>
      </c>
      <c r="UVY21" s="530" t="s">
        <v>550</v>
      </c>
      <c r="UVZ21" s="530" t="s">
        <v>550</v>
      </c>
      <c r="UWA21" s="530" t="s">
        <v>550</v>
      </c>
      <c r="UWB21" s="530" t="s">
        <v>550</v>
      </c>
      <c r="UWC21" s="530" t="s">
        <v>550</v>
      </c>
      <c r="UWD21" s="530" t="s">
        <v>550</v>
      </c>
      <c r="UWE21" s="530" t="s">
        <v>550</v>
      </c>
      <c r="UWF21" s="530" t="s">
        <v>550</v>
      </c>
      <c r="UWG21" s="530" t="s">
        <v>550</v>
      </c>
      <c r="UWH21" s="530" t="s">
        <v>550</v>
      </c>
      <c r="UWI21" s="530" t="s">
        <v>550</v>
      </c>
      <c r="UWJ21" s="530" t="s">
        <v>550</v>
      </c>
      <c r="UWK21" s="530" t="s">
        <v>550</v>
      </c>
      <c r="UWL21" s="530" t="s">
        <v>550</v>
      </c>
      <c r="UWM21" s="530" t="s">
        <v>550</v>
      </c>
      <c r="UWN21" s="530" t="s">
        <v>550</v>
      </c>
      <c r="UWO21" s="530" t="s">
        <v>550</v>
      </c>
      <c r="UWP21" s="530" t="s">
        <v>550</v>
      </c>
      <c r="UWQ21" s="530" t="s">
        <v>550</v>
      </c>
      <c r="UWR21" s="530" t="s">
        <v>550</v>
      </c>
      <c r="UWS21" s="530" t="s">
        <v>550</v>
      </c>
      <c r="UWT21" s="530" t="s">
        <v>550</v>
      </c>
      <c r="UWU21" s="530" t="s">
        <v>550</v>
      </c>
      <c r="UWV21" s="530" t="s">
        <v>550</v>
      </c>
      <c r="UWW21" s="530" t="s">
        <v>550</v>
      </c>
      <c r="UWX21" s="530" t="s">
        <v>550</v>
      </c>
      <c r="UWY21" s="530" t="s">
        <v>550</v>
      </c>
      <c r="UWZ21" s="530" t="s">
        <v>550</v>
      </c>
      <c r="UXA21" s="530" t="s">
        <v>550</v>
      </c>
      <c r="UXB21" s="530" t="s">
        <v>550</v>
      </c>
      <c r="UXC21" s="530" t="s">
        <v>550</v>
      </c>
      <c r="UXD21" s="530" t="s">
        <v>550</v>
      </c>
      <c r="UXE21" s="530" t="s">
        <v>550</v>
      </c>
      <c r="UXF21" s="530" t="s">
        <v>550</v>
      </c>
      <c r="UXG21" s="530" t="s">
        <v>550</v>
      </c>
      <c r="UXH21" s="530" t="s">
        <v>550</v>
      </c>
      <c r="UXI21" s="530" t="s">
        <v>550</v>
      </c>
      <c r="UXJ21" s="530" t="s">
        <v>550</v>
      </c>
      <c r="UXK21" s="530" t="s">
        <v>550</v>
      </c>
      <c r="UXL21" s="530" t="s">
        <v>550</v>
      </c>
      <c r="UXM21" s="530" t="s">
        <v>550</v>
      </c>
      <c r="UXN21" s="530" t="s">
        <v>550</v>
      </c>
      <c r="UXO21" s="530" t="s">
        <v>550</v>
      </c>
      <c r="UXP21" s="530" t="s">
        <v>550</v>
      </c>
      <c r="UXQ21" s="530" t="s">
        <v>550</v>
      </c>
      <c r="UXR21" s="530" t="s">
        <v>550</v>
      </c>
      <c r="UXS21" s="530" t="s">
        <v>550</v>
      </c>
      <c r="UXT21" s="530" t="s">
        <v>550</v>
      </c>
      <c r="UXU21" s="530" t="s">
        <v>550</v>
      </c>
      <c r="UXV21" s="530" t="s">
        <v>550</v>
      </c>
      <c r="UXW21" s="530" t="s">
        <v>550</v>
      </c>
      <c r="UXX21" s="530" t="s">
        <v>550</v>
      </c>
      <c r="UXY21" s="530" t="s">
        <v>550</v>
      </c>
      <c r="UXZ21" s="530" t="s">
        <v>550</v>
      </c>
      <c r="UYA21" s="530" t="s">
        <v>550</v>
      </c>
      <c r="UYB21" s="530" t="s">
        <v>550</v>
      </c>
      <c r="UYC21" s="530" t="s">
        <v>550</v>
      </c>
      <c r="UYD21" s="530" t="s">
        <v>550</v>
      </c>
      <c r="UYE21" s="530" t="s">
        <v>550</v>
      </c>
      <c r="UYF21" s="530" t="s">
        <v>550</v>
      </c>
      <c r="UYG21" s="530" t="s">
        <v>550</v>
      </c>
      <c r="UYH21" s="530" t="s">
        <v>550</v>
      </c>
      <c r="UYI21" s="530" t="s">
        <v>550</v>
      </c>
      <c r="UYJ21" s="530" t="s">
        <v>550</v>
      </c>
      <c r="UYK21" s="530" t="s">
        <v>550</v>
      </c>
      <c r="UYL21" s="530" t="s">
        <v>550</v>
      </c>
      <c r="UYM21" s="530" t="s">
        <v>550</v>
      </c>
      <c r="UYN21" s="530" t="s">
        <v>550</v>
      </c>
      <c r="UYO21" s="530" t="s">
        <v>550</v>
      </c>
      <c r="UYP21" s="530" t="s">
        <v>550</v>
      </c>
      <c r="UYQ21" s="530" t="s">
        <v>550</v>
      </c>
      <c r="UYR21" s="530" t="s">
        <v>550</v>
      </c>
      <c r="UYS21" s="530" t="s">
        <v>550</v>
      </c>
      <c r="UYT21" s="530" t="s">
        <v>550</v>
      </c>
      <c r="UYU21" s="530" t="s">
        <v>550</v>
      </c>
      <c r="UYV21" s="530" t="s">
        <v>550</v>
      </c>
      <c r="UYW21" s="530" t="s">
        <v>550</v>
      </c>
      <c r="UYX21" s="530" t="s">
        <v>550</v>
      </c>
      <c r="UYY21" s="530" t="s">
        <v>550</v>
      </c>
      <c r="UYZ21" s="530" t="s">
        <v>550</v>
      </c>
      <c r="UZA21" s="530" t="s">
        <v>550</v>
      </c>
      <c r="UZB21" s="530" t="s">
        <v>550</v>
      </c>
      <c r="UZC21" s="530" t="s">
        <v>550</v>
      </c>
      <c r="UZD21" s="530" t="s">
        <v>550</v>
      </c>
      <c r="UZE21" s="530" t="s">
        <v>550</v>
      </c>
      <c r="UZF21" s="530" t="s">
        <v>550</v>
      </c>
      <c r="UZG21" s="530" t="s">
        <v>550</v>
      </c>
      <c r="UZH21" s="530" t="s">
        <v>550</v>
      </c>
      <c r="UZI21" s="530" t="s">
        <v>550</v>
      </c>
      <c r="UZJ21" s="530" t="s">
        <v>550</v>
      </c>
      <c r="UZK21" s="530" t="s">
        <v>550</v>
      </c>
      <c r="UZL21" s="530" t="s">
        <v>550</v>
      </c>
      <c r="UZM21" s="530" t="s">
        <v>550</v>
      </c>
      <c r="UZN21" s="530" t="s">
        <v>550</v>
      </c>
      <c r="UZO21" s="530" t="s">
        <v>550</v>
      </c>
      <c r="UZP21" s="530" t="s">
        <v>550</v>
      </c>
      <c r="UZQ21" s="530" t="s">
        <v>550</v>
      </c>
      <c r="UZR21" s="530" t="s">
        <v>550</v>
      </c>
      <c r="UZS21" s="530" t="s">
        <v>550</v>
      </c>
      <c r="UZT21" s="530" t="s">
        <v>550</v>
      </c>
      <c r="UZU21" s="530" t="s">
        <v>550</v>
      </c>
      <c r="UZV21" s="530" t="s">
        <v>550</v>
      </c>
      <c r="UZW21" s="530" t="s">
        <v>550</v>
      </c>
      <c r="UZX21" s="530" t="s">
        <v>550</v>
      </c>
      <c r="UZY21" s="530" t="s">
        <v>550</v>
      </c>
      <c r="UZZ21" s="530" t="s">
        <v>550</v>
      </c>
      <c r="VAA21" s="530" t="s">
        <v>550</v>
      </c>
      <c r="VAB21" s="530" t="s">
        <v>550</v>
      </c>
      <c r="VAC21" s="530" t="s">
        <v>550</v>
      </c>
      <c r="VAD21" s="530" t="s">
        <v>550</v>
      </c>
      <c r="VAE21" s="530" t="s">
        <v>550</v>
      </c>
      <c r="VAF21" s="530" t="s">
        <v>550</v>
      </c>
      <c r="VAG21" s="530" t="s">
        <v>550</v>
      </c>
      <c r="VAH21" s="530" t="s">
        <v>550</v>
      </c>
      <c r="VAI21" s="530" t="s">
        <v>550</v>
      </c>
      <c r="VAJ21" s="530" t="s">
        <v>550</v>
      </c>
      <c r="VAK21" s="530" t="s">
        <v>550</v>
      </c>
      <c r="VAL21" s="530" t="s">
        <v>550</v>
      </c>
      <c r="VAM21" s="530" t="s">
        <v>550</v>
      </c>
      <c r="VAN21" s="530" t="s">
        <v>550</v>
      </c>
      <c r="VAO21" s="530" t="s">
        <v>550</v>
      </c>
      <c r="VAP21" s="530" t="s">
        <v>550</v>
      </c>
      <c r="VAQ21" s="530" t="s">
        <v>550</v>
      </c>
      <c r="VAR21" s="530" t="s">
        <v>550</v>
      </c>
      <c r="VAS21" s="530" t="s">
        <v>550</v>
      </c>
      <c r="VAT21" s="530" t="s">
        <v>550</v>
      </c>
      <c r="VAU21" s="530" t="s">
        <v>550</v>
      </c>
      <c r="VAV21" s="530" t="s">
        <v>550</v>
      </c>
      <c r="VAW21" s="530" t="s">
        <v>550</v>
      </c>
      <c r="VAX21" s="530" t="s">
        <v>550</v>
      </c>
      <c r="VAY21" s="530" t="s">
        <v>550</v>
      </c>
      <c r="VAZ21" s="530" t="s">
        <v>550</v>
      </c>
      <c r="VBA21" s="530" t="s">
        <v>550</v>
      </c>
      <c r="VBB21" s="530" t="s">
        <v>550</v>
      </c>
      <c r="VBC21" s="530" t="s">
        <v>550</v>
      </c>
      <c r="VBD21" s="530" t="s">
        <v>550</v>
      </c>
      <c r="VBE21" s="530" t="s">
        <v>550</v>
      </c>
      <c r="VBF21" s="530" t="s">
        <v>550</v>
      </c>
      <c r="VBG21" s="530" t="s">
        <v>550</v>
      </c>
      <c r="VBH21" s="530" t="s">
        <v>550</v>
      </c>
      <c r="VBI21" s="530" t="s">
        <v>550</v>
      </c>
      <c r="VBJ21" s="530" t="s">
        <v>550</v>
      </c>
      <c r="VBK21" s="530" t="s">
        <v>550</v>
      </c>
      <c r="VBL21" s="530" t="s">
        <v>550</v>
      </c>
      <c r="VBM21" s="530" t="s">
        <v>550</v>
      </c>
      <c r="VBN21" s="530" t="s">
        <v>550</v>
      </c>
      <c r="VBO21" s="530" t="s">
        <v>550</v>
      </c>
      <c r="VBP21" s="530" t="s">
        <v>550</v>
      </c>
      <c r="VBQ21" s="530" t="s">
        <v>550</v>
      </c>
      <c r="VBR21" s="530" t="s">
        <v>550</v>
      </c>
      <c r="VBS21" s="530" t="s">
        <v>550</v>
      </c>
      <c r="VBT21" s="530" t="s">
        <v>550</v>
      </c>
      <c r="VBU21" s="530" t="s">
        <v>550</v>
      </c>
      <c r="VBV21" s="530" t="s">
        <v>550</v>
      </c>
      <c r="VBW21" s="530" t="s">
        <v>550</v>
      </c>
      <c r="VBX21" s="530" t="s">
        <v>550</v>
      </c>
      <c r="VBY21" s="530" t="s">
        <v>550</v>
      </c>
      <c r="VBZ21" s="530" t="s">
        <v>550</v>
      </c>
      <c r="VCA21" s="530" t="s">
        <v>550</v>
      </c>
      <c r="VCB21" s="530" t="s">
        <v>550</v>
      </c>
      <c r="VCC21" s="530" t="s">
        <v>550</v>
      </c>
      <c r="VCD21" s="530" t="s">
        <v>550</v>
      </c>
      <c r="VCE21" s="530" t="s">
        <v>550</v>
      </c>
      <c r="VCF21" s="530" t="s">
        <v>550</v>
      </c>
      <c r="VCG21" s="530" t="s">
        <v>550</v>
      </c>
      <c r="VCH21" s="530" t="s">
        <v>550</v>
      </c>
      <c r="VCI21" s="530" t="s">
        <v>550</v>
      </c>
      <c r="VCJ21" s="530" t="s">
        <v>550</v>
      </c>
      <c r="VCK21" s="530" t="s">
        <v>550</v>
      </c>
      <c r="VCL21" s="530" t="s">
        <v>550</v>
      </c>
      <c r="VCM21" s="530" t="s">
        <v>550</v>
      </c>
      <c r="VCN21" s="530" t="s">
        <v>550</v>
      </c>
      <c r="VCO21" s="530" t="s">
        <v>550</v>
      </c>
      <c r="VCP21" s="530" t="s">
        <v>550</v>
      </c>
      <c r="VCQ21" s="530" t="s">
        <v>550</v>
      </c>
      <c r="VCR21" s="530" t="s">
        <v>550</v>
      </c>
      <c r="VCS21" s="530" t="s">
        <v>550</v>
      </c>
      <c r="VCT21" s="530" t="s">
        <v>550</v>
      </c>
      <c r="VCU21" s="530" t="s">
        <v>550</v>
      </c>
      <c r="VCV21" s="530" t="s">
        <v>550</v>
      </c>
      <c r="VCW21" s="530" t="s">
        <v>550</v>
      </c>
      <c r="VCX21" s="530" t="s">
        <v>550</v>
      </c>
      <c r="VCY21" s="530" t="s">
        <v>550</v>
      </c>
      <c r="VCZ21" s="530" t="s">
        <v>550</v>
      </c>
      <c r="VDA21" s="530" t="s">
        <v>550</v>
      </c>
      <c r="VDB21" s="530" t="s">
        <v>550</v>
      </c>
      <c r="VDC21" s="530" t="s">
        <v>550</v>
      </c>
      <c r="VDD21" s="530" t="s">
        <v>550</v>
      </c>
      <c r="VDE21" s="530" t="s">
        <v>550</v>
      </c>
      <c r="VDF21" s="530" t="s">
        <v>550</v>
      </c>
      <c r="VDG21" s="530" t="s">
        <v>550</v>
      </c>
      <c r="VDH21" s="530" t="s">
        <v>550</v>
      </c>
      <c r="VDI21" s="530" t="s">
        <v>550</v>
      </c>
      <c r="VDJ21" s="530" t="s">
        <v>550</v>
      </c>
      <c r="VDK21" s="530" t="s">
        <v>550</v>
      </c>
      <c r="VDL21" s="530" t="s">
        <v>550</v>
      </c>
      <c r="VDM21" s="530" t="s">
        <v>550</v>
      </c>
      <c r="VDN21" s="530" t="s">
        <v>550</v>
      </c>
      <c r="VDO21" s="530" t="s">
        <v>550</v>
      </c>
      <c r="VDP21" s="530" t="s">
        <v>550</v>
      </c>
      <c r="VDQ21" s="530" t="s">
        <v>550</v>
      </c>
      <c r="VDR21" s="530" t="s">
        <v>550</v>
      </c>
      <c r="VDS21" s="530" t="s">
        <v>550</v>
      </c>
      <c r="VDT21" s="530" t="s">
        <v>550</v>
      </c>
      <c r="VDU21" s="530" t="s">
        <v>550</v>
      </c>
      <c r="VDV21" s="530" t="s">
        <v>550</v>
      </c>
      <c r="VDW21" s="530" t="s">
        <v>550</v>
      </c>
      <c r="VDX21" s="530" t="s">
        <v>550</v>
      </c>
      <c r="VDY21" s="530" t="s">
        <v>550</v>
      </c>
      <c r="VDZ21" s="530" t="s">
        <v>550</v>
      </c>
      <c r="VEA21" s="530" t="s">
        <v>550</v>
      </c>
      <c r="VEB21" s="530" t="s">
        <v>550</v>
      </c>
      <c r="VEC21" s="530" t="s">
        <v>550</v>
      </c>
      <c r="VED21" s="530" t="s">
        <v>550</v>
      </c>
      <c r="VEE21" s="530" t="s">
        <v>550</v>
      </c>
      <c r="VEF21" s="530" t="s">
        <v>550</v>
      </c>
      <c r="VEG21" s="530" t="s">
        <v>550</v>
      </c>
      <c r="VEH21" s="530" t="s">
        <v>550</v>
      </c>
      <c r="VEI21" s="530" t="s">
        <v>550</v>
      </c>
      <c r="VEJ21" s="530" t="s">
        <v>550</v>
      </c>
      <c r="VEK21" s="530" t="s">
        <v>550</v>
      </c>
      <c r="VEL21" s="530" t="s">
        <v>550</v>
      </c>
      <c r="VEM21" s="530" t="s">
        <v>550</v>
      </c>
      <c r="VEN21" s="530" t="s">
        <v>550</v>
      </c>
      <c r="VEO21" s="530" t="s">
        <v>550</v>
      </c>
      <c r="VEP21" s="530" t="s">
        <v>550</v>
      </c>
      <c r="VEQ21" s="530" t="s">
        <v>550</v>
      </c>
      <c r="VER21" s="530" t="s">
        <v>550</v>
      </c>
      <c r="VES21" s="530" t="s">
        <v>550</v>
      </c>
      <c r="VET21" s="530" t="s">
        <v>550</v>
      </c>
      <c r="VEU21" s="530" t="s">
        <v>550</v>
      </c>
      <c r="VEV21" s="530" t="s">
        <v>550</v>
      </c>
      <c r="VEW21" s="530" t="s">
        <v>550</v>
      </c>
      <c r="VEX21" s="530" t="s">
        <v>550</v>
      </c>
      <c r="VEY21" s="530" t="s">
        <v>550</v>
      </c>
      <c r="VEZ21" s="530" t="s">
        <v>550</v>
      </c>
      <c r="VFA21" s="530" t="s">
        <v>550</v>
      </c>
      <c r="VFB21" s="530" t="s">
        <v>550</v>
      </c>
      <c r="VFC21" s="530" t="s">
        <v>550</v>
      </c>
      <c r="VFD21" s="530" t="s">
        <v>550</v>
      </c>
      <c r="VFE21" s="530" t="s">
        <v>550</v>
      </c>
      <c r="VFF21" s="530" t="s">
        <v>550</v>
      </c>
      <c r="VFG21" s="530" t="s">
        <v>550</v>
      </c>
      <c r="VFH21" s="530" t="s">
        <v>550</v>
      </c>
      <c r="VFI21" s="530" t="s">
        <v>550</v>
      </c>
      <c r="VFJ21" s="530" t="s">
        <v>550</v>
      </c>
      <c r="VFK21" s="530" t="s">
        <v>550</v>
      </c>
      <c r="VFL21" s="530" t="s">
        <v>550</v>
      </c>
      <c r="VFM21" s="530" t="s">
        <v>550</v>
      </c>
      <c r="VFN21" s="530" t="s">
        <v>550</v>
      </c>
      <c r="VFO21" s="530" t="s">
        <v>550</v>
      </c>
      <c r="VFP21" s="530" t="s">
        <v>550</v>
      </c>
      <c r="VFQ21" s="530" t="s">
        <v>550</v>
      </c>
      <c r="VFR21" s="530" t="s">
        <v>550</v>
      </c>
      <c r="VFS21" s="530" t="s">
        <v>550</v>
      </c>
      <c r="VFT21" s="530" t="s">
        <v>550</v>
      </c>
      <c r="VFU21" s="530" t="s">
        <v>550</v>
      </c>
      <c r="VFV21" s="530" t="s">
        <v>550</v>
      </c>
      <c r="VFW21" s="530" t="s">
        <v>550</v>
      </c>
      <c r="VFX21" s="530" t="s">
        <v>550</v>
      </c>
      <c r="VFY21" s="530" t="s">
        <v>550</v>
      </c>
      <c r="VFZ21" s="530" t="s">
        <v>550</v>
      </c>
      <c r="VGA21" s="530" t="s">
        <v>550</v>
      </c>
      <c r="VGB21" s="530" t="s">
        <v>550</v>
      </c>
      <c r="VGC21" s="530" t="s">
        <v>550</v>
      </c>
      <c r="VGD21" s="530" t="s">
        <v>550</v>
      </c>
      <c r="VGE21" s="530" t="s">
        <v>550</v>
      </c>
      <c r="VGF21" s="530" t="s">
        <v>550</v>
      </c>
      <c r="VGG21" s="530" t="s">
        <v>550</v>
      </c>
      <c r="VGH21" s="530" t="s">
        <v>550</v>
      </c>
      <c r="VGI21" s="530" t="s">
        <v>550</v>
      </c>
      <c r="VGJ21" s="530" t="s">
        <v>550</v>
      </c>
      <c r="VGK21" s="530" t="s">
        <v>550</v>
      </c>
      <c r="VGL21" s="530" t="s">
        <v>550</v>
      </c>
      <c r="VGM21" s="530" t="s">
        <v>550</v>
      </c>
      <c r="VGN21" s="530" t="s">
        <v>550</v>
      </c>
      <c r="VGO21" s="530" t="s">
        <v>550</v>
      </c>
      <c r="VGP21" s="530" t="s">
        <v>550</v>
      </c>
      <c r="VGQ21" s="530" t="s">
        <v>550</v>
      </c>
      <c r="VGR21" s="530" t="s">
        <v>550</v>
      </c>
      <c r="VGS21" s="530" t="s">
        <v>550</v>
      </c>
      <c r="VGT21" s="530" t="s">
        <v>550</v>
      </c>
      <c r="VGU21" s="530" t="s">
        <v>550</v>
      </c>
      <c r="VGV21" s="530" t="s">
        <v>550</v>
      </c>
      <c r="VGW21" s="530" t="s">
        <v>550</v>
      </c>
      <c r="VGX21" s="530" t="s">
        <v>550</v>
      </c>
      <c r="VGY21" s="530" t="s">
        <v>550</v>
      </c>
      <c r="VGZ21" s="530" t="s">
        <v>550</v>
      </c>
      <c r="VHA21" s="530" t="s">
        <v>550</v>
      </c>
      <c r="VHB21" s="530" t="s">
        <v>550</v>
      </c>
      <c r="VHC21" s="530" t="s">
        <v>550</v>
      </c>
      <c r="VHD21" s="530" t="s">
        <v>550</v>
      </c>
      <c r="VHE21" s="530" t="s">
        <v>550</v>
      </c>
      <c r="VHF21" s="530" t="s">
        <v>550</v>
      </c>
      <c r="VHG21" s="530" t="s">
        <v>550</v>
      </c>
      <c r="VHH21" s="530" t="s">
        <v>550</v>
      </c>
      <c r="VHI21" s="530" t="s">
        <v>550</v>
      </c>
      <c r="VHJ21" s="530" t="s">
        <v>550</v>
      </c>
      <c r="VHK21" s="530" t="s">
        <v>550</v>
      </c>
      <c r="VHL21" s="530" t="s">
        <v>550</v>
      </c>
      <c r="VHM21" s="530" t="s">
        <v>550</v>
      </c>
      <c r="VHN21" s="530" t="s">
        <v>550</v>
      </c>
      <c r="VHO21" s="530" t="s">
        <v>550</v>
      </c>
      <c r="VHP21" s="530" t="s">
        <v>550</v>
      </c>
      <c r="VHQ21" s="530" t="s">
        <v>550</v>
      </c>
      <c r="VHR21" s="530" t="s">
        <v>550</v>
      </c>
      <c r="VHS21" s="530" t="s">
        <v>550</v>
      </c>
      <c r="VHT21" s="530" t="s">
        <v>550</v>
      </c>
      <c r="VHU21" s="530" t="s">
        <v>550</v>
      </c>
      <c r="VHV21" s="530" t="s">
        <v>550</v>
      </c>
      <c r="VHW21" s="530" t="s">
        <v>550</v>
      </c>
      <c r="VHX21" s="530" t="s">
        <v>550</v>
      </c>
      <c r="VHY21" s="530" t="s">
        <v>550</v>
      </c>
      <c r="VHZ21" s="530" t="s">
        <v>550</v>
      </c>
      <c r="VIA21" s="530" t="s">
        <v>550</v>
      </c>
      <c r="VIB21" s="530" t="s">
        <v>550</v>
      </c>
      <c r="VIC21" s="530" t="s">
        <v>550</v>
      </c>
      <c r="VID21" s="530" t="s">
        <v>550</v>
      </c>
      <c r="VIE21" s="530" t="s">
        <v>550</v>
      </c>
      <c r="VIF21" s="530" t="s">
        <v>550</v>
      </c>
      <c r="VIG21" s="530" t="s">
        <v>550</v>
      </c>
      <c r="VIH21" s="530" t="s">
        <v>550</v>
      </c>
      <c r="VII21" s="530" t="s">
        <v>550</v>
      </c>
      <c r="VIJ21" s="530" t="s">
        <v>550</v>
      </c>
      <c r="VIK21" s="530" t="s">
        <v>550</v>
      </c>
      <c r="VIL21" s="530" t="s">
        <v>550</v>
      </c>
      <c r="VIM21" s="530" t="s">
        <v>550</v>
      </c>
      <c r="VIN21" s="530" t="s">
        <v>550</v>
      </c>
      <c r="VIO21" s="530" t="s">
        <v>550</v>
      </c>
      <c r="VIP21" s="530" t="s">
        <v>550</v>
      </c>
      <c r="VIQ21" s="530" t="s">
        <v>550</v>
      </c>
      <c r="VIR21" s="530" t="s">
        <v>550</v>
      </c>
      <c r="VIS21" s="530" t="s">
        <v>550</v>
      </c>
      <c r="VIT21" s="530" t="s">
        <v>550</v>
      </c>
      <c r="VIU21" s="530" t="s">
        <v>550</v>
      </c>
      <c r="VIV21" s="530" t="s">
        <v>550</v>
      </c>
      <c r="VIW21" s="530" t="s">
        <v>550</v>
      </c>
      <c r="VIX21" s="530" t="s">
        <v>550</v>
      </c>
      <c r="VIY21" s="530" t="s">
        <v>550</v>
      </c>
      <c r="VIZ21" s="530" t="s">
        <v>550</v>
      </c>
      <c r="VJA21" s="530" t="s">
        <v>550</v>
      </c>
      <c r="VJB21" s="530" t="s">
        <v>550</v>
      </c>
      <c r="VJC21" s="530" t="s">
        <v>550</v>
      </c>
      <c r="VJD21" s="530" t="s">
        <v>550</v>
      </c>
      <c r="VJE21" s="530" t="s">
        <v>550</v>
      </c>
      <c r="VJF21" s="530" t="s">
        <v>550</v>
      </c>
      <c r="VJG21" s="530" t="s">
        <v>550</v>
      </c>
      <c r="VJH21" s="530" t="s">
        <v>550</v>
      </c>
      <c r="VJI21" s="530" t="s">
        <v>550</v>
      </c>
      <c r="VJJ21" s="530" t="s">
        <v>550</v>
      </c>
      <c r="VJK21" s="530" t="s">
        <v>550</v>
      </c>
      <c r="VJL21" s="530" t="s">
        <v>550</v>
      </c>
      <c r="VJM21" s="530" t="s">
        <v>550</v>
      </c>
      <c r="VJN21" s="530" t="s">
        <v>550</v>
      </c>
      <c r="VJO21" s="530" t="s">
        <v>550</v>
      </c>
      <c r="VJP21" s="530" t="s">
        <v>550</v>
      </c>
      <c r="VJQ21" s="530" t="s">
        <v>550</v>
      </c>
      <c r="VJR21" s="530" t="s">
        <v>550</v>
      </c>
      <c r="VJS21" s="530" t="s">
        <v>550</v>
      </c>
      <c r="VJT21" s="530" t="s">
        <v>550</v>
      </c>
      <c r="VJU21" s="530" t="s">
        <v>550</v>
      </c>
      <c r="VJV21" s="530" t="s">
        <v>550</v>
      </c>
      <c r="VJW21" s="530" t="s">
        <v>550</v>
      </c>
      <c r="VJX21" s="530" t="s">
        <v>550</v>
      </c>
      <c r="VJY21" s="530" t="s">
        <v>550</v>
      </c>
      <c r="VJZ21" s="530" t="s">
        <v>550</v>
      </c>
      <c r="VKA21" s="530" t="s">
        <v>550</v>
      </c>
      <c r="VKB21" s="530" t="s">
        <v>550</v>
      </c>
      <c r="VKC21" s="530" t="s">
        <v>550</v>
      </c>
      <c r="VKD21" s="530" t="s">
        <v>550</v>
      </c>
      <c r="VKE21" s="530" t="s">
        <v>550</v>
      </c>
      <c r="VKF21" s="530" t="s">
        <v>550</v>
      </c>
      <c r="VKG21" s="530" t="s">
        <v>550</v>
      </c>
      <c r="VKH21" s="530" t="s">
        <v>550</v>
      </c>
      <c r="VKI21" s="530" t="s">
        <v>550</v>
      </c>
      <c r="VKJ21" s="530" t="s">
        <v>550</v>
      </c>
      <c r="VKK21" s="530" t="s">
        <v>550</v>
      </c>
      <c r="VKL21" s="530" t="s">
        <v>550</v>
      </c>
      <c r="VKM21" s="530" t="s">
        <v>550</v>
      </c>
      <c r="VKN21" s="530" t="s">
        <v>550</v>
      </c>
      <c r="VKO21" s="530" t="s">
        <v>550</v>
      </c>
      <c r="VKP21" s="530" t="s">
        <v>550</v>
      </c>
      <c r="VKQ21" s="530" t="s">
        <v>550</v>
      </c>
      <c r="VKR21" s="530" t="s">
        <v>550</v>
      </c>
      <c r="VKS21" s="530" t="s">
        <v>550</v>
      </c>
      <c r="VKT21" s="530" t="s">
        <v>550</v>
      </c>
      <c r="VKU21" s="530" t="s">
        <v>550</v>
      </c>
      <c r="VKV21" s="530" t="s">
        <v>550</v>
      </c>
      <c r="VKW21" s="530" t="s">
        <v>550</v>
      </c>
      <c r="VKX21" s="530" t="s">
        <v>550</v>
      </c>
      <c r="VKY21" s="530" t="s">
        <v>550</v>
      </c>
      <c r="VKZ21" s="530" t="s">
        <v>550</v>
      </c>
      <c r="VLA21" s="530" t="s">
        <v>550</v>
      </c>
      <c r="VLB21" s="530" t="s">
        <v>550</v>
      </c>
      <c r="VLC21" s="530" t="s">
        <v>550</v>
      </c>
      <c r="VLD21" s="530" t="s">
        <v>550</v>
      </c>
      <c r="VLE21" s="530" t="s">
        <v>550</v>
      </c>
      <c r="VLF21" s="530" t="s">
        <v>550</v>
      </c>
      <c r="VLG21" s="530" t="s">
        <v>550</v>
      </c>
      <c r="VLH21" s="530" t="s">
        <v>550</v>
      </c>
      <c r="VLI21" s="530" t="s">
        <v>550</v>
      </c>
      <c r="VLJ21" s="530" t="s">
        <v>550</v>
      </c>
      <c r="VLK21" s="530" t="s">
        <v>550</v>
      </c>
      <c r="VLL21" s="530" t="s">
        <v>550</v>
      </c>
      <c r="VLM21" s="530" t="s">
        <v>550</v>
      </c>
      <c r="VLN21" s="530" t="s">
        <v>550</v>
      </c>
      <c r="VLO21" s="530" t="s">
        <v>550</v>
      </c>
      <c r="VLP21" s="530" t="s">
        <v>550</v>
      </c>
      <c r="VLQ21" s="530" t="s">
        <v>550</v>
      </c>
      <c r="VLR21" s="530" t="s">
        <v>550</v>
      </c>
      <c r="VLS21" s="530" t="s">
        <v>550</v>
      </c>
      <c r="VLT21" s="530" t="s">
        <v>550</v>
      </c>
      <c r="VLU21" s="530" t="s">
        <v>550</v>
      </c>
      <c r="VLV21" s="530" t="s">
        <v>550</v>
      </c>
      <c r="VLW21" s="530" t="s">
        <v>550</v>
      </c>
      <c r="VLX21" s="530" t="s">
        <v>550</v>
      </c>
      <c r="VLY21" s="530" t="s">
        <v>550</v>
      </c>
      <c r="VLZ21" s="530" t="s">
        <v>550</v>
      </c>
      <c r="VMA21" s="530" t="s">
        <v>550</v>
      </c>
      <c r="VMB21" s="530" t="s">
        <v>550</v>
      </c>
      <c r="VMC21" s="530" t="s">
        <v>550</v>
      </c>
      <c r="VMD21" s="530" t="s">
        <v>550</v>
      </c>
      <c r="VME21" s="530" t="s">
        <v>550</v>
      </c>
      <c r="VMF21" s="530" t="s">
        <v>550</v>
      </c>
      <c r="VMG21" s="530" t="s">
        <v>550</v>
      </c>
      <c r="VMH21" s="530" t="s">
        <v>550</v>
      </c>
      <c r="VMI21" s="530" t="s">
        <v>550</v>
      </c>
      <c r="VMJ21" s="530" t="s">
        <v>550</v>
      </c>
      <c r="VMK21" s="530" t="s">
        <v>550</v>
      </c>
      <c r="VML21" s="530" t="s">
        <v>550</v>
      </c>
      <c r="VMM21" s="530" t="s">
        <v>550</v>
      </c>
      <c r="VMN21" s="530" t="s">
        <v>550</v>
      </c>
      <c r="VMO21" s="530" t="s">
        <v>550</v>
      </c>
      <c r="VMP21" s="530" t="s">
        <v>550</v>
      </c>
      <c r="VMQ21" s="530" t="s">
        <v>550</v>
      </c>
      <c r="VMR21" s="530" t="s">
        <v>550</v>
      </c>
      <c r="VMS21" s="530" t="s">
        <v>550</v>
      </c>
      <c r="VMT21" s="530" t="s">
        <v>550</v>
      </c>
      <c r="VMU21" s="530" t="s">
        <v>550</v>
      </c>
      <c r="VMV21" s="530" t="s">
        <v>550</v>
      </c>
      <c r="VMW21" s="530" t="s">
        <v>550</v>
      </c>
      <c r="VMX21" s="530" t="s">
        <v>550</v>
      </c>
      <c r="VMY21" s="530" t="s">
        <v>550</v>
      </c>
      <c r="VMZ21" s="530" t="s">
        <v>550</v>
      </c>
      <c r="VNA21" s="530" t="s">
        <v>550</v>
      </c>
      <c r="VNB21" s="530" t="s">
        <v>550</v>
      </c>
      <c r="VNC21" s="530" t="s">
        <v>550</v>
      </c>
      <c r="VND21" s="530" t="s">
        <v>550</v>
      </c>
      <c r="VNE21" s="530" t="s">
        <v>550</v>
      </c>
      <c r="VNF21" s="530" t="s">
        <v>550</v>
      </c>
      <c r="VNG21" s="530" t="s">
        <v>550</v>
      </c>
      <c r="VNH21" s="530" t="s">
        <v>550</v>
      </c>
      <c r="VNI21" s="530" t="s">
        <v>550</v>
      </c>
      <c r="VNJ21" s="530" t="s">
        <v>550</v>
      </c>
      <c r="VNK21" s="530" t="s">
        <v>550</v>
      </c>
      <c r="VNL21" s="530" t="s">
        <v>550</v>
      </c>
      <c r="VNM21" s="530" t="s">
        <v>550</v>
      </c>
      <c r="VNN21" s="530" t="s">
        <v>550</v>
      </c>
      <c r="VNO21" s="530" t="s">
        <v>550</v>
      </c>
      <c r="VNP21" s="530" t="s">
        <v>550</v>
      </c>
      <c r="VNQ21" s="530" t="s">
        <v>550</v>
      </c>
      <c r="VNR21" s="530" t="s">
        <v>550</v>
      </c>
      <c r="VNS21" s="530" t="s">
        <v>550</v>
      </c>
      <c r="VNT21" s="530" t="s">
        <v>550</v>
      </c>
      <c r="VNU21" s="530" t="s">
        <v>550</v>
      </c>
      <c r="VNV21" s="530" t="s">
        <v>550</v>
      </c>
      <c r="VNW21" s="530" t="s">
        <v>550</v>
      </c>
      <c r="VNX21" s="530" t="s">
        <v>550</v>
      </c>
      <c r="VNY21" s="530" t="s">
        <v>550</v>
      </c>
      <c r="VNZ21" s="530" t="s">
        <v>550</v>
      </c>
      <c r="VOA21" s="530" t="s">
        <v>550</v>
      </c>
      <c r="VOB21" s="530" t="s">
        <v>550</v>
      </c>
      <c r="VOC21" s="530" t="s">
        <v>550</v>
      </c>
      <c r="VOD21" s="530" t="s">
        <v>550</v>
      </c>
      <c r="VOE21" s="530" t="s">
        <v>550</v>
      </c>
      <c r="VOF21" s="530" t="s">
        <v>550</v>
      </c>
      <c r="VOG21" s="530" t="s">
        <v>550</v>
      </c>
      <c r="VOH21" s="530" t="s">
        <v>550</v>
      </c>
      <c r="VOI21" s="530" t="s">
        <v>550</v>
      </c>
      <c r="VOJ21" s="530" t="s">
        <v>550</v>
      </c>
      <c r="VOK21" s="530" t="s">
        <v>550</v>
      </c>
      <c r="VOL21" s="530" t="s">
        <v>550</v>
      </c>
      <c r="VOM21" s="530" t="s">
        <v>550</v>
      </c>
      <c r="VON21" s="530" t="s">
        <v>550</v>
      </c>
      <c r="VOO21" s="530" t="s">
        <v>550</v>
      </c>
      <c r="VOP21" s="530" t="s">
        <v>550</v>
      </c>
      <c r="VOQ21" s="530" t="s">
        <v>550</v>
      </c>
      <c r="VOR21" s="530" t="s">
        <v>550</v>
      </c>
      <c r="VOS21" s="530" t="s">
        <v>550</v>
      </c>
      <c r="VOT21" s="530" t="s">
        <v>550</v>
      </c>
      <c r="VOU21" s="530" t="s">
        <v>550</v>
      </c>
      <c r="VOV21" s="530" t="s">
        <v>550</v>
      </c>
      <c r="VOW21" s="530" t="s">
        <v>550</v>
      </c>
      <c r="VOX21" s="530" t="s">
        <v>550</v>
      </c>
      <c r="VOY21" s="530" t="s">
        <v>550</v>
      </c>
      <c r="VOZ21" s="530" t="s">
        <v>550</v>
      </c>
      <c r="VPA21" s="530" t="s">
        <v>550</v>
      </c>
      <c r="VPB21" s="530" t="s">
        <v>550</v>
      </c>
      <c r="VPC21" s="530" t="s">
        <v>550</v>
      </c>
      <c r="VPD21" s="530" t="s">
        <v>550</v>
      </c>
      <c r="VPE21" s="530" t="s">
        <v>550</v>
      </c>
      <c r="VPF21" s="530" t="s">
        <v>550</v>
      </c>
      <c r="VPG21" s="530" t="s">
        <v>550</v>
      </c>
      <c r="VPH21" s="530" t="s">
        <v>550</v>
      </c>
      <c r="VPI21" s="530" t="s">
        <v>550</v>
      </c>
      <c r="VPJ21" s="530" t="s">
        <v>550</v>
      </c>
      <c r="VPK21" s="530" t="s">
        <v>550</v>
      </c>
      <c r="VPL21" s="530" t="s">
        <v>550</v>
      </c>
      <c r="VPM21" s="530" t="s">
        <v>550</v>
      </c>
      <c r="VPN21" s="530" t="s">
        <v>550</v>
      </c>
      <c r="VPO21" s="530" t="s">
        <v>550</v>
      </c>
      <c r="VPP21" s="530" t="s">
        <v>550</v>
      </c>
      <c r="VPQ21" s="530" t="s">
        <v>550</v>
      </c>
      <c r="VPR21" s="530" t="s">
        <v>550</v>
      </c>
      <c r="VPS21" s="530" t="s">
        <v>550</v>
      </c>
      <c r="VPT21" s="530" t="s">
        <v>550</v>
      </c>
      <c r="VPU21" s="530" t="s">
        <v>550</v>
      </c>
      <c r="VPV21" s="530" t="s">
        <v>550</v>
      </c>
      <c r="VPW21" s="530" t="s">
        <v>550</v>
      </c>
      <c r="VPX21" s="530" t="s">
        <v>550</v>
      </c>
      <c r="VPY21" s="530" t="s">
        <v>550</v>
      </c>
      <c r="VPZ21" s="530" t="s">
        <v>550</v>
      </c>
      <c r="VQA21" s="530" t="s">
        <v>550</v>
      </c>
      <c r="VQB21" s="530" t="s">
        <v>550</v>
      </c>
      <c r="VQC21" s="530" t="s">
        <v>550</v>
      </c>
      <c r="VQD21" s="530" t="s">
        <v>550</v>
      </c>
      <c r="VQE21" s="530" t="s">
        <v>550</v>
      </c>
      <c r="VQF21" s="530" t="s">
        <v>550</v>
      </c>
      <c r="VQG21" s="530" t="s">
        <v>550</v>
      </c>
      <c r="VQH21" s="530" t="s">
        <v>550</v>
      </c>
      <c r="VQI21" s="530" t="s">
        <v>550</v>
      </c>
      <c r="VQJ21" s="530" t="s">
        <v>550</v>
      </c>
      <c r="VQK21" s="530" t="s">
        <v>550</v>
      </c>
      <c r="VQL21" s="530" t="s">
        <v>550</v>
      </c>
      <c r="VQM21" s="530" t="s">
        <v>550</v>
      </c>
      <c r="VQN21" s="530" t="s">
        <v>550</v>
      </c>
      <c r="VQO21" s="530" t="s">
        <v>550</v>
      </c>
      <c r="VQP21" s="530" t="s">
        <v>550</v>
      </c>
      <c r="VQQ21" s="530" t="s">
        <v>550</v>
      </c>
      <c r="VQR21" s="530" t="s">
        <v>550</v>
      </c>
      <c r="VQS21" s="530" t="s">
        <v>550</v>
      </c>
      <c r="VQT21" s="530" t="s">
        <v>550</v>
      </c>
      <c r="VQU21" s="530" t="s">
        <v>550</v>
      </c>
      <c r="VQV21" s="530" t="s">
        <v>550</v>
      </c>
      <c r="VQW21" s="530" t="s">
        <v>550</v>
      </c>
      <c r="VQX21" s="530" t="s">
        <v>550</v>
      </c>
      <c r="VQY21" s="530" t="s">
        <v>550</v>
      </c>
      <c r="VQZ21" s="530" t="s">
        <v>550</v>
      </c>
      <c r="VRA21" s="530" t="s">
        <v>550</v>
      </c>
      <c r="VRB21" s="530" t="s">
        <v>550</v>
      </c>
      <c r="VRC21" s="530" t="s">
        <v>550</v>
      </c>
      <c r="VRD21" s="530" t="s">
        <v>550</v>
      </c>
      <c r="VRE21" s="530" t="s">
        <v>550</v>
      </c>
      <c r="VRF21" s="530" t="s">
        <v>550</v>
      </c>
      <c r="VRG21" s="530" t="s">
        <v>550</v>
      </c>
      <c r="VRH21" s="530" t="s">
        <v>550</v>
      </c>
      <c r="VRI21" s="530" t="s">
        <v>550</v>
      </c>
      <c r="VRJ21" s="530" t="s">
        <v>550</v>
      </c>
      <c r="VRK21" s="530" t="s">
        <v>550</v>
      </c>
      <c r="VRL21" s="530" t="s">
        <v>550</v>
      </c>
      <c r="VRM21" s="530" t="s">
        <v>550</v>
      </c>
      <c r="VRN21" s="530" t="s">
        <v>550</v>
      </c>
      <c r="VRO21" s="530" t="s">
        <v>550</v>
      </c>
      <c r="VRP21" s="530" t="s">
        <v>550</v>
      </c>
      <c r="VRQ21" s="530" t="s">
        <v>550</v>
      </c>
      <c r="VRR21" s="530" t="s">
        <v>550</v>
      </c>
      <c r="VRS21" s="530" t="s">
        <v>550</v>
      </c>
      <c r="VRT21" s="530" t="s">
        <v>550</v>
      </c>
      <c r="VRU21" s="530" t="s">
        <v>550</v>
      </c>
      <c r="VRV21" s="530" t="s">
        <v>550</v>
      </c>
      <c r="VRW21" s="530" t="s">
        <v>550</v>
      </c>
      <c r="VRX21" s="530" t="s">
        <v>550</v>
      </c>
      <c r="VRY21" s="530" t="s">
        <v>550</v>
      </c>
      <c r="VRZ21" s="530" t="s">
        <v>550</v>
      </c>
      <c r="VSA21" s="530" t="s">
        <v>550</v>
      </c>
      <c r="VSB21" s="530" t="s">
        <v>550</v>
      </c>
      <c r="VSC21" s="530" t="s">
        <v>550</v>
      </c>
      <c r="VSD21" s="530" t="s">
        <v>550</v>
      </c>
      <c r="VSE21" s="530" t="s">
        <v>550</v>
      </c>
      <c r="VSF21" s="530" t="s">
        <v>550</v>
      </c>
      <c r="VSG21" s="530" t="s">
        <v>550</v>
      </c>
      <c r="VSH21" s="530" t="s">
        <v>550</v>
      </c>
      <c r="VSI21" s="530" t="s">
        <v>550</v>
      </c>
      <c r="VSJ21" s="530" t="s">
        <v>550</v>
      </c>
      <c r="VSK21" s="530" t="s">
        <v>550</v>
      </c>
      <c r="VSL21" s="530" t="s">
        <v>550</v>
      </c>
      <c r="VSM21" s="530" t="s">
        <v>550</v>
      </c>
      <c r="VSN21" s="530" t="s">
        <v>550</v>
      </c>
      <c r="VSO21" s="530" t="s">
        <v>550</v>
      </c>
      <c r="VSP21" s="530" t="s">
        <v>550</v>
      </c>
      <c r="VSQ21" s="530" t="s">
        <v>550</v>
      </c>
      <c r="VSR21" s="530" t="s">
        <v>550</v>
      </c>
      <c r="VSS21" s="530" t="s">
        <v>550</v>
      </c>
      <c r="VST21" s="530" t="s">
        <v>550</v>
      </c>
      <c r="VSU21" s="530" t="s">
        <v>550</v>
      </c>
      <c r="VSV21" s="530" t="s">
        <v>550</v>
      </c>
      <c r="VSW21" s="530" t="s">
        <v>550</v>
      </c>
      <c r="VSX21" s="530" t="s">
        <v>550</v>
      </c>
      <c r="VSY21" s="530" t="s">
        <v>550</v>
      </c>
      <c r="VSZ21" s="530" t="s">
        <v>550</v>
      </c>
      <c r="VTA21" s="530" t="s">
        <v>550</v>
      </c>
      <c r="VTB21" s="530" t="s">
        <v>550</v>
      </c>
      <c r="VTC21" s="530" t="s">
        <v>550</v>
      </c>
      <c r="VTD21" s="530" t="s">
        <v>550</v>
      </c>
      <c r="VTE21" s="530" t="s">
        <v>550</v>
      </c>
      <c r="VTF21" s="530" t="s">
        <v>550</v>
      </c>
      <c r="VTG21" s="530" t="s">
        <v>550</v>
      </c>
      <c r="VTH21" s="530" t="s">
        <v>550</v>
      </c>
      <c r="VTI21" s="530" t="s">
        <v>550</v>
      </c>
      <c r="VTJ21" s="530" t="s">
        <v>550</v>
      </c>
      <c r="VTK21" s="530" t="s">
        <v>550</v>
      </c>
      <c r="VTL21" s="530" t="s">
        <v>550</v>
      </c>
      <c r="VTM21" s="530" t="s">
        <v>550</v>
      </c>
      <c r="VTN21" s="530" t="s">
        <v>550</v>
      </c>
      <c r="VTO21" s="530" t="s">
        <v>550</v>
      </c>
      <c r="VTP21" s="530" t="s">
        <v>550</v>
      </c>
      <c r="VTQ21" s="530" t="s">
        <v>550</v>
      </c>
      <c r="VTR21" s="530" t="s">
        <v>550</v>
      </c>
      <c r="VTS21" s="530" t="s">
        <v>550</v>
      </c>
      <c r="VTT21" s="530" t="s">
        <v>550</v>
      </c>
      <c r="VTU21" s="530" t="s">
        <v>550</v>
      </c>
      <c r="VTV21" s="530" t="s">
        <v>550</v>
      </c>
      <c r="VTW21" s="530" t="s">
        <v>550</v>
      </c>
      <c r="VTX21" s="530" t="s">
        <v>550</v>
      </c>
      <c r="VTY21" s="530" t="s">
        <v>550</v>
      </c>
      <c r="VTZ21" s="530" t="s">
        <v>550</v>
      </c>
      <c r="VUA21" s="530" t="s">
        <v>550</v>
      </c>
      <c r="VUB21" s="530" t="s">
        <v>550</v>
      </c>
      <c r="VUC21" s="530" t="s">
        <v>550</v>
      </c>
      <c r="VUD21" s="530" t="s">
        <v>550</v>
      </c>
      <c r="VUE21" s="530" t="s">
        <v>550</v>
      </c>
      <c r="VUF21" s="530" t="s">
        <v>550</v>
      </c>
      <c r="VUG21" s="530" t="s">
        <v>550</v>
      </c>
      <c r="VUH21" s="530" t="s">
        <v>550</v>
      </c>
      <c r="VUI21" s="530" t="s">
        <v>550</v>
      </c>
      <c r="VUJ21" s="530" t="s">
        <v>550</v>
      </c>
      <c r="VUK21" s="530" t="s">
        <v>550</v>
      </c>
      <c r="VUL21" s="530" t="s">
        <v>550</v>
      </c>
      <c r="VUM21" s="530" t="s">
        <v>550</v>
      </c>
      <c r="VUN21" s="530" t="s">
        <v>550</v>
      </c>
      <c r="VUO21" s="530" t="s">
        <v>550</v>
      </c>
      <c r="VUP21" s="530" t="s">
        <v>550</v>
      </c>
      <c r="VUQ21" s="530" t="s">
        <v>550</v>
      </c>
      <c r="VUR21" s="530" t="s">
        <v>550</v>
      </c>
      <c r="VUS21" s="530" t="s">
        <v>550</v>
      </c>
      <c r="VUT21" s="530" t="s">
        <v>550</v>
      </c>
      <c r="VUU21" s="530" t="s">
        <v>550</v>
      </c>
      <c r="VUV21" s="530" t="s">
        <v>550</v>
      </c>
      <c r="VUW21" s="530" t="s">
        <v>550</v>
      </c>
      <c r="VUX21" s="530" t="s">
        <v>550</v>
      </c>
      <c r="VUY21" s="530" t="s">
        <v>550</v>
      </c>
      <c r="VUZ21" s="530" t="s">
        <v>550</v>
      </c>
      <c r="VVA21" s="530" t="s">
        <v>550</v>
      </c>
      <c r="VVB21" s="530" t="s">
        <v>550</v>
      </c>
      <c r="VVC21" s="530" t="s">
        <v>550</v>
      </c>
      <c r="VVD21" s="530" t="s">
        <v>550</v>
      </c>
      <c r="VVE21" s="530" t="s">
        <v>550</v>
      </c>
      <c r="VVF21" s="530" t="s">
        <v>550</v>
      </c>
      <c r="VVG21" s="530" t="s">
        <v>550</v>
      </c>
      <c r="VVH21" s="530" t="s">
        <v>550</v>
      </c>
      <c r="VVI21" s="530" t="s">
        <v>550</v>
      </c>
      <c r="VVJ21" s="530" t="s">
        <v>550</v>
      </c>
      <c r="VVK21" s="530" t="s">
        <v>550</v>
      </c>
      <c r="VVL21" s="530" t="s">
        <v>550</v>
      </c>
      <c r="VVM21" s="530" t="s">
        <v>550</v>
      </c>
      <c r="VVN21" s="530" t="s">
        <v>550</v>
      </c>
      <c r="VVO21" s="530" t="s">
        <v>550</v>
      </c>
      <c r="VVP21" s="530" t="s">
        <v>550</v>
      </c>
      <c r="VVQ21" s="530" t="s">
        <v>550</v>
      </c>
      <c r="VVR21" s="530" t="s">
        <v>550</v>
      </c>
      <c r="VVS21" s="530" t="s">
        <v>550</v>
      </c>
      <c r="VVT21" s="530" t="s">
        <v>550</v>
      </c>
      <c r="VVU21" s="530" t="s">
        <v>550</v>
      </c>
      <c r="VVV21" s="530" t="s">
        <v>550</v>
      </c>
      <c r="VVW21" s="530" t="s">
        <v>550</v>
      </c>
      <c r="VVX21" s="530" t="s">
        <v>550</v>
      </c>
      <c r="VVY21" s="530" t="s">
        <v>550</v>
      </c>
      <c r="VVZ21" s="530" t="s">
        <v>550</v>
      </c>
      <c r="VWA21" s="530" t="s">
        <v>550</v>
      </c>
      <c r="VWB21" s="530" t="s">
        <v>550</v>
      </c>
      <c r="VWC21" s="530" t="s">
        <v>550</v>
      </c>
      <c r="VWD21" s="530" t="s">
        <v>550</v>
      </c>
      <c r="VWE21" s="530" t="s">
        <v>550</v>
      </c>
      <c r="VWF21" s="530" t="s">
        <v>550</v>
      </c>
      <c r="VWG21" s="530" t="s">
        <v>550</v>
      </c>
      <c r="VWH21" s="530" t="s">
        <v>550</v>
      </c>
      <c r="VWI21" s="530" t="s">
        <v>550</v>
      </c>
      <c r="VWJ21" s="530" t="s">
        <v>550</v>
      </c>
      <c r="VWK21" s="530" t="s">
        <v>550</v>
      </c>
      <c r="VWL21" s="530" t="s">
        <v>550</v>
      </c>
      <c r="VWM21" s="530" t="s">
        <v>550</v>
      </c>
      <c r="VWN21" s="530" t="s">
        <v>550</v>
      </c>
      <c r="VWO21" s="530" t="s">
        <v>550</v>
      </c>
      <c r="VWP21" s="530" t="s">
        <v>550</v>
      </c>
      <c r="VWQ21" s="530" t="s">
        <v>550</v>
      </c>
      <c r="VWR21" s="530" t="s">
        <v>550</v>
      </c>
      <c r="VWS21" s="530" t="s">
        <v>550</v>
      </c>
      <c r="VWT21" s="530" t="s">
        <v>550</v>
      </c>
      <c r="VWU21" s="530" t="s">
        <v>550</v>
      </c>
      <c r="VWV21" s="530" t="s">
        <v>550</v>
      </c>
      <c r="VWW21" s="530" t="s">
        <v>550</v>
      </c>
      <c r="VWX21" s="530" t="s">
        <v>550</v>
      </c>
      <c r="VWY21" s="530" t="s">
        <v>550</v>
      </c>
      <c r="VWZ21" s="530" t="s">
        <v>550</v>
      </c>
      <c r="VXA21" s="530" t="s">
        <v>550</v>
      </c>
      <c r="VXB21" s="530" t="s">
        <v>550</v>
      </c>
      <c r="VXC21" s="530" t="s">
        <v>550</v>
      </c>
      <c r="VXD21" s="530" t="s">
        <v>550</v>
      </c>
      <c r="VXE21" s="530" t="s">
        <v>550</v>
      </c>
      <c r="VXF21" s="530" t="s">
        <v>550</v>
      </c>
      <c r="VXG21" s="530" t="s">
        <v>550</v>
      </c>
      <c r="VXH21" s="530" t="s">
        <v>550</v>
      </c>
      <c r="VXI21" s="530" t="s">
        <v>550</v>
      </c>
      <c r="VXJ21" s="530" t="s">
        <v>550</v>
      </c>
      <c r="VXK21" s="530" t="s">
        <v>550</v>
      </c>
      <c r="VXL21" s="530" t="s">
        <v>550</v>
      </c>
      <c r="VXM21" s="530" t="s">
        <v>550</v>
      </c>
      <c r="VXN21" s="530" t="s">
        <v>550</v>
      </c>
      <c r="VXO21" s="530" t="s">
        <v>550</v>
      </c>
      <c r="VXP21" s="530" t="s">
        <v>550</v>
      </c>
      <c r="VXQ21" s="530" t="s">
        <v>550</v>
      </c>
      <c r="VXR21" s="530" t="s">
        <v>550</v>
      </c>
      <c r="VXS21" s="530" t="s">
        <v>550</v>
      </c>
      <c r="VXT21" s="530" t="s">
        <v>550</v>
      </c>
      <c r="VXU21" s="530" t="s">
        <v>550</v>
      </c>
      <c r="VXV21" s="530" t="s">
        <v>550</v>
      </c>
      <c r="VXW21" s="530" t="s">
        <v>550</v>
      </c>
      <c r="VXX21" s="530" t="s">
        <v>550</v>
      </c>
      <c r="VXY21" s="530" t="s">
        <v>550</v>
      </c>
      <c r="VXZ21" s="530" t="s">
        <v>550</v>
      </c>
      <c r="VYA21" s="530" t="s">
        <v>550</v>
      </c>
      <c r="VYB21" s="530" t="s">
        <v>550</v>
      </c>
      <c r="VYC21" s="530" t="s">
        <v>550</v>
      </c>
      <c r="VYD21" s="530" t="s">
        <v>550</v>
      </c>
      <c r="VYE21" s="530" t="s">
        <v>550</v>
      </c>
      <c r="VYF21" s="530" t="s">
        <v>550</v>
      </c>
      <c r="VYG21" s="530" t="s">
        <v>550</v>
      </c>
      <c r="VYH21" s="530" t="s">
        <v>550</v>
      </c>
      <c r="VYI21" s="530" t="s">
        <v>550</v>
      </c>
      <c r="VYJ21" s="530" t="s">
        <v>550</v>
      </c>
      <c r="VYK21" s="530" t="s">
        <v>550</v>
      </c>
      <c r="VYL21" s="530" t="s">
        <v>550</v>
      </c>
      <c r="VYM21" s="530" t="s">
        <v>550</v>
      </c>
      <c r="VYN21" s="530" t="s">
        <v>550</v>
      </c>
      <c r="VYO21" s="530" t="s">
        <v>550</v>
      </c>
      <c r="VYP21" s="530" t="s">
        <v>550</v>
      </c>
      <c r="VYQ21" s="530" t="s">
        <v>550</v>
      </c>
      <c r="VYR21" s="530" t="s">
        <v>550</v>
      </c>
      <c r="VYS21" s="530" t="s">
        <v>550</v>
      </c>
      <c r="VYT21" s="530" t="s">
        <v>550</v>
      </c>
      <c r="VYU21" s="530" t="s">
        <v>550</v>
      </c>
      <c r="VYV21" s="530" t="s">
        <v>550</v>
      </c>
      <c r="VYW21" s="530" t="s">
        <v>550</v>
      </c>
      <c r="VYX21" s="530" t="s">
        <v>550</v>
      </c>
      <c r="VYY21" s="530" t="s">
        <v>550</v>
      </c>
      <c r="VYZ21" s="530" t="s">
        <v>550</v>
      </c>
      <c r="VZA21" s="530" t="s">
        <v>550</v>
      </c>
      <c r="VZB21" s="530" t="s">
        <v>550</v>
      </c>
      <c r="VZC21" s="530" t="s">
        <v>550</v>
      </c>
      <c r="VZD21" s="530" t="s">
        <v>550</v>
      </c>
      <c r="VZE21" s="530" t="s">
        <v>550</v>
      </c>
      <c r="VZF21" s="530" t="s">
        <v>550</v>
      </c>
      <c r="VZG21" s="530" t="s">
        <v>550</v>
      </c>
      <c r="VZH21" s="530" t="s">
        <v>550</v>
      </c>
      <c r="VZI21" s="530" t="s">
        <v>550</v>
      </c>
      <c r="VZJ21" s="530" t="s">
        <v>550</v>
      </c>
      <c r="VZK21" s="530" t="s">
        <v>550</v>
      </c>
      <c r="VZL21" s="530" t="s">
        <v>550</v>
      </c>
      <c r="VZM21" s="530" t="s">
        <v>550</v>
      </c>
      <c r="VZN21" s="530" t="s">
        <v>550</v>
      </c>
      <c r="VZO21" s="530" t="s">
        <v>550</v>
      </c>
      <c r="VZP21" s="530" t="s">
        <v>550</v>
      </c>
      <c r="VZQ21" s="530" t="s">
        <v>550</v>
      </c>
      <c r="VZR21" s="530" t="s">
        <v>550</v>
      </c>
      <c r="VZS21" s="530" t="s">
        <v>550</v>
      </c>
      <c r="VZT21" s="530" t="s">
        <v>550</v>
      </c>
      <c r="VZU21" s="530" t="s">
        <v>550</v>
      </c>
      <c r="VZV21" s="530" t="s">
        <v>550</v>
      </c>
      <c r="VZW21" s="530" t="s">
        <v>550</v>
      </c>
      <c r="VZX21" s="530" t="s">
        <v>550</v>
      </c>
      <c r="VZY21" s="530" t="s">
        <v>550</v>
      </c>
      <c r="VZZ21" s="530" t="s">
        <v>550</v>
      </c>
      <c r="WAA21" s="530" t="s">
        <v>550</v>
      </c>
      <c r="WAB21" s="530" t="s">
        <v>550</v>
      </c>
      <c r="WAC21" s="530" t="s">
        <v>550</v>
      </c>
      <c r="WAD21" s="530" t="s">
        <v>550</v>
      </c>
      <c r="WAE21" s="530" t="s">
        <v>550</v>
      </c>
      <c r="WAF21" s="530" t="s">
        <v>550</v>
      </c>
      <c r="WAG21" s="530" t="s">
        <v>550</v>
      </c>
      <c r="WAH21" s="530" t="s">
        <v>550</v>
      </c>
      <c r="WAI21" s="530" t="s">
        <v>550</v>
      </c>
      <c r="WAJ21" s="530" t="s">
        <v>550</v>
      </c>
      <c r="WAK21" s="530" t="s">
        <v>550</v>
      </c>
      <c r="WAL21" s="530" t="s">
        <v>550</v>
      </c>
      <c r="WAM21" s="530" t="s">
        <v>550</v>
      </c>
      <c r="WAN21" s="530" t="s">
        <v>550</v>
      </c>
      <c r="WAO21" s="530" t="s">
        <v>550</v>
      </c>
      <c r="WAP21" s="530" t="s">
        <v>550</v>
      </c>
      <c r="WAQ21" s="530" t="s">
        <v>550</v>
      </c>
      <c r="WAR21" s="530" t="s">
        <v>550</v>
      </c>
      <c r="WAS21" s="530" t="s">
        <v>550</v>
      </c>
      <c r="WAT21" s="530" t="s">
        <v>550</v>
      </c>
      <c r="WAU21" s="530" t="s">
        <v>550</v>
      </c>
      <c r="WAV21" s="530" t="s">
        <v>550</v>
      </c>
      <c r="WAW21" s="530" t="s">
        <v>550</v>
      </c>
      <c r="WAX21" s="530" t="s">
        <v>550</v>
      </c>
      <c r="WAY21" s="530" t="s">
        <v>550</v>
      </c>
      <c r="WAZ21" s="530" t="s">
        <v>550</v>
      </c>
      <c r="WBA21" s="530" t="s">
        <v>550</v>
      </c>
      <c r="WBB21" s="530" t="s">
        <v>550</v>
      </c>
      <c r="WBC21" s="530" t="s">
        <v>550</v>
      </c>
      <c r="WBD21" s="530" t="s">
        <v>550</v>
      </c>
      <c r="WBE21" s="530" t="s">
        <v>550</v>
      </c>
      <c r="WBF21" s="530" t="s">
        <v>550</v>
      </c>
      <c r="WBG21" s="530" t="s">
        <v>550</v>
      </c>
      <c r="WBH21" s="530" t="s">
        <v>550</v>
      </c>
      <c r="WBI21" s="530" t="s">
        <v>550</v>
      </c>
      <c r="WBJ21" s="530" t="s">
        <v>550</v>
      </c>
      <c r="WBK21" s="530" t="s">
        <v>550</v>
      </c>
      <c r="WBL21" s="530" t="s">
        <v>550</v>
      </c>
      <c r="WBM21" s="530" t="s">
        <v>550</v>
      </c>
      <c r="WBN21" s="530" t="s">
        <v>550</v>
      </c>
      <c r="WBO21" s="530" t="s">
        <v>550</v>
      </c>
      <c r="WBP21" s="530" t="s">
        <v>550</v>
      </c>
      <c r="WBQ21" s="530" t="s">
        <v>550</v>
      </c>
      <c r="WBR21" s="530" t="s">
        <v>550</v>
      </c>
      <c r="WBS21" s="530" t="s">
        <v>550</v>
      </c>
      <c r="WBT21" s="530" t="s">
        <v>550</v>
      </c>
      <c r="WBU21" s="530" t="s">
        <v>550</v>
      </c>
      <c r="WBV21" s="530" t="s">
        <v>550</v>
      </c>
      <c r="WBW21" s="530" t="s">
        <v>550</v>
      </c>
      <c r="WBX21" s="530" t="s">
        <v>550</v>
      </c>
      <c r="WBY21" s="530" t="s">
        <v>550</v>
      </c>
      <c r="WBZ21" s="530" t="s">
        <v>550</v>
      </c>
      <c r="WCA21" s="530" t="s">
        <v>550</v>
      </c>
      <c r="WCB21" s="530" t="s">
        <v>550</v>
      </c>
      <c r="WCC21" s="530" t="s">
        <v>550</v>
      </c>
      <c r="WCD21" s="530" t="s">
        <v>550</v>
      </c>
      <c r="WCE21" s="530" t="s">
        <v>550</v>
      </c>
      <c r="WCF21" s="530" t="s">
        <v>550</v>
      </c>
      <c r="WCG21" s="530" t="s">
        <v>550</v>
      </c>
      <c r="WCH21" s="530" t="s">
        <v>550</v>
      </c>
      <c r="WCI21" s="530" t="s">
        <v>550</v>
      </c>
      <c r="WCJ21" s="530" t="s">
        <v>550</v>
      </c>
      <c r="WCK21" s="530" t="s">
        <v>550</v>
      </c>
      <c r="WCL21" s="530" t="s">
        <v>550</v>
      </c>
      <c r="WCM21" s="530" t="s">
        <v>550</v>
      </c>
      <c r="WCN21" s="530" t="s">
        <v>550</v>
      </c>
      <c r="WCO21" s="530" t="s">
        <v>550</v>
      </c>
      <c r="WCP21" s="530" t="s">
        <v>550</v>
      </c>
      <c r="WCQ21" s="530" t="s">
        <v>550</v>
      </c>
      <c r="WCR21" s="530" t="s">
        <v>550</v>
      </c>
      <c r="WCS21" s="530" t="s">
        <v>550</v>
      </c>
      <c r="WCT21" s="530" t="s">
        <v>550</v>
      </c>
      <c r="WCU21" s="530" t="s">
        <v>550</v>
      </c>
      <c r="WCV21" s="530" t="s">
        <v>550</v>
      </c>
      <c r="WCW21" s="530" t="s">
        <v>550</v>
      </c>
      <c r="WCX21" s="530" t="s">
        <v>550</v>
      </c>
      <c r="WCY21" s="530" t="s">
        <v>550</v>
      </c>
      <c r="WCZ21" s="530" t="s">
        <v>550</v>
      </c>
      <c r="WDA21" s="530" t="s">
        <v>550</v>
      </c>
      <c r="WDB21" s="530" t="s">
        <v>550</v>
      </c>
      <c r="WDC21" s="530" t="s">
        <v>550</v>
      </c>
      <c r="WDD21" s="530" t="s">
        <v>550</v>
      </c>
      <c r="WDE21" s="530" t="s">
        <v>550</v>
      </c>
      <c r="WDF21" s="530" t="s">
        <v>550</v>
      </c>
      <c r="WDG21" s="530" t="s">
        <v>550</v>
      </c>
      <c r="WDH21" s="530" t="s">
        <v>550</v>
      </c>
      <c r="WDI21" s="530" t="s">
        <v>550</v>
      </c>
      <c r="WDJ21" s="530" t="s">
        <v>550</v>
      </c>
      <c r="WDK21" s="530" t="s">
        <v>550</v>
      </c>
      <c r="WDL21" s="530" t="s">
        <v>550</v>
      </c>
      <c r="WDM21" s="530" t="s">
        <v>550</v>
      </c>
      <c r="WDN21" s="530" t="s">
        <v>550</v>
      </c>
      <c r="WDO21" s="530" t="s">
        <v>550</v>
      </c>
      <c r="WDP21" s="530" t="s">
        <v>550</v>
      </c>
      <c r="WDQ21" s="530" t="s">
        <v>550</v>
      </c>
      <c r="WDR21" s="530" t="s">
        <v>550</v>
      </c>
      <c r="WDS21" s="530" t="s">
        <v>550</v>
      </c>
      <c r="WDT21" s="530" t="s">
        <v>550</v>
      </c>
      <c r="WDU21" s="530" t="s">
        <v>550</v>
      </c>
      <c r="WDV21" s="530" t="s">
        <v>550</v>
      </c>
      <c r="WDW21" s="530" t="s">
        <v>550</v>
      </c>
      <c r="WDX21" s="530" t="s">
        <v>550</v>
      </c>
      <c r="WDY21" s="530" t="s">
        <v>550</v>
      </c>
      <c r="WDZ21" s="530" t="s">
        <v>550</v>
      </c>
      <c r="WEA21" s="530" t="s">
        <v>550</v>
      </c>
      <c r="WEB21" s="530" t="s">
        <v>550</v>
      </c>
      <c r="WEC21" s="530" t="s">
        <v>550</v>
      </c>
      <c r="WED21" s="530" t="s">
        <v>550</v>
      </c>
      <c r="WEE21" s="530" t="s">
        <v>550</v>
      </c>
      <c r="WEF21" s="530" t="s">
        <v>550</v>
      </c>
      <c r="WEG21" s="530" t="s">
        <v>550</v>
      </c>
      <c r="WEH21" s="530" t="s">
        <v>550</v>
      </c>
      <c r="WEI21" s="530" t="s">
        <v>550</v>
      </c>
      <c r="WEJ21" s="530" t="s">
        <v>550</v>
      </c>
      <c r="WEK21" s="530" t="s">
        <v>550</v>
      </c>
      <c r="WEL21" s="530" t="s">
        <v>550</v>
      </c>
      <c r="WEM21" s="530" t="s">
        <v>550</v>
      </c>
      <c r="WEN21" s="530" t="s">
        <v>550</v>
      </c>
      <c r="WEO21" s="530" t="s">
        <v>550</v>
      </c>
      <c r="WEP21" s="530" t="s">
        <v>550</v>
      </c>
      <c r="WEQ21" s="530" t="s">
        <v>550</v>
      </c>
      <c r="WER21" s="530" t="s">
        <v>550</v>
      </c>
      <c r="WES21" s="530" t="s">
        <v>550</v>
      </c>
      <c r="WET21" s="530" t="s">
        <v>550</v>
      </c>
      <c r="WEU21" s="530" t="s">
        <v>550</v>
      </c>
      <c r="WEV21" s="530" t="s">
        <v>550</v>
      </c>
      <c r="WEW21" s="530" t="s">
        <v>550</v>
      </c>
      <c r="WEX21" s="530" t="s">
        <v>550</v>
      </c>
      <c r="WEY21" s="530" t="s">
        <v>550</v>
      </c>
      <c r="WEZ21" s="530" t="s">
        <v>550</v>
      </c>
      <c r="WFA21" s="530" t="s">
        <v>550</v>
      </c>
      <c r="WFB21" s="530" t="s">
        <v>550</v>
      </c>
      <c r="WFC21" s="530" t="s">
        <v>550</v>
      </c>
      <c r="WFD21" s="530" t="s">
        <v>550</v>
      </c>
      <c r="WFE21" s="530" t="s">
        <v>550</v>
      </c>
      <c r="WFF21" s="530" t="s">
        <v>550</v>
      </c>
      <c r="WFG21" s="530" t="s">
        <v>550</v>
      </c>
      <c r="WFH21" s="530" t="s">
        <v>550</v>
      </c>
      <c r="WFI21" s="530" t="s">
        <v>550</v>
      </c>
      <c r="WFJ21" s="530" t="s">
        <v>550</v>
      </c>
      <c r="WFK21" s="530" t="s">
        <v>550</v>
      </c>
      <c r="WFL21" s="530" t="s">
        <v>550</v>
      </c>
      <c r="WFM21" s="530" t="s">
        <v>550</v>
      </c>
      <c r="WFN21" s="530" t="s">
        <v>550</v>
      </c>
      <c r="WFO21" s="530" t="s">
        <v>550</v>
      </c>
      <c r="WFP21" s="530" t="s">
        <v>550</v>
      </c>
      <c r="WFQ21" s="530" t="s">
        <v>550</v>
      </c>
      <c r="WFR21" s="530" t="s">
        <v>550</v>
      </c>
      <c r="WFS21" s="530" t="s">
        <v>550</v>
      </c>
      <c r="WFT21" s="530" t="s">
        <v>550</v>
      </c>
      <c r="WFU21" s="530" t="s">
        <v>550</v>
      </c>
      <c r="WFV21" s="530" t="s">
        <v>550</v>
      </c>
      <c r="WFW21" s="530" t="s">
        <v>550</v>
      </c>
      <c r="WFX21" s="530" t="s">
        <v>550</v>
      </c>
      <c r="WFY21" s="530" t="s">
        <v>550</v>
      </c>
      <c r="WFZ21" s="530" t="s">
        <v>550</v>
      </c>
      <c r="WGA21" s="530" t="s">
        <v>550</v>
      </c>
      <c r="WGB21" s="530" t="s">
        <v>550</v>
      </c>
      <c r="WGC21" s="530" t="s">
        <v>550</v>
      </c>
      <c r="WGD21" s="530" t="s">
        <v>550</v>
      </c>
      <c r="WGE21" s="530" t="s">
        <v>550</v>
      </c>
      <c r="WGF21" s="530" t="s">
        <v>550</v>
      </c>
      <c r="WGG21" s="530" t="s">
        <v>550</v>
      </c>
      <c r="WGH21" s="530" t="s">
        <v>550</v>
      </c>
      <c r="WGI21" s="530" t="s">
        <v>550</v>
      </c>
      <c r="WGJ21" s="530" t="s">
        <v>550</v>
      </c>
      <c r="WGK21" s="530" t="s">
        <v>550</v>
      </c>
      <c r="WGL21" s="530" t="s">
        <v>550</v>
      </c>
      <c r="WGM21" s="530" t="s">
        <v>550</v>
      </c>
      <c r="WGN21" s="530" t="s">
        <v>550</v>
      </c>
      <c r="WGO21" s="530" t="s">
        <v>550</v>
      </c>
      <c r="WGP21" s="530" t="s">
        <v>550</v>
      </c>
      <c r="WGQ21" s="530" t="s">
        <v>550</v>
      </c>
      <c r="WGR21" s="530" t="s">
        <v>550</v>
      </c>
      <c r="WGS21" s="530" t="s">
        <v>550</v>
      </c>
      <c r="WGT21" s="530" t="s">
        <v>550</v>
      </c>
      <c r="WGU21" s="530" t="s">
        <v>550</v>
      </c>
      <c r="WGV21" s="530" t="s">
        <v>550</v>
      </c>
      <c r="WGW21" s="530" t="s">
        <v>550</v>
      </c>
      <c r="WGX21" s="530" t="s">
        <v>550</v>
      </c>
      <c r="WGY21" s="530" t="s">
        <v>550</v>
      </c>
      <c r="WGZ21" s="530" t="s">
        <v>550</v>
      </c>
      <c r="WHA21" s="530" t="s">
        <v>550</v>
      </c>
      <c r="WHB21" s="530" t="s">
        <v>550</v>
      </c>
      <c r="WHC21" s="530" t="s">
        <v>550</v>
      </c>
      <c r="WHD21" s="530" t="s">
        <v>550</v>
      </c>
      <c r="WHE21" s="530" t="s">
        <v>550</v>
      </c>
      <c r="WHF21" s="530" t="s">
        <v>550</v>
      </c>
      <c r="WHG21" s="530" t="s">
        <v>550</v>
      </c>
      <c r="WHH21" s="530" t="s">
        <v>550</v>
      </c>
      <c r="WHI21" s="530" t="s">
        <v>550</v>
      </c>
      <c r="WHJ21" s="530" t="s">
        <v>550</v>
      </c>
      <c r="WHK21" s="530" t="s">
        <v>550</v>
      </c>
      <c r="WHL21" s="530" t="s">
        <v>550</v>
      </c>
      <c r="WHM21" s="530" t="s">
        <v>550</v>
      </c>
      <c r="WHN21" s="530" t="s">
        <v>550</v>
      </c>
      <c r="WHO21" s="530" t="s">
        <v>550</v>
      </c>
      <c r="WHP21" s="530" t="s">
        <v>550</v>
      </c>
      <c r="WHQ21" s="530" t="s">
        <v>550</v>
      </c>
      <c r="WHR21" s="530" t="s">
        <v>550</v>
      </c>
      <c r="WHS21" s="530" t="s">
        <v>550</v>
      </c>
      <c r="WHT21" s="530" t="s">
        <v>550</v>
      </c>
      <c r="WHU21" s="530" t="s">
        <v>550</v>
      </c>
      <c r="WHV21" s="530" t="s">
        <v>550</v>
      </c>
      <c r="WHW21" s="530" t="s">
        <v>550</v>
      </c>
      <c r="WHX21" s="530" t="s">
        <v>550</v>
      </c>
      <c r="WHY21" s="530" t="s">
        <v>550</v>
      </c>
      <c r="WHZ21" s="530" t="s">
        <v>550</v>
      </c>
      <c r="WIA21" s="530" t="s">
        <v>550</v>
      </c>
      <c r="WIB21" s="530" t="s">
        <v>550</v>
      </c>
      <c r="WIC21" s="530" t="s">
        <v>550</v>
      </c>
      <c r="WID21" s="530" t="s">
        <v>550</v>
      </c>
      <c r="WIE21" s="530" t="s">
        <v>550</v>
      </c>
      <c r="WIF21" s="530" t="s">
        <v>550</v>
      </c>
      <c r="WIG21" s="530" t="s">
        <v>550</v>
      </c>
      <c r="WIH21" s="530" t="s">
        <v>550</v>
      </c>
      <c r="WII21" s="530" t="s">
        <v>550</v>
      </c>
      <c r="WIJ21" s="530" t="s">
        <v>550</v>
      </c>
      <c r="WIK21" s="530" t="s">
        <v>550</v>
      </c>
      <c r="WIL21" s="530" t="s">
        <v>550</v>
      </c>
      <c r="WIM21" s="530" t="s">
        <v>550</v>
      </c>
      <c r="WIN21" s="530" t="s">
        <v>550</v>
      </c>
      <c r="WIO21" s="530" t="s">
        <v>550</v>
      </c>
      <c r="WIP21" s="530" t="s">
        <v>550</v>
      </c>
      <c r="WIQ21" s="530" t="s">
        <v>550</v>
      </c>
      <c r="WIR21" s="530" t="s">
        <v>550</v>
      </c>
      <c r="WIS21" s="530" t="s">
        <v>550</v>
      </c>
      <c r="WIT21" s="530" t="s">
        <v>550</v>
      </c>
      <c r="WIU21" s="530" t="s">
        <v>550</v>
      </c>
      <c r="WIV21" s="530" t="s">
        <v>550</v>
      </c>
      <c r="WIW21" s="530" t="s">
        <v>550</v>
      </c>
      <c r="WIX21" s="530" t="s">
        <v>550</v>
      </c>
      <c r="WIY21" s="530" t="s">
        <v>550</v>
      </c>
      <c r="WIZ21" s="530" t="s">
        <v>550</v>
      </c>
      <c r="WJA21" s="530" t="s">
        <v>550</v>
      </c>
      <c r="WJB21" s="530" t="s">
        <v>550</v>
      </c>
      <c r="WJC21" s="530" t="s">
        <v>550</v>
      </c>
      <c r="WJD21" s="530" t="s">
        <v>550</v>
      </c>
      <c r="WJE21" s="530" t="s">
        <v>550</v>
      </c>
      <c r="WJF21" s="530" t="s">
        <v>550</v>
      </c>
      <c r="WJG21" s="530" t="s">
        <v>550</v>
      </c>
      <c r="WJH21" s="530" t="s">
        <v>550</v>
      </c>
      <c r="WJI21" s="530" t="s">
        <v>550</v>
      </c>
      <c r="WJJ21" s="530" t="s">
        <v>550</v>
      </c>
      <c r="WJK21" s="530" t="s">
        <v>550</v>
      </c>
      <c r="WJL21" s="530" t="s">
        <v>550</v>
      </c>
      <c r="WJM21" s="530" t="s">
        <v>550</v>
      </c>
      <c r="WJN21" s="530" t="s">
        <v>550</v>
      </c>
      <c r="WJO21" s="530" t="s">
        <v>550</v>
      </c>
      <c r="WJP21" s="530" t="s">
        <v>550</v>
      </c>
      <c r="WJQ21" s="530" t="s">
        <v>550</v>
      </c>
      <c r="WJR21" s="530" t="s">
        <v>550</v>
      </c>
      <c r="WJS21" s="530" t="s">
        <v>550</v>
      </c>
      <c r="WJT21" s="530" t="s">
        <v>550</v>
      </c>
      <c r="WJU21" s="530" t="s">
        <v>550</v>
      </c>
      <c r="WJV21" s="530" t="s">
        <v>550</v>
      </c>
      <c r="WJW21" s="530" t="s">
        <v>550</v>
      </c>
      <c r="WJX21" s="530" t="s">
        <v>550</v>
      </c>
      <c r="WJY21" s="530" t="s">
        <v>550</v>
      </c>
      <c r="WJZ21" s="530" t="s">
        <v>550</v>
      </c>
      <c r="WKA21" s="530" t="s">
        <v>550</v>
      </c>
      <c r="WKB21" s="530" t="s">
        <v>550</v>
      </c>
      <c r="WKC21" s="530" t="s">
        <v>550</v>
      </c>
      <c r="WKD21" s="530" t="s">
        <v>550</v>
      </c>
      <c r="WKE21" s="530" t="s">
        <v>550</v>
      </c>
      <c r="WKF21" s="530" t="s">
        <v>550</v>
      </c>
      <c r="WKG21" s="530" t="s">
        <v>550</v>
      </c>
      <c r="WKH21" s="530" t="s">
        <v>550</v>
      </c>
      <c r="WKI21" s="530" t="s">
        <v>550</v>
      </c>
      <c r="WKJ21" s="530" t="s">
        <v>550</v>
      </c>
      <c r="WKK21" s="530" t="s">
        <v>550</v>
      </c>
      <c r="WKL21" s="530" t="s">
        <v>550</v>
      </c>
      <c r="WKM21" s="530" t="s">
        <v>550</v>
      </c>
      <c r="WKN21" s="530" t="s">
        <v>550</v>
      </c>
      <c r="WKO21" s="530" t="s">
        <v>550</v>
      </c>
      <c r="WKP21" s="530" t="s">
        <v>550</v>
      </c>
      <c r="WKQ21" s="530" t="s">
        <v>550</v>
      </c>
      <c r="WKR21" s="530" t="s">
        <v>550</v>
      </c>
      <c r="WKS21" s="530" t="s">
        <v>550</v>
      </c>
      <c r="WKT21" s="530" t="s">
        <v>550</v>
      </c>
      <c r="WKU21" s="530" t="s">
        <v>550</v>
      </c>
      <c r="WKV21" s="530" t="s">
        <v>550</v>
      </c>
      <c r="WKW21" s="530" t="s">
        <v>550</v>
      </c>
      <c r="WKX21" s="530" t="s">
        <v>550</v>
      </c>
      <c r="WKY21" s="530" t="s">
        <v>550</v>
      </c>
      <c r="WKZ21" s="530" t="s">
        <v>550</v>
      </c>
      <c r="WLA21" s="530" t="s">
        <v>550</v>
      </c>
      <c r="WLB21" s="530" t="s">
        <v>550</v>
      </c>
      <c r="WLC21" s="530" t="s">
        <v>550</v>
      </c>
      <c r="WLD21" s="530" t="s">
        <v>550</v>
      </c>
      <c r="WLE21" s="530" t="s">
        <v>550</v>
      </c>
      <c r="WLF21" s="530" t="s">
        <v>550</v>
      </c>
      <c r="WLG21" s="530" t="s">
        <v>550</v>
      </c>
      <c r="WLH21" s="530" t="s">
        <v>550</v>
      </c>
      <c r="WLI21" s="530" t="s">
        <v>550</v>
      </c>
      <c r="WLJ21" s="530" t="s">
        <v>550</v>
      </c>
      <c r="WLK21" s="530" t="s">
        <v>550</v>
      </c>
      <c r="WLL21" s="530" t="s">
        <v>550</v>
      </c>
      <c r="WLM21" s="530" t="s">
        <v>550</v>
      </c>
      <c r="WLN21" s="530" t="s">
        <v>550</v>
      </c>
      <c r="WLO21" s="530" t="s">
        <v>550</v>
      </c>
      <c r="WLP21" s="530" t="s">
        <v>550</v>
      </c>
      <c r="WLQ21" s="530" t="s">
        <v>550</v>
      </c>
      <c r="WLR21" s="530" t="s">
        <v>550</v>
      </c>
      <c r="WLS21" s="530" t="s">
        <v>550</v>
      </c>
      <c r="WLT21" s="530" t="s">
        <v>550</v>
      </c>
      <c r="WLU21" s="530" t="s">
        <v>550</v>
      </c>
      <c r="WLV21" s="530" t="s">
        <v>550</v>
      </c>
      <c r="WLW21" s="530" t="s">
        <v>550</v>
      </c>
      <c r="WLX21" s="530" t="s">
        <v>550</v>
      </c>
      <c r="WLY21" s="530" t="s">
        <v>550</v>
      </c>
      <c r="WLZ21" s="530" t="s">
        <v>550</v>
      </c>
      <c r="WMA21" s="530" t="s">
        <v>550</v>
      </c>
      <c r="WMB21" s="530" t="s">
        <v>550</v>
      </c>
      <c r="WMC21" s="530" t="s">
        <v>550</v>
      </c>
      <c r="WMD21" s="530" t="s">
        <v>550</v>
      </c>
      <c r="WME21" s="530" t="s">
        <v>550</v>
      </c>
      <c r="WMF21" s="530" t="s">
        <v>550</v>
      </c>
      <c r="WMG21" s="530" t="s">
        <v>550</v>
      </c>
      <c r="WMH21" s="530" t="s">
        <v>550</v>
      </c>
      <c r="WMI21" s="530" t="s">
        <v>550</v>
      </c>
      <c r="WMJ21" s="530" t="s">
        <v>550</v>
      </c>
      <c r="WMK21" s="530" t="s">
        <v>550</v>
      </c>
      <c r="WML21" s="530" t="s">
        <v>550</v>
      </c>
      <c r="WMM21" s="530" t="s">
        <v>550</v>
      </c>
      <c r="WMN21" s="530" t="s">
        <v>550</v>
      </c>
      <c r="WMO21" s="530" t="s">
        <v>550</v>
      </c>
      <c r="WMP21" s="530" t="s">
        <v>550</v>
      </c>
      <c r="WMQ21" s="530" t="s">
        <v>550</v>
      </c>
      <c r="WMR21" s="530" t="s">
        <v>550</v>
      </c>
      <c r="WMS21" s="530" t="s">
        <v>550</v>
      </c>
      <c r="WMT21" s="530" t="s">
        <v>550</v>
      </c>
      <c r="WMU21" s="530" t="s">
        <v>550</v>
      </c>
      <c r="WMV21" s="530" t="s">
        <v>550</v>
      </c>
      <c r="WMW21" s="530" t="s">
        <v>550</v>
      </c>
      <c r="WMX21" s="530" t="s">
        <v>550</v>
      </c>
      <c r="WMY21" s="530" t="s">
        <v>550</v>
      </c>
      <c r="WMZ21" s="530" t="s">
        <v>550</v>
      </c>
      <c r="WNA21" s="530" t="s">
        <v>550</v>
      </c>
      <c r="WNB21" s="530" t="s">
        <v>550</v>
      </c>
      <c r="WNC21" s="530" t="s">
        <v>550</v>
      </c>
      <c r="WND21" s="530" t="s">
        <v>550</v>
      </c>
      <c r="WNE21" s="530" t="s">
        <v>550</v>
      </c>
      <c r="WNF21" s="530" t="s">
        <v>550</v>
      </c>
      <c r="WNG21" s="530" t="s">
        <v>550</v>
      </c>
      <c r="WNH21" s="530" t="s">
        <v>550</v>
      </c>
      <c r="WNI21" s="530" t="s">
        <v>550</v>
      </c>
      <c r="WNJ21" s="530" t="s">
        <v>550</v>
      </c>
      <c r="WNK21" s="530" t="s">
        <v>550</v>
      </c>
      <c r="WNL21" s="530" t="s">
        <v>550</v>
      </c>
      <c r="WNM21" s="530" t="s">
        <v>550</v>
      </c>
      <c r="WNN21" s="530" t="s">
        <v>550</v>
      </c>
      <c r="WNO21" s="530" t="s">
        <v>550</v>
      </c>
      <c r="WNP21" s="530" t="s">
        <v>550</v>
      </c>
      <c r="WNQ21" s="530" t="s">
        <v>550</v>
      </c>
      <c r="WNR21" s="530" t="s">
        <v>550</v>
      </c>
      <c r="WNS21" s="530" t="s">
        <v>550</v>
      </c>
      <c r="WNT21" s="530" t="s">
        <v>550</v>
      </c>
      <c r="WNU21" s="530" t="s">
        <v>550</v>
      </c>
      <c r="WNV21" s="530" t="s">
        <v>550</v>
      </c>
      <c r="WNW21" s="530" t="s">
        <v>550</v>
      </c>
      <c r="WNX21" s="530" t="s">
        <v>550</v>
      </c>
      <c r="WNY21" s="530" t="s">
        <v>550</v>
      </c>
      <c r="WNZ21" s="530" t="s">
        <v>550</v>
      </c>
      <c r="WOA21" s="530" t="s">
        <v>550</v>
      </c>
      <c r="WOB21" s="530" t="s">
        <v>550</v>
      </c>
      <c r="WOC21" s="530" t="s">
        <v>550</v>
      </c>
      <c r="WOD21" s="530" t="s">
        <v>550</v>
      </c>
      <c r="WOE21" s="530" t="s">
        <v>550</v>
      </c>
      <c r="WOF21" s="530" t="s">
        <v>550</v>
      </c>
      <c r="WOG21" s="530" t="s">
        <v>550</v>
      </c>
      <c r="WOH21" s="530" t="s">
        <v>550</v>
      </c>
      <c r="WOI21" s="530" t="s">
        <v>550</v>
      </c>
      <c r="WOJ21" s="530" t="s">
        <v>550</v>
      </c>
      <c r="WOK21" s="530" t="s">
        <v>550</v>
      </c>
      <c r="WOL21" s="530" t="s">
        <v>550</v>
      </c>
      <c r="WOM21" s="530" t="s">
        <v>550</v>
      </c>
      <c r="WON21" s="530" t="s">
        <v>550</v>
      </c>
      <c r="WOO21" s="530" t="s">
        <v>550</v>
      </c>
      <c r="WOP21" s="530" t="s">
        <v>550</v>
      </c>
      <c r="WOQ21" s="530" t="s">
        <v>550</v>
      </c>
      <c r="WOR21" s="530" t="s">
        <v>550</v>
      </c>
      <c r="WOS21" s="530" t="s">
        <v>550</v>
      </c>
      <c r="WOT21" s="530" t="s">
        <v>550</v>
      </c>
      <c r="WOU21" s="530" t="s">
        <v>550</v>
      </c>
      <c r="WOV21" s="530" t="s">
        <v>550</v>
      </c>
      <c r="WOW21" s="530" t="s">
        <v>550</v>
      </c>
      <c r="WOX21" s="530" t="s">
        <v>550</v>
      </c>
      <c r="WOY21" s="530" t="s">
        <v>550</v>
      </c>
      <c r="WOZ21" s="530" t="s">
        <v>550</v>
      </c>
      <c r="WPA21" s="530" t="s">
        <v>550</v>
      </c>
      <c r="WPB21" s="530" t="s">
        <v>550</v>
      </c>
      <c r="WPC21" s="530" t="s">
        <v>550</v>
      </c>
      <c r="WPD21" s="530" t="s">
        <v>550</v>
      </c>
      <c r="WPE21" s="530" t="s">
        <v>550</v>
      </c>
      <c r="WPF21" s="530" t="s">
        <v>550</v>
      </c>
      <c r="WPG21" s="530" t="s">
        <v>550</v>
      </c>
      <c r="WPH21" s="530" t="s">
        <v>550</v>
      </c>
      <c r="WPI21" s="530" t="s">
        <v>550</v>
      </c>
      <c r="WPJ21" s="530" t="s">
        <v>550</v>
      </c>
      <c r="WPK21" s="530" t="s">
        <v>550</v>
      </c>
      <c r="WPL21" s="530" t="s">
        <v>550</v>
      </c>
      <c r="WPM21" s="530" t="s">
        <v>550</v>
      </c>
      <c r="WPN21" s="530" t="s">
        <v>550</v>
      </c>
      <c r="WPO21" s="530" t="s">
        <v>550</v>
      </c>
      <c r="WPP21" s="530" t="s">
        <v>550</v>
      </c>
      <c r="WPQ21" s="530" t="s">
        <v>550</v>
      </c>
      <c r="WPR21" s="530" t="s">
        <v>550</v>
      </c>
      <c r="WPS21" s="530" t="s">
        <v>550</v>
      </c>
      <c r="WPT21" s="530" t="s">
        <v>550</v>
      </c>
      <c r="WPU21" s="530" t="s">
        <v>550</v>
      </c>
      <c r="WPV21" s="530" t="s">
        <v>550</v>
      </c>
      <c r="WPW21" s="530" t="s">
        <v>550</v>
      </c>
      <c r="WPX21" s="530" t="s">
        <v>550</v>
      </c>
      <c r="WPY21" s="530" t="s">
        <v>550</v>
      </c>
      <c r="WPZ21" s="530" t="s">
        <v>550</v>
      </c>
      <c r="WQA21" s="530" t="s">
        <v>550</v>
      </c>
      <c r="WQB21" s="530" t="s">
        <v>550</v>
      </c>
      <c r="WQC21" s="530" t="s">
        <v>550</v>
      </c>
      <c r="WQD21" s="530" t="s">
        <v>550</v>
      </c>
      <c r="WQE21" s="530" t="s">
        <v>550</v>
      </c>
      <c r="WQF21" s="530" t="s">
        <v>550</v>
      </c>
      <c r="WQG21" s="530" t="s">
        <v>550</v>
      </c>
      <c r="WQH21" s="530" t="s">
        <v>550</v>
      </c>
      <c r="WQI21" s="530" t="s">
        <v>550</v>
      </c>
      <c r="WQJ21" s="530" t="s">
        <v>550</v>
      </c>
      <c r="WQK21" s="530" t="s">
        <v>550</v>
      </c>
      <c r="WQL21" s="530" t="s">
        <v>550</v>
      </c>
      <c r="WQM21" s="530" t="s">
        <v>550</v>
      </c>
      <c r="WQN21" s="530" t="s">
        <v>550</v>
      </c>
      <c r="WQO21" s="530" t="s">
        <v>550</v>
      </c>
      <c r="WQP21" s="530" t="s">
        <v>550</v>
      </c>
      <c r="WQQ21" s="530" t="s">
        <v>550</v>
      </c>
      <c r="WQR21" s="530" t="s">
        <v>550</v>
      </c>
      <c r="WQS21" s="530" t="s">
        <v>550</v>
      </c>
      <c r="WQT21" s="530" t="s">
        <v>550</v>
      </c>
      <c r="WQU21" s="530" t="s">
        <v>550</v>
      </c>
      <c r="WQV21" s="530" t="s">
        <v>550</v>
      </c>
      <c r="WQW21" s="530" t="s">
        <v>550</v>
      </c>
      <c r="WQX21" s="530" t="s">
        <v>550</v>
      </c>
      <c r="WQY21" s="530" t="s">
        <v>550</v>
      </c>
      <c r="WQZ21" s="530" t="s">
        <v>550</v>
      </c>
      <c r="WRA21" s="530" t="s">
        <v>550</v>
      </c>
      <c r="WRB21" s="530" t="s">
        <v>550</v>
      </c>
      <c r="WRC21" s="530" t="s">
        <v>550</v>
      </c>
      <c r="WRD21" s="530" t="s">
        <v>550</v>
      </c>
      <c r="WRE21" s="530" t="s">
        <v>550</v>
      </c>
      <c r="WRF21" s="530" t="s">
        <v>550</v>
      </c>
      <c r="WRG21" s="530" t="s">
        <v>550</v>
      </c>
      <c r="WRH21" s="530" t="s">
        <v>550</v>
      </c>
      <c r="WRI21" s="530" t="s">
        <v>550</v>
      </c>
      <c r="WRJ21" s="530" t="s">
        <v>550</v>
      </c>
      <c r="WRK21" s="530" t="s">
        <v>550</v>
      </c>
      <c r="WRL21" s="530" t="s">
        <v>550</v>
      </c>
      <c r="WRM21" s="530" t="s">
        <v>550</v>
      </c>
      <c r="WRN21" s="530" t="s">
        <v>550</v>
      </c>
      <c r="WRO21" s="530" t="s">
        <v>550</v>
      </c>
      <c r="WRP21" s="530" t="s">
        <v>550</v>
      </c>
      <c r="WRQ21" s="530" t="s">
        <v>550</v>
      </c>
      <c r="WRR21" s="530" t="s">
        <v>550</v>
      </c>
      <c r="WRS21" s="530" t="s">
        <v>550</v>
      </c>
      <c r="WRT21" s="530" t="s">
        <v>550</v>
      </c>
      <c r="WRU21" s="530" t="s">
        <v>550</v>
      </c>
      <c r="WRV21" s="530" t="s">
        <v>550</v>
      </c>
      <c r="WRW21" s="530" t="s">
        <v>550</v>
      </c>
      <c r="WRX21" s="530" t="s">
        <v>550</v>
      </c>
      <c r="WRY21" s="530" t="s">
        <v>550</v>
      </c>
      <c r="WRZ21" s="530" t="s">
        <v>550</v>
      </c>
      <c r="WSA21" s="530" t="s">
        <v>550</v>
      </c>
      <c r="WSB21" s="530" t="s">
        <v>550</v>
      </c>
      <c r="WSC21" s="530" t="s">
        <v>550</v>
      </c>
      <c r="WSD21" s="530" t="s">
        <v>550</v>
      </c>
      <c r="WSE21" s="530" t="s">
        <v>550</v>
      </c>
      <c r="WSF21" s="530" t="s">
        <v>550</v>
      </c>
      <c r="WSG21" s="530" t="s">
        <v>550</v>
      </c>
      <c r="WSH21" s="530" t="s">
        <v>550</v>
      </c>
      <c r="WSI21" s="530" t="s">
        <v>550</v>
      </c>
      <c r="WSJ21" s="530" t="s">
        <v>550</v>
      </c>
      <c r="WSK21" s="530" t="s">
        <v>550</v>
      </c>
      <c r="WSL21" s="530" t="s">
        <v>550</v>
      </c>
      <c r="WSM21" s="530" t="s">
        <v>550</v>
      </c>
      <c r="WSN21" s="530" t="s">
        <v>550</v>
      </c>
      <c r="WSO21" s="530" t="s">
        <v>550</v>
      </c>
      <c r="WSP21" s="530" t="s">
        <v>550</v>
      </c>
      <c r="WSQ21" s="530" t="s">
        <v>550</v>
      </c>
      <c r="WSR21" s="530" t="s">
        <v>550</v>
      </c>
      <c r="WSS21" s="530" t="s">
        <v>550</v>
      </c>
      <c r="WST21" s="530" t="s">
        <v>550</v>
      </c>
      <c r="WSU21" s="530" t="s">
        <v>550</v>
      </c>
      <c r="WSV21" s="530" t="s">
        <v>550</v>
      </c>
      <c r="WSW21" s="530" t="s">
        <v>550</v>
      </c>
      <c r="WSX21" s="530" t="s">
        <v>550</v>
      </c>
      <c r="WSY21" s="530" t="s">
        <v>550</v>
      </c>
      <c r="WSZ21" s="530" t="s">
        <v>550</v>
      </c>
      <c r="WTA21" s="530" t="s">
        <v>550</v>
      </c>
      <c r="WTB21" s="530" t="s">
        <v>550</v>
      </c>
      <c r="WTC21" s="530" t="s">
        <v>550</v>
      </c>
      <c r="WTD21" s="530" t="s">
        <v>550</v>
      </c>
      <c r="WTE21" s="530" t="s">
        <v>550</v>
      </c>
      <c r="WTF21" s="530" t="s">
        <v>550</v>
      </c>
      <c r="WTG21" s="530" t="s">
        <v>550</v>
      </c>
      <c r="WTH21" s="530" t="s">
        <v>550</v>
      </c>
      <c r="WTI21" s="530" t="s">
        <v>550</v>
      </c>
      <c r="WTJ21" s="530" t="s">
        <v>550</v>
      </c>
      <c r="WTK21" s="530" t="s">
        <v>550</v>
      </c>
      <c r="WTL21" s="530" t="s">
        <v>550</v>
      </c>
      <c r="WTM21" s="530" t="s">
        <v>550</v>
      </c>
      <c r="WTN21" s="530" t="s">
        <v>550</v>
      </c>
      <c r="WTO21" s="530" t="s">
        <v>550</v>
      </c>
      <c r="WTP21" s="530" t="s">
        <v>550</v>
      </c>
      <c r="WTQ21" s="530" t="s">
        <v>550</v>
      </c>
      <c r="WTR21" s="530" t="s">
        <v>550</v>
      </c>
      <c r="WTS21" s="530" t="s">
        <v>550</v>
      </c>
      <c r="WTT21" s="530" t="s">
        <v>550</v>
      </c>
      <c r="WTU21" s="530" t="s">
        <v>550</v>
      </c>
      <c r="WTV21" s="530" t="s">
        <v>550</v>
      </c>
      <c r="WTW21" s="530" t="s">
        <v>550</v>
      </c>
      <c r="WTX21" s="530" t="s">
        <v>550</v>
      </c>
      <c r="WTY21" s="530" t="s">
        <v>550</v>
      </c>
      <c r="WTZ21" s="530" t="s">
        <v>550</v>
      </c>
      <c r="WUA21" s="530" t="s">
        <v>550</v>
      </c>
      <c r="WUB21" s="530" t="s">
        <v>550</v>
      </c>
      <c r="WUC21" s="530" t="s">
        <v>550</v>
      </c>
      <c r="WUD21" s="530" t="s">
        <v>550</v>
      </c>
      <c r="WUE21" s="530" t="s">
        <v>550</v>
      </c>
      <c r="WUF21" s="530" t="s">
        <v>550</v>
      </c>
      <c r="WUG21" s="530" t="s">
        <v>550</v>
      </c>
      <c r="WUH21" s="530" t="s">
        <v>550</v>
      </c>
      <c r="WUI21" s="530" t="s">
        <v>550</v>
      </c>
      <c r="WUJ21" s="530" t="s">
        <v>550</v>
      </c>
      <c r="WUK21" s="530" t="s">
        <v>550</v>
      </c>
      <c r="WUL21" s="530" t="s">
        <v>550</v>
      </c>
      <c r="WUM21" s="530" t="s">
        <v>550</v>
      </c>
      <c r="WUN21" s="530" t="s">
        <v>550</v>
      </c>
      <c r="WUO21" s="530" t="s">
        <v>550</v>
      </c>
      <c r="WUP21" s="530" t="s">
        <v>550</v>
      </c>
      <c r="WUQ21" s="530" t="s">
        <v>550</v>
      </c>
      <c r="WUR21" s="530" t="s">
        <v>550</v>
      </c>
      <c r="WUS21" s="530" t="s">
        <v>550</v>
      </c>
      <c r="WUT21" s="530" t="s">
        <v>550</v>
      </c>
      <c r="WUU21" s="530" t="s">
        <v>550</v>
      </c>
      <c r="WUV21" s="530" t="s">
        <v>550</v>
      </c>
      <c r="WUW21" s="530" t="s">
        <v>550</v>
      </c>
      <c r="WUX21" s="530" t="s">
        <v>550</v>
      </c>
      <c r="WUY21" s="530" t="s">
        <v>550</v>
      </c>
      <c r="WUZ21" s="530" t="s">
        <v>550</v>
      </c>
      <c r="WVA21" s="530" t="s">
        <v>550</v>
      </c>
      <c r="WVB21" s="530" t="s">
        <v>550</v>
      </c>
      <c r="WVC21" s="530" t="s">
        <v>550</v>
      </c>
      <c r="WVD21" s="530" t="s">
        <v>550</v>
      </c>
      <c r="WVE21" s="530" t="s">
        <v>550</v>
      </c>
      <c r="WVF21" s="530" t="s">
        <v>550</v>
      </c>
      <c r="WVG21" s="530" t="s">
        <v>550</v>
      </c>
      <c r="WVH21" s="530" t="s">
        <v>550</v>
      </c>
      <c r="WVI21" s="530" t="s">
        <v>550</v>
      </c>
      <c r="WVJ21" s="530" t="s">
        <v>550</v>
      </c>
      <c r="WVK21" s="530" t="s">
        <v>550</v>
      </c>
      <c r="WVL21" s="530" t="s">
        <v>550</v>
      </c>
      <c r="WVM21" s="530" t="s">
        <v>550</v>
      </c>
      <c r="WVN21" s="530" t="s">
        <v>550</v>
      </c>
      <c r="WVO21" s="530" t="s">
        <v>550</v>
      </c>
      <c r="WVP21" s="530" t="s">
        <v>550</v>
      </c>
      <c r="WVQ21" s="530" t="s">
        <v>550</v>
      </c>
      <c r="WVR21" s="530" t="s">
        <v>550</v>
      </c>
      <c r="WVS21" s="530" t="s">
        <v>550</v>
      </c>
      <c r="WVT21" s="530" t="s">
        <v>550</v>
      </c>
      <c r="WVU21" s="530" t="s">
        <v>550</v>
      </c>
      <c r="WVV21" s="530" t="s">
        <v>550</v>
      </c>
      <c r="WVW21" s="530" t="s">
        <v>550</v>
      </c>
      <c r="WVX21" s="530" t="s">
        <v>550</v>
      </c>
      <c r="WVY21" s="530" t="s">
        <v>550</v>
      </c>
      <c r="WVZ21" s="530" t="s">
        <v>550</v>
      </c>
      <c r="WWA21" s="530" t="s">
        <v>550</v>
      </c>
      <c r="WWB21" s="530" t="s">
        <v>550</v>
      </c>
      <c r="WWC21" s="530" t="s">
        <v>550</v>
      </c>
      <c r="WWD21" s="530" t="s">
        <v>550</v>
      </c>
      <c r="WWE21" s="530" t="s">
        <v>550</v>
      </c>
      <c r="WWF21" s="530" t="s">
        <v>550</v>
      </c>
      <c r="WWG21" s="530" t="s">
        <v>550</v>
      </c>
      <c r="WWH21" s="530" t="s">
        <v>550</v>
      </c>
      <c r="WWI21" s="530" t="s">
        <v>550</v>
      </c>
      <c r="WWJ21" s="530" t="s">
        <v>550</v>
      </c>
      <c r="WWK21" s="530" t="s">
        <v>550</v>
      </c>
      <c r="WWL21" s="530" t="s">
        <v>550</v>
      </c>
      <c r="WWM21" s="530" t="s">
        <v>550</v>
      </c>
      <c r="WWN21" s="530" t="s">
        <v>550</v>
      </c>
      <c r="WWO21" s="530" t="s">
        <v>550</v>
      </c>
      <c r="WWP21" s="530" t="s">
        <v>550</v>
      </c>
      <c r="WWQ21" s="530" t="s">
        <v>550</v>
      </c>
      <c r="WWR21" s="530" t="s">
        <v>550</v>
      </c>
      <c r="WWS21" s="530" t="s">
        <v>550</v>
      </c>
      <c r="WWT21" s="530" t="s">
        <v>550</v>
      </c>
      <c r="WWU21" s="530" t="s">
        <v>550</v>
      </c>
      <c r="WWV21" s="530" t="s">
        <v>550</v>
      </c>
      <c r="WWW21" s="530" t="s">
        <v>550</v>
      </c>
      <c r="WWX21" s="530" t="s">
        <v>550</v>
      </c>
      <c r="WWY21" s="530" t="s">
        <v>550</v>
      </c>
      <c r="WWZ21" s="530" t="s">
        <v>550</v>
      </c>
      <c r="WXA21" s="530" t="s">
        <v>550</v>
      </c>
      <c r="WXB21" s="530" t="s">
        <v>550</v>
      </c>
      <c r="WXC21" s="530" t="s">
        <v>550</v>
      </c>
      <c r="WXD21" s="530" t="s">
        <v>550</v>
      </c>
      <c r="WXE21" s="530" t="s">
        <v>550</v>
      </c>
      <c r="WXF21" s="530" t="s">
        <v>550</v>
      </c>
      <c r="WXG21" s="530" t="s">
        <v>550</v>
      </c>
      <c r="WXH21" s="530" t="s">
        <v>550</v>
      </c>
      <c r="WXI21" s="530" t="s">
        <v>550</v>
      </c>
      <c r="WXJ21" s="530" t="s">
        <v>550</v>
      </c>
      <c r="WXK21" s="530" t="s">
        <v>550</v>
      </c>
      <c r="WXL21" s="530" t="s">
        <v>550</v>
      </c>
      <c r="WXM21" s="530" t="s">
        <v>550</v>
      </c>
      <c r="WXN21" s="530" t="s">
        <v>550</v>
      </c>
      <c r="WXO21" s="530" t="s">
        <v>550</v>
      </c>
      <c r="WXP21" s="530" t="s">
        <v>550</v>
      </c>
      <c r="WXQ21" s="530" t="s">
        <v>550</v>
      </c>
      <c r="WXR21" s="530" t="s">
        <v>550</v>
      </c>
      <c r="WXS21" s="530" t="s">
        <v>550</v>
      </c>
      <c r="WXT21" s="530" t="s">
        <v>550</v>
      </c>
      <c r="WXU21" s="530" t="s">
        <v>550</v>
      </c>
      <c r="WXV21" s="530" t="s">
        <v>550</v>
      </c>
      <c r="WXW21" s="530" t="s">
        <v>550</v>
      </c>
      <c r="WXX21" s="530" t="s">
        <v>550</v>
      </c>
      <c r="WXY21" s="530" t="s">
        <v>550</v>
      </c>
      <c r="WXZ21" s="530" t="s">
        <v>550</v>
      </c>
      <c r="WYA21" s="530" t="s">
        <v>550</v>
      </c>
      <c r="WYB21" s="530" t="s">
        <v>550</v>
      </c>
      <c r="WYC21" s="530" t="s">
        <v>550</v>
      </c>
      <c r="WYD21" s="530" t="s">
        <v>550</v>
      </c>
      <c r="WYE21" s="530" t="s">
        <v>550</v>
      </c>
      <c r="WYF21" s="530" t="s">
        <v>550</v>
      </c>
      <c r="WYG21" s="530" t="s">
        <v>550</v>
      </c>
      <c r="WYH21" s="530" t="s">
        <v>550</v>
      </c>
      <c r="WYI21" s="530" t="s">
        <v>550</v>
      </c>
      <c r="WYJ21" s="530" t="s">
        <v>550</v>
      </c>
      <c r="WYK21" s="530" t="s">
        <v>550</v>
      </c>
      <c r="WYL21" s="530" t="s">
        <v>550</v>
      </c>
      <c r="WYM21" s="530" t="s">
        <v>550</v>
      </c>
      <c r="WYN21" s="530" t="s">
        <v>550</v>
      </c>
      <c r="WYO21" s="530" t="s">
        <v>550</v>
      </c>
      <c r="WYP21" s="530" t="s">
        <v>550</v>
      </c>
      <c r="WYQ21" s="530" t="s">
        <v>550</v>
      </c>
      <c r="WYR21" s="530" t="s">
        <v>550</v>
      </c>
      <c r="WYS21" s="530" t="s">
        <v>550</v>
      </c>
      <c r="WYT21" s="530" t="s">
        <v>550</v>
      </c>
      <c r="WYU21" s="530" t="s">
        <v>550</v>
      </c>
      <c r="WYV21" s="530" t="s">
        <v>550</v>
      </c>
      <c r="WYW21" s="530" t="s">
        <v>550</v>
      </c>
      <c r="WYX21" s="530" t="s">
        <v>550</v>
      </c>
      <c r="WYY21" s="530" t="s">
        <v>550</v>
      </c>
      <c r="WYZ21" s="530" t="s">
        <v>550</v>
      </c>
      <c r="WZA21" s="530" t="s">
        <v>550</v>
      </c>
      <c r="WZB21" s="530" t="s">
        <v>550</v>
      </c>
      <c r="WZC21" s="530" t="s">
        <v>550</v>
      </c>
      <c r="WZD21" s="530" t="s">
        <v>550</v>
      </c>
      <c r="WZE21" s="530" t="s">
        <v>550</v>
      </c>
      <c r="WZF21" s="530" t="s">
        <v>550</v>
      </c>
      <c r="WZG21" s="530" t="s">
        <v>550</v>
      </c>
      <c r="WZH21" s="530" t="s">
        <v>550</v>
      </c>
      <c r="WZI21" s="530" t="s">
        <v>550</v>
      </c>
      <c r="WZJ21" s="530" t="s">
        <v>550</v>
      </c>
      <c r="WZK21" s="530" t="s">
        <v>550</v>
      </c>
      <c r="WZL21" s="530" t="s">
        <v>550</v>
      </c>
      <c r="WZM21" s="530" t="s">
        <v>550</v>
      </c>
      <c r="WZN21" s="530" t="s">
        <v>550</v>
      </c>
      <c r="WZO21" s="530" t="s">
        <v>550</v>
      </c>
      <c r="WZP21" s="530" t="s">
        <v>550</v>
      </c>
      <c r="WZQ21" s="530" t="s">
        <v>550</v>
      </c>
      <c r="WZR21" s="530" t="s">
        <v>550</v>
      </c>
      <c r="WZS21" s="530" t="s">
        <v>550</v>
      </c>
      <c r="WZT21" s="530" t="s">
        <v>550</v>
      </c>
      <c r="WZU21" s="530" t="s">
        <v>550</v>
      </c>
      <c r="WZV21" s="530" t="s">
        <v>550</v>
      </c>
      <c r="WZW21" s="530" t="s">
        <v>550</v>
      </c>
      <c r="WZX21" s="530" t="s">
        <v>550</v>
      </c>
      <c r="WZY21" s="530" t="s">
        <v>550</v>
      </c>
      <c r="WZZ21" s="530" t="s">
        <v>550</v>
      </c>
      <c r="XAA21" s="530" t="s">
        <v>550</v>
      </c>
      <c r="XAB21" s="530" t="s">
        <v>550</v>
      </c>
      <c r="XAC21" s="530" t="s">
        <v>550</v>
      </c>
      <c r="XAD21" s="530" t="s">
        <v>550</v>
      </c>
      <c r="XAE21" s="530" t="s">
        <v>550</v>
      </c>
      <c r="XAF21" s="530" t="s">
        <v>550</v>
      </c>
      <c r="XAG21" s="530" t="s">
        <v>550</v>
      </c>
      <c r="XAH21" s="530" t="s">
        <v>550</v>
      </c>
      <c r="XAI21" s="530" t="s">
        <v>550</v>
      </c>
      <c r="XAJ21" s="530" t="s">
        <v>550</v>
      </c>
      <c r="XAK21" s="530" t="s">
        <v>550</v>
      </c>
      <c r="XAL21" s="530" t="s">
        <v>550</v>
      </c>
      <c r="XAM21" s="530" t="s">
        <v>550</v>
      </c>
      <c r="XAN21" s="530" t="s">
        <v>550</v>
      </c>
      <c r="XAO21" s="530" t="s">
        <v>550</v>
      </c>
      <c r="XAP21" s="530" t="s">
        <v>550</v>
      </c>
      <c r="XAQ21" s="530" t="s">
        <v>550</v>
      </c>
      <c r="XAR21" s="530" t="s">
        <v>550</v>
      </c>
      <c r="XAS21" s="530" t="s">
        <v>550</v>
      </c>
      <c r="XAT21" s="530" t="s">
        <v>550</v>
      </c>
      <c r="XAU21" s="530" t="s">
        <v>550</v>
      </c>
      <c r="XAV21" s="530" t="s">
        <v>550</v>
      </c>
      <c r="XAW21" s="530" t="s">
        <v>550</v>
      </c>
      <c r="XAX21" s="530" t="s">
        <v>550</v>
      </c>
      <c r="XAY21" s="530" t="s">
        <v>550</v>
      </c>
      <c r="XAZ21" s="530" t="s">
        <v>550</v>
      </c>
      <c r="XBA21" s="530" t="s">
        <v>550</v>
      </c>
      <c r="XBB21" s="530" t="s">
        <v>550</v>
      </c>
      <c r="XBC21" s="530" t="s">
        <v>550</v>
      </c>
      <c r="XBD21" s="530" t="s">
        <v>550</v>
      </c>
      <c r="XBE21" s="530" t="s">
        <v>550</v>
      </c>
      <c r="XBF21" s="530" t="s">
        <v>550</v>
      </c>
      <c r="XBG21" s="530" t="s">
        <v>550</v>
      </c>
      <c r="XBH21" s="530" t="s">
        <v>550</v>
      </c>
      <c r="XBI21" s="530" t="s">
        <v>550</v>
      </c>
      <c r="XBJ21" s="530" t="s">
        <v>550</v>
      </c>
      <c r="XBK21" s="530" t="s">
        <v>550</v>
      </c>
      <c r="XBL21" s="530" t="s">
        <v>550</v>
      </c>
      <c r="XBM21" s="530" t="s">
        <v>550</v>
      </c>
      <c r="XBN21" s="530" t="s">
        <v>550</v>
      </c>
      <c r="XBO21" s="530" t="s">
        <v>550</v>
      </c>
      <c r="XBP21" s="530" t="s">
        <v>550</v>
      </c>
      <c r="XBQ21" s="530" t="s">
        <v>550</v>
      </c>
      <c r="XBR21" s="530" t="s">
        <v>550</v>
      </c>
      <c r="XBS21" s="530" t="s">
        <v>550</v>
      </c>
      <c r="XBT21" s="530" t="s">
        <v>550</v>
      </c>
      <c r="XBU21" s="530" t="s">
        <v>550</v>
      </c>
      <c r="XBV21" s="530" t="s">
        <v>550</v>
      </c>
      <c r="XBW21" s="530" t="s">
        <v>550</v>
      </c>
      <c r="XBX21" s="530" t="s">
        <v>550</v>
      </c>
      <c r="XBY21" s="530" t="s">
        <v>550</v>
      </c>
      <c r="XBZ21" s="530" t="s">
        <v>550</v>
      </c>
      <c r="XCA21" s="530" t="s">
        <v>550</v>
      </c>
      <c r="XCB21" s="530" t="s">
        <v>550</v>
      </c>
      <c r="XCC21" s="530" t="s">
        <v>550</v>
      </c>
      <c r="XCD21" s="530" t="s">
        <v>550</v>
      </c>
      <c r="XCE21" s="530" t="s">
        <v>550</v>
      </c>
      <c r="XCF21" s="530" t="s">
        <v>550</v>
      </c>
      <c r="XCG21" s="530" t="s">
        <v>550</v>
      </c>
      <c r="XCH21" s="530" t="s">
        <v>550</v>
      </c>
      <c r="XCI21" s="530" t="s">
        <v>550</v>
      </c>
      <c r="XCJ21" s="530" t="s">
        <v>550</v>
      </c>
      <c r="XCK21" s="530" t="s">
        <v>550</v>
      </c>
      <c r="XCL21" s="530" t="s">
        <v>550</v>
      </c>
      <c r="XCM21" s="530" t="s">
        <v>550</v>
      </c>
      <c r="XCN21" s="530" t="s">
        <v>550</v>
      </c>
      <c r="XCO21" s="530" t="s">
        <v>550</v>
      </c>
      <c r="XCP21" s="530" t="s">
        <v>550</v>
      </c>
      <c r="XCQ21" s="530" t="s">
        <v>550</v>
      </c>
      <c r="XCR21" s="530" t="s">
        <v>550</v>
      </c>
      <c r="XCS21" s="530" t="s">
        <v>550</v>
      </c>
      <c r="XCT21" s="530" t="s">
        <v>550</v>
      </c>
      <c r="XCU21" s="530" t="s">
        <v>550</v>
      </c>
      <c r="XCV21" s="530" t="s">
        <v>550</v>
      </c>
      <c r="XCW21" s="530" t="s">
        <v>550</v>
      </c>
      <c r="XCX21" s="530" t="s">
        <v>550</v>
      </c>
      <c r="XCY21" s="530" t="s">
        <v>550</v>
      </c>
      <c r="XCZ21" s="530" t="s">
        <v>550</v>
      </c>
      <c r="XDA21" s="530" t="s">
        <v>550</v>
      </c>
      <c r="XDB21" s="530" t="s">
        <v>550</v>
      </c>
      <c r="XDC21" s="530" t="s">
        <v>550</v>
      </c>
      <c r="XDD21" s="530" t="s">
        <v>550</v>
      </c>
      <c r="XDE21" s="530" t="s">
        <v>550</v>
      </c>
      <c r="XDF21" s="530" t="s">
        <v>550</v>
      </c>
      <c r="XDG21" s="530" t="s">
        <v>550</v>
      </c>
      <c r="XDH21" s="530" t="s">
        <v>550</v>
      </c>
      <c r="XDI21" s="530" t="s">
        <v>550</v>
      </c>
      <c r="XDJ21" s="530" t="s">
        <v>550</v>
      </c>
      <c r="XDK21" s="530" t="s">
        <v>550</v>
      </c>
      <c r="XDL21" s="530" t="s">
        <v>550</v>
      </c>
      <c r="XDM21" s="530" t="s">
        <v>550</v>
      </c>
      <c r="XDN21" s="530" t="s">
        <v>550</v>
      </c>
      <c r="XDO21" s="530" t="s">
        <v>550</v>
      </c>
      <c r="XDP21" s="530" t="s">
        <v>550</v>
      </c>
      <c r="XDQ21" s="530" t="s">
        <v>550</v>
      </c>
      <c r="XDR21" s="530" t="s">
        <v>550</v>
      </c>
      <c r="XDS21" s="530" t="s">
        <v>550</v>
      </c>
      <c r="XDT21" s="530" t="s">
        <v>550</v>
      </c>
      <c r="XDU21" s="530" t="s">
        <v>550</v>
      </c>
      <c r="XDV21" s="530" t="s">
        <v>550</v>
      </c>
      <c r="XDW21" s="530" t="s">
        <v>550</v>
      </c>
      <c r="XDX21" s="530" t="s">
        <v>550</v>
      </c>
      <c r="XDY21" s="530" t="s">
        <v>550</v>
      </c>
      <c r="XDZ21" s="530" t="s">
        <v>550</v>
      </c>
      <c r="XEA21" s="530" t="s">
        <v>550</v>
      </c>
      <c r="XEB21" s="530" t="s">
        <v>550</v>
      </c>
      <c r="XEC21" s="530" t="s">
        <v>550</v>
      </c>
      <c r="XED21" s="530" t="s">
        <v>550</v>
      </c>
      <c r="XEE21" s="530" t="s">
        <v>550</v>
      </c>
      <c r="XEF21" s="530" t="s">
        <v>550</v>
      </c>
      <c r="XEG21" s="530" t="s">
        <v>550</v>
      </c>
      <c r="XEH21" s="530" t="s">
        <v>550</v>
      </c>
      <c r="XEI21" s="530" t="s">
        <v>550</v>
      </c>
      <c r="XEJ21" s="530" t="s">
        <v>550</v>
      </c>
      <c r="XEK21" s="530" t="s">
        <v>550</v>
      </c>
      <c r="XEL21" s="530" t="s">
        <v>550</v>
      </c>
      <c r="XEM21" s="530" t="s">
        <v>550</v>
      </c>
      <c r="XEN21" s="530" t="s">
        <v>550</v>
      </c>
      <c r="XEO21" s="530" t="s">
        <v>550</v>
      </c>
      <c r="XEP21" s="530" t="s">
        <v>550</v>
      </c>
      <c r="XEQ21" s="530" t="s">
        <v>550</v>
      </c>
      <c r="XER21" s="530" t="s">
        <v>550</v>
      </c>
      <c r="XES21" s="530" t="s">
        <v>550</v>
      </c>
      <c r="XET21" s="530" t="s">
        <v>550</v>
      </c>
      <c r="XEU21" s="530" t="s">
        <v>550</v>
      </c>
      <c r="XEV21" s="530" t="s">
        <v>550</v>
      </c>
      <c r="XEW21" s="530" t="s">
        <v>550</v>
      </c>
      <c r="XEX21" s="530" t="s">
        <v>550</v>
      </c>
      <c r="XEY21" s="530" t="s">
        <v>550</v>
      </c>
      <c r="XEZ21" s="530" t="s">
        <v>550</v>
      </c>
      <c r="XFA21" s="530" t="s">
        <v>550</v>
      </c>
      <c r="XFB21" s="530" t="s">
        <v>550</v>
      </c>
      <c r="XFC21" s="530" t="s">
        <v>550</v>
      </c>
      <c r="XFD21" s="530" t="s">
        <v>550</v>
      </c>
    </row>
    <row r="22" spans="1:16384" ht="19.5" thickBot="1">
      <c r="A22" s="131"/>
      <c r="B22" s="132"/>
      <c r="C22" s="133"/>
      <c r="D22" s="525"/>
      <c r="E22" s="508"/>
      <c r="F22" s="510"/>
      <c r="G22" s="511">
        <f>SUM(F14:F21)</f>
        <v>1617277.5159999998</v>
      </c>
      <c r="H22" s="139">
        <f>7*0.2*220+6.5*0.3*180+6.5*0.1*150+7*35+7*12</f>
        <v>1085.5</v>
      </c>
      <c r="I22" s="147"/>
    </row>
    <row r="23" spans="1:16384" ht="24" customHeight="1" thickTop="1">
      <c r="A23" s="158"/>
      <c r="B23" s="159" t="s">
        <v>281</v>
      </c>
      <c r="C23" s="160"/>
      <c r="D23" s="514"/>
      <c r="E23" s="161"/>
      <c r="F23" s="1279">
        <f>SUM(G11:G22)</f>
        <v>2133877.5159999998</v>
      </c>
      <c r="G23" s="1279"/>
      <c r="J23" s="146"/>
      <c r="L23" s="6"/>
      <c r="M23" s="6"/>
      <c r="N23" s="6"/>
    </row>
    <row r="24" spans="1:16384" ht="24" customHeight="1">
      <c r="A24" s="162"/>
      <c r="B24" s="163" t="s">
        <v>282</v>
      </c>
      <c r="C24" s="164"/>
      <c r="D24" s="515"/>
      <c r="E24" s="165"/>
      <c r="F24" s="1276">
        <f>+F23*0.2</f>
        <v>426775.50319999998</v>
      </c>
      <c r="G24" s="1276"/>
      <c r="J24" s="146"/>
      <c r="L24" s="6"/>
      <c r="M24" s="6"/>
      <c r="N24" s="6"/>
    </row>
    <row r="25" spans="1:16384" ht="24" customHeight="1">
      <c r="A25" s="162"/>
      <c r="B25" s="163" t="s">
        <v>283</v>
      </c>
      <c r="C25" s="164"/>
      <c r="D25" s="515"/>
      <c r="E25" s="165"/>
      <c r="F25" s="1276">
        <f>F23+F24</f>
        <v>2560653.0192</v>
      </c>
      <c r="G25" s="1276"/>
      <c r="H25" t="s">
        <v>371</v>
      </c>
      <c r="I25" s="303">
        <f>F25/1.1</f>
        <v>2327866.3810909088</v>
      </c>
      <c r="J25" s="146"/>
      <c r="L25" s="6"/>
      <c r="M25" s="6"/>
      <c r="N25" s="6"/>
    </row>
    <row r="26" spans="1:16384" ht="4.5" customHeight="1" thickBot="1">
      <c r="A26" s="166"/>
      <c r="B26" s="167"/>
      <c r="C26" s="168"/>
      <c r="D26" s="516"/>
      <c r="E26" s="168"/>
      <c r="F26" s="167"/>
      <c r="G26" s="517"/>
      <c r="K26" s="6"/>
      <c r="L26" s="6"/>
      <c r="M26" s="6"/>
      <c r="N26" s="6"/>
    </row>
    <row r="27" spans="1:16384" ht="13.5" thickTop="1">
      <c r="K27" s="6"/>
      <c r="L27" s="6"/>
      <c r="M27" s="6"/>
      <c r="N27" s="6"/>
    </row>
  </sheetData>
  <sheetProtection selectLockedCells="1" selectUnlockedCells="1"/>
  <mergeCells count="7">
    <mergeCell ref="F25:G25"/>
    <mergeCell ref="A3:G3"/>
    <mergeCell ref="A4:G4"/>
    <mergeCell ref="A6:G6"/>
    <mergeCell ref="B8:F8"/>
    <mergeCell ref="F23:G23"/>
    <mergeCell ref="F24:G24"/>
  </mergeCells>
  <printOptions horizontalCentered="1"/>
  <pageMargins left="0.23622047244094491" right="0.15748031496062992" top="0.51181102362204722" bottom="0.23622047244094491" header="0.51181102362204722" footer="0.51181102362204722"/>
  <pageSetup paperSize="9" scale="70" firstPageNumber="0" orientation="portrait" horizontalDpi="300" verticalDpi="300" r:id="rId1"/>
  <headerFooter alignWithMargins="0"/>
  <colBreaks count="1" manualBreakCount="1">
    <brk id="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6">
    <tabColor theme="9"/>
  </sheetPr>
  <dimension ref="A1:Q35"/>
  <sheetViews>
    <sheetView view="pageBreakPreview" topLeftCell="A5" workbookViewId="0">
      <selection activeCell="A8" sqref="A8:XFD8"/>
    </sheetView>
  </sheetViews>
  <sheetFormatPr baseColWidth="10" defaultRowHeight="12.75"/>
  <cols>
    <col min="1" max="1" width="19.140625" style="282" bestFit="1" customWidth="1"/>
    <col min="2" max="2" width="7.28515625" style="284" customWidth="1"/>
    <col min="3" max="3" width="10.42578125" style="282" customWidth="1"/>
    <col min="4" max="4" width="17.140625" style="282" customWidth="1"/>
    <col min="5" max="5" width="10.42578125" style="284" customWidth="1"/>
    <col min="6" max="6" width="10.28515625" style="284" customWidth="1"/>
    <col min="7" max="7" width="9.5703125" style="282" bestFit="1" customWidth="1"/>
    <col min="8" max="8" width="10.5703125" style="283" hidden="1" customWidth="1"/>
    <col min="9" max="9" width="14.5703125" style="283" hidden="1" customWidth="1"/>
    <col min="10" max="16384" width="11.42578125" style="282"/>
  </cols>
  <sheetData>
    <row r="1" spans="1:17" s="301" customFormat="1" ht="19.5" hidden="1" customHeight="1">
      <c r="A1" s="1266" t="str">
        <f>'[18]hydro&lt;25km2'!A1:J1</f>
        <v xml:space="preserve">ETUDE DE CONSTRUCTION D'UNE PISTE </v>
      </c>
      <c r="B1" s="1266"/>
      <c r="C1" s="1266"/>
      <c r="D1" s="1266"/>
      <c r="E1" s="1266"/>
      <c r="F1" s="1266"/>
      <c r="G1" s="1266"/>
    </row>
    <row r="2" spans="1:17" s="301" customFormat="1" ht="19.5" hidden="1" customHeight="1">
      <c r="A2" s="1266" t="str">
        <f>'[18]hydro&lt;25km2'!A2:J2</f>
        <v>RELIANT  RAS LAKSER - BERKINE</v>
      </c>
      <c r="B2" s="1266"/>
      <c r="C2" s="1266"/>
      <c r="D2" s="1266"/>
      <c r="E2" s="1266"/>
      <c r="F2" s="1266"/>
      <c r="G2" s="1266"/>
    </row>
    <row r="3" spans="1:17" s="301" customFormat="1" ht="19.5" hidden="1" customHeight="1">
      <c r="A3" s="1266" t="str">
        <f>'[18]hydro&lt;25km2'!A3:J3</f>
        <v>ETUDE DE DEFINITION</v>
      </c>
      <c r="B3" s="1266"/>
      <c r="C3" s="1266"/>
      <c r="D3" s="1266"/>
      <c r="E3" s="1266"/>
      <c r="F3" s="1266"/>
      <c r="G3" s="1266"/>
    </row>
    <row r="4" spans="1:17" s="301" customFormat="1" ht="19.5" hidden="1" customHeight="1">
      <c r="A4" s="1266"/>
      <c r="B4" s="1266"/>
      <c r="C4" s="1266"/>
      <c r="D4" s="1266"/>
      <c r="E4" s="1266"/>
      <c r="F4" s="1266"/>
      <c r="G4" s="1266"/>
    </row>
    <row r="5" spans="1:17" s="301" customFormat="1" ht="19.5" customHeight="1">
      <c r="A5" s="1268" t="s">
        <v>376</v>
      </c>
      <c r="B5" s="1268"/>
      <c r="C5" s="1268"/>
      <c r="D5" s="1268"/>
      <c r="E5" s="1268"/>
      <c r="F5" s="1268"/>
      <c r="G5" s="1268"/>
    </row>
    <row r="6" spans="1:17" s="301" customFormat="1" ht="19.5" customHeight="1">
      <c r="A6" s="1268" t="e">
        <f>#REF!</f>
        <v>#REF!</v>
      </c>
      <c r="B6" s="1268"/>
      <c r="C6" s="1268"/>
      <c r="D6" s="1268"/>
      <c r="E6" s="1268"/>
      <c r="F6" s="1268"/>
      <c r="G6" s="1268"/>
    </row>
    <row r="7" spans="1:17" s="301" customFormat="1" ht="19.5" customHeight="1">
      <c r="A7" s="1268" t="e">
        <f>+'estimations AM2'!A3:G3</f>
        <v>#REF!</v>
      </c>
      <c r="B7" s="1268"/>
      <c r="C7" s="1268"/>
      <c r="D7" s="1268"/>
      <c r="E7" s="1268"/>
      <c r="F7" s="1268"/>
      <c r="G7" s="1268"/>
    </row>
    <row r="8" spans="1:17" s="301" customFormat="1" ht="19.5" customHeight="1">
      <c r="A8" s="1268" t="s">
        <v>563</v>
      </c>
      <c r="B8" s="1268"/>
      <c r="C8" s="1268"/>
      <c r="D8" s="1268"/>
      <c r="E8" s="1268"/>
      <c r="F8" s="1268"/>
      <c r="G8" s="1268"/>
    </row>
    <row r="9" spans="1:17" s="301" customFormat="1" ht="19.5" customHeight="1">
      <c r="A9" s="359"/>
      <c r="B9" s="359"/>
      <c r="C9" s="359"/>
      <c r="D9" s="359"/>
      <c r="E9" s="359"/>
      <c r="F9" s="359"/>
      <c r="G9" s="359"/>
    </row>
    <row r="10" spans="1:17" s="301" customFormat="1" ht="19.5" customHeight="1">
      <c r="A10" s="353"/>
      <c r="B10" s="360"/>
      <c r="C10" s="353"/>
      <c r="D10" s="352"/>
      <c r="E10" s="352"/>
      <c r="F10" s="352"/>
      <c r="G10" s="352"/>
    </row>
    <row r="11" spans="1:17" ht="19.5" customHeight="1" thickBot="1">
      <c r="L11" s="282" t="s">
        <v>358</v>
      </c>
      <c r="O11" s="282">
        <f>9.1/11</f>
        <v>0.82727272727272727</v>
      </c>
      <c r="Q11" s="282">
        <f>O11-1</f>
        <v>-0.17272727272727273</v>
      </c>
    </row>
    <row r="12" spans="1:17" ht="39.950000000000003" customHeight="1" thickTop="1" thickBot="1">
      <c r="A12" s="300" t="s">
        <v>220</v>
      </c>
      <c r="B12" s="300" t="s">
        <v>224</v>
      </c>
      <c r="C12" s="300" t="s">
        <v>225</v>
      </c>
      <c r="D12" s="300"/>
      <c r="E12" s="300" t="s">
        <v>357</v>
      </c>
      <c r="F12" s="300" t="s">
        <v>226</v>
      </c>
      <c r="G12" s="300" t="s">
        <v>227</v>
      </c>
      <c r="H12" s="299" t="s">
        <v>356</v>
      </c>
      <c r="I12" s="299" t="s">
        <v>355</v>
      </c>
      <c r="J12" s="298" t="s">
        <v>354</v>
      </c>
      <c r="L12" s="282">
        <v>11400</v>
      </c>
    </row>
    <row r="13" spans="1:17" ht="24.95" customHeight="1" thickTop="1">
      <c r="A13" s="292" t="s">
        <v>351</v>
      </c>
      <c r="B13" s="290" t="s">
        <v>229</v>
      </c>
      <c r="C13" s="495">
        <v>710</v>
      </c>
      <c r="D13" s="292" t="s">
        <v>350</v>
      </c>
      <c r="E13" s="496">
        <v>0.05</v>
      </c>
      <c r="F13" s="290">
        <v>8</v>
      </c>
      <c r="G13" s="289">
        <f>+F13*E13*C13</f>
        <v>284</v>
      </c>
      <c r="H13" s="285">
        <v>30</v>
      </c>
      <c r="I13" s="285">
        <f>G13*H13</f>
        <v>8520</v>
      </c>
      <c r="J13" s="282">
        <f>+C13*8*0.8*0.05</f>
        <v>227.20000000000002</v>
      </c>
      <c r="K13" s="282">
        <f>+C13*F13*E13</f>
        <v>284</v>
      </c>
      <c r="L13" s="294">
        <v>4000</v>
      </c>
      <c r="M13" s="294" t="e">
        <f>L11-L13</f>
        <v>#VALUE!</v>
      </c>
    </row>
    <row r="14" spans="1:17" ht="24.95" customHeight="1">
      <c r="A14" s="292"/>
      <c r="B14" s="290" t="s">
        <v>229</v>
      </c>
      <c r="C14" s="495">
        <f>+C13</f>
        <v>710</v>
      </c>
      <c r="D14" s="292" t="s">
        <v>349</v>
      </c>
      <c r="E14" s="496">
        <v>0.65</v>
      </c>
      <c r="F14" s="290">
        <v>12.5</v>
      </c>
      <c r="G14" s="289">
        <f>+F14*E14*C14</f>
        <v>5768.75</v>
      </c>
      <c r="H14" s="285">
        <v>30</v>
      </c>
      <c r="I14" s="285">
        <f>G14*H14</f>
        <v>173062.5</v>
      </c>
      <c r="J14" s="282">
        <f>+C14*12.5*0.8*0.65</f>
        <v>4615</v>
      </c>
      <c r="K14" s="282">
        <f>+C14*F14*E14</f>
        <v>5768.75</v>
      </c>
      <c r="L14" s="294" t="e">
        <f>M13</f>
        <v>#VALUE!</v>
      </c>
    </row>
    <row r="15" spans="1:17" ht="24.95" customHeight="1">
      <c r="A15" s="292"/>
      <c r="B15" s="290" t="s">
        <v>229</v>
      </c>
      <c r="C15" s="495">
        <f>+C14</f>
        <v>710</v>
      </c>
      <c r="D15" s="292" t="s">
        <v>348</v>
      </c>
      <c r="E15" s="496">
        <v>0.25</v>
      </c>
      <c r="F15" s="290">
        <v>26</v>
      </c>
      <c r="G15" s="289">
        <f>+F15*E15*C15</f>
        <v>4615</v>
      </c>
      <c r="H15" s="285">
        <v>30</v>
      </c>
      <c r="I15" s="285">
        <f>G15*H15</f>
        <v>138450</v>
      </c>
      <c r="J15" s="282">
        <f>+C15*26*0.8*0.25</f>
        <v>3692</v>
      </c>
      <c r="K15" s="282">
        <f>+C15*F15*E15</f>
        <v>4615</v>
      </c>
    </row>
    <row r="16" spans="1:17" ht="24.95" customHeight="1" thickBot="1">
      <c r="A16" s="288" t="s">
        <v>347</v>
      </c>
      <c r="B16" s="287" t="s">
        <v>229</v>
      </c>
      <c r="C16" s="288"/>
      <c r="D16" s="288"/>
      <c r="E16" s="287"/>
      <c r="F16" s="287"/>
      <c r="G16" s="286">
        <f>SUM(G13:G15)</f>
        <v>10667.75</v>
      </c>
      <c r="H16" s="285"/>
      <c r="I16" s="285"/>
    </row>
    <row r="17" spans="1:13" ht="13.5" thickTop="1">
      <c r="A17" s="296"/>
      <c r="B17" s="297"/>
      <c r="C17" s="296"/>
      <c r="D17" s="296"/>
      <c r="E17" s="297"/>
      <c r="F17" s="297"/>
      <c r="G17" s="296"/>
      <c r="H17" s="295"/>
      <c r="I17" s="295"/>
      <c r="L17" s="282" t="s">
        <v>353</v>
      </c>
      <c r="M17" s="282" t="s">
        <v>352</v>
      </c>
    </row>
    <row r="21" spans="1:13">
      <c r="K21" s="282" t="s">
        <v>559</v>
      </c>
      <c r="L21" s="282" t="s">
        <v>560</v>
      </c>
      <c r="M21" s="282" t="e">
        <f>+L21/1000</f>
        <v>#VALUE!</v>
      </c>
    </row>
    <row r="27" spans="1:13">
      <c r="D27" s="282">
        <v>7.7</v>
      </c>
    </row>
    <row r="35" spans="2:8">
      <c r="B35" s="282"/>
      <c r="E35" s="282"/>
      <c r="F35" s="282"/>
      <c r="H35" s="282"/>
    </row>
  </sheetData>
  <mergeCells count="8">
    <mergeCell ref="A7:G7"/>
    <mergeCell ref="A8:G8"/>
    <mergeCell ref="A1:G1"/>
    <mergeCell ref="A2:G2"/>
    <mergeCell ref="A3:G3"/>
    <mergeCell ref="A4:G4"/>
    <mergeCell ref="A5:G5"/>
    <mergeCell ref="A6:G6"/>
  </mergeCells>
  <printOptions horizontalCentered="1"/>
  <pageMargins left="0.47244094488188981" right="0.78740157480314965" top="0.70866141732283472" bottom="0.39370078740157483" header="0.51181102362204722" footer="0.51181102362204722"/>
  <pageSetup paperSize="9" fitToWidth="0" fitToHeight="0" orientation="landscape" r:id="rId1"/>
  <headerFooter alignWithMargins="0"/>
  <colBreaks count="1" manualBreakCount="1">
    <brk id="9" min="1" max="17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7">
    <tabColor theme="9"/>
  </sheetPr>
  <dimension ref="A1:M40"/>
  <sheetViews>
    <sheetView view="pageBreakPreview" topLeftCell="A10" zoomScaleSheetLayoutView="100" workbookViewId="0">
      <selection activeCell="A8" sqref="A8:XFD8"/>
    </sheetView>
  </sheetViews>
  <sheetFormatPr baseColWidth="10" defaultRowHeight="12.75"/>
  <cols>
    <col min="1" max="1" width="18.7109375" style="69" customWidth="1"/>
    <col min="2" max="2" width="13.28515625" style="69" customWidth="1"/>
    <col min="3" max="3" width="10.5703125" style="69" customWidth="1"/>
    <col min="4" max="4" width="10.140625" style="69" customWidth="1"/>
    <col min="5" max="5" width="11.28515625" style="70" customWidth="1"/>
    <col min="6" max="6" width="12.7109375" style="69" customWidth="1"/>
    <col min="7" max="7" width="12.85546875" style="69" customWidth="1"/>
    <col min="8" max="9" width="12.7109375" style="70" customWidth="1"/>
    <col min="10" max="16384" width="11.42578125" style="69"/>
  </cols>
  <sheetData>
    <row r="1" spans="1:12" s="497" customFormat="1" ht="15.75">
      <c r="A1" s="361"/>
      <c r="B1" s="1273" t="s">
        <v>376</v>
      </c>
      <c r="C1" s="1273"/>
      <c r="D1" s="1273"/>
      <c r="E1" s="1273"/>
      <c r="F1" s="1273"/>
      <c r="G1" s="1273"/>
      <c r="H1" s="1273"/>
      <c r="I1" s="361"/>
    </row>
    <row r="2" spans="1:12" s="497" customFormat="1" ht="15.75">
      <c r="A2" s="361"/>
      <c r="B2" s="1273" t="e">
        <f>'hydro&lt;1km2'!#REF!</f>
        <v>#REF!</v>
      </c>
      <c r="C2" s="1273"/>
      <c r="D2" s="1273"/>
      <c r="E2" s="1273"/>
      <c r="F2" s="1273"/>
      <c r="G2" s="1273"/>
      <c r="H2" s="1273"/>
      <c r="I2" s="361"/>
    </row>
    <row r="3" spans="1:12" s="497" customFormat="1" ht="15.75">
      <c r="A3" s="362"/>
      <c r="B3" s="1273" t="e">
        <f>+'AVANT-METRE amelioration tr 3'!A7</f>
        <v>#REF!</v>
      </c>
      <c r="C3" s="1273"/>
      <c r="D3" s="1273"/>
      <c r="E3" s="1273"/>
      <c r="F3" s="1273"/>
      <c r="G3" s="1273"/>
      <c r="H3" s="1273"/>
      <c r="I3" s="362"/>
    </row>
    <row r="4" spans="1:12" s="497" customFormat="1" ht="15.75">
      <c r="A4" s="362"/>
      <c r="B4" s="1273" t="s">
        <v>563</v>
      </c>
      <c r="C4" s="1273"/>
      <c r="D4" s="1273"/>
      <c r="E4" s="1273"/>
      <c r="F4" s="1273"/>
      <c r="G4" s="1273"/>
      <c r="H4" s="1273"/>
      <c r="I4" s="362"/>
    </row>
    <row r="5" spans="1:12" s="497" customFormat="1" ht="15.75" customHeight="1">
      <c r="E5" s="172"/>
      <c r="F5" s="172"/>
      <c r="G5" s="172"/>
    </row>
    <row r="6" spans="1:12" ht="16.5" customHeight="1">
      <c r="A6" s="1275" t="s">
        <v>381</v>
      </c>
      <c r="B6" s="1275"/>
      <c r="C6" s="1275"/>
      <c r="D6" s="1275"/>
      <c r="E6" s="1275"/>
      <c r="F6" s="1275"/>
      <c r="G6" s="1275"/>
      <c r="H6" s="1275"/>
      <c r="I6" s="1275"/>
    </row>
    <row r="7" spans="1:12" ht="7.5" customHeight="1">
      <c r="A7" s="71"/>
      <c r="B7" s="71"/>
      <c r="C7" s="71"/>
      <c r="D7" s="71"/>
      <c r="E7" s="71"/>
      <c r="H7" s="71"/>
      <c r="I7" s="71"/>
    </row>
    <row r="8" spans="1:12" customFormat="1" ht="15" customHeight="1">
      <c r="A8" s="72" t="s">
        <v>209</v>
      </c>
      <c r="B8" s="73">
        <v>710</v>
      </c>
      <c r="C8" s="74" t="s">
        <v>208</v>
      </c>
      <c r="D8" s="75" t="s">
        <v>210</v>
      </c>
      <c r="F8" s="6" t="s">
        <v>211</v>
      </c>
    </row>
    <row r="9" spans="1:12" customFormat="1" ht="15" customHeight="1">
      <c r="A9" t="s">
        <v>212</v>
      </c>
      <c r="B9" s="73">
        <v>7</v>
      </c>
      <c r="C9" s="74" t="s">
        <v>208</v>
      </c>
      <c r="D9" s="74">
        <v>40</v>
      </c>
      <c r="E9" t="s">
        <v>539</v>
      </c>
      <c r="F9" s="76">
        <f>(B9)</f>
        <v>7</v>
      </c>
    </row>
    <row r="10" spans="1:12" customFormat="1" ht="15" customHeight="1">
      <c r="A10" t="s">
        <v>214</v>
      </c>
      <c r="B10" s="73">
        <v>2</v>
      </c>
      <c r="C10" s="74" t="s">
        <v>208</v>
      </c>
      <c r="D10" s="74">
        <v>30</v>
      </c>
      <c r="E10" t="s">
        <v>540</v>
      </c>
      <c r="F10" s="76">
        <f>(B9)</f>
        <v>7</v>
      </c>
    </row>
    <row r="11" spans="1:12" customFormat="1" ht="15" customHeight="1">
      <c r="A11" t="s">
        <v>216</v>
      </c>
      <c r="B11" s="77" t="s">
        <v>217</v>
      </c>
      <c r="C11" s="78">
        <f>2/3%/100</f>
        <v>0.66666666666666674</v>
      </c>
      <c r="D11" s="74">
        <v>25</v>
      </c>
      <c r="E11" t="s">
        <v>541</v>
      </c>
      <c r="F11" s="76">
        <f>B9</f>
        <v>7</v>
      </c>
      <c r="J11">
        <f>+B8*7</f>
        <v>4970</v>
      </c>
      <c r="K11">
        <f>+B8*5</f>
        <v>3550</v>
      </c>
      <c r="L11">
        <f>+J11-K11</f>
        <v>1420</v>
      </c>
    </row>
    <row r="12" spans="1:12" customFormat="1" ht="15" customHeight="1">
      <c r="B12" s="77"/>
      <c r="C12" s="78"/>
      <c r="D12" s="74"/>
      <c r="F12" s="76"/>
    </row>
    <row r="13" spans="1:12" customFormat="1" ht="24" customHeight="1">
      <c r="B13" s="77"/>
      <c r="C13" s="74">
        <v>710</v>
      </c>
      <c r="E13" s="75" t="s">
        <v>218</v>
      </c>
      <c r="F13" s="76"/>
    </row>
    <row r="14" spans="1:12" customFormat="1" ht="15.75">
      <c r="B14" s="77"/>
      <c r="C14" s="74"/>
      <c r="D14" s="74">
        <v>40</v>
      </c>
      <c r="E14" t="s">
        <v>539</v>
      </c>
      <c r="F14" s="76">
        <f>1/C11*(D9+D10+D11+D10+D11)/2/100*2+2*B10</f>
        <v>6.25</v>
      </c>
    </row>
    <row r="15" spans="1:12" customFormat="1" ht="15" customHeight="1">
      <c r="B15" s="77"/>
      <c r="C15" s="74"/>
      <c r="D15" s="74">
        <v>30</v>
      </c>
      <c r="E15" t="s">
        <v>540</v>
      </c>
      <c r="F15" s="76">
        <f>1/C11*(+D10+D11+D11)/2/100*2+2*B10</f>
        <v>5.2</v>
      </c>
      <c r="I15" s="74"/>
    </row>
    <row r="16" spans="1:12" ht="15" customHeight="1">
      <c r="A16"/>
      <c r="B16" s="79"/>
      <c r="C16" s="79"/>
      <c r="D16" s="74">
        <v>25</v>
      </c>
      <c r="E16" t="s">
        <v>219</v>
      </c>
      <c r="F16" s="76">
        <f>B10*2+1/C11*D16/100</f>
        <v>4.375</v>
      </c>
      <c r="I16"/>
    </row>
    <row r="17" spans="1:10" ht="15" customHeight="1">
      <c r="A17"/>
      <c r="B17" s="79"/>
      <c r="C17" s="79"/>
      <c r="D17" s="74"/>
      <c r="E17"/>
      <c r="F17" s="76"/>
      <c r="I17"/>
    </row>
    <row r="18" spans="1:10" ht="12" customHeight="1" thickBot="1">
      <c r="A18"/>
      <c r="B18" s="79"/>
      <c r="C18" s="79"/>
      <c r="D18" s="74"/>
      <c r="E18"/>
      <c r="F18"/>
      <c r="G18"/>
      <c r="H18"/>
      <c r="I18"/>
    </row>
    <row r="19" spans="1:10" ht="27" thickTop="1" thickBot="1">
      <c r="A19" s="80" t="s">
        <v>220</v>
      </c>
      <c r="B19" s="81" t="s">
        <v>221</v>
      </c>
      <c r="C19" s="81" t="s">
        <v>222</v>
      </c>
      <c r="D19" s="81" t="s">
        <v>223</v>
      </c>
      <c r="E19" s="81" t="s">
        <v>224</v>
      </c>
      <c r="F19" s="81" t="s">
        <v>225</v>
      </c>
      <c r="G19" s="81" t="s">
        <v>121</v>
      </c>
      <c r="H19" s="81" t="s">
        <v>226</v>
      </c>
      <c r="I19" s="82" t="s">
        <v>227</v>
      </c>
    </row>
    <row r="20" spans="1:10" ht="15" customHeight="1" thickTop="1">
      <c r="A20" s="83"/>
      <c r="B20" s="84"/>
      <c r="C20" s="84"/>
      <c r="D20" s="84"/>
      <c r="E20" s="84"/>
      <c r="F20" s="84"/>
      <c r="G20" s="84"/>
      <c r="H20" s="84"/>
      <c r="I20" s="85"/>
    </row>
    <row r="21" spans="1:10" ht="19.5" customHeight="1">
      <c r="A21" s="520" t="str">
        <f>+E9</f>
        <v>F1</v>
      </c>
      <c r="B21" s="87" t="str">
        <f>$D$8</f>
        <v>PT1</v>
      </c>
      <c r="C21" s="88" t="s">
        <v>228</v>
      </c>
      <c r="D21" s="498">
        <f>+B8</f>
        <v>710</v>
      </c>
      <c r="E21" s="88" t="s">
        <v>229</v>
      </c>
      <c r="F21" s="89">
        <f>B8</f>
        <v>710</v>
      </c>
      <c r="G21" s="90">
        <f>F14+F9</f>
        <v>13.25</v>
      </c>
      <c r="H21" s="87">
        <f>D9/100</f>
        <v>0.4</v>
      </c>
      <c r="I21" s="91">
        <f>F21*G21*H21</f>
        <v>3763</v>
      </c>
    </row>
    <row r="22" spans="1:10" ht="14.1" customHeight="1">
      <c r="A22" s="86"/>
      <c r="B22" s="88"/>
      <c r="C22" s="88"/>
      <c r="D22" s="88"/>
      <c r="E22" s="88"/>
      <c r="F22" s="92"/>
      <c r="G22" s="90"/>
      <c r="H22" s="93"/>
      <c r="I22" s="94"/>
    </row>
    <row r="23" spans="1:10" ht="18" customHeight="1">
      <c r="A23" s="86" t="s">
        <v>540</v>
      </c>
      <c r="B23" s="87" t="str">
        <f>$D$8</f>
        <v>PT1</v>
      </c>
      <c r="C23" s="88" t="s">
        <v>228</v>
      </c>
      <c r="D23" s="498">
        <f>+D21</f>
        <v>710</v>
      </c>
      <c r="E23" s="88" t="s">
        <v>229</v>
      </c>
      <c r="F23" s="89">
        <f>B8</f>
        <v>710</v>
      </c>
      <c r="G23" s="90">
        <f>F10+F15</f>
        <v>12.2</v>
      </c>
      <c r="H23" s="95">
        <f>D10/100</f>
        <v>0.3</v>
      </c>
      <c r="I23" s="91">
        <f>F23*G23*H23</f>
        <v>2598.6</v>
      </c>
    </row>
    <row r="24" spans="1:10" ht="14.1" customHeight="1">
      <c r="A24" s="86"/>
      <c r="B24" s="88"/>
      <c r="C24" s="88"/>
      <c r="D24" s="88"/>
      <c r="E24" s="88"/>
      <c r="F24" s="92"/>
      <c r="G24" s="96"/>
      <c r="H24" s="93"/>
      <c r="I24" s="94"/>
    </row>
    <row r="25" spans="1:10" ht="18.75" customHeight="1">
      <c r="A25" s="520" t="str">
        <f>+E11</f>
        <v>GNA</v>
      </c>
      <c r="B25" s="87" t="str">
        <f>$D$8</f>
        <v>PT1</v>
      </c>
      <c r="C25" s="88" t="s">
        <v>228</v>
      </c>
      <c r="D25" s="498">
        <f>+D21</f>
        <v>710</v>
      </c>
      <c r="E25" s="88" t="s">
        <v>229</v>
      </c>
      <c r="F25" s="89">
        <f>B8</f>
        <v>710</v>
      </c>
      <c r="G25" s="90">
        <f>F11</f>
        <v>7</v>
      </c>
      <c r="H25" s="95">
        <f>D11/100</f>
        <v>0.25</v>
      </c>
      <c r="I25" s="91">
        <f>F25*G25*H25</f>
        <v>1242.5</v>
      </c>
    </row>
    <row r="26" spans="1:10" ht="14.1" customHeight="1">
      <c r="A26" s="97"/>
      <c r="B26" s="98"/>
      <c r="C26" s="98"/>
      <c r="D26" s="98"/>
      <c r="E26" s="88"/>
      <c r="F26" s="99"/>
      <c r="G26" s="96"/>
      <c r="H26" s="93"/>
      <c r="I26" s="94"/>
    </row>
    <row r="27" spans="1:10" ht="20.25" customHeight="1">
      <c r="A27" s="86" t="s">
        <v>219</v>
      </c>
      <c r="B27" s="87" t="str">
        <f>$D$8</f>
        <v>PT1</v>
      </c>
      <c r="C27" s="88" t="s">
        <v>228</v>
      </c>
      <c r="D27" s="498">
        <f>+D21</f>
        <v>710</v>
      </c>
      <c r="E27" s="88" t="s">
        <v>229</v>
      </c>
      <c r="F27" s="89">
        <f>+F21</f>
        <v>710</v>
      </c>
      <c r="G27" s="90">
        <v>2.23</v>
      </c>
      <c r="H27" s="95">
        <f>D16/100</f>
        <v>0.25</v>
      </c>
      <c r="I27" s="91">
        <f>F27*G27*H27</f>
        <v>395.82499999999999</v>
      </c>
    </row>
    <row r="28" spans="1:10" ht="13.5" thickBot="1">
      <c r="A28" s="100"/>
      <c r="B28" s="101"/>
      <c r="C28" s="101"/>
      <c r="D28" s="101"/>
      <c r="E28" s="102"/>
      <c r="F28" s="103"/>
      <c r="G28" s="104"/>
      <c r="H28" s="105"/>
      <c r="I28" s="94"/>
    </row>
    <row r="29" spans="1:10" ht="25.5" customHeight="1" thickTop="1">
      <c r="A29" s="1280" t="s">
        <v>554</v>
      </c>
      <c r="B29" s="1280"/>
      <c r="C29" s="1281">
        <f>SUM(I21:I21)</f>
        <v>3763</v>
      </c>
      <c r="D29" s="1281"/>
      <c r="E29" s="106" t="s">
        <v>145</v>
      </c>
      <c r="F29" s="107"/>
      <c r="G29" s="108"/>
      <c r="H29" s="109"/>
      <c r="I29" s="110"/>
      <c r="J29" s="69">
        <v>7549.5659999999989</v>
      </c>
    </row>
    <row r="30" spans="1:10" ht="25.5" customHeight="1">
      <c r="A30" s="1274" t="s">
        <v>557</v>
      </c>
      <c r="B30" s="1274"/>
      <c r="C30" s="1271">
        <f>SUM(I23:I23)</f>
        <v>2598.6</v>
      </c>
      <c r="D30" s="1271"/>
      <c r="E30" s="111" t="s">
        <v>145</v>
      </c>
      <c r="F30" s="112"/>
      <c r="G30" s="113"/>
      <c r="H30" s="114"/>
      <c r="I30" s="115"/>
      <c r="J30" s="69">
        <v>14159.351999999999</v>
      </c>
    </row>
    <row r="31" spans="1:10" ht="25.5" customHeight="1">
      <c r="A31" s="1274" t="s">
        <v>555</v>
      </c>
      <c r="B31" s="1274"/>
      <c r="C31" s="1271">
        <f>SUM(I25:I25)</f>
        <v>1242.5</v>
      </c>
      <c r="D31" s="1271"/>
      <c r="E31" s="111" t="s">
        <v>145</v>
      </c>
      <c r="F31" s="112"/>
      <c r="G31" s="113"/>
      <c r="H31" s="114"/>
      <c r="I31" s="115"/>
      <c r="J31" s="69">
        <v>6682.88</v>
      </c>
    </row>
    <row r="32" spans="1:10" ht="25.5" customHeight="1">
      <c r="A32" s="1274" t="s">
        <v>233</v>
      </c>
      <c r="B32" s="1274"/>
      <c r="C32" s="1271">
        <f>SUM(I27:I27)</f>
        <v>395.82499999999999</v>
      </c>
      <c r="D32" s="1271"/>
      <c r="E32" s="111" t="s">
        <v>145</v>
      </c>
      <c r="F32" s="112"/>
      <c r="G32" s="113"/>
      <c r="H32" s="114"/>
      <c r="I32" s="114"/>
      <c r="J32" s="69">
        <v>3725.7056000000002</v>
      </c>
    </row>
    <row r="33" spans="1:13" ht="25.5" customHeight="1">
      <c r="A33" s="532" t="s">
        <v>542</v>
      </c>
      <c r="B33" s="532"/>
      <c r="C33" s="533"/>
      <c r="D33" s="534">
        <f>+J33</f>
        <v>7.4550000000000001</v>
      </c>
      <c r="E33" s="111" t="s">
        <v>237</v>
      </c>
      <c r="F33" s="112"/>
      <c r="G33" s="114"/>
      <c r="H33" s="114"/>
      <c r="I33" s="114"/>
      <c r="J33" s="488">
        <f>B8*B9*1.5/1000</f>
        <v>7.4550000000000001</v>
      </c>
      <c r="M33" s="69" t="s">
        <v>543</v>
      </c>
    </row>
    <row r="34" spans="1:13" ht="25.5" customHeight="1">
      <c r="A34" s="1269" t="s">
        <v>544</v>
      </c>
      <c r="B34" s="1270"/>
      <c r="C34" s="1271">
        <f>+J34</f>
        <v>715.68</v>
      </c>
      <c r="D34" s="1272"/>
      <c r="E34" s="111" t="s">
        <v>237</v>
      </c>
      <c r="F34" s="112"/>
      <c r="G34" s="114"/>
      <c r="H34" s="114"/>
      <c r="I34" s="114"/>
      <c r="J34" s="69">
        <f>B8*B9*L34*2.4</f>
        <v>715.68</v>
      </c>
      <c r="K34" s="521" t="s">
        <v>545</v>
      </c>
      <c r="L34" s="522">
        <v>0.06</v>
      </c>
      <c r="M34" s="69">
        <f>2*J34</f>
        <v>1431.36</v>
      </c>
    </row>
    <row r="35" spans="1:13" ht="25.5" customHeight="1">
      <c r="A35" s="1269" t="s">
        <v>546</v>
      </c>
      <c r="B35" s="1270"/>
      <c r="C35" s="1271">
        <f>C34*0.06</f>
        <v>42.940799999999996</v>
      </c>
      <c r="D35" s="1272"/>
      <c r="E35" s="111" t="s">
        <v>237</v>
      </c>
      <c r="F35" s="112"/>
      <c r="G35" s="114"/>
      <c r="H35" s="113"/>
      <c r="I35" s="113"/>
      <c r="J35" s="113" t="e">
        <f>B10*B11*L35*2.4</f>
        <v>#VALUE!</v>
      </c>
      <c r="K35" s="521" t="s">
        <v>545</v>
      </c>
      <c r="L35" s="522">
        <v>0.06</v>
      </c>
      <c r="M35" s="69" t="e">
        <f>2*J35</f>
        <v>#VALUE!</v>
      </c>
    </row>
    <row r="36" spans="1:13" ht="25.5" customHeight="1">
      <c r="A36" s="1269" t="s">
        <v>547</v>
      </c>
      <c r="B36" s="1270"/>
      <c r="C36" s="1271">
        <f>C34-C35</f>
        <v>672.73919999999998</v>
      </c>
      <c r="D36" s="1272"/>
      <c r="E36" s="111" t="s">
        <v>237</v>
      </c>
      <c r="F36" s="112"/>
      <c r="G36" s="114"/>
      <c r="H36" s="113"/>
      <c r="I36" s="113"/>
      <c r="J36" s="113" t="s">
        <v>545</v>
      </c>
      <c r="K36" s="522">
        <v>0.06</v>
      </c>
      <c r="L36" s="69">
        <f>2*I36</f>
        <v>0</v>
      </c>
    </row>
    <row r="37" spans="1:13">
      <c r="H37" s="113"/>
      <c r="I37" s="113"/>
      <c r="J37" s="113"/>
    </row>
    <row r="38" spans="1:13">
      <c r="H38" s="113"/>
      <c r="I38" s="113"/>
      <c r="J38" s="113"/>
    </row>
    <row r="39" spans="1:13">
      <c r="H39" s="113"/>
      <c r="I39" s="113"/>
      <c r="J39" s="113"/>
    </row>
    <row r="40" spans="1:13">
      <c r="H40" s="113"/>
      <c r="I40" s="113"/>
      <c r="J40" s="113"/>
    </row>
  </sheetData>
  <sheetProtection selectLockedCells="1" selectUnlockedCells="1"/>
  <mergeCells count="19">
    <mergeCell ref="A34:B34"/>
    <mergeCell ref="C34:D34"/>
    <mergeCell ref="A35:B35"/>
    <mergeCell ref="C35:D35"/>
    <mergeCell ref="A36:B36"/>
    <mergeCell ref="C36:D36"/>
    <mergeCell ref="A30:B30"/>
    <mergeCell ref="C30:D30"/>
    <mergeCell ref="A31:B31"/>
    <mergeCell ref="C31:D31"/>
    <mergeCell ref="A32:B32"/>
    <mergeCell ref="C32:D32"/>
    <mergeCell ref="A29:B29"/>
    <mergeCell ref="C29:D29"/>
    <mergeCell ref="B1:H1"/>
    <mergeCell ref="B2:H2"/>
    <mergeCell ref="B3:H3"/>
    <mergeCell ref="B4:H4"/>
    <mergeCell ref="A6:I6"/>
  </mergeCells>
  <printOptions horizontalCentered="1"/>
  <pageMargins left="0.35433070866141736" right="0.39370078740157483" top="0.23622047244094491" bottom="0.23622047244094491" header="0.51181102362204722" footer="0.51181102362204722"/>
  <pageSetup paperSize="9" scale="85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8">
    <tabColor theme="9"/>
  </sheetPr>
  <dimension ref="A1:XFD28"/>
  <sheetViews>
    <sheetView view="pageBreakPreview" zoomScale="80" zoomScaleNormal="75" zoomScaleSheetLayoutView="80" workbookViewId="0">
      <selection activeCell="A8" sqref="A8:XFD8"/>
    </sheetView>
  </sheetViews>
  <sheetFormatPr baseColWidth="10" defaultRowHeight="12.75"/>
  <cols>
    <col min="1" max="1" width="22.85546875" style="124" customWidth="1"/>
    <col min="2" max="2" width="50" style="4" customWidth="1"/>
    <col min="3" max="3" width="8.5703125" style="4" customWidth="1"/>
    <col min="4" max="4" width="11.42578125" style="518"/>
    <col min="5" max="5" width="14" style="4" customWidth="1"/>
    <col min="6" max="7" width="19.7109375" style="4" customWidth="1"/>
    <col min="8" max="8" width="15.5703125" style="6" bestFit="1" customWidth="1"/>
    <col min="9" max="9" width="15.5703125" style="4" bestFit="1" customWidth="1"/>
    <col min="10" max="10" width="11.42578125" style="4"/>
    <col min="11" max="11" width="23.85546875" style="4" customWidth="1"/>
    <col min="12" max="12" width="17.85546875" style="4" customWidth="1"/>
    <col min="13" max="13" width="12.85546875" style="4" customWidth="1"/>
    <col min="14" max="14" width="14.42578125" style="4" customWidth="1"/>
    <col min="15" max="16384" width="11.42578125" style="4"/>
  </cols>
  <sheetData>
    <row r="1" spans="1:15" ht="18" customHeight="1">
      <c r="A1" s="175" t="str">
        <f>'avant-metree-assai-Buse (2)'!B1</f>
        <v>ETUDES DE CONSTRUCTION DE LA PISTE RELIANT DOUAR TIMITAR AU DOUAR LAMSAREH 
A LA COMMUNE OULED ALI YOUSSEF 
PROVINCE DE BOULEMANE</v>
      </c>
      <c r="B1" s="5"/>
      <c r="C1" s="5"/>
      <c r="D1" s="4"/>
    </row>
    <row r="2" spans="1:15" ht="18" customHeight="1">
      <c r="A2" s="175" t="e">
        <f>'avant-metree-assai-Dalot'!A2:Q2</f>
        <v>#REF!</v>
      </c>
      <c r="D2" s="4"/>
    </row>
    <row r="3" spans="1:15" ht="18" customHeight="1">
      <c r="A3" s="1267" t="e">
        <f>'avant-metree-assai-Dalot'!A3:Q3</f>
        <v>#REF!</v>
      </c>
      <c r="B3" s="1267"/>
      <c r="C3" s="1267"/>
      <c r="D3" s="1267"/>
      <c r="E3" s="1267"/>
      <c r="F3" s="1267"/>
      <c r="G3" s="1267"/>
    </row>
    <row r="4" spans="1:15" ht="18" customHeight="1">
      <c r="A4" s="1267"/>
      <c r="B4" s="1267"/>
      <c r="C4" s="1267"/>
      <c r="D4" s="1267"/>
      <c r="E4" s="1267"/>
      <c r="F4" s="1267"/>
      <c r="G4" s="1267"/>
    </row>
    <row r="5" spans="1:15" ht="22.5" customHeight="1">
      <c r="A5" s="169"/>
      <c r="B5" s="169"/>
      <c r="C5" s="169"/>
      <c r="D5" s="169"/>
      <c r="E5" s="169"/>
      <c r="F5" s="169"/>
      <c r="G5" s="169"/>
    </row>
    <row r="6" spans="1:15" ht="22.5" customHeight="1">
      <c r="A6" s="1277" t="s">
        <v>563</v>
      </c>
      <c r="B6" s="1277"/>
      <c r="C6" s="1277"/>
      <c r="D6" s="1277"/>
      <c r="E6" s="1277"/>
      <c r="F6" s="1277"/>
      <c r="G6" s="1277"/>
    </row>
    <row r="7" spans="1:15" ht="20.25">
      <c r="A7" s="125"/>
      <c r="B7" s="125"/>
      <c r="C7" s="125"/>
      <c r="D7" s="125"/>
      <c r="E7" s="125"/>
      <c r="F7" s="125"/>
      <c r="G7" s="125"/>
    </row>
    <row r="8" spans="1:15" ht="23.25" customHeight="1">
      <c r="A8" s="126"/>
      <c r="B8" s="1278"/>
      <c r="C8" s="1278"/>
      <c r="D8" s="1278"/>
      <c r="E8" s="1278"/>
      <c r="F8" s="1278"/>
      <c r="G8" s="499"/>
    </row>
    <row r="9" spans="1:15" ht="23.25" customHeight="1" thickBot="1">
      <c r="A9" s="126"/>
      <c r="B9" s="197"/>
      <c r="C9" s="197"/>
      <c r="D9" s="197"/>
      <c r="E9" s="197"/>
      <c r="F9" s="197"/>
      <c r="G9" s="499"/>
    </row>
    <row r="10" spans="1:15" s="130" customFormat="1" ht="24.95" customHeight="1" thickTop="1" thickBot="1">
      <c r="A10" s="127" t="s">
        <v>360</v>
      </c>
      <c r="B10" s="128"/>
      <c r="C10" s="128" t="s">
        <v>240</v>
      </c>
      <c r="D10" s="500" t="s">
        <v>241</v>
      </c>
      <c r="E10" s="128" t="s">
        <v>242</v>
      </c>
      <c r="F10" s="128" t="s">
        <v>243</v>
      </c>
      <c r="G10" s="129" t="s">
        <v>153</v>
      </c>
    </row>
    <row r="11" spans="1:15" s="242" customFormat="1" ht="19.5" thickTop="1">
      <c r="A11" s="247" t="s">
        <v>250</v>
      </c>
      <c r="B11" s="248"/>
      <c r="C11" s="248"/>
      <c r="D11" s="505"/>
      <c r="E11" s="248"/>
      <c r="F11" s="506"/>
      <c r="G11" s="507"/>
      <c r="H11" s="241"/>
    </row>
    <row r="12" spans="1:15" s="242" customFormat="1" ht="20.100000000000001" customHeight="1">
      <c r="A12" s="243">
        <v>1</v>
      </c>
      <c r="B12" s="244" t="s">
        <v>490</v>
      </c>
      <c r="C12" s="245" t="s">
        <v>252</v>
      </c>
      <c r="D12" s="501">
        <f>+'AVANT-METRE amelioration tr 3'!G16</f>
        <v>10667.75</v>
      </c>
      <c r="E12" s="501">
        <v>25</v>
      </c>
      <c r="F12" s="501">
        <f>+D12*E12</f>
        <v>266693.75</v>
      </c>
      <c r="G12" s="502"/>
      <c r="H12" s="246">
        <f>+'AVANT-METRE amelioration tr 3'!G16</f>
        <v>10667.75</v>
      </c>
      <c r="I12" s="176"/>
    </row>
    <row r="13" spans="1:15" s="242" customFormat="1" ht="18.75">
      <c r="A13" s="243"/>
      <c r="B13" s="244"/>
      <c r="C13" s="245"/>
      <c r="D13" s="501"/>
      <c r="E13" s="501"/>
      <c r="F13" s="503"/>
      <c r="G13" s="504">
        <f>SUM(F12:F12)</f>
        <v>266693.75</v>
      </c>
      <c r="H13" s="246"/>
      <c r="I13" s="176"/>
    </row>
    <row r="14" spans="1:15" ht="18.75">
      <c r="A14" s="134" t="s">
        <v>265</v>
      </c>
      <c r="B14" s="135"/>
      <c r="C14" s="135"/>
      <c r="D14" s="512"/>
      <c r="E14" s="512"/>
      <c r="F14" s="512"/>
      <c r="G14" s="513"/>
      <c r="K14" s="142"/>
      <c r="L14" s="145"/>
      <c r="M14" s="145"/>
      <c r="N14" s="145"/>
      <c r="O14" s="145"/>
    </row>
    <row r="15" spans="1:15" ht="20.100000000000001" customHeight="1">
      <c r="A15" s="535">
        <v>2</v>
      </c>
      <c r="B15" s="132" t="s">
        <v>553</v>
      </c>
      <c r="C15" s="133" t="s">
        <v>252</v>
      </c>
      <c r="D15" s="151">
        <f>+H15</f>
        <v>3763</v>
      </c>
      <c r="E15" s="508">
        <v>130</v>
      </c>
      <c r="F15" s="508">
        <f t="shared" ref="F15:F22" si="0">+D15*E15</f>
        <v>489190</v>
      </c>
      <c r="G15" s="509"/>
      <c r="H15" s="139">
        <f>+'AM-3'!I21</f>
        <v>3763</v>
      </c>
      <c r="I15" s="146"/>
      <c r="J15" s="139"/>
      <c r="K15" s="136"/>
      <c r="L15" s="136"/>
    </row>
    <row r="16" spans="1:15" ht="20.100000000000001" customHeight="1">
      <c r="A16" s="535">
        <v>3</v>
      </c>
      <c r="B16" s="143" t="s">
        <v>558</v>
      </c>
      <c r="C16" s="133" t="s">
        <v>252</v>
      </c>
      <c r="D16" s="151">
        <f>+H16</f>
        <v>2598.6</v>
      </c>
      <c r="E16" s="508">
        <v>170</v>
      </c>
      <c r="F16" s="508">
        <f t="shared" si="0"/>
        <v>441762</v>
      </c>
      <c r="G16" s="509"/>
      <c r="H16" s="139">
        <f>+'AM-3'!I23</f>
        <v>2598.6</v>
      </c>
      <c r="I16" s="147"/>
    </row>
    <row r="17" spans="1:16384" ht="20.100000000000001" customHeight="1">
      <c r="A17" s="535">
        <v>4</v>
      </c>
      <c r="B17" s="143" t="s">
        <v>556</v>
      </c>
      <c r="C17" s="133" t="s">
        <v>252</v>
      </c>
      <c r="D17" s="151">
        <f>+H17</f>
        <v>1242.5</v>
      </c>
      <c r="E17" s="508">
        <v>190</v>
      </c>
      <c r="F17" s="508">
        <f t="shared" si="0"/>
        <v>236075</v>
      </c>
      <c r="G17" s="509"/>
      <c r="H17" s="139">
        <f>+'AM-3'!I25</f>
        <v>1242.5</v>
      </c>
      <c r="I17" s="147"/>
    </row>
    <row r="18" spans="1:16384" ht="20.100000000000001" customHeight="1">
      <c r="A18" s="535">
        <v>5</v>
      </c>
      <c r="B18" s="143" t="s">
        <v>491</v>
      </c>
      <c r="C18" s="133" t="s">
        <v>252</v>
      </c>
      <c r="D18" s="151">
        <f>+H18</f>
        <v>395.82499999999999</v>
      </c>
      <c r="E18" s="508">
        <v>140</v>
      </c>
      <c r="F18" s="508">
        <f t="shared" si="0"/>
        <v>55415.5</v>
      </c>
      <c r="G18" s="509"/>
      <c r="H18" s="139">
        <f>+'AM-3'!I27</f>
        <v>395.82499999999999</v>
      </c>
      <c r="I18" s="147"/>
    </row>
    <row r="19" spans="1:16384" ht="20.100000000000001" customHeight="1">
      <c r="A19" s="535">
        <v>6</v>
      </c>
      <c r="B19" s="523" t="s">
        <v>551</v>
      </c>
      <c r="C19" s="524" t="s">
        <v>235</v>
      </c>
      <c r="D19" s="525">
        <f>+H19</f>
        <v>4970</v>
      </c>
      <c r="E19" s="508">
        <v>3.5</v>
      </c>
      <c r="F19" s="508">
        <f t="shared" si="0"/>
        <v>17395</v>
      </c>
      <c r="G19" s="526"/>
      <c r="H19" s="7">
        <f>7*710</f>
        <v>4970</v>
      </c>
      <c r="I19" s="527">
        <f>+'AM-3'!D33</f>
        <v>7.4550000000000001</v>
      </c>
      <c r="J19" s="528"/>
      <c r="K19" s="4">
        <f>100/15</f>
        <v>6.666666666666667</v>
      </c>
    </row>
    <row r="20" spans="1:16384" ht="20.100000000000001" customHeight="1">
      <c r="A20" s="535">
        <v>19</v>
      </c>
      <c r="B20" s="523" t="s">
        <v>552</v>
      </c>
      <c r="C20" s="524" t="s">
        <v>272</v>
      </c>
      <c r="D20" s="525">
        <f>+I19</f>
        <v>7.4550000000000001</v>
      </c>
      <c r="E20" s="508">
        <v>5500</v>
      </c>
      <c r="F20" s="508">
        <f t="shared" si="0"/>
        <v>41002.5</v>
      </c>
      <c r="G20" s="526"/>
      <c r="H20" s="7">
        <v>45</v>
      </c>
      <c r="I20" s="527"/>
      <c r="J20" s="528"/>
      <c r="K20" s="4">
        <f>100/15</f>
        <v>6.666666666666667</v>
      </c>
    </row>
    <row r="21" spans="1:16384" ht="36" customHeight="1">
      <c r="A21" s="535">
        <v>22</v>
      </c>
      <c r="B21" s="531" t="s">
        <v>548</v>
      </c>
      <c r="C21" s="524" t="s">
        <v>272</v>
      </c>
      <c r="D21" s="525">
        <f>+H21</f>
        <v>672.73919999999998</v>
      </c>
      <c r="E21" s="508">
        <v>500</v>
      </c>
      <c r="F21" s="508">
        <f t="shared" si="0"/>
        <v>336369.6</v>
      </c>
      <c r="G21" s="526"/>
      <c r="H21" s="7">
        <f>+'AM-3'!C36</f>
        <v>672.73919999999998</v>
      </c>
      <c r="I21" s="527"/>
      <c r="J21" s="528"/>
      <c r="K21" s="4">
        <f>3.25*3*9.51</f>
        <v>92.722499999999997</v>
      </c>
    </row>
    <row r="22" spans="1:16384" s="530" customFormat="1" ht="20.100000000000001" customHeight="1">
      <c r="A22" s="535">
        <v>23</v>
      </c>
      <c r="B22" s="143" t="s">
        <v>549</v>
      </c>
      <c r="C22" s="524" t="s">
        <v>272</v>
      </c>
      <c r="D22" s="151">
        <f>ROUND(H22,0)</f>
        <v>43</v>
      </c>
      <c r="E22" s="508">
        <v>6500</v>
      </c>
      <c r="F22" s="508">
        <f t="shared" si="0"/>
        <v>279500</v>
      </c>
      <c r="G22" s="529"/>
      <c r="H22" s="530">
        <f>+'AM-3'!C35</f>
        <v>42.940799999999996</v>
      </c>
      <c r="Q22" s="530" t="s">
        <v>550</v>
      </c>
      <c r="R22" s="530" t="s">
        <v>550</v>
      </c>
      <c r="S22" s="530" t="s">
        <v>550</v>
      </c>
      <c r="T22" s="530" t="s">
        <v>550</v>
      </c>
      <c r="U22" s="530" t="s">
        <v>550</v>
      </c>
      <c r="V22" s="530" t="s">
        <v>550</v>
      </c>
      <c r="W22" s="530" t="s">
        <v>550</v>
      </c>
      <c r="X22" s="530" t="s">
        <v>550</v>
      </c>
      <c r="Y22" s="530" t="s">
        <v>550</v>
      </c>
      <c r="Z22" s="530" t="s">
        <v>550</v>
      </c>
      <c r="AA22" s="530" t="s">
        <v>550</v>
      </c>
      <c r="AB22" s="530" t="s">
        <v>550</v>
      </c>
      <c r="AC22" s="530" t="s">
        <v>550</v>
      </c>
      <c r="AD22" s="530" t="s">
        <v>550</v>
      </c>
      <c r="AE22" s="530" t="s">
        <v>550</v>
      </c>
      <c r="AF22" s="530" t="s">
        <v>550</v>
      </c>
      <c r="AG22" s="530" t="s">
        <v>550</v>
      </c>
      <c r="AH22" s="530" t="s">
        <v>550</v>
      </c>
      <c r="AI22" s="530" t="s">
        <v>550</v>
      </c>
      <c r="AJ22" s="530" t="s">
        <v>550</v>
      </c>
      <c r="AK22" s="530" t="s">
        <v>550</v>
      </c>
      <c r="AL22" s="530" t="s">
        <v>550</v>
      </c>
      <c r="AM22" s="530" t="s">
        <v>550</v>
      </c>
      <c r="AN22" s="530" t="s">
        <v>550</v>
      </c>
      <c r="AO22" s="530" t="s">
        <v>550</v>
      </c>
      <c r="AP22" s="530" t="s">
        <v>550</v>
      </c>
      <c r="AQ22" s="530" t="s">
        <v>550</v>
      </c>
      <c r="AR22" s="530" t="s">
        <v>550</v>
      </c>
      <c r="AS22" s="530" t="s">
        <v>550</v>
      </c>
      <c r="AT22" s="530" t="s">
        <v>550</v>
      </c>
      <c r="AU22" s="530" t="s">
        <v>550</v>
      </c>
      <c r="AV22" s="530" t="s">
        <v>550</v>
      </c>
      <c r="AW22" s="530" t="s">
        <v>550</v>
      </c>
      <c r="AX22" s="530" t="s">
        <v>550</v>
      </c>
      <c r="AY22" s="530" t="s">
        <v>550</v>
      </c>
      <c r="AZ22" s="530" t="s">
        <v>550</v>
      </c>
      <c r="BA22" s="530" t="s">
        <v>550</v>
      </c>
      <c r="BB22" s="530" t="s">
        <v>550</v>
      </c>
      <c r="BC22" s="530" t="s">
        <v>550</v>
      </c>
      <c r="BD22" s="530" t="s">
        <v>550</v>
      </c>
      <c r="BE22" s="530" t="s">
        <v>550</v>
      </c>
      <c r="BF22" s="530" t="s">
        <v>550</v>
      </c>
      <c r="BG22" s="530" t="s">
        <v>550</v>
      </c>
      <c r="BH22" s="530" t="s">
        <v>550</v>
      </c>
      <c r="BI22" s="530" t="s">
        <v>550</v>
      </c>
      <c r="BJ22" s="530" t="s">
        <v>550</v>
      </c>
      <c r="BK22" s="530" t="s">
        <v>550</v>
      </c>
      <c r="BL22" s="530" t="s">
        <v>550</v>
      </c>
      <c r="BM22" s="530" t="s">
        <v>550</v>
      </c>
      <c r="BN22" s="530" t="s">
        <v>550</v>
      </c>
      <c r="BO22" s="530" t="s">
        <v>550</v>
      </c>
      <c r="BP22" s="530" t="s">
        <v>550</v>
      </c>
      <c r="BQ22" s="530" t="s">
        <v>550</v>
      </c>
      <c r="BR22" s="530" t="s">
        <v>550</v>
      </c>
      <c r="BS22" s="530" t="s">
        <v>550</v>
      </c>
      <c r="BT22" s="530" t="s">
        <v>550</v>
      </c>
      <c r="BU22" s="530" t="s">
        <v>550</v>
      </c>
      <c r="BV22" s="530" t="s">
        <v>550</v>
      </c>
      <c r="BW22" s="530" t="s">
        <v>550</v>
      </c>
      <c r="BX22" s="530" t="s">
        <v>550</v>
      </c>
      <c r="BY22" s="530" t="s">
        <v>550</v>
      </c>
      <c r="BZ22" s="530" t="s">
        <v>550</v>
      </c>
      <c r="CA22" s="530" t="s">
        <v>550</v>
      </c>
      <c r="CB22" s="530" t="s">
        <v>550</v>
      </c>
      <c r="CC22" s="530" t="s">
        <v>550</v>
      </c>
      <c r="CD22" s="530" t="s">
        <v>550</v>
      </c>
      <c r="CE22" s="530" t="s">
        <v>550</v>
      </c>
      <c r="CF22" s="530" t="s">
        <v>550</v>
      </c>
      <c r="CG22" s="530" t="s">
        <v>550</v>
      </c>
      <c r="CH22" s="530" t="s">
        <v>550</v>
      </c>
      <c r="CI22" s="530" t="s">
        <v>550</v>
      </c>
      <c r="CJ22" s="530" t="s">
        <v>550</v>
      </c>
      <c r="CK22" s="530" t="s">
        <v>550</v>
      </c>
      <c r="CL22" s="530" t="s">
        <v>550</v>
      </c>
      <c r="CM22" s="530" t="s">
        <v>550</v>
      </c>
      <c r="CN22" s="530" t="s">
        <v>550</v>
      </c>
      <c r="CO22" s="530" t="s">
        <v>550</v>
      </c>
      <c r="CP22" s="530" t="s">
        <v>550</v>
      </c>
      <c r="CQ22" s="530" t="s">
        <v>550</v>
      </c>
      <c r="CR22" s="530" t="s">
        <v>550</v>
      </c>
      <c r="CS22" s="530" t="s">
        <v>550</v>
      </c>
      <c r="CT22" s="530" t="s">
        <v>550</v>
      </c>
      <c r="CU22" s="530" t="s">
        <v>550</v>
      </c>
      <c r="CV22" s="530" t="s">
        <v>550</v>
      </c>
      <c r="CW22" s="530" t="s">
        <v>550</v>
      </c>
      <c r="CX22" s="530" t="s">
        <v>550</v>
      </c>
      <c r="CY22" s="530" t="s">
        <v>550</v>
      </c>
      <c r="CZ22" s="530" t="s">
        <v>550</v>
      </c>
      <c r="DA22" s="530" t="s">
        <v>550</v>
      </c>
      <c r="DB22" s="530" t="s">
        <v>550</v>
      </c>
      <c r="DC22" s="530" t="s">
        <v>550</v>
      </c>
      <c r="DD22" s="530" t="s">
        <v>550</v>
      </c>
      <c r="DE22" s="530" t="s">
        <v>550</v>
      </c>
      <c r="DF22" s="530" t="s">
        <v>550</v>
      </c>
      <c r="DG22" s="530" t="s">
        <v>550</v>
      </c>
      <c r="DH22" s="530" t="s">
        <v>550</v>
      </c>
      <c r="DI22" s="530" t="s">
        <v>550</v>
      </c>
      <c r="DJ22" s="530" t="s">
        <v>550</v>
      </c>
      <c r="DK22" s="530" t="s">
        <v>550</v>
      </c>
      <c r="DL22" s="530" t="s">
        <v>550</v>
      </c>
      <c r="DM22" s="530" t="s">
        <v>550</v>
      </c>
      <c r="DN22" s="530" t="s">
        <v>550</v>
      </c>
      <c r="DO22" s="530" t="s">
        <v>550</v>
      </c>
      <c r="DP22" s="530" t="s">
        <v>550</v>
      </c>
      <c r="DQ22" s="530" t="s">
        <v>550</v>
      </c>
      <c r="DR22" s="530" t="s">
        <v>550</v>
      </c>
      <c r="DS22" s="530" t="s">
        <v>550</v>
      </c>
      <c r="DT22" s="530" t="s">
        <v>550</v>
      </c>
      <c r="DU22" s="530" t="s">
        <v>550</v>
      </c>
      <c r="DV22" s="530" t="s">
        <v>550</v>
      </c>
      <c r="DW22" s="530" t="s">
        <v>550</v>
      </c>
      <c r="DX22" s="530" t="s">
        <v>550</v>
      </c>
      <c r="DY22" s="530" t="s">
        <v>550</v>
      </c>
      <c r="DZ22" s="530" t="s">
        <v>550</v>
      </c>
      <c r="EA22" s="530" t="s">
        <v>550</v>
      </c>
      <c r="EB22" s="530" t="s">
        <v>550</v>
      </c>
      <c r="EC22" s="530" t="s">
        <v>550</v>
      </c>
      <c r="ED22" s="530" t="s">
        <v>550</v>
      </c>
      <c r="EE22" s="530" t="s">
        <v>550</v>
      </c>
      <c r="EF22" s="530" t="s">
        <v>550</v>
      </c>
      <c r="EG22" s="530" t="s">
        <v>550</v>
      </c>
      <c r="EH22" s="530" t="s">
        <v>550</v>
      </c>
      <c r="EI22" s="530" t="s">
        <v>550</v>
      </c>
      <c r="EJ22" s="530" t="s">
        <v>550</v>
      </c>
      <c r="EK22" s="530" t="s">
        <v>550</v>
      </c>
      <c r="EL22" s="530" t="s">
        <v>550</v>
      </c>
      <c r="EM22" s="530" t="s">
        <v>550</v>
      </c>
      <c r="EN22" s="530" t="s">
        <v>550</v>
      </c>
      <c r="EO22" s="530" t="s">
        <v>550</v>
      </c>
      <c r="EP22" s="530" t="s">
        <v>550</v>
      </c>
      <c r="EQ22" s="530" t="s">
        <v>550</v>
      </c>
      <c r="ER22" s="530" t="s">
        <v>550</v>
      </c>
      <c r="ES22" s="530" t="s">
        <v>550</v>
      </c>
      <c r="ET22" s="530" t="s">
        <v>550</v>
      </c>
      <c r="EU22" s="530" t="s">
        <v>550</v>
      </c>
      <c r="EV22" s="530" t="s">
        <v>550</v>
      </c>
      <c r="EW22" s="530" t="s">
        <v>550</v>
      </c>
      <c r="EX22" s="530" t="s">
        <v>550</v>
      </c>
      <c r="EY22" s="530" t="s">
        <v>550</v>
      </c>
      <c r="EZ22" s="530" t="s">
        <v>550</v>
      </c>
      <c r="FA22" s="530" t="s">
        <v>550</v>
      </c>
      <c r="FB22" s="530" t="s">
        <v>550</v>
      </c>
      <c r="FC22" s="530" t="s">
        <v>550</v>
      </c>
      <c r="FD22" s="530" t="s">
        <v>550</v>
      </c>
      <c r="FE22" s="530" t="s">
        <v>550</v>
      </c>
      <c r="FF22" s="530" t="s">
        <v>550</v>
      </c>
      <c r="FG22" s="530" t="s">
        <v>550</v>
      </c>
      <c r="FH22" s="530" t="s">
        <v>550</v>
      </c>
      <c r="FI22" s="530" t="s">
        <v>550</v>
      </c>
      <c r="FJ22" s="530" t="s">
        <v>550</v>
      </c>
      <c r="FK22" s="530" t="s">
        <v>550</v>
      </c>
      <c r="FL22" s="530" t="s">
        <v>550</v>
      </c>
      <c r="FM22" s="530" t="s">
        <v>550</v>
      </c>
      <c r="FN22" s="530" t="s">
        <v>550</v>
      </c>
      <c r="FO22" s="530" t="s">
        <v>550</v>
      </c>
      <c r="FP22" s="530" t="s">
        <v>550</v>
      </c>
      <c r="FQ22" s="530" t="s">
        <v>550</v>
      </c>
      <c r="FR22" s="530" t="s">
        <v>550</v>
      </c>
      <c r="FS22" s="530" t="s">
        <v>550</v>
      </c>
      <c r="FT22" s="530" t="s">
        <v>550</v>
      </c>
      <c r="FU22" s="530" t="s">
        <v>550</v>
      </c>
      <c r="FV22" s="530" t="s">
        <v>550</v>
      </c>
      <c r="FW22" s="530" t="s">
        <v>550</v>
      </c>
      <c r="FX22" s="530" t="s">
        <v>550</v>
      </c>
      <c r="FY22" s="530" t="s">
        <v>550</v>
      </c>
      <c r="FZ22" s="530" t="s">
        <v>550</v>
      </c>
      <c r="GA22" s="530" t="s">
        <v>550</v>
      </c>
      <c r="GB22" s="530" t="s">
        <v>550</v>
      </c>
      <c r="GC22" s="530" t="s">
        <v>550</v>
      </c>
      <c r="GD22" s="530" t="s">
        <v>550</v>
      </c>
      <c r="GE22" s="530" t="s">
        <v>550</v>
      </c>
      <c r="GF22" s="530" t="s">
        <v>550</v>
      </c>
      <c r="GG22" s="530" t="s">
        <v>550</v>
      </c>
      <c r="GH22" s="530" t="s">
        <v>550</v>
      </c>
      <c r="GI22" s="530" t="s">
        <v>550</v>
      </c>
      <c r="GJ22" s="530" t="s">
        <v>550</v>
      </c>
      <c r="GK22" s="530" t="s">
        <v>550</v>
      </c>
      <c r="GL22" s="530" t="s">
        <v>550</v>
      </c>
      <c r="GM22" s="530" t="s">
        <v>550</v>
      </c>
      <c r="GN22" s="530" t="s">
        <v>550</v>
      </c>
      <c r="GO22" s="530" t="s">
        <v>550</v>
      </c>
      <c r="GP22" s="530" t="s">
        <v>550</v>
      </c>
      <c r="GQ22" s="530" t="s">
        <v>550</v>
      </c>
      <c r="GR22" s="530" t="s">
        <v>550</v>
      </c>
      <c r="GS22" s="530" t="s">
        <v>550</v>
      </c>
      <c r="GT22" s="530" t="s">
        <v>550</v>
      </c>
      <c r="GU22" s="530" t="s">
        <v>550</v>
      </c>
      <c r="GV22" s="530" t="s">
        <v>550</v>
      </c>
      <c r="GW22" s="530" t="s">
        <v>550</v>
      </c>
      <c r="GX22" s="530" t="s">
        <v>550</v>
      </c>
      <c r="GY22" s="530" t="s">
        <v>550</v>
      </c>
      <c r="GZ22" s="530" t="s">
        <v>550</v>
      </c>
      <c r="HA22" s="530" t="s">
        <v>550</v>
      </c>
      <c r="HB22" s="530" t="s">
        <v>550</v>
      </c>
      <c r="HC22" s="530" t="s">
        <v>550</v>
      </c>
      <c r="HD22" s="530" t="s">
        <v>550</v>
      </c>
      <c r="HE22" s="530" t="s">
        <v>550</v>
      </c>
      <c r="HF22" s="530" t="s">
        <v>550</v>
      </c>
      <c r="HG22" s="530" t="s">
        <v>550</v>
      </c>
      <c r="HH22" s="530" t="s">
        <v>550</v>
      </c>
      <c r="HI22" s="530" t="s">
        <v>550</v>
      </c>
      <c r="HJ22" s="530" t="s">
        <v>550</v>
      </c>
      <c r="HK22" s="530" t="s">
        <v>550</v>
      </c>
      <c r="HL22" s="530" t="s">
        <v>550</v>
      </c>
      <c r="HM22" s="530" t="s">
        <v>550</v>
      </c>
      <c r="HN22" s="530" t="s">
        <v>550</v>
      </c>
      <c r="HO22" s="530" t="s">
        <v>550</v>
      </c>
      <c r="HP22" s="530" t="s">
        <v>550</v>
      </c>
      <c r="HQ22" s="530" t="s">
        <v>550</v>
      </c>
      <c r="HR22" s="530" t="s">
        <v>550</v>
      </c>
      <c r="HS22" s="530" t="s">
        <v>550</v>
      </c>
      <c r="HT22" s="530" t="s">
        <v>550</v>
      </c>
      <c r="HU22" s="530" t="s">
        <v>550</v>
      </c>
      <c r="HV22" s="530" t="s">
        <v>550</v>
      </c>
      <c r="HW22" s="530" t="s">
        <v>550</v>
      </c>
      <c r="HX22" s="530" t="s">
        <v>550</v>
      </c>
      <c r="HY22" s="530" t="s">
        <v>550</v>
      </c>
      <c r="HZ22" s="530" t="s">
        <v>550</v>
      </c>
      <c r="IA22" s="530" t="s">
        <v>550</v>
      </c>
      <c r="IB22" s="530" t="s">
        <v>550</v>
      </c>
      <c r="IC22" s="530" t="s">
        <v>550</v>
      </c>
      <c r="ID22" s="530" t="s">
        <v>550</v>
      </c>
      <c r="IE22" s="530" t="s">
        <v>550</v>
      </c>
      <c r="IF22" s="530" t="s">
        <v>550</v>
      </c>
      <c r="IG22" s="530" t="s">
        <v>550</v>
      </c>
      <c r="IH22" s="530" t="s">
        <v>550</v>
      </c>
      <c r="II22" s="530" t="s">
        <v>550</v>
      </c>
      <c r="IJ22" s="530" t="s">
        <v>550</v>
      </c>
      <c r="IK22" s="530" t="s">
        <v>550</v>
      </c>
      <c r="IL22" s="530" t="s">
        <v>550</v>
      </c>
      <c r="IM22" s="530" t="s">
        <v>550</v>
      </c>
      <c r="IN22" s="530" t="s">
        <v>550</v>
      </c>
      <c r="IO22" s="530" t="s">
        <v>550</v>
      </c>
      <c r="IP22" s="530" t="s">
        <v>550</v>
      </c>
      <c r="IQ22" s="530" t="s">
        <v>550</v>
      </c>
      <c r="IR22" s="530" t="s">
        <v>550</v>
      </c>
      <c r="IS22" s="530" t="s">
        <v>550</v>
      </c>
      <c r="IT22" s="530" t="s">
        <v>550</v>
      </c>
      <c r="IU22" s="530" t="s">
        <v>550</v>
      </c>
      <c r="IV22" s="530" t="s">
        <v>550</v>
      </c>
      <c r="IW22" s="530" t="s">
        <v>550</v>
      </c>
      <c r="IX22" s="530" t="s">
        <v>550</v>
      </c>
      <c r="IY22" s="530" t="s">
        <v>550</v>
      </c>
      <c r="IZ22" s="530" t="s">
        <v>550</v>
      </c>
      <c r="JA22" s="530" t="s">
        <v>550</v>
      </c>
      <c r="JB22" s="530" t="s">
        <v>550</v>
      </c>
      <c r="JC22" s="530" t="s">
        <v>550</v>
      </c>
      <c r="JD22" s="530" t="s">
        <v>550</v>
      </c>
      <c r="JE22" s="530" t="s">
        <v>550</v>
      </c>
      <c r="JF22" s="530" t="s">
        <v>550</v>
      </c>
      <c r="JG22" s="530" t="s">
        <v>550</v>
      </c>
      <c r="JH22" s="530" t="s">
        <v>550</v>
      </c>
      <c r="JI22" s="530" t="s">
        <v>550</v>
      </c>
      <c r="JJ22" s="530" t="s">
        <v>550</v>
      </c>
      <c r="JK22" s="530" t="s">
        <v>550</v>
      </c>
      <c r="JL22" s="530" t="s">
        <v>550</v>
      </c>
      <c r="JM22" s="530" t="s">
        <v>550</v>
      </c>
      <c r="JN22" s="530" t="s">
        <v>550</v>
      </c>
      <c r="JO22" s="530" t="s">
        <v>550</v>
      </c>
      <c r="JP22" s="530" t="s">
        <v>550</v>
      </c>
      <c r="JQ22" s="530" t="s">
        <v>550</v>
      </c>
      <c r="JR22" s="530" t="s">
        <v>550</v>
      </c>
      <c r="JS22" s="530" t="s">
        <v>550</v>
      </c>
      <c r="JT22" s="530" t="s">
        <v>550</v>
      </c>
      <c r="JU22" s="530" t="s">
        <v>550</v>
      </c>
      <c r="JV22" s="530" t="s">
        <v>550</v>
      </c>
      <c r="JW22" s="530" t="s">
        <v>550</v>
      </c>
      <c r="JX22" s="530" t="s">
        <v>550</v>
      </c>
      <c r="JY22" s="530" t="s">
        <v>550</v>
      </c>
      <c r="JZ22" s="530" t="s">
        <v>550</v>
      </c>
      <c r="KA22" s="530" t="s">
        <v>550</v>
      </c>
      <c r="KB22" s="530" t="s">
        <v>550</v>
      </c>
      <c r="KC22" s="530" t="s">
        <v>550</v>
      </c>
      <c r="KD22" s="530" t="s">
        <v>550</v>
      </c>
      <c r="KE22" s="530" t="s">
        <v>550</v>
      </c>
      <c r="KF22" s="530" t="s">
        <v>550</v>
      </c>
      <c r="KG22" s="530" t="s">
        <v>550</v>
      </c>
      <c r="KH22" s="530" t="s">
        <v>550</v>
      </c>
      <c r="KI22" s="530" t="s">
        <v>550</v>
      </c>
      <c r="KJ22" s="530" t="s">
        <v>550</v>
      </c>
      <c r="KK22" s="530" t="s">
        <v>550</v>
      </c>
      <c r="KL22" s="530" t="s">
        <v>550</v>
      </c>
      <c r="KM22" s="530" t="s">
        <v>550</v>
      </c>
      <c r="KN22" s="530" t="s">
        <v>550</v>
      </c>
      <c r="KO22" s="530" t="s">
        <v>550</v>
      </c>
      <c r="KP22" s="530" t="s">
        <v>550</v>
      </c>
      <c r="KQ22" s="530" t="s">
        <v>550</v>
      </c>
      <c r="KR22" s="530" t="s">
        <v>550</v>
      </c>
      <c r="KS22" s="530" t="s">
        <v>550</v>
      </c>
      <c r="KT22" s="530" t="s">
        <v>550</v>
      </c>
      <c r="KU22" s="530" t="s">
        <v>550</v>
      </c>
      <c r="KV22" s="530" t="s">
        <v>550</v>
      </c>
      <c r="KW22" s="530" t="s">
        <v>550</v>
      </c>
      <c r="KX22" s="530" t="s">
        <v>550</v>
      </c>
      <c r="KY22" s="530" t="s">
        <v>550</v>
      </c>
      <c r="KZ22" s="530" t="s">
        <v>550</v>
      </c>
      <c r="LA22" s="530" t="s">
        <v>550</v>
      </c>
      <c r="LB22" s="530" t="s">
        <v>550</v>
      </c>
      <c r="LC22" s="530" t="s">
        <v>550</v>
      </c>
      <c r="LD22" s="530" t="s">
        <v>550</v>
      </c>
      <c r="LE22" s="530" t="s">
        <v>550</v>
      </c>
      <c r="LF22" s="530" t="s">
        <v>550</v>
      </c>
      <c r="LG22" s="530" t="s">
        <v>550</v>
      </c>
      <c r="LH22" s="530" t="s">
        <v>550</v>
      </c>
      <c r="LI22" s="530" t="s">
        <v>550</v>
      </c>
      <c r="LJ22" s="530" t="s">
        <v>550</v>
      </c>
      <c r="LK22" s="530" t="s">
        <v>550</v>
      </c>
      <c r="LL22" s="530" t="s">
        <v>550</v>
      </c>
      <c r="LM22" s="530" t="s">
        <v>550</v>
      </c>
      <c r="LN22" s="530" t="s">
        <v>550</v>
      </c>
      <c r="LO22" s="530" t="s">
        <v>550</v>
      </c>
      <c r="LP22" s="530" t="s">
        <v>550</v>
      </c>
      <c r="LQ22" s="530" t="s">
        <v>550</v>
      </c>
      <c r="LR22" s="530" t="s">
        <v>550</v>
      </c>
      <c r="LS22" s="530" t="s">
        <v>550</v>
      </c>
      <c r="LT22" s="530" t="s">
        <v>550</v>
      </c>
      <c r="LU22" s="530" t="s">
        <v>550</v>
      </c>
      <c r="LV22" s="530" t="s">
        <v>550</v>
      </c>
      <c r="LW22" s="530" t="s">
        <v>550</v>
      </c>
      <c r="LX22" s="530" t="s">
        <v>550</v>
      </c>
      <c r="LY22" s="530" t="s">
        <v>550</v>
      </c>
      <c r="LZ22" s="530" t="s">
        <v>550</v>
      </c>
      <c r="MA22" s="530" t="s">
        <v>550</v>
      </c>
      <c r="MB22" s="530" t="s">
        <v>550</v>
      </c>
      <c r="MC22" s="530" t="s">
        <v>550</v>
      </c>
      <c r="MD22" s="530" t="s">
        <v>550</v>
      </c>
      <c r="ME22" s="530" t="s">
        <v>550</v>
      </c>
      <c r="MF22" s="530" t="s">
        <v>550</v>
      </c>
      <c r="MG22" s="530" t="s">
        <v>550</v>
      </c>
      <c r="MH22" s="530" t="s">
        <v>550</v>
      </c>
      <c r="MI22" s="530" t="s">
        <v>550</v>
      </c>
      <c r="MJ22" s="530" t="s">
        <v>550</v>
      </c>
      <c r="MK22" s="530" t="s">
        <v>550</v>
      </c>
      <c r="ML22" s="530" t="s">
        <v>550</v>
      </c>
      <c r="MM22" s="530" t="s">
        <v>550</v>
      </c>
      <c r="MN22" s="530" t="s">
        <v>550</v>
      </c>
      <c r="MO22" s="530" t="s">
        <v>550</v>
      </c>
      <c r="MP22" s="530" t="s">
        <v>550</v>
      </c>
      <c r="MQ22" s="530" t="s">
        <v>550</v>
      </c>
      <c r="MR22" s="530" t="s">
        <v>550</v>
      </c>
      <c r="MS22" s="530" t="s">
        <v>550</v>
      </c>
      <c r="MT22" s="530" t="s">
        <v>550</v>
      </c>
      <c r="MU22" s="530" t="s">
        <v>550</v>
      </c>
      <c r="MV22" s="530" t="s">
        <v>550</v>
      </c>
      <c r="MW22" s="530" t="s">
        <v>550</v>
      </c>
      <c r="MX22" s="530" t="s">
        <v>550</v>
      </c>
      <c r="MY22" s="530" t="s">
        <v>550</v>
      </c>
      <c r="MZ22" s="530" t="s">
        <v>550</v>
      </c>
      <c r="NA22" s="530" t="s">
        <v>550</v>
      </c>
      <c r="NB22" s="530" t="s">
        <v>550</v>
      </c>
      <c r="NC22" s="530" t="s">
        <v>550</v>
      </c>
      <c r="ND22" s="530" t="s">
        <v>550</v>
      </c>
      <c r="NE22" s="530" t="s">
        <v>550</v>
      </c>
      <c r="NF22" s="530" t="s">
        <v>550</v>
      </c>
      <c r="NG22" s="530" t="s">
        <v>550</v>
      </c>
      <c r="NH22" s="530" t="s">
        <v>550</v>
      </c>
      <c r="NI22" s="530" t="s">
        <v>550</v>
      </c>
      <c r="NJ22" s="530" t="s">
        <v>550</v>
      </c>
      <c r="NK22" s="530" t="s">
        <v>550</v>
      </c>
      <c r="NL22" s="530" t="s">
        <v>550</v>
      </c>
      <c r="NM22" s="530" t="s">
        <v>550</v>
      </c>
      <c r="NN22" s="530" t="s">
        <v>550</v>
      </c>
      <c r="NO22" s="530" t="s">
        <v>550</v>
      </c>
      <c r="NP22" s="530" t="s">
        <v>550</v>
      </c>
      <c r="NQ22" s="530" t="s">
        <v>550</v>
      </c>
      <c r="NR22" s="530" t="s">
        <v>550</v>
      </c>
      <c r="NS22" s="530" t="s">
        <v>550</v>
      </c>
      <c r="NT22" s="530" t="s">
        <v>550</v>
      </c>
      <c r="NU22" s="530" t="s">
        <v>550</v>
      </c>
      <c r="NV22" s="530" t="s">
        <v>550</v>
      </c>
      <c r="NW22" s="530" t="s">
        <v>550</v>
      </c>
      <c r="NX22" s="530" t="s">
        <v>550</v>
      </c>
      <c r="NY22" s="530" t="s">
        <v>550</v>
      </c>
      <c r="NZ22" s="530" t="s">
        <v>550</v>
      </c>
      <c r="OA22" s="530" t="s">
        <v>550</v>
      </c>
      <c r="OB22" s="530" t="s">
        <v>550</v>
      </c>
      <c r="OC22" s="530" t="s">
        <v>550</v>
      </c>
      <c r="OD22" s="530" t="s">
        <v>550</v>
      </c>
      <c r="OE22" s="530" t="s">
        <v>550</v>
      </c>
      <c r="OF22" s="530" t="s">
        <v>550</v>
      </c>
      <c r="OG22" s="530" t="s">
        <v>550</v>
      </c>
      <c r="OH22" s="530" t="s">
        <v>550</v>
      </c>
      <c r="OI22" s="530" t="s">
        <v>550</v>
      </c>
      <c r="OJ22" s="530" t="s">
        <v>550</v>
      </c>
      <c r="OK22" s="530" t="s">
        <v>550</v>
      </c>
      <c r="OL22" s="530" t="s">
        <v>550</v>
      </c>
      <c r="OM22" s="530" t="s">
        <v>550</v>
      </c>
      <c r="ON22" s="530" t="s">
        <v>550</v>
      </c>
      <c r="OO22" s="530" t="s">
        <v>550</v>
      </c>
      <c r="OP22" s="530" t="s">
        <v>550</v>
      </c>
      <c r="OQ22" s="530" t="s">
        <v>550</v>
      </c>
      <c r="OR22" s="530" t="s">
        <v>550</v>
      </c>
      <c r="OS22" s="530" t="s">
        <v>550</v>
      </c>
      <c r="OT22" s="530" t="s">
        <v>550</v>
      </c>
      <c r="OU22" s="530" t="s">
        <v>550</v>
      </c>
      <c r="OV22" s="530" t="s">
        <v>550</v>
      </c>
      <c r="OW22" s="530" t="s">
        <v>550</v>
      </c>
      <c r="OX22" s="530" t="s">
        <v>550</v>
      </c>
      <c r="OY22" s="530" t="s">
        <v>550</v>
      </c>
      <c r="OZ22" s="530" t="s">
        <v>550</v>
      </c>
      <c r="PA22" s="530" t="s">
        <v>550</v>
      </c>
      <c r="PB22" s="530" t="s">
        <v>550</v>
      </c>
      <c r="PC22" s="530" t="s">
        <v>550</v>
      </c>
      <c r="PD22" s="530" t="s">
        <v>550</v>
      </c>
      <c r="PE22" s="530" t="s">
        <v>550</v>
      </c>
      <c r="PF22" s="530" t="s">
        <v>550</v>
      </c>
      <c r="PG22" s="530" t="s">
        <v>550</v>
      </c>
      <c r="PH22" s="530" t="s">
        <v>550</v>
      </c>
      <c r="PI22" s="530" t="s">
        <v>550</v>
      </c>
      <c r="PJ22" s="530" t="s">
        <v>550</v>
      </c>
      <c r="PK22" s="530" t="s">
        <v>550</v>
      </c>
      <c r="PL22" s="530" t="s">
        <v>550</v>
      </c>
      <c r="PM22" s="530" t="s">
        <v>550</v>
      </c>
      <c r="PN22" s="530" t="s">
        <v>550</v>
      </c>
      <c r="PO22" s="530" t="s">
        <v>550</v>
      </c>
      <c r="PP22" s="530" t="s">
        <v>550</v>
      </c>
      <c r="PQ22" s="530" t="s">
        <v>550</v>
      </c>
      <c r="PR22" s="530" t="s">
        <v>550</v>
      </c>
      <c r="PS22" s="530" t="s">
        <v>550</v>
      </c>
      <c r="PT22" s="530" t="s">
        <v>550</v>
      </c>
      <c r="PU22" s="530" t="s">
        <v>550</v>
      </c>
      <c r="PV22" s="530" t="s">
        <v>550</v>
      </c>
      <c r="PW22" s="530" t="s">
        <v>550</v>
      </c>
      <c r="PX22" s="530" t="s">
        <v>550</v>
      </c>
      <c r="PY22" s="530" t="s">
        <v>550</v>
      </c>
      <c r="PZ22" s="530" t="s">
        <v>550</v>
      </c>
      <c r="QA22" s="530" t="s">
        <v>550</v>
      </c>
      <c r="QB22" s="530" t="s">
        <v>550</v>
      </c>
      <c r="QC22" s="530" t="s">
        <v>550</v>
      </c>
      <c r="QD22" s="530" t="s">
        <v>550</v>
      </c>
      <c r="QE22" s="530" t="s">
        <v>550</v>
      </c>
      <c r="QF22" s="530" t="s">
        <v>550</v>
      </c>
      <c r="QG22" s="530" t="s">
        <v>550</v>
      </c>
      <c r="QH22" s="530" t="s">
        <v>550</v>
      </c>
      <c r="QI22" s="530" t="s">
        <v>550</v>
      </c>
      <c r="QJ22" s="530" t="s">
        <v>550</v>
      </c>
      <c r="QK22" s="530" t="s">
        <v>550</v>
      </c>
      <c r="QL22" s="530" t="s">
        <v>550</v>
      </c>
      <c r="QM22" s="530" t="s">
        <v>550</v>
      </c>
      <c r="QN22" s="530" t="s">
        <v>550</v>
      </c>
      <c r="QO22" s="530" t="s">
        <v>550</v>
      </c>
      <c r="QP22" s="530" t="s">
        <v>550</v>
      </c>
      <c r="QQ22" s="530" t="s">
        <v>550</v>
      </c>
      <c r="QR22" s="530" t="s">
        <v>550</v>
      </c>
      <c r="QS22" s="530" t="s">
        <v>550</v>
      </c>
      <c r="QT22" s="530" t="s">
        <v>550</v>
      </c>
      <c r="QU22" s="530" t="s">
        <v>550</v>
      </c>
      <c r="QV22" s="530" t="s">
        <v>550</v>
      </c>
      <c r="QW22" s="530" t="s">
        <v>550</v>
      </c>
      <c r="QX22" s="530" t="s">
        <v>550</v>
      </c>
      <c r="QY22" s="530" t="s">
        <v>550</v>
      </c>
      <c r="QZ22" s="530" t="s">
        <v>550</v>
      </c>
      <c r="RA22" s="530" t="s">
        <v>550</v>
      </c>
      <c r="RB22" s="530" t="s">
        <v>550</v>
      </c>
      <c r="RC22" s="530" t="s">
        <v>550</v>
      </c>
      <c r="RD22" s="530" t="s">
        <v>550</v>
      </c>
      <c r="RE22" s="530" t="s">
        <v>550</v>
      </c>
      <c r="RF22" s="530" t="s">
        <v>550</v>
      </c>
      <c r="RG22" s="530" t="s">
        <v>550</v>
      </c>
      <c r="RH22" s="530" t="s">
        <v>550</v>
      </c>
      <c r="RI22" s="530" t="s">
        <v>550</v>
      </c>
      <c r="RJ22" s="530" t="s">
        <v>550</v>
      </c>
      <c r="RK22" s="530" t="s">
        <v>550</v>
      </c>
      <c r="RL22" s="530" t="s">
        <v>550</v>
      </c>
      <c r="RM22" s="530" t="s">
        <v>550</v>
      </c>
      <c r="RN22" s="530" t="s">
        <v>550</v>
      </c>
      <c r="RO22" s="530" t="s">
        <v>550</v>
      </c>
      <c r="RP22" s="530" t="s">
        <v>550</v>
      </c>
      <c r="RQ22" s="530" t="s">
        <v>550</v>
      </c>
      <c r="RR22" s="530" t="s">
        <v>550</v>
      </c>
      <c r="RS22" s="530" t="s">
        <v>550</v>
      </c>
      <c r="RT22" s="530" t="s">
        <v>550</v>
      </c>
      <c r="RU22" s="530" t="s">
        <v>550</v>
      </c>
      <c r="RV22" s="530" t="s">
        <v>550</v>
      </c>
      <c r="RW22" s="530" t="s">
        <v>550</v>
      </c>
      <c r="RX22" s="530" t="s">
        <v>550</v>
      </c>
      <c r="RY22" s="530" t="s">
        <v>550</v>
      </c>
      <c r="RZ22" s="530" t="s">
        <v>550</v>
      </c>
      <c r="SA22" s="530" t="s">
        <v>550</v>
      </c>
      <c r="SB22" s="530" t="s">
        <v>550</v>
      </c>
      <c r="SC22" s="530" t="s">
        <v>550</v>
      </c>
      <c r="SD22" s="530" t="s">
        <v>550</v>
      </c>
      <c r="SE22" s="530" t="s">
        <v>550</v>
      </c>
      <c r="SF22" s="530" t="s">
        <v>550</v>
      </c>
      <c r="SG22" s="530" t="s">
        <v>550</v>
      </c>
      <c r="SH22" s="530" t="s">
        <v>550</v>
      </c>
      <c r="SI22" s="530" t="s">
        <v>550</v>
      </c>
      <c r="SJ22" s="530" t="s">
        <v>550</v>
      </c>
      <c r="SK22" s="530" t="s">
        <v>550</v>
      </c>
      <c r="SL22" s="530" t="s">
        <v>550</v>
      </c>
      <c r="SM22" s="530" t="s">
        <v>550</v>
      </c>
      <c r="SN22" s="530" t="s">
        <v>550</v>
      </c>
      <c r="SO22" s="530" t="s">
        <v>550</v>
      </c>
      <c r="SP22" s="530" t="s">
        <v>550</v>
      </c>
      <c r="SQ22" s="530" t="s">
        <v>550</v>
      </c>
      <c r="SR22" s="530" t="s">
        <v>550</v>
      </c>
      <c r="SS22" s="530" t="s">
        <v>550</v>
      </c>
      <c r="ST22" s="530" t="s">
        <v>550</v>
      </c>
      <c r="SU22" s="530" t="s">
        <v>550</v>
      </c>
      <c r="SV22" s="530" t="s">
        <v>550</v>
      </c>
      <c r="SW22" s="530" t="s">
        <v>550</v>
      </c>
      <c r="SX22" s="530" t="s">
        <v>550</v>
      </c>
      <c r="SY22" s="530" t="s">
        <v>550</v>
      </c>
      <c r="SZ22" s="530" t="s">
        <v>550</v>
      </c>
      <c r="TA22" s="530" t="s">
        <v>550</v>
      </c>
      <c r="TB22" s="530" t="s">
        <v>550</v>
      </c>
      <c r="TC22" s="530" t="s">
        <v>550</v>
      </c>
      <c r="TD22" s="530" t="s">
        <v>550</v>
      </c>
      <c r="TE22" s="530" t="s">
        <v>550</v>
      </c>
      <c r="TF22" s="530" t="s">
        <v>550</v>
      </c>
      <c r="TG22" s="530" t="s">
        <v>550</v>
      </c>
      <c r="TH22" s="530" t="s">
        <v>550</v>
      </c>
      <c r="TI22" s="530" t="s">
        <v>550</v>
      </c>
      <c r="TJ22" s="530" t="s">
        <v>550</v>
      </c>
      <c r="TK22" s="530" t="s">
        <v>550</v>
      </c>
      <c r="TL22" s="530" t="s">
        <v>550</v>
      </c>
      <c r="TM22" s="530" t="s">
        <v>550</v>
      </c>
      <c r="TN22" s="530" t="s">
        <v>550</v>
      </c>
      <c r="TO22" s="530" t="s">
        <v>550</v>
      </c>
      <c r="TP22" s="530" t="s">
        <v>550</v>
      </c>
      <c r="TQ22" s="530" t="s">
        <v>550</v>
      </c>
      <c r="TR22" s="530" t="s">
        <v>550</v>
      </c>
      <c r="TS22" s="530" t="s">
        <v>550</v>
      </c>
      <c r="TT22" s="530" t="s">
        <v>550</v>
      </c>
      <c r="TU22" s="530" t="s">
        <v>550</v>
      </c>
      <c r="TV22" s="530" t="s">
        <v>550</v>
      </c>
      <c r="TW22" s="530" t="s">
        <v>550</v>
      </c>
      <c r="TX22" s="530" t="s">
        <v>550</v>
      </c>
      <c r="TY22" s="530" t="s">
        <v>550</v>
      </c>
      <c r="TZ22" s="530" t="s">
        <v>550</v>
      </c>
      <c r="UA22" s="530" t="s">
        <v>550</v>
      </c>
      <c r="UB22" s="530" t="s">
        <v>550</v>
      </c>
      <c r="UC22" s="530" t="s">
        <v>550</v>
      </c>
      <c r="UD22" s="530" t="s">
        <v>550</v>
      </c>
      <c r="UE22" s="530" t="s">
        <v>550</v>
      </c>
      <c r="UF22" s="530" t="s">
        <v>550</v>
      </c>
      <c r="UG22" s="530" t="s">
        <v>550</v>
      </c>
      <c r="UH22" s="530" t="s">
        <v>550</v>
      </c>
      <c r="UI22" s="530" t="s">
        <v>550</v>
      </c>
      <c r="UJ22" s="530" t="s">
        <v>550</v>
      </c>
      <c r="UK22" s="530" t="s">
        <v>550</v>
      </c>
      <c r="UL22" s="530" t="s">
        <v>550</v>
      </c>
      <c r="UM22" s="530" t="s">
        <v>550</v>
      </c>
      <c r="UN22" s="530" t="s">
        <v>550</v>
      </c>
      <c r="UO22" s="530" t="s">
        <v>550</v>
      </c>
      <c r="UP22" s="530" t="s">
        <v>550</v>
      </c>
      <c r="UQ22" s="530" t="s">
        <v>550</v>
      </c>
      <c r="UR22" s="530" t="s">
        <v>550</v>
      </c>
      <c r="US22" s="530" t="s">
        <v>550</v>
      </c>
      <c r="UT22" s="530" t="s">
        <v>550</v>
      </c>
      <c r="UU22" s="530" t="s">
        <v>550</v>
      </c>
      <c r="UV22" s="530" t="s">
        <v>550</v>
      </c>
      <c r="UW22" s="530" t="s">
        <v>550</v>
      </c>
      <c r="UX22" s="530" t="s">
        <v>550</v>
      </c>
      <c r="UY22" s="530" t="s">
        <v>550</v>
      </c>
      <c r="UZ22" s="530" t="s">
        <v>550</v>
      </c>
      <c r="VA22" s="530" t="s">
        <v>550</v>
      </c>
      <c r="VB22" s="530" t="s">
        <v>550</v>
      </c>
      <c r="VC22" s="530" t="s">
        <v>550</v>
      </c>
      <c r="VD22" s="530" t="s">
        <v>550</v>
      </c>
      <c r="VE22" s="530" t="s">
        <v>550</v>
      </c>
      <c r="VF22" s="530" t="s">
        <v>550</v>
      </c>
      <c r="VG22" s="530" t="s">
        <v>550</v>
      </c>
      <c r="VH22" s="530" t="s">
        <v>550</v>
      </c>
      <c r="VI22" s="530" t="s">
        <v>550</v>
      </c>
      <c r="VJ22" s="530" t="s">
        <v>550</v>
      </c>
      <c r="VK22" s="530" t="s">
        <v>550</v>
      </c>
      <c r="VL22" s="530" t="s">
        <v>550</v>
      </c>
      <c r="VM22" s="530" t="s">
        <v>550</v>
      </c>
      <c r="VN22" s="530" t="s">
        <v>550</v>
      </c>
      <c r="VO22" s="530" t="s">
        <v>550</v>
      </c>
      <c r="VP22" s="530" t="s">
        <v>550</v>
      </c>
      <c r="VQ22" s="530" t="s">
        <v>550</v>
      </c>
      <c r="VR22" s="530" t="s">
        <v>550</v>
      </c>
      <c r="VS22" s="530" t="s">
        <v>550</v>
      </c>
      <c r="VT22" s="530" t="s">
        <v>550</v>
      </c>
      <c r="VU22" s="530" t="s">
        <v>550</v>
      </c>
      <c r="VV22" s="530" t="s">
        <v>550</v>
      </c>
      <c r="VW22" s="530" t="s">
        <v>550</v>
      </c>
      <c r="VX22" s="530" t="s">
        <v>550</v>
      </c>
      <c r="VY22" s="530" t="s">
        <v>550</v>
      </c>
      <c r="VZ22" s="530" t="s">
        <v>550</v>
      </c>
      <c r="WA22" s="530" t="s">
        <v>550</v>
      </c>
      <c r="WB22" s="530" t="s">
        <v>550</v>
      </c>
      <c r="WC22" s="530" t="s">
        <v>550</v>
      </c>
      <c r="WD22" s="530" t="s">
        <v>550</v>
      </c>
      <c r="WE22" s="530" t="s">
        <v>550</v>
      </c>
      <c r="WF22" s="530" t="s">
        <v>550</v>
      </c>
      <c r="WG22" s="530" t="s">
        <v>550</v>
      </c>
      <c r="WH22" s="530" t="s">
        <v>550</v>
      </c>
      <c r="WI22" s="530" t="s">
        <v>550</v>
      </c>
      <c r="WJ22" s="530" t="s">
        <v>550</v>
      </c>
      <c r="WK22" s="530" t="s">
        <v>550</v>
      </c>
      <c r="WL22" s="530" t="s">
        <v>550</v>
      </c>
      <c r="WM22" s="530" t="s">
        <v>550</v>
      </c>
      <c r="WN22" s="530" t="s">
        <v>550</v>
      </c>
      <c r="WO22" s="530" t="s">
        <v>550</v>
      </c>
      <c r="WP22" s="530" t="s">
        <v>550</v>
      </c>
      <c r="WQ22" s="530" t="s">
        <v>550</v>
      </c>
      <c r="WR22" s="530" t="s">
        <v>550</v>
      </c>
      <c r="WS22" s="530" t="s">
        <v>550</v>
      </c>
      <c r="WT22" s="530" t="s">
        <v>550</v>
      </c>
      <c r="WU22" s="530" t="s">
        <v>550</v>
      </c>
      <c r="WV22" s="530" t="s">
        <v>550</v>
      </c>
      <c r="WW22" s="530" t="s">
        <v>550</v>
      </c>
      <c r="WX22" s="530" t="s">
        <v>550</v>
      </c>
      <c r="WY22" s="530" t="s">
        <v>550</v>
      </c>
      <c r="WZ22" s="530" t="s">
        <v>550</v>
      </c>
      <c r="XA22" s="530" t="s">
        <v>550</v>
      </c>
      <c r="XB22" s="530" t="s">
        <v>550</v>
      </c>
      <c r="XC22" s="530" t="s">
        <v>550</v>
      </c>
      <c r="XD22" s="530" t="s">
        <v>550</v>
      </c>
      <c r="XE22" s="530" t="s">
        <v>550</v>
      </c>
      <c r="XF22" s="530" t="s">
        <v>550</v>
      </c>
      <c r="XG22" s="530" t="s">
        <v>550</v>
      </c>
      <c r="XH22" s="530" t="s">
        <v>550</v>
      </c>
      <c r="XI22" s="530" t="s">
        <v>550</v>
      </c>
      <c r="XJ22" s="530" t="s">
        <v>550</v>
      </c>
      <c r="XK22" s="530" t="s">
        <v>550</v>
      </c>
      <c r="XL22" s="530" t="s">
        <v>550</v>
      </c>
      <c r="XM22" s="530" t="s">
        <v>550</v>
      </c>
      <c r="XN22" s="530" t="s">
        <v>550</v>
      </c>
      <c r="XO22" s="530" t="s">
        <v>550</v>
      </c>
      <c r="XP22" s="530" t="s">
        <v>550</v>
      </c>
      <c r="XQ22" s="530" t="s">
        <v>550</v>
      </c>
      <c r="XR22" s="530" t="s">
        <v>550</v>
      </c>
      <c r="XS22" s="530" t="s">
        <v>550</v>
      </c>
      <c r="XT22" s="530" t="s">
        <v>550</v>
      </c>
      <c r="XU22" s="530" t="s">
        <v>550</v>
      </c>
      <c r="XV22" s="530" t="s">
        <v>550</v>
      </c>
      <c r="XW22" s="530" t="s">
        <v>550</v>
      </c>
      <c r="XX22" s="530" t="s">
        <v>550</v>
      </c>
      <c r="XY22" s="530" t="s">
        <v>550</v>
      </c>
      <c r="XZ22" s="530" t="s">
        <v>550</v>
      </c>
      <c r="YA22" s="530" t="s">
        <v>550</v>
      </c>
      <c r="YB22" s="530" t="s">
        <v>550</v>
      </c>
      <c r="YC22" s="530" t="s">
        <v>550</v>
      </c>
      <c r="YD22" s="530" t="s">
        <v>550</v>
      </c>
      <c r="YE22" s="530" t="s">
        <v>550</v>
      </c>
      <c r="YF22" s="530" t="s">
        <v>550</v>
      </c>
      <c r="YG22" s="530" t="s">
        <v>550</v>
      </c>
      <c r="YH22" s="530" t="s">
        <v>550</v>
      </c>
      <c r="YI22" s="530" t="s">
        <v>550</v>
      </c>
      <c r="YJ22" s="530" t="s">
        <v>550</v>
      </c>
      <c r="YK22" s="530" t="s">
        <v>550</v>
      </c>
      <c r="YL22" s="530" t="s">
        <v>550</v>
      </c>
      <c r="YM22" s="530" t="s">
        <v>550</v>
      </c>
      <c r="YN22" s="530" t="s">
        <v>550</v>
      </c>
      <c r="YO22" s="530" t="s">
        <v>550</v>
      </c>
      <c r="YP22" s="530" t="s">
        <v>550</v>
      </c>
      <c r="YQ22" s="530" t="s">
        <v>550</v>
      </c>
      <c r="YR22" s="530" t="s">
        <v>550</v>
      </c>
      <c r="YS22" s="530" t="s">
        <v>550</v>
      </c>
      <c r="YT22" s="530" t="s">
        <v>550</v>
      </c>
      <c r="YU22" s="530" t="s">
        <v>550</v>
      </c>
      <c r="YV22" s="530" t="s">
        <v>550</v>
      </c>
      <c r="YW22" s="530" t="s">
        <v>550</v>
      </c>
      <c r="YX22" s="530" t="s">
        <v>550</v>
      </c>
      <c r="YY22" s="530" t="s">
        <v>550</v>
      </c>
      <c r="YZ22" s="530" t="s">
        <v>550</v>
      </c>
      <c r="ZA22" s="530" t="s">
        <v>550</v>
      </c>
      <c r="ZB22" s="530" t="s">
        <v>550</v>
      </c>
      <c r="ZC22" s="530" t="s">
        <v>550</v>
      </c>
      <c r="ZD22" s="530" t="s">
        <v>550</v>
      </c>
      <c r="ZE22" s="530" t="s">
        <v>550</v>
      </c>
      <c r="ZF22" s="530" t="s">
        <v>550</v>
      </c>
      <c r="ZG22" s="530" t="s">
        <v>550</v>
      </c>
      <c r="ZH22" s="530" t="s">
        <v>550</v>
      </c>
      <c r="ZI22" s="530" t="s">
        <v>550</v>
      </c>
      <c r="ZJ22" s="530" t="s">
        <v>550</v>
      </c>
      <c r="ZK22" s="530" t="s">
        <v>550</v>
      </c>
      <c r="ZL22" s="530" t="s">
        <v>550</v>
      </c>
      <c r="ZM22" s="530" t="s">
        <v>550</v>
      </c>
      <c r="ZN22" s="530" t="s">
        <v>550</v>
      </c>
      <c r="ZO22" s="530" t="s">
        <v>550</v>
      </c>
      <c r="ZP22" s="530" t="s">
        <v>550</v>
      </c>
      <c r="ZQ22" s="530" t="s">
        <v>550</v>
      </c>
      <c r="ZR22" s="530" t="s">
        <v>550</v>
      </c>
      <c r="ZS22" s="530" t="s">
        <v>550</v>
      </c>
      <c r="ZT22" s="530" t="s">
        <v>550</v>
      </c>
      <c r="ZU22" s="530" t="s">
        <v>550</v>
      </c>
      <c r="ZV22" s="530" t="s">
        <v>550</v>
      </c>
      <c r="ZW22" s="530" t="s">
        <v>550</v>
      </c>
      <c r="ZX22" s="530" t="s">
        <v>550</v>
      </c>
      <c r="ZY22" s="530" t="s">
        <v>550</v>
      </c>
      <c r="ZZ22" s="530" t="s">
        <v>550</v>
      </c>
      <c r="AAA22" s="530" t="s">
        <v>550</v>
      </c>
      <c r="AAB22" s="530" t="s">
        <v>550</v>
      </c>
      <c r="AAC22" s="530" t="s">
        <v>550</v>
      </c>
      <c r="AAD22" s="530" t="s">
        <v>550</v>
      </c>
      <c r="AAE22" s="530" t="s">
        <v>550</v>
      </c>
      <c r="AAF22" s="530" t="s">
        <v>550</v>
      </c>
      <c r="AAG22" s="530" t="s">
        <v>550</v>
      </c>
      <c r="AAH22" s="530" t="s">
        <v>550</v>
      </c>
      <c r="AAI22" s="530" t="s">
        <v>550</v>
      </c>
      <c r="AAJ22" s="530" t="s">
        <v>550</v>
      </c>
      <c r="AAK22" s="530" t="s">
        <v>550</v>
      </c>
      <c r="AAL22" s="530" t="s">
        <v>550</v>
      </c>
      <c r="AAM22" s="530" t="s">
        <v>550</v>
      </c>
      <c r="AAN22" s="530" t="s">
        <v>550</v>
      </c>
      <c r="AAO22" s="530" t="s">
        <v>550</v>
      </c>
      <c r="AAP22" s="530" t="s">
        <v>550</v>
      </c>
      <c r="AAQ22" s="530" t="s">
        <v>550</v>
      </c>
      <c r="AAR22" s="530" t="s">
        <v>550</v>
      </c>
      <c r="AAS22" s="530" t="s">
        <v>550</v>
      </c>
      <c r="AAT22" s="530" t="s">
        <v>550</v>
      </c>
      <c r="AAU22" s="530" t="s">
        <v>550</v>
      </c>
      <c r="AAV22" s="530" t="s">
        <v>550</v>
      </c>
      <c r="AAW22" s="530" t="s">
        <v>550</v>
      </c>
      <c r="AAX22" s="530" t="s">
        <v>550</v>
      </c>
      <c r="AAY22" s="530" t="s">
        <v>550</v>
      </c>
      <c r="AAZ22" s="530" t="s">
        <v>550</v>
      </c>
      <c r="ABA22" s="530" t="s">
        <v>550</v>
      </c>
      <c r="ABB22" s="530" t="s">
        <v>550</v>
      </c>
      <c r="ABC22" s="530" t="s">
        <v>550</v>
      </c>
      <c r="ABD22" s="530" t="s">
        <v>550</v>
      </c>
      <c r="ABE22" s="530" t="s">
        <v>550</v>
      </c>
      <c r="ABF22" s="530" t="s">
        <v>550</v>
      </c>
      <c r="ABG22" s="530" t="s">
        <v>550</v>
      </c>
      <c r="ABH22" s="530" t="s">
        <v>550</v>
      </c>
      <c r="ABI22" s="530" t="s">
        <v>550</v>
      </c>
      <c r="ABJ22" s="530" t="s">
        <v>550</v>
      </c>
      <c r="ABK22" s="530" t="s">
        <v>550</v>
      </c>
      <c r="ABL22" s="530" t="s">
        <v>550</v>
      </c>
      <c r="ABM22" s="530" t="s">
        <v>550</v>
      </c>
      <c r="ABN22" s="530" t="s">
        <v>550</v>
      </c>
      <c r="ABO22" s="530" t="s">
        <v>550</v>
      </c>
      <c r="ABP22" s="530" t="s">
        <v>550</v>
      </c>
      <c r="ABQ22" s="530" t="s">
        <v>550</v>
      </c>
      <c r="ABR22" s="530" t="s">
        <v>550</v>
      </c>
      <c r="ABS22" s="530" t="s">
        <v>550</v>
      </c>
      <c r="ABT22" s="530" t="s">
        <v>550</v>
      </c>
      <c r="ABU22" s="530" t="s">
        <v>550</v>
      </c>
      <c r="ABV22" s="530" t="s">
        <v>550</v>
      </c>
      <c r="ABW22" s="530" t="s">
        <v>550</v>
      </c>
      <c r="ABX22" s="530" t="s">
        <v>550</v>
      </c>
      <c r="ABY22" s="530" t="s">
        <v>550</v>
      </c>
      <c r="ABZ22" s="530" t="s">
        <v>550</v>
      </c>
      <c r="ACA22" s="530" t="s">
        <v>550</v>
      </c>
      <c r="ACB22" s="530" t="s">
        <v>550</v>
      </c>
      <c r="ACC22" s="530" t="s">
        <v>550</v>
      </c>
      <c r="ACD22" s="530" t="s">
        <v>550</v>
      </c>
      <c r="ACE22" s="530" t="s">
        <v>550</v>
      </c>
      <c r="ACF22" s="530" t="s">
        <v>550</v>
      </c>
      <c r="ACG22" s="530" t="s">
        <v>550</v>
      </c>
      <c r="ACH22" s="530" t="s">
        <v>550</v>
      </c>
      <c r="ACI22" s="530" t="s">
        <v>550</v>
      </c>
      <c r="ACJ22" s="530" t="s">
        <v>550</v>
      </c>
      <c r="ACK22" s="530" t="s">
        <v>550</v>
      </c>
      <c r="ACL22" s="530" t="s">
        <v>550</v>
      </c>
      <c r="ACM22" s="530" t="s">
        <v>550</v>
      </c>
      <c r="ACN22" s="530" t="s">
        <v>550</v>
      </c>
      <c r="ACO22" s="530" t="s">
        <v>550</v>
      </c>
      <c r="ACP22" s="530" t="s">
        <v>550</v>
      </c>
      <c r="ACQ22" s="530" t="s">
        <v>550</v>
      </c>
      <c r="ACR22" s="530" t="s">
        <v>550</v>
      </c>
      <c r="ACS22" s="530" t="s">
        <v>550</v>
      </c>
      <c r="ACT22" s="530" t="s">
        <v>550</v>
      </c>
      <c r="ACU22" s="530" t="s">
        <v>550</v>
      </c>
      <c r="ACV22" s="530" t="s">
        <v>550</v>
      </c>
      <c r="ACW22" s="530" t="s">
        <v>550</v>
      </c>
      <c r="ACX22" s="530" t="s">
        <v>550</v>
      </c>
      <c r="ACY22" s="530" t="s">
        <v>550</v>
      </c>
      <c r="ACZ22" s="530" t="s">
        <v>550</v>
      </c>
      <c r="ADA22" s="530" t="s">
        <v>550</v>
      </c>
      <c r="ADB22" s="530" t="s">
        <v>550</v>
      </c>
      <c r="ADC22" s="530" t="s">
        <v>550</v>
      </c>
      <c r="ADD22" s="530" t="s">
        <v>550</v>
      </c>
      <c r="ADE22" s="530" t="s">
        <v>550</v>
      </c>
      <c r="ADF22" s="530" t="s">
        <v>550</v>
      </c>
      <c r="ADG22" s="530" t="s">
        <v>550</v>
      </c>
      <c r="ADH22" s="530" t="s">
        <v>550</v>
      </c>
      <c r="ADI22" s="530" t="s">
        <v>550</v>
      </c>
      <c r="ADJ22" s="530" t="s">
        <v>550</v>
      </c>
      <c r="ADK22" s="530" t="s">
        <v>550</v>
      </c>
      <c r="ADL22" s="530" t="s">
        <v>550</v>
      </c>
      <c r="ADM22" s="530" t="s">
        <v>550</v>
      </c>
      <c r="ADN22" s="530" t="s">
        <v>550</v>
      </c>
      <c r="ADO22" s="530" t="s">
        <v>550</v>
      </c>
      <c r="ADP22" s="530" t="s">
        <v>550</v>
      </c>
      <c r="ADQ22" s="530" t="s">
        <v>550</v>
      </c>
      <c r="ADR22" s="530" t="s">
        <v>550</v>
      </c>
      <c r="ADS22" s="530" t="s">
        <v>550</v>
      </c>
      <c r="ADT22" s="530" t="s">
        <v>550</v>
      </c>
      <c r="ADU22" s="530" t="s">
        <v>550</v>
      </c>
      <c r="ADV22" s="530" t="s">
        <v>550</v>
      </c>
      <c r="ADW22" s="530" t="s">
        <v>550</v>
      </c>
      <c r="ADX22" s="530" t="s">
        <v>550</v>
      </c>
      <c r="ADY22" s="530" t="s">
        <v>550</v>
      </c>
      <c r="ADZ22" s="530" t="s">
        <v>550</v>
      </c>
      <c r="AEA22" s="530" t="s">
        <v>550</v>
      </c>
      <c r="AEB22" s="530" t="s">
        <v>550</v>
      </c>
      <c r="AEC22" s="530" t="s">
        <v>550</v>
      </c>
      <c r="AED22" s="530" t="s">
        <v>550</v>
      </c>
      <c r="AEE22" s="530" t="s">
        <v>550</v>
      </c>
      <c r="AEF22" s="530" t="s">
        <v>550</v>
      </c>
      <c r="AEG22" s="530" t="s">
        <v>550</v>
      </c>
      <c r="AEH22" s="530" t="s">
        <v>550</v>
      </c>
      <c r="AEI22" s="530" t="s">
        <v>550</v>
      </c>
      <c r="AEJ22" s="530" t="s">
        <v>550</v>
      </c>
      <c r="AEK22" s="530" t="s">
        <v>550</v>
      </c>
      <c r="AEL22" s="530" t="s">
        <v>550</v>
      </c>
      <c r="AEM22" s="530" t="s">
        <v>550</v>
      </c>
      <c r="AEN22" s="530" t="s">
        <v>550</v>
      </c>
      <c r="AEO22" s="530" t="s">
        <v>550</v>
      </c>
      <c r="AEP22" s="530" t="s">
        <v>550</v>
      </c>
      <c r="AEQ22" s="530" t="s">
        <v>550</v>
      </c>
      <c r="AER22" s="530" t="s">
        <v>550</v>
      </c>
      <c r="AES22" s="530" t="s">
        <v>550</v>
      </c>
      <c r="AET22" s="530" t="s">
        <v>550</v>
      </c>
      <c r="AEU22" s="530" t="s">
        <v>550</v>
      </c>
      <c r="AEV22" s="530" t="s">
        <v>550</v>
      </c>
      <c r="AEW22" s="530" t="s">
        <v>550</v>
      </c>
      <c r="AEX22" s="530" t="s">
        <v>550</v>
      </c>
      <c r="AEY22" s="530" t="s">
        <v>550</v>
      </c>
      <c r="AEZ22" s="530" t="s">
        <v>550</v>
      </c>
      <c r="AFA22" s="530" t="s">
        <v>550</v>
      </c>
      <c r="AFB22" s="530" t="s">
        <v>550</v>
      </c>
      <c r="AFC22" s="530" t="s">
        <v>550</v>
      </c>
      <c r="AFD22" s="530" t="s">
        <v>550</v>
      </c>
      <c r="AFE22" s="530" t="s">
        <v>550</v>
      </c>
      <c r="AFF22" s="530" t="s">
        <v>550</v>
      </c>
      <c r="AFG22" s="530" t="s">
        <v>550</v>
      </c>
      <c r="AFH22" s="530" t="s">
        <v>550</v>
      </c>
      <c r="AFI22" s="530" t="s">
        <v>550</v>
      </c>
      <c r="AFJ22" s="530" t="s">
        <v>550</v>
      </c>
      <c r="AFK22" s="530" t="s">
        <v>550</v>
      </c>
      <c r="AFL22" s="530" t="s">
        <v>550</v>
      </c>
      <c r="AFM22" s="530" t="s">
        <v>550</v>
      </c>
      <c r="AFN22" s="530" t="s">
        <v>550</v>
      </c>
      <c r="AFO22" s="530" t="s">
        <v>550</v>
      </c>
      <c r="AFP22" s="530" t="s">
        <v>550</v>
      </c>
      <c r="AFQ22" s="530" t="s">
        <v>550</v>
      </c>
      <c r="AFR22" s="530" t="s">
        <v>550</v>
      </c>
      <c r="AFS22" s="530" t="s">
        <v>550</v>
      </c>
      <c r="AFT22" s="530" t="s">
        <v>550</v>
      </c>
      <c r="AFU22" s="530" t="s">
        <v>550</v>
      </c>
      <c r="AFV22" s="530" t="s">
        <v>550</v>
      </c>
      <c r="AFW22" s="530" t="s">
        <v>550</v>
      </c>
      <c r="AFX22" s="530" t="s">
        <v>550</v>
      </c>
      <c r="AFY22" s="530" t="s">
        <v>550</v>
      </c>
      <c r="AFZ22" s="530" t="s">
        <v>550</v>
      </c>
      <c r="AGA22" s="530" t="s">
        <v>550</v>
      </c>
      <c r="AGB22" s="530" t="s">
        <v>550</v>
      </c>
      <c r="AGC22" s="530" t="s">
        <v>550</v>
      </c>
      <c r="AGD22" s="530" t="s">
        <v>550</v>
      </c>
      <c r="AGE22" s="530" t="s">
        <v>550</v>
      </c>
      <c r="AGF22" s="530" t="s">
        <v>550</v>
      </c>
      <c r="AGG22" s="530" t="s">
        <v>550</v>
      </c>
      <c r="AGH22" s="530" t="s">
        <v>550</v>
      </c>
      <c r="AGI22" s="530" t="s">
        <v>550</v>
      </c>
      <c r="AGJ22" s="530" t="s">
        <v>550</v>
      </c>
      <c r="AGK22" s="530" t="s">
        <v>550</v>
      </c>
      <c r="AGL22" s="530" t="s">
        <v>550</v>
      </c>
      <c r="AGM22" s="530" t="s">
        <v>550</v>
      </c>
      <c r="AGN22" s="530" t="s">
        <v>550</v>
      </c>
      <c r="AGO22" s="530" t="s">
        <v>550</v>
      </c>
      <c r="AGP22" s="530" t="s">
        <v>550</v>
      </c>
      <c r="AGQ22" s="530" t="s">
        <v>550</v>
      </c>
      <c r="AGR22" s="530" t="s">
        <v>550</v>
      </c>
      <c r="AGS22" s="530" t="s">
        <v>550</v>
      </c>
      <c r="AGT22" s="530" t="s">
        <v>550</v>
      </c>
      <c r="AGU22" s="530" t="s">
        <v>550</v>
      </c>
      <c r="AGV22" s="530" t="s">
        <v>550</v>
      </c>
      <c r="AGW22" s="530" t="s">
        <v>550</v>
      </c>
      <c r="AGX22" s="530" t="s">
        <v>550</v>
      </c>
      <c r="AGY22" s="530" t="s">
        <v>550</v>
      </c>
      <c r="AGZ22" s="530" t="s">
        <v>550</v>
      </c>
      <c r="AHA22" s="530" t="s">
        <v>550</v>
      </c>
      <c r="AHB22" s="530" t="s">
        <v>550</v>
      </c>
      <c r="AHC22" s="530" t="s">
        <v>550</v>
      </c>
      <c r="AHD22" s="530" t="s">
        <v>550</v>
      </c>
      <c r="AHE22" s="530" t="s">
        <v>550</v>
      </c>
      <c r="AHF22" s="530" t="s">
        <v>550</v>
      </c>
      <c r="AHG22" s="530" t="s">
        <v>550</v>
      </c>
      <c r="AHH22" s="530" t="s">
        <v>550</v>
      </c>
      <c r="AHI22" s="530" t="s">
        <v>550</v>
      </c>
      <c r="AHJ22" s="530" t="s">
        <v>550</v>
      </c>
      <c r="AHK22" s="530" t="s">
        <v>550</v>
      </c>
      <c r="AHL22" s="530" t="s">
        <v>550</v>
      </c>
      <c r="AHM22" s="530" t="s">
        <v>550</v>
      </c>
      <c r="AHN22" s="530" t="s">
        <v>550</v>
      </c>
      <c r="AHO22" s="530" t="s">
        <v>550</v>
      </c>
      <c r="AHP22" s="530" t="s">
        <v>550</v>
      </c>
      <c r="AHQ22" s="530" t="s">
        <v>550</v>
      </c>
      <c r="AHR22" s="530" t="s">
        <v>550</v>
      </c>
      <c r="AHS22" s="530" t="s">
        <v>550</v>
      </c>
      <c r="AHT22" s="530" t="s">
        <v>550</v>
      </c>
      <c r="AHU22" s="530" t="s">
        <v>550</v>
      </c>
      <c r="AHV22" s="530" t="s">
        <v>550</v>
      </c>
      <c r="AHW22" s="530" t="s">
        <v>550</v>
      </c>
      <c r="AHX22" s="530" t="s">
        <v>550</v>
      </c>
      <c r="AHY22" s="530" t="s">
        <v>550</v>
      </c>
      <c r="AHZ22" s="530" t="s">
        <v>550</v>
      </c>
      <c r="AIA22" s="530" t="s">
        <v>550</v>
      </c>
      <c r="AIB22" s="530" t="s">
        <v>550</v>
      </c>
      <c r="AIC22" s="530" t="s">
        <v>550</v>
      </c>
      <c r="AID22" s="530" t="s">
        <v>550</v>
      </c>
      <c r="AIE22" s="530" t="s">
        <v>550</v>
      </c>
      <c r="AIF22" s="530" t="s">
        <v>550</v>
      </c>
      <c r="AIG22" s="530" t="s">
        <v>550</v>
      </c>
      <c r="AIH22" s="530" t="s">
        <v>550</v>
      </c>
      <c r="AII22" s="530" t="s">
        <v>550</v>
      </c>
      <c r="AIJ22" s="530" t="s">
        <v>550</v>
      </c>
      <c r="AIK22" s="530" t="s">
        <v>550</v>
      </c>
      <c r="AIL22" s="530" t="s">
        <v>550</v>
      </c>
      <c r="AIM22" s="530" t="s">
        <v>550</v>
      </c>
      <c r="AIN22" s="530" t="s">
        <v>550</v>
      </c>
      <c r="AIO22" s="530" t="s">
        <v>550</v>
      </c>
      <c r="AIP22" s="530" t="s">
        <v>550</v>
      </c>
      <c r="AIQ22" s="530" t="s">
        <v>550</v>
      </c>
      <c r="AIR22" s="530" t="s">
        <v>550</v>
      </c>
      <c r="AIS22" s="530" t="s">
        <v>550</v>
      </c>
      <c r="AIT22" s="530" t="s">
        <v>550</v>
      </c>
      <c r="AIU22" s="530" t="s">
        <v>550</v>
      </c>
      <c r="AIV22" s="530" t="s">
        <v>550</v>
      </c>
      <c r="AIW22" s="530" t="s">
        <v>550</v>
      </c>
      <c r="AIX22" s="530" t="s">
        <v>550</v>
      </c>
      <c r="AIY22" s="530" t="s">
        <v>550</v>
      </c>
      <c r="AIZ22" s="530" t="s">
        <v>550</v>
      </c>
      <c r="AJA22" s="530" t="s">
        <v>550</v>
      </c>
      <c r="AJB22" s="530" t="s">
        <v>550</v>
      </c>
      <c r="AJC22" s="530" t="s">
        <v>550</v>
      </c>
      <c r="AJD22" s="530" t="s">
        <v>550</v>
      </c>
      <c r="AJE22" s="530" t="s">
        <v>550</v>
      </c>
      <c r="AJF22" s="530" t="s">
        <v>550</v>
      </c>
      <c r="AJG22" s="530" t="s">
        <v>550</v>
      </c>
      <c r="AJH22" s="530" t="s">
        <v>550</v>
      </c>
      <c r="AJI22" s="530" t="s">
        <v>550</v>
      </c>
      <c r="AJJ22" s="530" t="s">
        <v>550</v>
      </c>
      <c r="AJK22" s="530" t="s">
        <v>550</v>
      </c>
      <c r="AJL22" s="530" t="s">
        <v>550</v>
      </c>
      <c r="AJM22" s="530" t="s">
        <v>550</v>
      </c>
      <c r="AJN22" s="530" t="s">
        <v>550</v>
      </c>
      <c r="AJO22" s="530" t="s">
        <v>550</v>
      </c>
      <c r="AJP22" s="530" t="s">
        <v>550</v>
      </c>
      <c r="AJQ22" s="530" t="s">
        <v>550</v>
      </c>
      <c r="AJR22" s="530" t="s">
        <v>550</v>
      </c>
      <c r="AJS22" s="530" t="s">
        <v>550</v>
      </c>
      <c r="AJT22" s="530" t="s">
        <v>550</v>
      </c>
      <c r="AJU22" s="530" t="s">
        <v>550</v>
      </c>
      <c r="AJV22" s="530" t="s">
        <v>550</v>
      </c>
      <c r="AJW22" s="530" t="s">
        <v>550</v>
      </c>
      <c r="AJX22" s="530" t="s">
        <v>550</v>
      </c>
      <c r="AJY22" s="530" t="s">
        <v>550</v>
      </c>
      <c r="AJZ22" s="530" t="s">
        <v>550</v>
      </c>
      <c r="AKA22" s="530" t="s">
        <v>550</v>
      </c>
      <c r="AKB22" s="530" t="s">
        <v>550</v>
      </c>
      <c r="AKC22" s="530" t="s">
        <v>550</v>
      </c>
      <c r="AKD22" s="530" t="s">
        <v>550</v>
      </c>
      <c r="AKE22" s="530" t="s">
        <v>550</v>
      </c>
      <c r="AKF22" s="530" t="s">
        <v>550</v>
      </c>
      <c r="AKG22" s="530" t="s">
        <v>550</v>
      </c>
      <c r="AKH22" s="530" t="s">
        <v>550</v>
      </c>
      <c r="AKI22" s="530" t="s">
        <v>550</v>
      </c>
      <c r="AKJ22" s="530" t="s">
        <v>550</v>
      </c>
      <c r="AKK22" s="530" t="s">
        <v>550</v>
      </c>
      <c r="AKL22" s="530" t="s">
        <v>550</v>
      </c>
      <c r="AKM22" s="530" t="s">
        <v>550</v>
      </c>
      <c r="AKN22" s="530" t="s">
        <v>550</v>
      </c>
      <c r="AKO22" s="530" t="s">
        <v>550</v>
      </c>
      <c r="AKP22" s="530" t="s">
        <v>550</v>
      </c>
      <c r="AKQ22" s="530" t="s">
        <v>550</v>
      </c>
      <c r="AKR22" s="530" t="s">
        <v>550</v>
      </c>
      <c r="AKS22" s="530" t="s">
        <v>550</v>
      </c>
      <c r="AKT22" s="530" t="s">
        <v>550</v>
      </c>
      <c r="AKU22" s="530" t="s">
        <v>550</v>
      </c>
      <c r="AKV22" s="530" t="s">
        <v>550</v>
      </c>
      <c r="AKW22" s="530" t="s">
        <v>550</v>
      </c>
      <c r="AKX22" s="530" t="s">
        <v>550</v>
      </c>
      <c r="AKY22" s="530" t="s">
        <v>550</v>
      </c>
      <c r="AKZ22" s="530" t="s">
        <v>550</v>
      </c>
      <c r="ALA22" s="530" t="s">
        <v>550</v>
      </c>
      <c r="ALB22" s="530" t="s">
        <v>550</v>
      </c>
      <c r="ALC22" s="530" t="s">
        <v>550</v>
      </c>
      <c r="ALD22" s="530" t="s">
        <v>550</v>
      </c>
      <c r="ALE22" s="530" t="s">
        <v>550</v>
      </c>
      <c r="ALF22" s="530" t="s">
        <v>550</v>
      </c>
      <c r="ALG22" s="530" t="s">
        <v>550</v>
      </c>
      <c r="ALH22" s="530" t="s">
        <v>550</v>
      </c>
      <c r="ALI22" s="530" t="s">
        <v>550</v>
      </c>
      <c r="ALJ22" s="530" t="s">
        <v>550</v>
      </c>
      <c r="ALK22" s="530" t="s">
        <v>550</v>
      </c>
      <c r="ALL22" s="530" t="s">
        <v>550</v>
      </c>
      <c r="ALM22" s="530" t="s">
        <v>550</v>
      </c>
      <c r="ALN22" s="530" t="s">
        <v>550</v>
      </c>
      <c r="ALO22" s="530" t="s">
        <v>550</v>
      </c>
      <c r="ALP22" s="530" t="s">
        <v>550</v>
      </c>
      <c r="ALQ22" s="530" t="s">
        <v>550</v>
      </c>
      <c r="ALR22" s="530" t="s">
        <v>550</v>
      </c>
      <c r="ALS22" s="530" t="s">
        <v>550</v>
      </c>
      <c r="ALT22" s="530" t="s">
        <v>550</v>
      </c>
      <c r="ALU22" s="530" t="s">
        <v>550</v>
      </c>
      <c r="ALV22" s="530" t="s">
        <v>550</v>
      </c>
      <c r="ALW22" s="530" t="s">
        <v>550</v>
      </c>
      <c r="ALX22" s="530" t="s">
        <v>550</v>
      </c>
      <c r="ALY22" s="530" t="s">
        <v>550</v>
      </c>
      <c r="ALZ22" s="530" t="s">
        <v>550</v>
      </c>
      <c r="AMA22" s="530" t="s">
        <v>550</v>
      </c>
      <c r="AMB22" s="530" t="s">
        <v>550</v>
      </c>
      <c r="AMC22" s="530" t="s">
        <v>550</v>
      </c>
      <c r="AMD22" s="530" t="s">
        <v>550</v>
      </c>
      <c r="AME22" s="530" t="s">
        <v>550</v>
      </c>
      <c r="AMF22" s="530" t="s">
        <v>550</v>
      </c>
      <c r="AMG22" s="530" t="s">
        <v>550</v>
      </c>
      <c r="AMH22" s="530" t="s">
        <v>550</v>
      </c>
      <c r="AMI22" s="530" t="s">
        <v>550</v>
      </c>
      <c r="AMJ22" s="530" t="s">
        <v>550</v>
      </c>
      <c r="AMK22" s="530" t="s">
        <v>550</v>
      </c>
      <c r="AML22" s="530" t="s">
        <v>550</v>
      </c>
      <c r="AMM22" s="530" t="s">
        <v>550</v>
      </c>
      <c r="AMN22" s="530" t="s">
        <v>550</v>
      </c>
      <c r="AMO22" s="530" t="s">
        <v>550</v>
      </c>
      <c r="AMP22" s="530" t="s">
        <v>550</v>
      </c>
      <c r="AMQ22" s="530" t="s">
        <v>550</v>
      </c>
      <c r="AMR22" s="530" t="s">
        <v>550</v>
      </c>
      <c r="AMS22" s="530" t="s">
        <v>550</v>
      </c>
      <c r="AMT22" s="530" t="s">
        <v>550</v>
      </c>
      <c r="AMU22" s="530" t="s">
        <v>550</v>
      </c>
      <c r="AMV22" s="530" t="s">
        <v>550</v>
      </c>
      <c r="AMW22" s="530" t="s">
        <v>550</v>
      </c>
      <c r="AMX22" s="530" t="s">
        <v>550</v>
      </c>
      <c r="AMY22" s="530" t="s">
        <v>550</v>
      </c>
      <c r="AMZ22" s="530" t="s">
        <v>550</v>
      </c>
      <c r="ANA22" s="530" t="s">
        <v>550</v>
      </c>
      <c r="ANB22" s="530" t="s">
        <v>550</v>
      </c>
      <c r="ANC22" s="530" t="s">
        <v>550</v>
      </c>
      <c r="AND22" s="530" t="s">
        <v>550</v>
      </c>
      <c r="ANE22" s="530" t="s">
        <v>550</v>
      </c>
      <c r="ANF22" s="530" t="s">
        <v>550</v>
      </c>
      <c r="ANG22" s="530" t="s">
        <v>550</v>
      </c>
      <c r="ANH22" s="530" t="s">
        <v>550</v>
      </c>
      <c r="ANI22" s="530" t="s">
        <v>550</v>
      </c>
      <c r="ANJ22" s="530" t="s">
        <v>550</v>
      </c>
      <c r="ANK22" s="530" t="s">
        <v>550</v>
      </c>
      <c r="ANL22" s="530" t="s">
        <v>550</v>
      </c>
      <c r="ANM22" s="530" t="s">
        <v>550</v>
      </c>
      <c r="ANN22" s="530" t="s">
        <v>550</v>
      </c>
      <c r="ANO22" s="530" t="s">
        <v>550</v>
      </c>
      <c r="ANP22" s="530" t="s">
        <v>550</v>
      </c>
      <c r="ANQ22" s="530" t="s">
        <v>550</v>
      </c>
      <c r="ANR22" s="530" t="s">
        <v>550</v>
      </c>
      <c r="ANS22" s="530" t="s">
        <v>550</v>
      </c>
      <c r="ANT22" s="530" t="s">
        <v>550</v>
      </c>
      <c r="ANU22" s="530" t="s">
        <v>550</v>
      </c>
      <c r="ANV22" s="530" t="s">
        <v>550</v>
      </c>
      <c r="ANW22" s="530" t="s">
        <v>550</v>
      </c>
      <c r="ANX22" s="530" t="s">
        <v>550</v>
      </c>
      <c r="ANY22" s="530" t="s">
        <v>550</v>
      </c>
      <c r="ANZ22" s="530" t="s">
        <v>550</v>
      </c>
      <c r="AOA22" s="530" t="s">
        <v>550</v>
      </c>
      <c r="AOB22" s="530" t="s">
        <v>550</v>
      </c>
      <c r="AOC22" s="530" t="s">
        <v>550</v>
      </c>
      <c r="AOD22" s="530" t="s">
        <v>550</v>
      </c>
      <c r="AOE22" s="530" t="s">
        <v>550</v>
      </c>
      <c r="AOF22" s="530" t="s">
        <v>550</v>
      </c>
      <c r="AOG22" s="530" t="s">
        <v>550</v>
      </c>
      <c r="AOH22" s="530" t="s">
        <v>550</v>
      </c>
      <c r="AOI22" s="530" t="s">
        <v>550</v>
      </c>
      <c r="AOJ22" s="530" t="s">
        <v>550</v>
      </c>
      <c r="AOK22" s="530" t="s">
        <v>550</v>
      </c>
      <c r="AOL22" s="530" t="s">
        <v>550</v>
      </c>
      <c r="AOM22" s="530" t="s">
        <v>550</v>
      </c>
      <c r="AON22" s="530" t="s">
        <v>550</v>
      </c>
      <c r="AOO22" s="530" t="s">
        <v>550</v>
      </c>
      <c r="AOP22" s="530" t="s">
        <v>550</v>
      </c>
      <c r="AOQ22" s="530" t="s">
        <v>550</v>
      </c>
      <c r="AOR22" s="530" t="s">
        <v>550</v>
      </c>
      <c r="AOS22" s="530" t="s">
        <v>550</v>
      </c>
      <c r="AOT22" s="530" t="s">
        <v>550</v>
      </c>
      <c r="AOU22" s="530" t="s">
        <v>550</v>
      </c>
      <c r="AOV22" s="530" t="s">
        <v>550</v>
      </c>
      <c r="AOW22" s="530" t="s">
        <v>550</v>
      </c>
      <c r="AOX22" s="530" t="s">
        <v>550</v>
      </c>
      <c r="AOY22" s="530" t="s">
        <v>550</v>
      </c>
      <c r="AOZ22" s="530" t="s">
        <v>550</v>
      </c>
      <c r="APA22" s="530" t="s">
        <v>550</v>
      </c>
      <c r="APB22" s="530" t="s">
        <v>550</v>
      </c>
      <c r="APC22" s="530" t="s">
        <v>550</v>
      </c>
      <c r="APD22" s="530" t="s">
        <v>550</v>
      </c>
      <c r="APE22" s="530" t="s">
        <v>550</v>
      </c>
      <c r="APF22" s="530" t="s">
        <v>550</v>
      </c>
      <c r="APG22" s="530" t="s">
        <v>550</v>
      </c>
      <c r="APH22" s="530" t="s">
        <v>550</v>
      </c>
      <c r="API22" s="530" t="s">
        <v>550</v>
      </c>
      <c r="APJ22" s="530" t="s">
        <v>550</v>
      </c>
      <c r="APK22" s="530" t="s">
        <v>550</v>
      </c>
      <c r="APL22" s="530" t="s">
        <v>550</v>
      </c>
      <c r="APM22" s="530" t="s">
        <v>550</v>
      </c>
      <c r="APN22" s="530" t="s">
        <v>550</v>
      </c>
      <c r="APO22" s="530" t="s">
        <v>550</v>
      </c>
      <c r="APP22" s="530" t="s">
        <v>550</v>
      </c>
      <c r="APQ22" s="530" t="s">
        <v>550</v>
      </c>
      <c r="APR22" s="530" t="s">
        <v>550</v>
      </c>
      <c r="APS22" s="530" t="s">
        <v>550</v>
      </c>
      <c r="APT22" s="530" t="s">
        <v>550</v>
      </c>
      <c r="APU22" s="530" t="s">
        <v>550</v>
      </c>
      <c r="APV22" s="530" t="s">
        <v>550</v>
      </c>
      <c r="APW22" s="530" t="s">
        <v>550</v>
      </c>
      <c r="APX22" s="530" t="s">
        <v>550</v>
      </c>
      <c r="APY22" s="530" t="s">
        <v>550</v>
      </c>
      <c r="APZ22" s="530" t="s">
        <v>550</v>
      </c>
      <c r="AQA22" s="530" t="s">
        <v>550</v>
      </c>
      <c r="AQB22" s="530" t="s">
        <v>550</v>
      </c>
      <c r="AQC22" s="530" t="s">
        <v>550</v>
      </c>
      <c r="AQD22" s="530" t="s">
        <v>550</v>
      </c>
      <c r="AQE22" s="530" t="s">
        <v>550</v>
      </c>
      <c r="AQF22" s="530" t="s">
        <v>550</v>
      </c>
      <c r="AQG22" s="530" t="s">
        <v>550</v>
      </c>
      <c r="AQH22" s="530" t="s">
        <v>550</v>
      </c>
      <c r="AQI22" s="530" t="s">
        <v>550</v>
      </c>
      <c r="AQJ22" s="530" t="s">
        <v>550</v>
      </c>
      <c r="AQK22" s="530" t="s">
        <v>550</v>
      </c>
      <c r="AQL22" s="530" t="s">
        <v>550</v>
      </c>
      <c r="AQM22" s="530" t="s">
        <v>550</v>
      </c>
      <c r="AQN22" s="530" t="s">
        <v>550</v>
      </c>
      <c r="AQO22" s="530" t="s">
        <v>550</v>
      </c>
      <c r="AQP22" s="530" t="s">
        <v>550</v>
      </c>
      <c r="AQQ22" s="530" t="s">
        <v>550</v>
      </c>
      <c r="AQR22" s="530" t="s">
        <v>550</v>
      </c>
      <c r="AQS22" s="530" t="s">
        <v>550</v>
      </c>
      <c r="AQT22" s="530" t="s">
        <v>550</v>
      </c>
      <c r="AQU22" s="530" t="s">
        <v>550</v>
      </c>
      <c r="AQV22" s="530" t="s">
        <v>550</v>
      </c>
      <c r="AQW22" s="530" t="s">
        <v>550</v>
      </c>
      <c r="AQX22" s="530" t="s">
        <v>550</v>
      </c>
      <c r="AQY22" s="530" t="s">
        <v>550</v>
      </c>
      <c r="AQZ22" s="530" t="s">
        <v>550</v>
      </c>
      <c r="ARA22" s="530" t="s">
        <v>550</v>
      </c>
      <c r="ARB22" s="530" t="s">
        <v>550</v>
      </c>
      <c r="ARC22" s="530" t="s">
        <v>550</v>
      </c>
      <c r="ARD22" s="530" t="s">
        <v>550</v>
      </c>
      <c r="ARE22" s="530" t="s">
        <v>550</v>
      </c>
      <c r="ARF22" s="530" t="s">
        <v>550</v>
      </c>
      <c r="ARG22" s="530" t="s">
        <v>550</v>
      </c>
      <c r="ARH22" s="530" t="s">
        <v>550</v>
      </c>
      <c r="ARI22" s="530" t="s">
        <v>550</v>
      </c>
      <c r="ARJ22" s="530" t="s">
        <v>550</v>
      </c>
      <c r="ARK22" s="530" t="s">
        <v>550</v>
      </c>
      <c r="ARL22" s="530" t="s">
        <v>550</v>
      </c>
      <c r="ARM22" s="530" t="s">
        <v>550</v>
      </c>
      <c r="ARN22" s="530" t="s">
        <v>550</v>
      </c>
      <c r="ARO22" s="530" t="s">
        <v>550</v>
      </c>
      <c r="ARP22" s="530" t="s">
        <v>550</v>
      </c>
      <c r="ARQ22" s="530" t="s">
        <v>550</v>
      </c>
      <c r="ARR22" s="530" t="s">
        <v>550</v>
      </c>
      <c r="ARS22" s="530" t="s">
        <v>550</v>
      </c>
      <c r="ART22" s="530" t="s">
        <v>550</v>
      </c>
      <c r="ARU22" s="530" t="s">
        <v>550</v>
      </c>
      <c r="ARV22" s="530" t="s">
        <v>550</v>
      </c>
      <c r="ARW22" s="530" t="s">
        <v>550</v>
      </c>
      <c r="ARX22" s="530" t="s">
        <v>550</v>
      </c>
      <c r="ARY22" s="530" t="s">
        <v>550</v>
      </c>
      <c r="ARZ22" s="530" t="s">
        <v>550</v>
      </c>
      <c r="ASA22" s="530" t="s">
        <v>550</v>
      </c>
      <c r="ASB22" s="530" t="s">
        <v>550</v>
      </c>
      <c r="ASC22" s="530" t="s">
        <v>550</v>
      </c>
      <c r="ASD22" s="530" t="s">
        <v>550</v>
      </c>
      <c r="ASE22" s="530" t="s">
        <v>550</v>
      </c>
      <c r="ASF22" s="530" t="s">
        <v>550</v>
      </c>
      <c r="ASG22" s="530" t="s">
        <v>550</v>
      </c>
      <c r="ASH22" s="530" t="s">
        <v>550</v>
      </c>
      <c r="ASI22" s="530" t="s">
        <v>550</v>
      </c>
      <c r="ASJ22" s="530" t="s">
        <v>550</v>
      </c>
      <c r="ASK22" s="530" t="s">
        <v>550</v>
      </c>
      <c r="ASL22" s="530" t="s">
        <v>550</v>
      </c>
      <c r="ASM22" s="530" t="s">
        <v>550</v>
      </c>
      <c r="ASN22" s="530" t="s">
        <v>550</v>
      </c>
      <c r="ASO22" s="530" t="s">
        <v>550</v>
      </c>
      <c r="ASP22" s="530" t="s">
        <v>550</v>
      </c>
      <c r="ASQ22" s="530" t="s">
        <v>550</v>
      </c>
      <c r="ASR22" s="530" t="s">
        <v>550</v>
      </c>
      <c r="ASS22" s="530" t="s">
        <v>550</v>
      </c>
      <c r="AST22" s="530" t="s">
        <v>550</v>
      </c>
      <c r="ASU22" s="530" t="s">
        <v>550</v>
      </c>
      <c r="ASV22" s="530" t="s">
        <v>550</v>
      </c>
      <c r="ASW22" s="530" t="s">
        <v>550</v>
      </c>
      <c r="ASX22" s="530" t="s">
        <v>550</v>
      </c>
      <c r="ASY22" s="530" t="s">
        <v>550</v>
      </c>
      <c r="ASZ22" s="530" t="s">
        <v>550</v>
      </c>
      <c r="ATA22" s="530" t="s">
        <v>550</v>
      </c>
      <c r="ATB22" s="530" t="s">
        <v>550</v>
      </c>
      <c r="ATC22" s="530" t="s">
        <v>550</v>
      </c>
      <c r="ATD22" s="530" t="s">
        <v>550</v>
      </c>
      <c r="ATE22" s="530" t="s">
        <v>550</v>
      </c>
      <c r="ATF22" s="530" t="s">
        <v>550</v>
      </c>
      <c r="ATG22" s="530" t="s">
        <v>550</v>
      </c>
      <c r="ATH22" s="530" t="s">
        <v>550</v>
      </c>
      <c r="ATI22" s="530" t="s">
        <v>550</v>
      </c>
      <c r="ATJ22" s="530" t="s">
        <v>550</v>
      </c>
      <c r="ATK22" s="530" t="s">
        <v>550</v>
      </c>
      <c r="ATL22" s="530" t="s">
        <v>550</v>
      </c>
      <c r="ATM22" s="530" t="s">
        <v>550</v>
      </c>
      <c r="ATN22" s="530" t="s">
        <v>550</v>
      </c>
      <c r="ATO22" s="530" t="s">
        <v>550</v>
      </c>
      <c r="ATP22" s="530" t="s">
        <v>550</v>
      </c>
      <c r="ATQ22" s="530" t="s">
        <v>550</v>
      </c>
      <c r="ATR22" s="530" t="s">
        <v>550</v>
      </c>
      <c r="ATS22" s="530" t="s">
        <v>550</v>
      </c>
      <c r="ATT22" s="530" t="s">
        <v>550</v>
      </c>
      <c r="ATU22" s="530" t="s">
        <v>550</v>
      </c>
      <c r="ATV22" s="530" t="s">
        <v>550</v>
      </c>
      <c r="ATW22" s="530" t="s">
        <v>550</v>
      </c>
      <c r="ATX22" s="530" t="s">
        <v>550</v>
      </c>
      <c r="ATY22" s="530" t="s">
        <v>550</v>
      </c>
      <c r="ATZ22" s="530" t="s">
        <v>550</v>
      </c>
      <c r="AUA22" s="530" t="s">
        <v>550</v>
      </c>
      <c r="AUB22" s="530" t="s">
        <v>550</v>
      </c>
      <c r="AUC22" s="530" t="s">
        <v>550</v>
      </c>
      <c r="AUD22" s="530" t="s">
        <v>550</v>
      </c>
      <c r="AUE22" s="530" t="s">
        <v>550</v>
      </c>
      <c r="AUF22" s="530" t="s">
        <v>550</v>
      </c>
      <c r="AUG22" s="530" t="s">
        <v>550</v>
      </c>
      <c r="AUH22" s="530" t="s">
        <v>550</v>
      </c>
      <c r="AUI22" s="530" t="s">
        <v>550</v>
      </c>
      <c r="AUJ22" s="530" t="s">
        <v>550</v>
      </c>
      <c r="AUK22" s="530" t="s">
        <v>550</v>
      </c>
      <c r="AUL22" s="530" t="s">
        <v>550</v>
      </c>
      <c r="AUM22" s="530" t="s">
        <v>550</v>
      </c>
      <c r="AUN22" s="530" t="s">
        <v>550</v>
      </c>
      <c r="AUO22" s="530" t="s">
        <v>550</v>
      </c>
      <c r="AUP22" s="530" t="s">
        <v>550</v>
      </c>
      <c r="AUQ22" s="530" t="s">
        <v>550</v>
      </c>
      <c r="AUR22" s="530" t="s">
        <v>550</v>
      </c>
      <c r="AUS22" s="530" t="s">
        <v>550</v>
      </c>
      <c r="AUT22" s="530" t="s">
        <v>550</v>
      </c>
      <c r="AUU22" s="530" t="s">
        <v>550</v>
      </c>
      <c r="AUV22" s="530" t="s">
        <v>550</v>
      </c>
      <c r="AUW22" s="530" t="s">
        <v>550</v>
      </c>
      <c r="AUX22" s="530" t="s">
        <v>550</v>
      </c>
      <c r="AUY22" s="530" t="s">
        <v>550</v>
      </c>
      <c r="AUZ22" s="530" t="s">
        <v>550</v>
      </c>
      <c r="AVA22" s="530" t="s">
        <v>550</v>
      </c>
      <c r="AVB22" s="530" t="s">
        <v>550</v>
      </c>
      <c r="AVC22" s="530" t="s">
        <v>550</v>
      </c>
      <c r="AVD22" s="530" t="s">
        <v>550</v>
      </c>
      <c r="AVE22" s="530" t="s">
        <v>550</v>
      </c>
      <c r="AVF22" s="530" t="s">
        <v>550</v>
      </c>
      <c r="AVG22" s="530" t="s">
        <v>550</v>
      </c>
      <c r="AVH22" s="530" t="s">
        <v>550</v>
      </c>
      <c r="AVI22" s="530" t="s">
        <v>550</v>
      </c>
      <c r="AVJ22" s="530" t="s">
        <v>550</v>
      </c>
      <c r="AVK22" s="530" t="s">
        <v>550</v>
      </c>
      <c r="AVL22" s="530" t="s">
        <v>550</v>
      </c>
      <c r="AVM22" s="530" t="s">
        <v>550</v>
      </c>
      <c r="AVN22" s="530" t="s">
        <v>550</v>
      </c>
      <c r="AVO22" s="530" t="s">
        <v>550</v>
      </c>
      <c r="AVP22" s="530" t="s">
        <v>550</v>
      </c>
      <c r="AVQ22" s="530" t="s">
        <v>550</v>
      </c>
      <c r="AVR22" s="530" t="s">
        <v>550</v>
      </c>
      <c r="AVS22" s="530" t="s">
        <v>550</v>
      </c>
      <c r="AVT22" s="530" t="s">
        <v>550</v>
      </c>
      <c r="AVU22" s="530" t="s">
        <v>550</v>
      </c>
      <c r="AVV22" s="530" t="s">
        <v>550</v>
      </c>
      <c r="AVW22" s="530" t="s">
        <v>550</v>
      </c>
      <c r="AVX22" s="530" t="s">
        <v>550</v>
      </c>
      <c r="AVY22" s="530" t="s">
        <v>550</v>
      </c>
      <c r="AVZ22" s="530" t="s">
        <v>550</v>
      </c>
      <c r="AWA22" s="530" t="s">
        <v>550</v>
      </c>
      <c r="AWB22" s="530" t="s">
        <v>550</v>
      </c>
      <c r="AWC22" s="530" t="s">
        <v>550</v>
      </c>
      <c r="AWD22" s="530" t="s">
        <v>550</v>
      </c>
      <c r="AWE22" s="530" t="s">
        <v>550</v>
      </c>
      <c r="AWF22" s="530" t="s">
        <v>550</v>
      </c>
      <c r="AWG22" s="530" t="s">
        <v>550</v>
      </c>
      <c r="AWH22" s="530" t="s">
        <v>550</v>
      </c>
      <c r="AWI22" s="530" t="s">
        <v>550</v>
      </c>
      <c r="AWJ22" s="530" t="s">
        <v>550</v>
      </c>
      <c r="AWK22" s="530" t="s">
        <v>550</v>
      </c>
      <c r="AWL22" s="530" t="s">
        <v>550</v>
      </c>
      <c r="AWM22" s="530" t="s">
        <v>550</v>
      </c>
      <c r="AWN22" s="530" t="s">
        <v>550</v>
      </c>
      <c r="AWO22" s="530" t="s">
        <v>550</v>
      </c>
      <c r="AWP22" s="530" t="s">
        <v>550</v>
      </c>
      <c r="AWQ22" s="530" t="s">
        <v>550</v>
      </c>
      <c r="AWR22" s="530" t="s">
        <v>550</v>
      </c>
      <c r="AWS22" s="530" t="s">
        <v>550</v>
      </c>
      <c r="AWT22" s="530" t="s">
        <v>550</v>
      </c>
      <c r="AWU22" s="530" t="s">
        <v>550</v>
      </c>
      <c r="AWV22" s="530" t="s">
        <v>550</v>
      </c>
      <c r="AWW22" s="530" t="s">
        <v>550</v>
      </c>
      <c r="AWX22" s="530" t="s">
        <v>550</v>
      </c>
      <c r="AWY22" s="530" t="s">
        <v>550</v>
      </c>
      <c r="AWZ22" s="530" t="s">
        <v>550</v>
      </c>
      <c r="AXA22" s="530" t="s">
        <v>550</v>
      </c>
      <c r="AXB22" s="530" t="s">
        <v>550</v>
      </c>
      <c r="AXC22" s="530" t="s">
        <v>550</v>
      </c>
      <c r="AXD22" s="530" t="s">
        <v>550</v>
      </c>
      <c r="AXE22" s="530" t="s">
        <v>550</v>
      </c>
      <c r="AXF22" s="530" t="s">
        <v>550</v>
      </c>
      <c r="AXG22" s="530" t="s">
        <v>550</v>
      </c>
      <c r="AXH22" s="530" t="s">
        <v>550</v>
      </c>
      <c r="AXI22" s="530" t="s">
        <v>550</v>
      </c>
      <c r="AXJ22" s="530" t="s">
        <v>550</v>
      </c>
      <c r="AXK22" s="530" t="s">
        <v>550</v>
      </c>
      <c r="AXL22" s="530" t="s">
        <v>550</v>
      </c>
      <c r="AXM22" s="530" t="s">
        <v>550</v>
      </c>
      <c r="AXN22" s="530" t="s">
        <v>550</v>
      </c>
      <c r="AXO22" s="530" t="s">
        <v>550</v>
      </c>
      <c r="AXP22" s="530" t="s">
        <v>550</v>
      </c>
      <c r="AXQ22" s="530" t="s">
        <v>550</v>
      </c>
      <c r="AXR22" s="530" t="s">
        <v>550</v>
      </c>
      <c r="AXS22" s="530" t="s">
        <v>550</v>
      </c>
      <c r="AXT22" s="530" t="s">
        <v>550</v>
      </c>
      <c r="AXU22" s="530" t="s">
        <v>550</v>
      </c>
      <c r="AXV22" s="530" t="s">
        <v>550</v>
      </c>
      <c r="AXW22" s="530" t="s">
        <v>550</v>
      </c>
      <c r="AXX22" s="530" t="s">
        <v>550</v>
      </c>
      <c r="AXY22" s="530" t="s">
        <v>550</v>
      </c>
      <c r="AXZ22" s="530" t="s">
        <v>550</v>
      </c>
      <c r="AYA22" s="530" t="s">
        <v>550</v>
      </c>
      <c r="AYB22" s="530" t="s">
        <v>550</v>
      </c>
      <c r="AYC22" s="530" t="s">
        <v>550</v>
      </c>
      <c r="AYD22" s="530" t="s">
        <v>550</v>
      </c>
      <c r="AYE22" s="530" t="s">
        <v>550</v>
      </c>
      <c r="AYF22" s="530" t="s">
        <v>550</v>
      </c>
      <c r="AYG22" s="530" t="s">
        <v>550</v>
      </c>
      <c r="AYH22" s="530" t="s">
        <v>550</v>
      </c>
      <c r="AYI22" s="530" t="s">
        <v>550</v>
      </c>
      <c r="AYJ22" s="530" t="s">
        <v>550</v>
      </c>
      <c r="AYK22" s="530" t="s">
        <v>550</v>
      </c>
      <c r="AYL22" s="530" t="s">
        <v>550</v>
      </c>
      <c r="AYM22" s="530" t="s">
        <v>550</v>
      </c>
      <c r="AYN22" s="530" t="s">
        <v>550</v>
      </c>
      <c r="AYO22" s="530" t="s">
        <v>550</v>
      </c>
      <c r="AYP22" s="530" t="s">
        <v>550</v>
      </c>
      <c r="AYQ22" s="530" t="s">
        <v>550</v>
      </c>
      <c r="AYR22" s="530" t="s">
        <v>550</v>
      </c>
      <c r="AYS22" s="530" t="s">
        <v>550</v>
      </c>
      <c r="AYT22" s="530" t="s">
        <v>550</v>
      </c>
      <c r="AYU22" s="530" t="s">
        <v>550</v>
      </c>
      <c r="AYV22" s="530" t="s">
        <v>550</v>
      </c>
      <c r="AYW22" s="530" t="s">
        <v>550</v>
      </c>
      <c r="AYX22" s="530" t="s">
        <v>550</v>
      </c>
      <c r="AYY22" s="530" t="s">
        <v>550</v>
      </c>
      <c r="AYZ22" s="530" t="s">
        <v>550</v>
      </c>
      <c r="AZA22" s="530" t="s">
        <v>550</v>
      </c>
      <c r="AZB22" s="530" t="s">
        <v>550</v>
      </c>
      <c r="AZC22" s="530" t="s">
        <v>550</v>
      </c>
      <c r="AZD22" s="530" t="s">
        <v>550</v>
      </c>
      <c r="AZE22" s="530" t="s">
        <v>550</v>
      </c>
      <c r="AZF22" s="530" t="s">
        <v>550</v>
      </c>
      <c r="AZG22" s="530" t="s">
        <v>550</v>
      </c>
      <c r="AZH22" s="530" t="s">
        <v>550</v>
      </c>
      <c r="AZI22" s="530" t="s">
        <v>550</v>
      </c>
      <c r="AZJ22" s="530" t="s">
        <v>550</v>
      </c>
      <c r="AZK22" s="530" t="s">
        <v>550</v>
      </c>
      <c r="AZL22" s="530" t="s">
        <v>550</v>
      </c>
      <c r="AZM22" s="530" t="s">
        <v>550</v>
      </c>
      <c r="AZN22" s="530" t="s">
        <v>550</v>
      </c>
      <c r="AZO22" s="530" t="s">
        <v>550</v>
      </c>
      <c r="AZP22" s="530" t="s">
        <v>550</v>
      </c>
      <c r="AZQ22" s="530" t="s">
        <v>550</v>
      </c>
      <c r="AZR22" s="530" t="s">
        <v>550</v>
      </c>
      <c r="AZS22" s="530" t="s">
        <v>550</v>
      </c>
      <c r="AZT22" s="530" t="s">
        <v>550</v>
      </c>
      <c r="AZU22" s="530" t="s">
        <v>550</v>
      </c>
      <c r="AZV22" s="530" t="s">
        <v>550</v>
      </c>
      <c r="AZW22" s="530" t="s">
        <v>550</v>
      </c>
      <c r="AZX22" s="530" t="s">
        <v>550</v>
      </c>
      <c r="AZY22" s="530" t="s">
        <v>550</v>
      </c>
      <c r="AZZ22" s="530" t="s">
        <v>550</v>
      </c>
      <c r="BAA22" s="530" t="s">
        <v>550</v>
      </c>
      <c r="BAB22" s="530" t="s">
        <v>550</v>
      </c>
      <c r="BAC22" s="530" t="s">
        <v>550</v>
      </c>
      <c r="BAD22" s="530" t="s">
        <v>550</v>
      </c>
      <c r="BAE22" s="530" t="s">
        <v>550</v>
      </c>
      <c r="BAF22" s="530" t="s">
        <v>550</v>
      </c>
      <c r="BAG22" s="530" t="s">
        <v>550</v>
      </c>
      <c r="BAH22" s="530" t="s">
        <v>550</v>
      </c>
      <c r="BAI22" s="530" t="s">
        <v>550</v>
      </c>
      <c r="BAJ22" s="530" t="s">
        <v>550</v>
      </c>
      <c r="BAK22" s="530" t="s">
        <v>550</v>
      </c>
      <c r="BAL22" s="530" t="s">
        <v>550</v>
      </c>
      <c r="BAM22" s="530" t="s">
        <v>550</v>
      </c>
      <c r="BAN22" s="530" t="s">
        <v>550</v>
      </c>
      <c r="BAO22" s="530" t="s">
        <v>550</v>
      </c>
      <c r="BAP22" s="530" t="s">
        <v>550</v>
      </c>
      <c r="BAQ22" s="530" t="s">
        <v>550</v>
      </c>
      <c r="BAR22" s="530" t="s">
        <v>550</v>
      </c>
      <c r="BAS22" s="530" t="s">
        <v>550</v>
      </c>
      <c r="BAT22" s="530" t="s">
        <v>550</v>
      </c>
      <c r="BAU22" s="530" t="s">
        <v>550</v>
      </c>
      <c r="BAV22" s="530" t="s">
        <v>550</v>
      </c>
      <c r="BAW22" s="530" t="s">
        <v>550</v>
      </c>
      <c r="BAX22" s="530" t="s">
        <v>550</v>
      </c>
      <c r="BAY22" s="530" t="s">
        <v>550</v>
      </c>
      <c r="BAZ22" s="530" t="s">
        <v>550</v>
      </c>
      <c r="BBA22" s="530" t="s">
        <v>550</v>
      </c>
      <c r="BBB22" s="530" t="s">
        <v>550</v>
      </c>
      <c r="BBC22" s="530" t="s">
        <v>550</v>
      </c>
      <c r="BBD22" s="530" t="s">
        <v>550</v>
      </c>
      <c r="BBE22" s="530" t="s">
        <v>550</v>
      </c>
      <c r="BBF22" s="530" t="s">
        <v>550</v>
      </c>
      <c r="BBG22" s="530" t="s">
        <v>550</v>
      </c>
      <c r="BBH22" s="530" t="s">
        <v>550</v>
      </c>
      <c r="BBI22" s="530" t="s">
        <v>550</v>
      </c>
      <c r="BBJ22" s="530" t="s">
        <v>550</v>
      </c>
      <c r="BBK22" s="530" t="s">
        <v>550</v>
      </c>
      <c r="BBL22" s="530" t="s">
        <v>550</v>
      </c>
      <c r="BBM22" s="530" t="s">
        <v>550</v>
      </c>
      <c r="BBN22" s="530" t="s">
        <v>550</v>
      </c>
      <c r="BBO22" s="530" t="s">
        <v>550</v>
      </c>
      <c r="BBP22" s="530" t="s">
        <v>550</v>
      </c>
      <c r="BBQ22" s="530" t="s">
        <v>550</v>
      </c>
      <c r="BBR22" s="530" t="s">
        <v>550</v>
      </c>
      <c r="BBS22" s="530" t="s">
        <v>550</v>
      </c>
      <c r="BBT22" s="530" t="s">
        <v>550</v>
      </c>
      <c r="BBU22" s="530" t="s">
        <v>550</v>
      </c>
      <c r="BBV22" s="530" t="s">
        <v>550</v>
      </c>
      <c r="BBW22" s="530" t="s">
        <v>550</v>
      </c>
      <c r="BBX22" s="530" t="s">
        <v>550</v>
      </c>
      <c r="BBY22" s="530" t="s">
        <v>550</v>
      </c>
      <c r="BBZ22" s="530" t="s">
        <v>550</v>
      </c>
      <c r="BCA22" s="530" t="s">
        <v>550</v>
      </c>
      <c r="BCB22" s="530" t="s">
        <v>550</v>
      </c>
      <c r="BCC22" s="530" t="s">
        <v>550</v>
      </c>
      <c r="BCD22" s="530" t="s">
        <v>550</v>
      </c>
      <c r="BCE22" s="530" t="s">
        <v>550</v>
      </c>
      <c r="BCF22" s="530" t="s">
        <v>550</v>
      </c>
      <c r="BCG22" s="530" t="s">
        <v>550</v>
      </c>
      <c r="BCH22" s="530" t="s">
        <v>550</v>
      </c>
      <c r="BCI22" s="530" t="s">
        <v>550</v>
      </c>
      <c r="BCJ22" s="530" t="s">
        <v>550</v>
      </c>
      <c r="BCK22" s="530" t="s">
        <v>550</v>
      </c>
      <c r="BCL22" s="530" t="s">
        <v>550</v>
      </c>
      <c r="BCM22" s="530" t="s">
        <v>550</v>
      </c>
      <c r="BCN22" s="530" t="s">
        <v>550</v>
      </c>
      <c r="BCO22" s="530" t="s">
        <v>550</v>
      </c>
      <c r="BCP22" s="530" t="s">
        <v>550</v>
      </c>
      <c r="BCQ22" s="530" t="s">
        <v>550</v>
      </c>
      <c r="BCR22" s="530" t="s">
        <v>550</v>
      </c>
      <c r="BCS22" s="530" t="s">
        <v>550</v>
      </c>
      <c r="BCT22" s="530" t="s">
        <v>550</v>
      </c>
      <c r="BCU22" s="530" t="s">
        <v>550</v>
      </c>
      <c r="BCV22" s="530" t="s">
        <v>550</v>
      </c>
      <c r="BCW22" s="530" t="s">
        <v>550</v>
      </c>
      <c r="BCX22" s="530" t="s">
        <v>550</v>
      </c>
      <c r="BCY22" s="530" t="s">
        <v>550</v>
      </c>
      <c r="BCZ22" s="530" t="s">
        <v>550</v>
      </c>
      <c r="BDA22" s="530" t="s">
        <v>550</v>
      </c>
      <c r="BDB22" s="530" t="s">
        <v>550</v>
      </c>
      <c r="BDC22" s="530" t="s">
        <v>550</v>
      </c>
      <c r="BDD22" s="530" t="s">
        <v>550</v>
      </c>
      <c r="BDE22" s="530" t="s">
        <v>550</v>
      </c>
      <c r="BDF22" s="530" t="s">
        <v>550</v>
      </c>
      <c r="BDG22" s="530" t="s">
        <v>550</v>
      </c>
      <c r="BDH22" s="530" t="s">
        <v>550</v>
      </c>
      <c r="BDI22" s="530" t="s">
        <v>550</v>
      </c>
      <c r="BDJ22" s="530" t="s">
        <v>550</v>
      </c>
      <c r="BDK22" s="530" t="s">
        <v>550</v>
      </c>
      <c r="BDL22" s="530" t="s">
        <v>550</v>
      </c>
      <c r="BDM22" s="530" t="s">
        <v>550</v>
      </c>
      <c r="BDN22" s="530" t="s">
        <v>550</v>
      </c>
      <c r="BDO22" s="530" t="s">
        <v>550</v>
      </c>
      <c r="BDP22" s="530" t="s">
        <v>550</v>
      </c>
      <c r="BDQ22" s="530" t="s">
        <v>550</v>
      </c>
      <c r="BDR22" s="530" t="s">
        <v>550</v>
      </c>
      <c r="BDS22" s="530" t="s">
        <v>550</v>
      </c>
      <c r="BDT22" s="530" t="s">
        <v>550</v>
      </c>
      <c r="BDU22" s="530" t="s">
        <v>550</v>
      </c>
      <c r="BDV22" s="530" t="s">
        <v>550</v>
      </c>
      <c r="BDW22" s="530" t="s">
        <v>550</v>
      </c>
      <c r="BDX22" s="530" t="s">
        <v>550</v>
      </c>
      <c r="BDY22" s="530" t="s">
        <v>550</v>
      </c>
      <c r="BDZ22" s="530" t="s">
        <v>550</v>
      </c>
      <c r="BEA22" s="530" t="s">
        <v>550</v>
      </c>
      <c r="BEB22" s="530" t="s">
        <v>550</v>
      </c>
      <c r="BEC22" s="530" t="s">
        <v>550</v>
      </c>
      <c r="BED22" s="530" t="s">
        <v>550</v>
      </c>
      <c r="BEE22" s="530" t="s">
        <v>550</v>
      </c>
      <c r="BEF22" s="530" t="s">
        <v>550</v>
      </c>
      <c r="BEG22" s="530" t="s">
        <v>550</v>
      </c>
      <c r="BEH22" s="530" t="s">
        <v>550</v>
      </c>
      <c r="BEI22" s="530" t="s">
        <v>550</v>
      </c>
      <c r="BEJ22" s="530" t="s">
        <v>550</v>
      </c>
      <c r="BEK22" s="530" t="s">
        <v>550</v>
      </c>
      <c r="BEL22" s="530" t="s">
        <v>550</v>
      </c>
      <c r="BEM22" s="530" t="s">
        <v>550</v>
      </c>
      <c r="BEN22" s="530" t="s">
        <v>550</v>
      </c>
      <c r="BEO22" s="530" t="s">
        <v>550</v>
      </c>
      <c r="BEP22" s="530" t="s">
        <v>550</v>
      </c>
      <c r="BEQ22" s="530" t="s">
        <v>550</v>
      </c>
      <c r="BER22" s="530" t="s">
        <v>550</v>
      </c>
      <c r="BES22" s="530" t="s">
        <v>550</v>
      </c>
      <c r="BET22" s="530" t="s">
        <v>550</v>
      </c>
      <c r="BEU22" s="530" t="s">
        <v>550</v>
      </c>
      <c r="BEV22" s="530" t="s">
        <v>550</v>
      </c>
      <c r="BEW22" s="530" t="s">
        <v>550</v>
      </c>
      <c r="BEX22" s="530" t="s">
        <v>550</v>
      </c>
      <c r="BEY22" s="530" t="s">
        <v>550</v>
      </c>
      <c r="BEZ22" s="530" t="s">
        <v>550</v>
      </c>
      <c r="BFA22" s="530" t="s">
        <v>550</v>
      </c>
      <c r="BFB22" s="530" t="s">
        <v>550</v>
      </c>
      <c r="BFC22" s="530" t="s">
        <v>550</v>
      </c>
      <c r="BFD22" s="530" t="s">
        <v>550</v>
      </c>
      <c r="BFE22" s="530" t="s">
        <v>550</v>
      </c>
      <c r="BFF22" s="530" t="s">
        <v>550</v>
      </c>
      <c r="BFG22" s="530" t="s">
        <v>550</v>
      </c>
      <c r="BFH22" s="530" t="s">
        <v>550</v>
      </c>
      <c r="BFI22" s="530" t="s">
        <v>550</v>
      </c>
      <c r="BFJ22" s="530" t="s">
        <v>550</v>
      </c>
      <c r="BFK22" s="530" t="s">
        <v>550</v>
      </c>
      <c r="BFL22" s="530" t="s">
        <v>550</v>
      </c>
      <c r="BFM22" s="530" t="s">
        <v>550</v>
      </c>
      <c r="BFN22" s="530" t="s">
        <v>550</v>
      </c>
      <c r="BFO22" s="530" t="s">
        <v>550</v>
      </c>
      <c r="BFP22" s="530" t="s">
        <v>550</v>
      </c>
      <c r="BFQ22" s="530" t="s">
        <v>550</v>
      </c>
      <c r="BFR22" s="530" t="s">
        <v>550</v>
      </c>
      <c r="BFS22" s="530" t="s">
        <v>550</v>
      </c>
      <c r="BFT22" s="530" t="s">
        <v>550</v>
      </c>
      <c r="BFU22" s="530" t="s">
        <v>550</v>
      </c>
      <c r="BFV22" s="530" t="s">
        <v>550</v>
      </c>
      <c r="BFW22" s="530" t="s">
        <v>550</v>
      </c>
      <c r="BFX22" s="530" t="s">
        <v>550</v>
      </c>
      <c r="BFY22" s="530" t="s">
        <v>550</v>
      </c>
      <c r="BFZ22" s="530" t="s">
        <v>550</v>
      </c>
      <c r="BGA22" s="530" t="s">
        <v>550</v>
      </c>
      <c r="BGB22" s="530" t="s">
        <v>550</v>
      </c>
      <c r="BGC22" s="530" t="s">
        <v>550</v>
      </c>
      <c r="BGD22" s="530" t="s">
        <v>550</v>
      </c>
      <c r="BGE22" s="530" t="s">
        <v>550</v>
      </c>
      <c r="BGF22" s="530" t="s">
        <v>550</v>
      </c>
      <c r="BGG22" s="530" t="s">
        <v>550</v>
      </c>
      <c r="BGH22" s="530" t="s">
        <v>550</v>
      </c>
      <c r="BGI22" s="530" t="s">
        <v>550</v>
      </c>
      <c r="BGJ22" s="530" t="s">
        <v>550</v>
      </c>
      <c r="BGK22" s="530" t="s">
        <v>550</v>
      </c>
      <c r="BGL22" s="530" t="s">
        <v>550</v>
      </c>
      <c r="BGM22" s="530" t="s">
        <v>550</v>
      </c>
      <c r="BGN22" s="530" t="s">
        <v>550</v>
      </c>
      <c r="BGO22" s="530" t="s">
        <v>550</v>
      </c>
      <c r="BGP22" s="530" t="s">
        <v>550</v>
      </c>
      <c r="BGQ22" s="530" t="s">
        <v>550</v>
      </c>
      <c r="BGR22" s="530" t="s">
        <v>550</v>
      </c>
      <c r="BGS22" s="530" t="s">
        <v>550</v>
      </c>
      <c r="BGT22" s="530" t="s">
        <v>550</v>
      </c>
      <c r="BGU22" s="530" t="s">
        <v>550</v>
      </c>
      <c r="BGV22" s="530" t="s">
        <v>550</v>
      </c>
      <c r="BGW22" s="530" t="s">
        <v>550</v>
      </c>
      <c r="BGX22" s="530" t="s">
        <v>550</v>
      </c>
      <c r="BGY22" s="530" t="s">
        <v>550</v>
      </c>
      <c r="BGZ22" s="530" t="s">
        <v>550</v>
      </c>
      <c r="BHA22" s="530" t="s">
        <v>550</v>
      </c>
      <c r="BHB22" s="530" t="s">
        <v>550</v>
      </c>
      <c r="BHC22" s="530" t="s">
        <v>550</v>
      </c>
      <c r="BHD22" s="530" t="s">
        <v>550</v>
      </c>
      <c r="BHE22" s="530" t="s">
        <v>550</v>
      </c>
      <c r="BHF22" s="530" t="s">
        <v>550</v>
      </c>
      <c r="BHG22" s="530" t="s">
        <v>550</v>
      </c>
      <c r="BHH22" s="530" t="s">
        <v>550</v>
      </c>
      <c r="BHI22" s="530" t="s">
        <v>550</v>
      </c>
      <c r="BHJ22" s="530" t="s">
        <v>550</v>
      </c>
      <c r="BHK22" s="530" t="s">
        <v>550</v>
      </c>
      <c r="BHL22" s="530" t="s">
        <v>550</v>
      </c>
      <c r="BHM22" s="530" t="s">
        <v>550</v>
      </c>
      <c r="BHN22" s="530" t="s">
        <v>550</v>
      </c>
      <c r="BHO22" s="530" t="s">
        <v>550</v>
      </c>
      <c r="BHP22" s="530" t="s">
        <v>550</v>
      </c>
      <c r="BHQ22" s="530" t="s">
        <v>550</v>
      </c>
      <c r="BHR22" s="530" t="s">
        <v>550</v>
      </c>
      <c r="BHS22" s="530" t="s">
        <v>550</v>
      </c>
      <c r="BHT22" s="530" t="s">
        <v>550</v>
      </c>
      <c r="BHU22" s="530" t="s">
        <v>550</v>
      </c>
      <c r="BHV22" s="530" t="s">
        <v>550</v>
      </c>
      <c r="BHW22" s="530" t="s">
        <v>550</v>
      </c>
      <c r="BHX22" s="530" t="s">
        <v>550</v>
      </c>
      <c r="BHY22" s="530" t="s">
        <v>550</v>
      </c>
      <c r="BHZ22" s="530" t="s">
        <v>550</v>
      </c>
      <c r="BIA22" s="530" t="s">
        <v>550</v>
      </c>
      <c r="BIB22" s="530" t="s">
        <v>550</v>
      </c>
      <c r="BIC22" s="530" t="s">
        <v>550</v>
      </c>
      <c r="BID22" s="530" t="s">
        <v>550</v>
      </c>
      <c r="BIE22" s="530" t="s">
        <v>550</v>
      </c>
      <c r="BIF22" s="530" t="s">
        <v>550</v>
      </c>
      <c r="BIG22" s="530" t="s">
        <v>550</v>
      </c>
      <c r="BIH22" s="530" t="s">
        <v>550</v>
      </c>
      <c r="BII22" s="530" t="s">
        <v>550</v>
      </c>
      <c r="BIJ22" s="530" t="s">
        <v>550</v>
      </c>
      <c r="BIK22" s="530" t="s">
        <v>550</v>
      </c>
      <c r="BIL22" s="530" t="s">
        <v>550</v>
      </c>
      <c r="BIM22" s="530" t="s">
        <v>550</v>
      </c>
      <c r="BIN22" s="530" t="s">
        <v>550</v>
      </c>
      <c r="BIO22" s="530" t="s">
        <v>550</v>
      </c>
      <c r="BIP22" s="530" t="s">
        <v>550</v>
      </c>
      <c r="BIQ22" s="530" t="s">
        <v>550</v>
      </c>
      <c r="BIR22" s="530" t="s">
        <v>550</v>
      </c>
      <c r="BIS22" s="530" t="s">
        <v>550</v>
      </c>
      <c r="BIT22" s="530" t="s">
        <v>550</v>
      </c>
      <c r="BIU22" s="530" t="s">
        <v>550</v>
      </c>
      <c r="BIV22" s="530" t="s">
        <v>550</v>
      </c>
      <c r="BIW22" s="530" t="s">
        <v>550</v>
      </c>
      <c r="BIX22" s="530" t="s">
        <v>550</v>
      </c>
      <c r="BIY22" s="530" t="s">
        <v>550</v>
      </c>
      <c r="BIZ22" s="530" t="s">
        <v>550</v>
      </c>
      <c r="BJA22" s="530" t="s">
        <v>550</v>
      </c>
      <c r="BJB22" s="530" t="s">
        <v>550</v>
      </c>
      <c r="BJC22" s="530" t="s">
        <v>550</v>
      </c>
      <c r="BJD22" s="530" t="s">
        <v>550</v>
      </c>
      <c r="BJE22" s="530" t="s">
        <v>550</v>
      </c>
      <c r="BJF22" s="530" t="s">
        <v>550</v>
      </c>
      <c r="BJG22" s="530" t="s">
        <v>550</v>
      </c>
      <c r="BJH22" s="530" t="s">
        <v>550</v>
      </c>
      <c r="BJI22" s="530" t="s">
        <v>550</v>
      </c>
      <c r="BJJ22" s="530" t="s">
        <v>550</v>
      </c>
      <c r="BJK22" s="530" t="s">
        <v>550</v>
      </c>
      <c r="BJL22" s="530" t="s">
        <v>550</v>
      </c>
      <c r="BJM22" s="530" t="s">
        <v>550</v>
      </c>
      <c r="BJN22" s="530" t="s">
        <v>550</v>
      </c>
      <c r="BJO22" s="530" t="s">
        <v>550</v>
      </c>
      <c r="BJP22" s="530" t="s">
        <v>550</v>
      </c>
      <c r="BJQ22" s="530" t="s">
        <v>550</v>
      </c>
      <c r="BJR22" s="530" t="s">
        <v>550</v>
      </c>
      <c r="BJS22" s="530" t="s">
        <v>550</v>
      </c>
      <c r="BJT22" s="530" t="s">
        <v>550</v>
      </c>
      <c r="BJU22" s="530" t="s">
        <v>550</v>
      </c>
      <c r="BJV22" s="530" t="s">
        <v>550</v>
      </c>
      <c r="BJW22" s="530" t="s">
        <v>550</v>
      </c>
      <c r="BJX22" s="530" t="s">
        <v>550</v>
      </c>
      <c r="BJY22" s="530" t="s">
        <v>550</v>
      </c>
      <c r="BJZ22" s="530" t="s">
        <v>550</v>
      </c>
      <c r="BKA22" s="530" t="s">
        <v>550</v>
      </c>
      <c r="BKB22" s="530" t="s">
        <v>550</v>
      </c>
      <c r="BKC22" s="530" t="s">
        <v>550</v>
      </c>
      <c r="BKD22" s="530" t="s">
        <v>550</v>
      </c>
      <c r="BKE22" s="530" t="s">
        <v>550</v>
      </c>
      <c r="BKF22" s="530" t="s">
        <v>550</v>
      </c>
      <c r="BKG22" s="530" t="s">
        <v>550</v>
      </c>
      <c r="BKH22" s="530" t="s">
        <v>550</v>
      </c>
      <c r="BKI22" s="530" t="s">
        <v>550</v>
      </c>
      <c r="BKJ22" s="530" t="s">
        <v>550</v>
      </c>
      <c r="BKK22" s="530" t="s">
        <v>550</v>
      </c>
      <c r="BKL22" s="530" t="s">
        <v>550</v>
      </c>
      <c r="BKM22" s="530" t="s">
        <v>550</v>
      </c>
      <c r="BKN22" s="530" t="s">
        <v>550</v>
      </c>
      <c r="BKO22" s="530" t="s">
        <v>550</v>
      </c>
      <c r="BKP22" s="530" t="s">
        <v>550</v>
      </c>
      <c r="BKQ22" s="530" t="s">
        <v>550</v>
      </c>
      <c r="BKR22" s="530" t="s">
        <v>550</v>
      </c>
      <c r="BKS22" s="530" t="s">
        <v>550</v>
      </c>
      <c r="BKT22" s="530" t="s">
        <v>550</v>
      </c>
      <c r="BKU22" s="530" t="s">
        <v>550</v>
      </c>
      <c r="BKV22" s="530" t="s">
        <v>550</v>
      </c>
      <c r="BKW22" s="530" t="s">
        <v>550</v>
      </c>
      <c r="BKX22" s="530" t="s">
        <v>550</v>
      </c>
      <c r="BKY22" s="530" t="s">
        <v>550</v>
      </c>
      <c r="BKZ22" s="530" t="s">
        <v>550</v>
      </c>
      <c r="BLA22" s="530" t="s">
        <v>550</v>
      </c>
      <c r="BLB22" s="530" t="s">
        <v>550</v>
      </c>
      <c r="BLC22" s="530" t="s">
        <v>550</v>
      </c>
      <c r="BLD22" s="530" t="s">
        <v>550</v>
      </c>
      <c r="BLE22" s="530" t="s">
        <v>550</v>
      </c>
      <c r="BLF22" s="530" t="s">
        <v>550</v>
      </c>
      <c r="BLG22" s="530" t="s">
        <v>550</v>
      </c>
      <c r="BLH22" s="530" t="s">
        <v>550</v>
      </c>
      <c r="BLI22" s="530" t="s">
        <v>550</v>
      </c>
      <c r="BLJ22" s="530" t="s">
        <v>550</v>
      </c>
      <c r="BLK22" s="530" t="s">
        <v>550</v>
      </c>
      <c r="BLL22" s="530" t="s">
        <v>550</v>
      </c>
      <c r="BLM22" s="530" t="s">
        <v>550</v>
      </c>
      <c r="BLN22" s="530" t="s">
        <v>550</v>
      </c>
      <c r="BLO22" s="530" t="s">
        <v>550</v>
      </c>
      <c r="BLP22" s="530" t="s">
        <v>550</v>
      </c>
      <c r="BLQ22" s="530" t="s">
        <v>550</v>
      </c>
      <c r="BLR22" s="530" t="s">
        <v>550</v>
      </c>
      <c r="BLS22" s="530" t="s">
        <v>550</v>
      </c>
      <c r="BLT22" s="530" t="s">
        <v>550</v>
      </c>
      <c r="BLU22" s="530" t="s">
        <v>550</v>
      </c>
      <c r="BLV22" s="530" t="s">
        <v>550</v>
      </c>
      <c r="BLW22" s="530" t="s">
        <v>550</v>
      </c>
      <c r="BLX22" s="530" t="s">
        <v>550</v>
      </c>
      <c r="BLY22" s="530" t="s">
        <v>550</v>
      </c>
      <c r="BLZ22" s="530" t="s">
        <v>550</v>
      </c>
      <c r="BMA22" s="530" t="s">
        <v>550</v>
      </c>
      <c r="BMB22" s="530" t="s">
        <v>550</v>
      </c>
      <c r="BMC22" s="530" t="s">
        <v>550</v>
      </c>
      <c r="BMD22" s="530" t="s">
        <v>550</v>
      </c>
      <c r="BME22" s="530" t="s">
        <v>550</v>
      </c>
      <c r="BMF22" s="530" t="s">
        <v>550</v>
      </c>
      <c r="BMG22" s="530" t="s">
        <v>550</v>
      </c>
      <c r="BMH22" s="530" t="s">
        <v>550</v>
      </c>
      <c r="BMI22" s="530" t="s">
        <v>550</v>
      </c>
      <c r="BMJ22" s="530" t="s">
        <v>550</v>
      </c>
      <c r="BMK22" s="530" t="s">
        <v>550</v>
      </c>
      <c r="BML22" s="530" t="s">
        <v>550</v>
      </c>
      <c r="BMM22" s="530" t="s">
        <v>550</v>
      </c>
      <c r="BMN22" s="530" t="s">
        <v>550</v>
      </c>
      <c r="BMO22" s="530" t="s">
        <v>550</v>
      </c>
      <c r="BMP22" s="530" t="s">
        <v>550</v>
      </c>
      <c r="BMQ22" s="530" t="s">
        <v>550</v>
      </c>
      <c r="BMR22" s="530" t="s">
        <v>550</v>
      </c>
      <c r="BMS22" s="530" t="s">
        <v>550</v>
      </c>
      <c r="BMT22" s="530" t="s">
        <v>550</v>
      </c>
      <c r="BMU22" s="530" t="s">
        <v>550</v>
      </c>
      <c r="BMV22" s="530" t="s">
        <v>550</v>
      </c>
      <c r="BMW22" s="530" t="s">
        <v>550</v>
      </c>
      <c r="BMX22" s="530" t="s">
        <v>550</v>
      </c>
      <c r="BMY22" s="530" t="s">
        <v>550</v>
      </c>
      <c r="BMZ22" s="530" t="s">
        <v>550</v>
      </c>
      <c r="BNA22" s="530" t="s">
        <v>550</v>
      </c>
      <c r="BNB22" s="530" t="s">
        <v>550</v>
      </c>
      <c r="BNC22" s="530" t="s">
        <v>550</v>
      </c>
      <c r="BND22" s="530" t="s">
        <v>550</v>
      </c>
      <c r="BNE22" s="530" t="s">
        <v>550</v>
      </c>
      <c r="BNF22" s="530" t="s">
        <v>550</v>
      </c>
      <c r="BNG22" s="530" t="s">
        <v>550</v>
      </c>
      <c r="BNH22" s="530" t="s">
        <v>550</v>
      </c>
      <c r="BNI22" s="530" t="s">
        <v>550</v>
      </c>
      <c r="BNJ22" s="530" t="s">
        <v>550</v>
      </c>
      <c r="BNK22" s="530" t="s">
        <v>550</v>
      </c>
      <c r="BNL22" s="530" t="s">
        <v>550</v>
      </c>
      <c r="BNM22" s="530" t="s">
        <v>550</v>
      </c>
      <c r="BNN22" s="530" t="s">
        <v>550</v>
      </c>
      <c r="BNO22" s="530" t="s">
        <v>550</v>
      </c>
      <c r="BNP22" s="530" t="s">
        <v>550</v>
      </c>
      <c r="BNQ22" s="530" t="s">
        <v>550</v>
      </c>
      <c r="BNR22" s="530" t="s">
        <v>550</v>
      </c>
      <c r="BNS22" s="530" t="s">
        <v>550</v>
      </c>
      <c r="BNT22" s="530" t="s">
        <v>550</v>
      </c>
      <c r="BNU22" s="530" t="s">
        <v>550</v>
      </c>
      <c r="BNV22" s="530" t="s">
        <v>550</v>
      </c>
      <c r="BNW22" s="530" t="s">
        <v>550</v>
      </c>
      <c r="BNX22" s="530" t="s">
        <v>550</v>
      </c>
      <c r="BNY22" s="530" t="s">
        <v>550</v>
      </c>
      <c r="BNZ22" s="530" t="s">
        <v>550</v>
      </c>
      <c r="BOA22" s="530" t="s">
        <v>550</v>
      </c>
      <c r="BOB22" s="530" t="s">
        <v>550</v>
      </c>
      <c r="BOC22" s="530" t="s">
        <v>550</v>
      </c>
      <c r="BOD22" s="530" t="s">
        <v>550</v>
      </c>
      <c r="BOE22" s="530" t="s">
        <v>550</v>
      </c>
      <c r="BOF22" s="530" t="s">
        <v>550</v>
      </c>
      <c r="BOG22" s="530" t="s">
        <v>550</v>
      </c>
      <c r="BOH22" s="530" t="s">
        <v>550</v>
      </c>
      <c r="BOI22" s="530" t="s">
        <v>550</v>
      </c>
      <c r="BOJ22" s="530" t="s">
        <v>550</v>
      </c>
      <c r="BOK22" s="530" t="s">
        <v>550</v>
      </c>
      <c r="BOL22" s="530" t="s">
        <v>550</v>
      </c>
      <c r="BOM22" s="530" t="s">
        <v>550</v>
      </c>
      <c r="BON22" s="530" t="s">
        <v>550</v>
      </c>
      <c r="BOO22" s="530" t="s">
        <v>550</v>
      </c>
      <c r="BOP22" s="530" t="s">
        <v>550</v>
      </c>
      <c r="BOQ22" s="530" t="s">
        <v>550</v>
      </c>
      <c r="BOR22" s="530" t="s">
        <v>550</v>
      </c>
      <c r="BOS22" s="530" t="s">
        <v>550</v>
      </c>
      <c r="BOT22" s="530" t="s">
        <v>550</v>
      </c>
      <c r="BOU22" s="530" t="s">
        <v>550</v>
      </c>
      <c r="BOV22" s="530" t="s">
        <v>550</v>
      </c>
      <c r="BOW22" s="530" t="s">
        <v>550</v>
      </c>
      <c r="BOX22" s="530" t="s">
        <v>550</v>
      </c>
      <c r="BOY22" s="530" t="s">
        <v>550</v>
      </c>
      <c r="BOZ22" s="530" t="s">
        <v>550</v>
      </c>
      <c r="BPA22" s="530" t="s">
        <v>550</v>
      </c>
      <c r="BPB22" s="530" t="s">
        <v>550</v>
      </c>
      <c r="BPC22" s="530" t="s">
        <v>550</v>
      </c>
      <c r="BPD22" s="530" t="s">
        <v>550</v>
      </c>
      <c r="BPE22" s="530" t="s">
        <v>550</v>
      </c>
      <c r="BPF22" s="530" t="s">
        <v>550</v>
      </c>
      <c r="BPG22" s="530" t="s">
        <v>550</v>
      </c>
      <c r="BPH22" s="530" t="s">
        <v>550</v>
      </c>
      <c r="BPI22" s="530" t="s">
        <v>550</v>
      </c>
      <c r="BPJ22" s="530" t="s">
        <v>550</v>
      </c>
      <c r="BPK22" s="530" t="s">
        <v>550</v>
      </c>
      <c r="BPL22" s="530" t="s">
        <v>550</v>
      </c>
      <c r="BPM22" s="530" t="s">
        <v>550</v>
      </c>
      <c r="BPN22" s="530" t="s">
        <v>550</v>
      </c>
      <c r="BPO22" s="530" t="s">
        <v>550</v>
      </c>
      <c r="BPP22" s="530" t="s">
        <v>550</v>
      </c>
      <c r="BPQ22" s="530" t="s">
        <v>550</v>
      </c>
      <c r="BPR22" s="530" t="s">
        <v>550</v>
      </c>
      <c r="BPS22" s="530" t="s">
        <v>550</v>
      </c>
      <c r="BPT22" s="530" t="s">
        <v>550</v>
      </c>
      <c r="BPU22" s="530" t="s">
        <v>550</v>
      </c>
      <c r="BPV22" s="530" t="s">
        <v>550</v>
      </c>
      <c r="BPW22" s="530" t="s">
        <v>550</v>
      </c>
      <c r="BPX22" s="530" t="s">
        <v>550</v>
      </c>
      <c r="BPY22" s="530" t="s">
        <v>550</v>
      </c>
      <c r="BPZ22" s="530" t="s">
        <v>550</v>
      </c>
      <c r="BQA22" s="530" t="s">
        <v>550</v>
      </c>
      <c r="BQB22" s="530" t="s">
        <v>550</v>
      </c>
      <c r="BQC22" s="530" t="s">
        <v>550</v>
      </c>
      <c r="BQD22" s="530" t="s">
        <v>550</v>
      </c>
      <c r="BQE22" s="530" t="s">
        <v>550</v>
      </c>
      <c r="BQF22" s="530" t="s">
        <v>550</v>
      </c>
      <c r="BQG22" s="530" t="s">
        <v>550</v>
      </c>
      <c r="BQH22" s="530" t="s">
        <v>550</v>
      </c>
      <c r="BQI22" s="530" t="s">
        <v>550</v>
      </c>
      <c r="BQJ22" s="530" t="s">
        <v>550</v>
      </c>
      <c r="BQK22" s="530" t="s">
        <v>550</v>
      </c>
      <c r="BQL22" s="530" t="s">
        <v>550</v>
      </c>
      <c r="BQM22" s="530" t="s">
        <v>550</v>
      </c>
      <c r="BQN22" s="530" t="s">
        <v>550</v>
      </c>
      <c r="BQO22" s="530" t="s">
        <v>550</v>
      </c>
      <c r="BQP22" s="530" t="s">
        <v>550</v>
      </c>
      <c r="BQQ22" s="530" t="s">
        <v>550</v>
      </c>
      <c r="BQR22" s="530" t="s">
        <v>550</v>
      </c>
      <c r="BQS22" s="530" t="s">
        <v>550</v>
      </c>
      <c r="BQT22" s="530" t="s">
        <v>550</v>
      </c>
      <c r="BQU22" s="530" t="s">
        <v>550</v>
      </c>
      <c r="BQV22" s="530" t="s">
        <v>550</v>
      </c>
      <c r="BQW22" s="530" t="s">
        <v>550</v>
      </c>
      <c r="BQX22" s="530" t="s">
        <v>550</v>
      </c>
      <c r="BQY22" s="530" t="s">
        <v>550</v>
      </c>
      <c r="BQZ22" s="530" t="s">
        <v>550</v>
      </c>
      <c r="BRA22" s="530" t="s">
        <v>550</v>
      </c>
      <c r="BRB22" s="530" t="s">
        <v>550</v>
      </c>
      <c r="BRC22" s="530" t="s">
        <v>550</v>
      </c>
      <c r="BRD22" s="530" t="s">
        <v>550</v>
      </c>
      <c r="BRE22" s="530" t="s">
        <v>550</v>
      </c>
      <c r="BRF22" s="530" t="s">
        <v>550</v>
      </c>
      <c r="BRG22" s="530" t="s">
        <v>550</v>
      </c>
      <c r="BRH22" s="530" t="s">
        <v>550</v>
      </c>
      <c r="BRI22" s="530" t="s">
        <v>550</v>
      </c>
      <c r="BRJ22" s="530" t="s">
        <v>550</v>
      </c>
      <c r="BRK22" s="530" t="s">
        <v>550</v>
      </c>
      <c r="BRL22" s="530" t="s">
        <v>550</v>
      </c>
      <c r="BRM22" s="530" t="s">
        <v>550</v>
      </c>
      <c r="BRN22" s="530" t="s">
        <v>550</v>
      </c>
      <c r="BRO22" s="530" t="s">
        <v>550</v>
      </c>
      <c r="BRP22" s="530" t="s">
        <v>550</v>
      </c>
      <c r="BRQ22" s="530" t="s">
        <v>550</v>
      </c>
      <c r="BRR22" s="530" t="s">
        <v>550</v>
      </c>
      <c r="BRS22" s="530" t="s">
        <v>550</v>
      </c>
      <c r="BRT22" s="530" t="s">
        <v>550</v>
      </c>
      <c r="BRU22" s="530" t="s">
        <v>550</v>
      </c>
      <c r="BRV22" s="530" t="s">
        <v>550</v>
      </c>
      <c r="BRW22" s="530" t="s">
        <v>550</v>
      </c>
      <c r="BRX22" s="530" t="s">
        <v>550</v>
      </c>
      <c r="BRY22" s="530" t="s">
        <v>550</v>
      </c>
      <c r="BRZ22" s="530" t="s">
        <v>550</v>
      </c>
      <c r="BSA22" s="530" t="s">
        <v>550</v>
      </c>
      <c r="BSB22" s="530" t="s">
        <v>550</v>
      </c>
      <c r="BSC22" s="530" t="s">
        <v>550</v>
      </c>
      <c r="BSD22" s="530" t="s">
        <v>550</v>
      </c>
      <c r="BSE22" s="530" t="s">
        <v>550</v>
      </c>
      <c r="BSF22" s="530" t="s">
        <v>550</v>
      </c>
      <c r="BSG22" s="530" t="s">
        <v>550</v>
      </c>
      <c r="BSH22" s="530" t="s">
        <v>550</v>
      </c>
      <c r="BSI22" s="530" t="s">
        <v>550</v>
      </c>
      <c r="BSJ22" s="530" t="s">
        <v>550</v>
      </c>
      <c r="BSK22" s="530" t="s">
        <v>550</v>
      </c>
      <c r="BSL22" s="530" t="s">
        <v>550</v>
      </c>
      <c r="BSM22" s="530" t="s">
        <v>550</v>
      </c>
      <c r="BSN22" s="530" t="s">
        <v>550</v>
      </c>
      <c r="BSO22" s="530" t="s">
        <v>550</v>
      </c>
      <c r="BSP22" s="530" t="s">
        <v>550</v>
      </c>
      <c r="BSQ22" s="530" t="s">
        <v>550</v>
      </c>
      <c r="BSR22" s="530" t="s">
        <v>550</v>
      </c>
      <c r="BSS22" s="530" t="s">
        <v>550</v>
      </c>
      <c r="BST22" s="530" t="s">
        <v>550</v>
      </c>
      <c r="BSU22" s="530" t="s">
        <v>550</v>
      </c>
      <c r="BSV22" s="530" t="s">
        <v>550</v>
      </c>
      <c r="BSW22" s="530" t="s">
        <v>550</v>
      </c>
      <c r="BSX22" s="530" t="s">
        <v>550</v>
      </c>
      <c r="BSY22" s="530" t="s">
        <v>550</v>
      </c>
      <c r="BSZ22" s="530" t="s">
        <v>550</v>
      </c>
      <c r="BTA22" s="530" t="s">
        <v>550</v>
      </c>
      <c r="BTB22" s="530" t="s">
        <v>550</v>
      </c>
      <c r="BTC22" s="530" t="s">
        <v>550</v>
      </c>
      <c r="BTD22" s="530" t="s">
        <v>550</v>
      </c>
      <c r="BTE22" s="530" t="s">
        <v>550</v>
      </c>
      <c r="BTF22" s="530" t="s">
        <v>550</v>
      </c>
      <c r="BTG22" s="530" t="s">
        <v>550</v>
      </c>
      <c r="BTH22" s="530" t="s">
        <v>550</v>
      </c>
      <c r="BTI22" s="530" t="s">
        <v>550</v>
      </c>
      <c r="BTJ22" s="530" t="s">
        <v>550</v>
      </c>
      <c r="BTK22" s="530" t="s">
        <v>550</v>
      </c>
      <c r="BTL22" s="530" t="s">
        <v>550</v>
      </c>
      <c r="BTM22" s="530" t="s">
        <v>550</v>
      </c>
      <c r="BTN22" s="530" t="s">
        <v>550</v>
      </c>
      <c r="BTO22" s="530" t="s">
        <v>550</v>
      </c>
      <c r="BTP22" s="530" t="s">
        <v>550</v>
      </c>
      <c r="BTQ22" s="530" t="s">
        <v>550</v>
      </c>
      <c r="BTR22" s="530" t="s">
        <v>550</v>
      </c>
      <c r="BTS22" s="530" t="s">
        <v>550</v>
      </c>
      <c r="BTT22" s="530" t="s">
        <v>550</v>
      </c>
      <c r="BTU22" s="530" t="s">
        <v>550</v>
      </c>
      <c r="BTV22" s="530" t="s">
        <v>550</v>
      </c>
      <c r="BTW22" s="530" t="s">
        <v>550</v>
      </c>
      <c r="BTX22" s="530" t="s">
        <v>550</v>
      </c>
      <c r="BTY22" s="530" t="s">
        <v>550</v>
      </c>
      <c r="BTZ22" s="530" t="s">
        <v>550</v>
      </c>
      <c r="BUA22" s="530" t="s">
        <v>550</v>
      </c>
      <c r="BUB22" s="530" t="s">
        <v>550</v>
      </c>
      <c r="BUC22" s="530" t="s">
        <v>550</v>
      </c>
      <c r="BUD22" s="530" t="s">
        <v>550</v>
      </c>
      <c r="BUE22" s="530" t="s">
        <v>550</v>
      </c>
      <c r="BUF22" s="530" t="s">
        <v>550</v>
      </c>
      <c r="BUG22" s="530" t="s">
        <v>550</v>
      </c>
      <c r="BUH22" s="530" t="s">
        <v>550</v>
      </c>
      <c r="BUI22" s="530" t="s">
        <v>550</v>
      </c>
      <c r="BUJ22" s="530" t="s">
        <v>550</v>
      </c>
      <c r="BUK22" s="530" t="s">
        <v>550</v>
      </c>
      <c r="BUL22" s="530" t="s">
        <v>550</v>
      </c>
      <c r="BUM22" s="530" t="s">
        <v>550</v>
      </c>
      <c r="BUN22" s="530" t="s">
        <v>550</v>
      </c>
      <c r="BUO22" s="530" t="s">
        <v>550</v>
      </c>
      <c r="BUP22" s="530" t="s">
        <v>550</v>
      </c>
      <c r="BUQ22" s="530" t="s">
        <v>550</v>
      </c>
      <c r="BUR22" s="530" t="s">
        <v>550</v>
      </c>
      <c r="BUS22" s="530" t="s">
        <v>550</v>
      </c>
      <c r="BUT22" s="530" t="s">
        <v>550</v>
      </c>
      <c r="BUU22" s="530" t="s">
        <v>550</v>
      </c>
      <c r="BUV22" s="530" t="s">
        <v>550</v>
      </c>
      <c r="BUW22" s="530" t="s">
        <v>550</v>
      </c>
      <c r="BUX22" s="530" t="s">
        <v>550</v>
      </c>
      <c r="BUY22" s="530" t="s">
        <v>550</v>
      </c>
      <c r="BUZ22" s="530" t="s">
        <v>550</v>
      </c>
      <c r="BVA22" s="530" t="s">
        <v>550</v>
      </c>
      <c r="BVB22" s="530" t="s">
        <v>550</v>
      </c>
      <c r="BVC22" s="530" t="s">
        <v>550</v>
      </c>
      <c r="BVD22" s="530" t="s">
        <v>550</v>
      </c>
      <c r="BVE22" s="530" t="s">
        <v>550</v>
      </c>
      <c r="BVF22" s="530" t="s">
        <v>550</v>
      </c>
      <c r="BVG22" s="530" t="s">
        <v>550</v>
      </c>
      <c r="BVH22" s="530" t="s">
        <v>550</v>
      </c>
      <c r="BVI22" s="530" t="s">
        <v>550</v>
      </c>
      <c r="BVJ22" s="530" t="s">
        <v>550</v>
      </c>
      <c r="BVK22" s="530" t="s">
        <v>550</v>
      </c>
      <c r="BVL22" s="530" t="s">
        <v>550</v>
      </c>
      <c r="BVM22" s="530" t="s">
        <v>550</v>
      </c>
      <c r="BVN22" s="530" t="s">
        <v>550</v>
      </c>
      <c r="BVO22" s="530" t="s">
        <v>550</v>
      </c>
      <c r="BVP22" s="530" t="s">
        <v>550</v>
      </c>
      <c r="BVQ22" s="530" t="s">
        <v>550</v>
      </c>
      <c r="BVR22" s="530" t="s">
        <v>550</v>
      </c>
      <c r="BVS22" s="530" t="s">
        <v>550</v>
      </c>
      <c r="BVT22" s="530" t="s">
        <v>550</v>
      </c>
      <c r="BVU22" s="530" t="s">
        <v>550</v>
      </c>
      <c r="BVV22" s="530" t="s">
        <v>550</v>
      </c>
      <c r="BVW22" s="530" t="s">
        <v>550</v>
      </c>
      <c r="BVX22" s="530" t="s">
        <v>550</v>
      </c>
      <c r="BVY22" s="530" t="s">
        <v>550</v>
      </c>
      <c r="BVZ22" s="530" t="s">
        <v>550</v>
      </c>
      <c r="BWA22" s="530" t="s">
        <v>550</v>
      </c>
      <c r="BWB22" s="530" t="s">
        <v>550</v>
      </c>
      <c r="BWC22" s="530" t="s">
        <v>550</v>
      </c>
      <c r="BWD22" s="530" t="s">
        <v>550</v>
      </c>
      <c r="BWE22" s="530" t="s">
        <v>550</v>
      </c>
      <c r="BWF22" s="530" t="s">
        <v>550</v>
      </c>
      <c r="BWG22" s="530" t="s">
        <v>550</v>
      </c>
      <c r="BWH22" s="530" t="s">
        <v>550</v>
      </c>
      <c r="BWI22" s="530" t="s">
        <v>550</v>
      </c>
      <c r="BWJ22" s="530" t="s">
        <v>550</v>
      </c>
      <c r="BWK22" s="530" t="s">
        <v>550</v>
      </c>
      <c r="BWL22" s="530" t="s">
        <v>550</v>
      </c>
      <c r="BWM22" s="530" t="s">
        <v>550</v>
      </c>
      <c r="BWN22" s="530" t="s">
        <v>550</v>
      </c>
      <c r="BWO22" s="530" t="s">
        <v>550</v>
      </c>
      <c r="BWP22" s="530" t="s">
        <v>550</v>
      </c>
      <c r="BWQ22" s="530" t="s">
        <v>550</v>
      </c>
      <c r="BWR22" s="530" t="s">
        <v>550</v>
      </c>
      <c r="BWS22" s="530" t="s">
        <v>550</v>
      </c>
      <c r="BWT22" s="530" t="s">
        <v>550</v>
      </c>
      <c r="BWU22" s="530" t="s">
        <v>550</v>
      </c>
      <c r="BWV22" s="530" t="s">
        <v>550</v>
      </c>
      <c r="BWW22" s="530" t="s">
        <v>550</v>
      </c>
      <c r="BWX22" s="530" t="s">
        <v>550</v>
      </c>
      <c r="BWY22" s="530" t="s">
        <v>550</v>
      </c>
      <c r="BWZ22" s="530" t="s">
        <v>550</v>
      </c>
      <c r="BXA22" s="530" t="s">
        <v>550</v>
      </c>
      <c r="BXB22" s="530" t="s">
        <v>550</v>
      </c>
      <c r="BXC22" s="530" t="s">
        <v>550</v>
      </c>
      <c r="BXD22" s="530" t="s">
        <v>550</v>
      </c>
      <c r="BXE22" s="530" t="s">
        <v>550</v>
      </c>
      <c r="BXF22" s="530" t="s">
        <v>550</v>
      </c>
      <c r="BXG22" s="530" t="s">
        <v>550</v>
      </c>
      <c r="BXH22" s="530" t="s">
        <v>550</v>
      </c>
      <c r="BXI22" s="530" t="s">
        <v>550</v>
      </c>
      <c r="BXJ22" s="530" t="s">
        <v>550</v>
      </c>
      <c r="BXK22" s="530" t="s">
        <v>550</v>
      </c>
      <c r="BXL22" s="530" t="s">
        <v>550</v>
      </c>
      <c r="BXM22" s="530" t="s">
        <v>550</v>
      </c>
      <c r="BXN22" s="530" t="s">
        <v>550</v>
      </c>
      <c r="BXO22" s="530" t="s">
        <v>550</v>
      </c>
      <c r="BXP22" s="530" t="s">
        <v>550</v>
      </c>
      <c r="BXQ22" s="530" t="s">
        <v>550</v>
      </c>
      <c r="BXR22" s="530" t="s">
        <v>550</v>
      </c>
      <c r="BXS22" s="530" t="s">
        <v>550</v>
      </c>
      <c r="BXT22" s="530" t="s">
        <v>550</v>
      </c>
      <c r="BXU22" s="530" t="s">
        <v>550</v>
      </c>
      <c r="BXV22" s="530" t="s">
        <v>550</v>
      </c>
      <c r="BXW22" s="530" t="s">
        <v>550</v>
      </c>
      <c r="BXX22" s="530" t="s">
        <v>550</v>
      </c>
      <c r="BXY22" s="530" t="s">
        <v>550</v>
      </c>
      <c r="BXZ22" s="530" t="s">
        <v>550</v>
      </c>
      <c r="BYA22" s="530" t="s">
        <v>550</v>
      </c>
      <c r="BYB22" s="530" t="s">
        <v>550</v>
      </c>
      <c r="BYC22" s="530" t="s">
        <v>550</v>
      </c>
      <c r="BYD22" s="530" t="s">
        <v>550</v>
      </c>
      <c r="BYE22" s="530" t="s">
        <v>550</v>
      </c>
      <c r="BYF22" s="530" t="s">
        <v>550</v>
      </c>
      <c r="BYG22" s="530" t="s">
        <v>550</v>
      </c>
      <c r="BYH22" s="530" t="s">
        <v>550</v>
      </c>
      <c r="BYI22" s="530" t="s">
        <v>550</v>
      </c>
      <c r="BYJ22" s="530" t="s">
        <v>550</v>
      </c>
      <c r="BYK22" s="530" t="s">
        <v>550</v>
      </c>
      <c r="BYL22" s="530" t="s">
        <v>550</v>
      </c>
      <c r="BYM22" s="530" t="s">
        <v>550</v>
      </c>
      <c r="BYN22" s="530" t="s">
        <v>550</v>
      </c>
      <c r="BYO22" s="530" t="s">
        <v>550</v>
      </c>
      <c r="BYP22" s="530" t="s">
        <v>550</v>
      </c>
      <c r="BYQ22" s="530" t="s">
        <v>550</v>
      </c>
      <c r="BYR22" s="530" t="s">
        <v>550</v>
      </c>
      <c r="BYS22" s="530" t="s">
        <v>550</v>
      </c>
      <c r="BYT22" s="530" t="s">
        <v>550</v>
      </c>
      <c r="BYU22" s="530" t="s">
        <v>550</v>
      </c>
      <c r="BYV22" s="530" t="s">
        <v>550</v>
      </c>
      <c r="BYW22" s="530" t="s">
        <v>550</v>
      </c>
      <c r="BYX22" s="530" t="s">
        <v>550</v>
      </c>
      <c r="BYY22" s="530" t="s">
        <v>550</v>
      </c>
      <c r="BYZ22" s="530" t="s">
        <v>550</v>
      </c>
      <c r="BZA22" s="530" t="s">
        <v>550</v>
      </c>
      <c r="BZB22" s="530" t="s">
        <v>550</v>
      </c>
      <c r="BZC22" s="530" t="s">
        <v>550</v>
      </c>
      <c r="BZD22" s="530" t="s">
        <v>550</v>
      </c>
      <c r="BZE22" s="530" t="s">
        <v>550</v>
      </c>
      <c r="BZF22" s="530" t="s">
        <v>550</v>
      </c>
      <c r="BZG22" s="530" t="s">
        <v>550</v>
      </c>
      <c r="BZH22" s="530" t="s">
        <v>550</v>
      </c>
      <c r="BZI22" s="530" t="s">
        <v>550</v>
      </c>
      <c r="BZJ22" s="530" t="s">
        <v>550</v>
      </c>
      <c r="BZK22" s="530" t="s">
        <v>550</v>
      </c>
      <c r="BZL22" s="530" t="s">
        <v>550</v>
      </c>
      <c r="BZM22" s="530" t="s">
        <v>550</v>
      </c>
      <c r="BZN22" s="530" t="s">
        <v>550</v>
      </c>
      <c r="BZO22" s="530" t="s">
        <v>550</v>
      </c>
      <c r="BZP22" s="530" t="s">
        <v>550</v>
      </c>
      <c r="BZQ22" s="530" t="s">
        <v>550</v>
      </c>
      <c r="BZR22" s="530" t="s">
        <v>550</v>
      </c>
      <c r="BZS22" s="530" t="s">
        <v>550</v>
      </c>
      <c r="BZT22" s="530" t="s">
        <v>550</v>
      </c>
      <c r="BZU22" s="530" t="s">
        <v>550</v>
      </c>
      <c r="BZV22" s="530" t="s">
        <v>550</v>
      </c>
      <c r="BZW22" s="530" t="s">
        <v>550</v>
      </c>
      <c r="BZX22" s="530" t="s">
        <v>550</v>
      </c>
      <c r="BZY22" s="530" t="s">
        <v>550</v>
      </c>
      <c r="BZZ22" s="530" t="s">
        <v>550</v>
      </c>
      <c r="CAA22" s="530" t="s">
        <v>550</v>
      </c>
      <c r="CAB22" s="530" t="s">
        <v>550</v>
      </c>
      <c r="CAC22" s="530" t="s">
        <v>550</v>
      </c>
      <c r="CAD22" s="530" t="s">
        <v>550</v>
      </c>
      <c r="CAE22" s="530" t="s">
        <v>550</v>
      </c>
      <c r="CAF22" s="530" t="s">
        <v>550</v>
      </c>
      <c r="CAG22" s="530" t="s">
        <v>550</v>
      </c>
      <c r="CAH22" s="530" t="s">
        <v>550</v>
      </c>
      <c r="CAI22" s="530" t="s">
        <v>550</v>
      </c>
      <c r="CAJ22" s="530" t="s">
        <v>550</v>
      </c>
      <c r="CAK22" s="530" t="s">
        <v>550</v>
      </c>
      <c r="CAL22" s="530" t="s">
        <v>550</v>
      </c>
      <c r="CAM22" s="530" t="s">
        <v>550</v>
      </c>
      <c r="CAN22" s="530" t="s">
        <v>550</v>
      </c>
      <c r="CAO22" s="530" t="s">
        <v>550</v>
      </c>
      <c r="CAP22" s="530" t="s">
        <v>550</v>
      </c>
      <c r="CAQ22" s="530" t="s">
        <v>550</v>
      </c>
      <c r="CAR22" s="530" t="s">
        <v>550</v>
      </c>
      <c r="CAS22" s="530" t="s">
        <v>550</v>
      </c>
      <c r="CAT22" s="530" t="s">
        <v>550</v>
      </c>
      <c r="CAU22" s="530" t="s">
        <v>550</v>
      </c>
      <c r="CAV22" s="530" t="s">
        <v>550</v>
      </c>
      <c r="CAW22" s="530" t="s">
        <v>550</v>
      </c>
      <c r="CAX22" s="530" t="s">
        <v>550</v>
      </c>
      <c r="CAY22" s="530" t="s">
        <v>550</v>
      </c>
      <c r="CAZ22" s="530" t="s">
        <v>550</v>
      </c>
      <c r="CBA22" s="530" t="s">
        <v>550</v>
      </c>
      <c r="CBB22" s="530" t="s">
        <v>550</v>
      </c>
      <c r="CBC22" s="530" t="s">
        <v>550</v>
      </c>
      <c r="CBD22" s="530" t="s">
        <v>550</v>
      </c>
      <c r="CBE22" s="530" t="s">
        <v>550</v>
      </c>
      <c r="CBF22" s="530" t="s">
        <v>550</v>
      </c>
      <c r="CBG22" s="530" t="s">
        <v>550</v>
      </c>
      <c r="CBH22" s="530" t="s">
        <v>550</v>
      </c>
      <c r="CBI22" s="530" t="s">
        <v>550</v>
      </c>
      <c r="CBJ22" s="530" t="s">
        <v>550</v>
      </c>
      <c r="CBK22" s="530" t="s">
        <v>550</v>
      </c>
      <c r="CBL22" s="530" t="s">
        <v>550</v>
      </c>
      <c r="CBM22" s="530" t="s">
        <v>550</v>
      </c>
      <c r="CBN22" s="530" t="s">
        <v>550</v>
      </c>
      <c r="CBO22" s="530" t="s">
        <v>550</v>
      </c>
      <c r="CBP22" s="530" t="s">
        <v>550</v>
      </c>
      <c r="CBQ22" s="530" t="s">
        <v>550</v>
      </c>
      <c r="CBR22" s="530" t="s">
        <v>550</v>
      </c>
      <c r="CBS22" s="530" t="s">
        <v>550</v>
      </c>
      <c r="CBT22" s="530" t="s">
        <v>550</v>
      </c>
      <c r="CBU22" s="530" t="s">
        <v>550</v>
      </c>
      <c r="CBV22" s="530" t="s">
        <v>550</v>
      </c>
      <c r="CBW22" s="530" t="s">
        <v>550</v>
      </c>
      <c r="CBX22" s="530" t="s">
        <v>550</v>
      </c>
      <c r="CBY22" s="530" t="s">
        <v>550</v>
      </c>
      <c r="CBZ22" s="530" t="s">
        <v>550</v>
      </c>
      <c r="CCA22" s="530" t="s">
        <v>550</v>
      </c>
      <c r="CCB22" s="530" t="s">
        <v>550</v>
      </c>
      <c r="CCC22" s="530" t="s">
        <v>550</v>
      </c>
      <c r="CCD22" s="530" t="s">
        <v>550</v>
      </c>
      <c r="CCE22" s="530" t="s">
        <v>550</v>
      </c>
      <c r="CCF22" s="530" t="s">
        <v>550</v>
      </c>
      <c r="CCG22" s="530" t="s">
        <v>550</v>
      </c>
      <c r="CCH22" s="530" t="s">
        <v>550</v>
      </c>
      <c r="CCI22" s="530" t="s">
        <v>550</v>
      </c>
      <c r="CCJ22" s="530" t="s">
        <v>550</v>
      </c>
      <c r="CCK22" s="530" t="s">
        <v>550</v>
      </c>
      <c r="CCL22" s="530" t="s">
        <v>550</v>
      </c>
      <c r="CCM22" s="530" t="s">
        <v>550</v>
      </c>
      <c r="CCN22" s="530" t="s">
        <v>550</v>
      </c>
      <c r="CCO22" s="530" t="s">
        <v>550</v>
      </c>
      <c r="CCP22" s="530" t="s">
        <v>550</v>
      </c>
      <c r="CCQ22" s="530" t="s">
        <v>550</v>
      </c>
      <c r="CCR22" s="530" t="s">
        <v>550</v>
      </c>
      <c r="CCS22" s="530" t="s">
        <v>550</v>
      </c>
      <c r="CCT22" s="530" t="s">
        <v>550</v>
      </c>
      <c r="CCU22" s="530" t="s">
        <v>550</v>
      </c>
      <c r="CCV22" s="530" t="s">
        <v>550</v>
      </c>
      <c r="CCW22" s="530" t="s">
        <v>550</v>
      </c>
      <c r="CCX22" s="530" t="s">
        <v>550</v>
      </c>
      <c r="CCY22" s="530" t="s">
        <v>550</v>
      </c>
      <c r="CCZ22" s="530" t="s">
        <v>550</v>
      </c>
      <c r="CDA22" s="530" t="s">
        <v>550</v>
      </c>
      <c r="CDB22" s="530" t="s">
        <v>550</v>
      </c>
      <c r="CDC22" s="530" t="s">
        <v>550</v>
      </c>
      <c r="CDD22" s="530" t="s">
        <v>550</v>
      </c>
      <c r="CDE22" s="530" t="s">
        <v>550</v>
      </c>
      <c r="CDF22" s="530" t="s">
        <v>550</v>
      </c>
      <c r="CDG22" s="530" t="s">
        <v>550</v>
      </c>
      <c r="CDH22" s="530" t="s">
        <v>550</v>
      </c>
      <c r="CDI22" s="530" t="s">
        <v>550</v>
      </c>
      <c r="CDJ22" s="530" t="s">
        <v>550</v>
      </c>
      <c r="CDK22" s="530" t="s">
        <v>550</v>
      </c>
      <c r="CDL22" s="530" t="s">
        <v>550</v>
      </c>
      <c r="CDM22" s="530" t="s">
        <v>550</v>
      </c>
      <c r="CDN22" s="530" t="s">
        <v>550</v>
      </c>
      <c r="CDO22" s="530" t="s">
        <v>550</v>
      </c>
      <c r="CDP22" s="530" t="s">
        <v>550</v>
      </c>
      <c r="CDQ22" s="530" t="s">
        <v>550</v>
      </c>
      <c r="CDR22" s="530" t="s">
        <v>550</v>
      </c>
      <c r="CDS22" s="530" t="s">
        <v>550</v>
      </c>
      <c r="CDT22" s="530" t="s">
        <v>550</v>
      </c>
      <c r="CDU22" s="530" t="s">
        <v>550</v>
      </c>
      <c r="CDV22" s="530" t="s">
        <v>550</v>
      </c>
      <c r="CDW22" s="530" t="s">
        <v>550</v>
      </c>
      <c r="CDX22" s="530" t="s">
        <v>550</v>
      </c>
      <c r="CDY22" s="530" t="s">
        <v>550</v>
      </c>
      <c r="CDZ22" s="530" t="s">
        <v>550</v>
      </c>
      <c r="CEA22" s="530" t="s">
        <v>550</v>
      </c>
      <c r="CEB22" s="530" t="s">
        <v>550</v>
      </c>
      <c r="CEC22" s="530" t="s">
        <v>550</v>
      </c>
      <c r="CED22" s="530" t="s">
        <v>550</v>
      </c>
      <c r="CEE22" s="530" t="s">
        <v>550</v>
      </c>
      <c r="CEF22" s="530" t="s">
        <v>550</v>
      </c>
      <c r="CEG22" s="530" t="s">
        <v>550</v>
      </c>
      <c r="CEH22" s="530" t="s">
        <v>550</v>
      </c>
      <c r="CEI22" s="530" t="s">
        <v>550</v>
      </c>
      <c r="CEJ22" s="530" t="s">
        <v>550</v>
      </c>
      <c r="CEK22" s="530" t="s">
        <v>550</v>
      </c>
      <c r="CEL22" s="530" t="s">
        <v>550</v>
      </c>
      <c r="CEM22" s="530" t="s">
        <v>550</v>
      </c>
      <c r="CEN22" s="530" t="s">
        <v>550</v>
      </c>
      <c r="CEO22" s="530" t="s">
        <v>550</v>
      </c>
      <c r="CEP22" s="530" t="s">
        <v>550</v>
      </c>
      <c r="CEQ22" s="530" t="s">
        <v>550</v>
      </c>
      <c r="CER22" s="530" t="s">
        <v>550</v>
      </c>
      <c r="CES22" s="530" t="s">
        <v>550</v>
      </c>
      <c r="CET22" s="530" t="s">
        <v>550</v>
      </c>
      <c r="CEU22" s="530" t="s">
        <v>550</v>
      </c>
      <c r="CEV22" s="530" t="s">
        <v>550</v>
      </c>
      <c r="CEW22" s="530" t="s">
        <v>550</v>
      </c>
      <c r="CEX22" s="530" t="s">
        <v>550</v>
      </c>
      <c r="CEY22" s="530" t="s">
        <v>550</v>
      </c>
      <c r="CEZ22" s="530" t="s">
        <v>550</v>
      </c>
      <c r="CFA22" s="530" t="s">
        <v>550</v>
      </c>
      <c r="CFB22" s="530" t="s">
        <v>550</v>
      </c>
      <c r="CFC22" s="530" t="s">
        <v>550</v>
      </c>
      <c r="CFD22" s="530" t="s">
        <v>550</v>
      </c>
      <c r="CFE22" s="530" t="s">
        <v>550</v>
      </c>
      <c r="CFF22" s="530" t="s">
        <v>550</v>
      </c>
      <c r="CFG22" s="530" t="s">
        <v>550</v>
      </c>
      <c r="CFH22" s="530" t="s">
        <v>550</v>
      </c>
      <c r="CFI22" s="530" t="s">
        <v>550</v>
      </c>
      <c r="CFJ22" s="530" t="s">
        <v>550</v>
      </c>
      <c r="CFK22" s="530" t="s">
        <v>550</v>
      </c>
      <c r="CFL22" s="530" t="s">
        <v>550</v>
      </c>
      <c r="CFM22" s="530" t="s">
        <v>550</v>
      </c>
      <c r="CFN22" s="530" t="s">
        <v>550</v>
      </c>
      <c r="CFO22" s="530" t="s">
        <v>550</v>
      </c>
      <c r="CFP22" s="530" t="s">
        <v>550</v>
      </c>
      <c r="CFQ22" s="530" t="s">
        <v>550</v>
      </c>
      <c r="CFR22" s="530" t="s">
        <v>550</v>
      </c>
      <c r="CFS22" s="530" t="s">
        <v>550</v>
      </c>
      <c r="CFT22" s="530" t="s">
        <v>550</v>
      </c>
      <c r="CFU22" s="530" t="s">
        <v>550</v>
      </c>
      <c r="CFV22" s="530" t="s">
        <v>550</v>
      </c>
      <c r="CFW22" s="530" t="s">
        <v>550</v>
      </c>
      <c r="CFX22" s="530" t="s">
        <v>550</v>
      </c>
      <c r="CFY22" s="530" t="s">
        <v>550</v>
      </c>
      <c r="CFZ22" s="530" t="s">
        <v>550</v>
      </c>
      <c r="CGA22" s="530" t="s">
        <v>550</v>
      </c>
      <c r="CGB22" s="530" t="s">
        <v>550</v>
      </c>
      <c r="CGC22" s="530" t="s">
        <v>550</v>
      </c>
      <c r="CGD22" s="530" t="s">
        <v>550</v>
      </c>
      <c r="CGE22" s="530" t="s">
        <v>550</v>
      </c>
      <c r="CGF22" s="530" t="s">
        <v>550</v>
      </c>
      <c r="CGG22" s="530" t="s">
        <v>550</v>
      </c>
      <c r="CGH22" s="530" t="s">
        <v>550</v>
      </c>
      <c r="CGI22" s="530" t="s">
        <v>550</v>
      </c>
      <c r="CGJ22" s="530" t="s">
        <v>550</v>
      </c>
      <c r="CGK22" s="530" t="s">
        <v>550</v>
      </c>
      <c r="CGL22" s="530" t="s">
        <v>550</v>
      </c>
      <c r="CGM22" s="530" t="s">
        <v>550</v>
      </c>
      <c r="CGN22" s="530" t="s">
        <v>550</v>
      </c>
      <c r="CGO22" s="530" t="s">
        <v>550</v>
      </c>
      <c r="CGP22" s="530" t="s">
        <v>550</v>
      </c>
      <c r="CGQ22" s="530" t="s">
        <v>550</v>
      </c>
      <c r="CGR22" s="530" t="s">
        <v>550</v>
      </c>
      <c r="CGS22" s="530" t="s">
        <v>550</v>
      </c>
      <c r="CGT22" s="530" t="s">
        <v>550</v>
      </c>
      <c r="CGU22" s="530" t="s">
        <v>550</v>
      </c>
      <c r="CGV22" s="530" t="s">
        <v>550</v>
      </c>
      <c r="CGW22" s="530" t="s">
        <v>550</v>
      </c>
      <c r="CGX22" s="530" t="s">
        <v>550</v>
      </c>
      <c r="CGY22" s="530" t="s">
        <v>550</v>
      </c>
      <c r="CGZ22" s="530" t="s">
        <v>550</v>
      </c>
      <c r="CHA22" s="530" t="s">
        <v>550</v>
      </c>
      <c r="CHB22" s="530" t="s">
        <v>550</v>
      </c>
      <c r="CHC22" s="530" t="s">
        <v>550</v>
      </c>
      <c r="CHD22" s="530" t="s">
        <v>550</v>
      </c>
      <c r="CHE22" s="530" t="s">
        <v>550</v>
      </c>
      <c r="CHF22" s="530" t="s">
        <v>550</v>
      </c>
      <c r="CHG22" s="530" t="s">
        <v>550</v>
      </c>
      <c r="CHH22" s="530" t="s">
        <v>550</v>
      </c>
      <c r="CHI22" s="530" t="s">
        <v>550</v>
      </c>
      <c r="CHJ22" s="530" t="s">
        <v>550</v>
      </c>
      <c r="CHK22" s="530" t="s">
        <v>550</v>
      </c>
      <c r="CHL22" s="530" t="s">
        <v>550</v>
      </c>
      <c r="CHM22" s="530" t="s">
        <v>550</v>
      </c>
      <c r="CHN22" s="530" t="s">
        <v>550</v>
      </c>
      <c r="CHO22" s="530" t="s">
        <v>550</v>
      </c>
      <c r="CHP22" s="530" t="s">
        <v>550</v>
      </c>
      <c r="CHQ22" s="530" t="s">
        <v>550</v>
      </c>
      <c r="CHR22" s="530" t="s">
        <v>550</v>
      </c>
      <c r="CHS22" s="530" t="s">
        <v>550</v>
      </c>
      <c r="CHT22" s="530" t="s">
        <v>550</v>
      </c>
      <c r="CHU22" s="530" t="s">
        <v>550</v>
      </c>
      <c r="CHV22" s="530" t="s">
        <v>550</v>
      </c>
      <c r="CHW22" s="530" t="s">
        <v>550</v>
      </c>
      <c r="CHX22" s="530" t="s">
        <v>550</v>
      </c>
      <c r="CHY22" s="530" t="s">
        <v>550</v>
      </c>
      <c r="CHZ22" s="530" t="s">
        <v>550</v>
      </c>
      <c r="CIA22" s="530" t="s">
        <v>550</v>
      </c>
      <c r="CIB22" s="530" t="s">
        <v>550</v>
      </c>
      <c r="CIC22" s="530" t="s">
        <v>550</v>
      </c>
      <c r="CID22" s="530" t="s">
        <v>550</v>
      </c>
      <c r="CIE22" s="530" t="s">
        <v>550</v>
      </c>
      <c r="CIF22" s="530" t="s">
        <v>550</v>
      </c>
      <c r="CIG22" s="530" t="s">
        <v>550</v>
      </c>
      <c r="CIH22" s="530" t="s">
        <v>550</v>
      </c>
      <c r="CII22" s="530" t="s">
        <v>550</v>
      </c>
      <c r="CIJ22" s="530" t="s">
        <v>550</v>
      </c>
      <c r="CIK22" s="530" t="s">
        <v>550</v>
      </c>
      <c r="CIL22" s="530" t="s">
        <v>550</v>
      </c>
      <c r="CIM22" s="530" t="s">
        <v>550</v>
      </c>
      <c r="CIN22" s="530" t="s">
        <v>550</v>
      </c>
      <c r="CIO22" s="530" t="s">
        <v>550</v>
      </c>
      <c r="CIP22" s="530" t="s">
        <v>550</v>
      </c>
      <c r="CIQ22" s="530" t="s">
        <v>550</v>
      </c>
      <c r="CIR22" s="530" t="s">
        <v>550</v>
      </c>
      <c r="CIS22" s="530" t="s">
        <v>550</v>
      </c>
      <c r="CIT22" s="530" t="s">
        <v>550</v>
      </c>
      <c r="CIU22" s="530" t="s">
        <v>550</v>
      </c>
      <c r="CIV22" s="530" t="s">
        <v>550</v>
      </c>
      <c r="CIW22" s="530" t="s">
        <v>550</v>
      </c>
      <c r="CIX22" s="530" t="s">
        <v>550</v>
      </c>
      <c r="CIY22" s="530" t="s">
        <v>550</v>
      </c>
      <c r="CIZ22" s="530" t="s">
        <v>550</v>
      </c>
      <c r="CJA22" s="530" t="s">
        <v>550</v>
      </c>
      <c r="CJB22" s="530" t="s">
        <v>550</v>
      </c>
      <c r="CJC22" s="530" t="s">
        <v>550</v>
      </c>
      <c r="CJD22" s="530" t="s">
        <v>550</v>
      </c>
      <c r="CJE22" s="530" t="s">
        <v>550</v>
      </c>
      <c r="CJF22" s="530" t="s">
        <v>550</v>
      </c>
      <c r="CJG22" s="530" t="s">
        <v>550</v>
      </c>
      <c r="CJH22" s="530" t="s">
        <v>550</v>
      </c>
      <c r="CJI22" s="530" t="s">
        <v>550</v>
      </c>
      <c r="CJJ22" s="530" t="s">
        <v>550</v>
      </c>
      <c r="CJK22" s="530" t="s">
        <v>550</v>
      </c>
      <c r="CJL22" s="530" t="s">
        <v>550</v>
      </c>
      <c r="CJM22" s="530" t="s">
        <v>550</v>
      </c>
      <c r="CJN22" s="530" t="s">
        <v>550</v>
      </c>
      <c r="CJO22" s="530" t="s">
        <v>550</v>
      </c>
      <c r="CJP22" s="530" t="s">
        <v>550</v>
      </c>
      <c r="CJQ22" s="530" t="s">
        <v>550</v>
      </c>
      <c r="CJR22" s="530" t="s">
        <v>550</v>
      </c>
      <c r="CJS22" s="530" t="s">
        <v>550</v>
      </c>
      <c r="CJT22" s="530" t="s">
        <v>550</v>
      </c>
      <c r="CJU22" s="530" t="s">
        <v>550</v>
      </c>
      <c r="CJV22" s="530" t="s">
        <v>550</v>
      </c>
      <c r="CJW22" s="530" t="s">
        <v>550</v>
      </c>
      <c r="CJX22" s="530" t="s">
        <v>550</v>
      </c>
      <c r="CJY22" s="530" t="s">
        <v>550</v>
      </c>
      <c r="CJZ22" s="530" t="s">
        <v>550</v>
      </c>
      <c r="CKA22" s="530" t="s">
        <v>550</v>
      </c>
      <c r="CKB22" s="530" t="s">
        <v>550</v>
      </c>
      <c r="CKC22" s="530" t="s">
        <v>550</v>
      </c>
      <c r="CKD22" s="530" t="s">
        <v>550</v>
      </c>
      <c r="CKE22" s="530" t="s">
        <v>550</v>
      </c>
      <c r="CKF22" s="530" t="s">
        <v>550</v>
      </c>
      <c r="CKG22" s="530" t="s">
        <v>550</v>
      </c>
      <c r="CKH22" s="530" t="s">
        <v>550</v>
      </c>
      <c r="CKI22" s="530" t="s">
        <v>550</v>
      </c>
      <c r="CKJ22" s="530" t="s">
        <v>550</v>
      </c>
      <c r="CKK22" s="530" t="s">
        <v>550</v>
      </c>
      <c r="CKL22" s="530" t="s">
        <v>550</v>
      </c>
      <c r="CKM22" s="530" t="s">
        <v>550</v>
      </c>
      <c r="CKN22" s="530" t="s">
        <v>550</v>
      </c>
      <c r="CKO22" s="530" t="s">
        <v>550</v>
      </c>
      <c r="CKP22" s="530" t="s">
        <v>550</v>
      </c>
      <c r="CKQ22" s="530" t="s">
        <v>550</v>
      </c>
      <c r="CKR22" s="530" t="s">
        <v>550</v>
      </c>
      <c r="CKS22" s="530" t="s">
        <v>550</v>
      </c>
      <c r="CKT22" s="530" t="s">
        <v>550</v>
      </c>
      <c r="CKU22" s="530" t="s">
        <v>550</v>
      </c>
      <c r="CKV22" s="530" t="s">
        <v>550</v>
      </c>
      <c r="CKW22" s="530" t="s">
        <v>550</v>
      </c>
      <c r="CKX22" s="530" t="s">
        <v>550</v>
      </c>
      <c r="CKY22" s="530" t="s">
        <v>550</v>
      </c>
      <c r="CKZ22" s="530" t="s">
        <v>550</v>
      </c>
      <c r="CLA22" s="530" t="s">
        <v>550</v>
      </c>
      <c r="CLB22" s="530" t="s">
        <v>550</v>
      </c>
      <c r="CLC22" s="530" t="s">
        <v>550</v>
      </c>
      <c r="CLD22" s="530" t="s">
        <v>550</v>
      </c>
      <c r="CLE22" s="530" t="s">
        <v>550</v>
      </c>
      <c r="CLF22" s="530" t="s">
        <v>550</v>
      </c>
      <c r="CLG22" s="530" t="s">
        <v>550</v>
      </c>
      <c r="CLH22" s="530" t="s">
        <v>550</v>
      </c>
      <c r="CLI22" s="530" t="s">
        <v>550</v>
      </c>
      <c r="CLJ22" s="530" t="s">
        <v>550</v>
      </c>
      <c r="CLK22" s="530" t="s">
        <v>550</v>
      </c>
      <c r="CLL22" s="530" t="s">
        <v>550</v>
      </c>
      <c r="CLM22" s="530" t="s">
        <v>550</v>
      </c>
      <c r="CLN22" s="530" t="s">
        <v>550</v>
      </c>
      <c r="CLO22" s="530" t="s">
        <v>550</v>
      </c>
      <c r="CLP22" s="530" t="s">
        <v>550</v>
      </c>
      <c r="CLQ22" s="530" t="s">
        <v>550</v>
      </c>
      <c r="CLR22" s="530" t="s">
        <v>550</v>
      </c>
      <c r="CLS22" s="530" t="s">
        <v>550</v>
      </c>
      <c r="CLT22" s="530" t="s">
        <v>550</v>
      </c>
      <c r="CLU22" s="530" t="s">
        <v>550</v>
      </c>
      <c r="CLV22" s="530" t="s">
        <v>550</v>
      </c>
      <c r="CLW22" s="530" t="s">
        <v>550</v>
      </c>
      <c r="CLX22" s="530" t="s">
        <v>550</v>
      </c>
      <c r="CLY22" s="530" t="s">
        <v>550</v>
      </c>
      <c r="CLZ22" s="530" t="s">
        <v>550</v>
      </c>
      <c r="CMA22" s="530" t="s">
        <v>550</v>
      </c>
      <c r="CMB22" s="530" t="s">
        <v>550</v>
      </c>
      <c r="CMC22" s="530" t="s">
        <v>550</v>
      </c>
      <c r="CMD22" s="530" t="s">
        <v>550</v>
      </c>
      <c r="CME22" s="530" t="s">
        <v>550</v>
      </c>
      <c r="CMF22" s="530" t="s">
        <v>550</v>
      </c>
      <c r="CMG22" s="530" t="s">
        <v>550</v>
      </c>
      <c r="CMH22" s="530" t="s">
        <v>550</v>
      </c>
      <c r="CMI22" s="530" t="s">
        <v>550</v>
      </c>
      <c r="CMJ22" s="530" t="s">
        <v>550</v>
      </c>
      <c r="CMK22" s="530" t="s">
        <v>550</v>
      </c>
      <c r="CML22" s="530" t="s">
        <v>550</v>
      </c>
      <c r="CMM22" s="530" t="s">
        <v>550</v>
      </c>
      <c r="CMN22" s="530" t="s">
        <v>550</v>
      </c>
      <c r="CMO22" s="530" t="s">
        <v>550</v>
      </c>
      <c r="CMP22" s="530" t="s">
        <v>550</v>
      </c>
      <c r="CMQ22" s="530" t="s">
        <v>550</v>
      </c>
      <c r="CMR22" s="530" t="s">
        <v>550</v>
      </c>
      <c r="CMS22" s="530" t="s">
        <v>550</v>
      </c>
      <c r="CMT22" s="530" t="s">
        <v>550</v>
      </c>
      <c r="CMU22" s="530" t="s">
        <v>550</v>
      </c>
      <c r="CMV22" s="530" t="s">
        <v>550</v>
      </c>
      <c r="CMW22" s="530" t="s">
        <v>550</v>
      </c>
      <c r="CMX22" s="530" t="s">
        <v>550</v>
      </c>
      <c r="CMY22" s="530" t="s">
        <v>550</v>
      </c>
      <c r="CMZ22" s="530" t="s">
        <v>550</v>
      </c>
      <c r="CNA22" s="530" t="s">
        <v>550</v>
      </c>
      <c r="CNB22" s="530" t="s">
        <v>550</v>
      </c>
      <c r="CNC22" s="530" t="s">
        <v>550</v>
      </c>
      <c r="CND22" s="530" t="s">
        <v>550</v>
      </c>
      <c r="CNE22" s="530" t="s">
        <v>550</v>
      </c>
      <c r="CNF22" s="530" t="s">
        <v>550</v>
      </c>
      <c r="CNG22" s="530" t="s">
        <v>550</v>
      </c>
      <c r="CNH22" s="530" t="s">
        <v>550</v>
      </c>
      <c r="CNI22" s="530" t="s">
        <v>550</v>
      </c>
      <c r="CNJ22" s="530" t="s">
        <v>550</v>
      </c>
      <c r="CNK22" s="530" t="s">
        <v>550</v>
      </c>
      <c r="CNL22" s="530" t="s">
        <v>550</v>
      </c>
      <c r="CNM22" s="530" t="s">
        <v>550</v>
      </c>
      <c r="CNN22" s="530" t="s">
        <v>550</v>
      </c>
      <c r="CNO22" s="530" t="s">
        <v>550</v>
      </c>
      <c r="CNP22" s="530" t="s">
        <v>550</v>
      </c>
      <c r="CNQ22" s="530" t="s">
        <v>550</v>
      </c>
      <c r="CNR22" s="530" t="s">
        <v>550</v>
      </c>
      <c r="CNS22" s="530" t="s">
        <v>550</v>
      </c>
      <c r="CNT22" s="530" t="s">
        <v>550</v>
      </c>
      <c r="CNU22" s="530" t="s">
        <v>550</v>
      </c>
      <c r="CNV22" s="530" t="s">
        <v>550</v>
      </c>
      <c r="CNW22" s="530" t="s">
        <v>550</v>
      </c>
      <c r="CNX22" s="530" t="s">
        <v>550</v>
      </c>
      <c r="CNY22" s="530" t="s">
        <v>550</v>
      </c>
      <c r="CNZ22" s="530" t="s">
        <v>550</v>
      </c>
      <c r="COA22" s="530" t="s">
        <v>550</v>
      </c>
      <c r="COB22" s="530" t="s">
        <v>550</v>
      </c>
      <c r="COC22" s="530" t="s">
        <v>550</v>
      </c>
      <c r="COD22" s="530" t="s">
        <v>550</v>
      </c>
      <c r="COE22" s="530" t="s">
        <v>550</v>
      </c>
      <c r="COF22" s="530" t="s">
        <v>550</v>
      </c>
      <c r="COG22" s="530" t="s">
        <v>550</v>
      </c>
      <c r="COH22" s="530" t="s">
        <v>550</v>
      </c>
      <c r="COI22" s="530" t="s">
        <v>550</v>
      </c>
      <c r="COJ22" s="530" t="s">
        <v>550</v>
      </c>
      <c r="COK22" s="530" t="s">
        <v>550</v>
      </c>
      <c r="COL22" s="530" t="s">
        <v>550</v>
      </c>
      <c r="COM22" s="530" t="s">
        <v>550</v>
      </c>
      <c r="CON22" s="530" t="s">
        <v>550</v>
      </c>
      <c r="COO22" s="530" t="s">
        <v>550</v>
      </c>
      <c r="COP22" s="530" t="s">
        <v>550</v>
      </c>
      <c r="COQ22" s="530" t="s">
        <v>550</v>
      </c>
      <c r="COR22" s="530" t="s">
        <v>550</v>
      </c>
      <c r="COS22" s="530" t="s">
        <v>550</v>
      </c>
      <c r="COT22" s="530" t="s">
        <v>550</v>
      </c>
      <c r="COU22" s="530" t="s">
        <v>550</v>
      </c>
      <c r="COV22" s="530" t="s">
        <v>550</v>
      </c>
      <c r="COW22" s="530" t="s">
        <v>550</v>
      </c>
      <c r="COX22" s="530" t="s">
        <v>550</v>
      </c>
      <c r="COY22" s="530" t="s">
        <v>550</v>
      </c>
      <c r="COZ22" s="530" t="s">
        <v>550</v>
      </c>
      <c r="CPA22" s="530" t="s">
        <v>550</v>
      </c>
      <c r="CPB22" s="530" t="s">
        <v>550</v>
      </c>
      <c r="CPC22" s="530" t="s">
        <v>550</v>
      </c>
      <c r="CPD22" s="530" t="s">
        <v>550</v>
      </c>
      <c r="CPE22" s="530" t="s">
        <v>550</v>
      </c>
      <c r="CPF22" s="530" t="s">
        <v>550</v>
      </c>
      <c r="CPG22" s="530" t="s">
        <v>550</v>
      </c>
      <c r="CPH22" s="530" t="s">
        <v>550</v>
      </c>
      <c r="CPI22" s="530" t="s">
        <v>550</v>
      </c>
      <c r="CPJ22" s="530" t="s">
        <v>550</v>
      </c>
      <c r="CPK22" s="530" t="s">
        <v>550</v>
      </c>
      <c r="CPL22" s="530" t="s">
        <v>550</v>
      </c>
      <c r="CPM22" s="530" t="s">
        <v>550</v>
      </c>
      <c r="CPN22" s="530" t="s">
        <v>550</v>
      </c>
      <c r="CPO22" s="530" t="s">
        <v>550</v>
      </c>
      <c r="CPP22" s="530" t="s">
        <v>550</v>
      </c>
      <c r="CPQ22" s="530" t="s">
        <v>550</v>
      </c>
      <c r="CPR22" s="530" t="s">
        <v>550</v>
      </c>
      <c r="CPS22" s="530" t="s">
        <v>550</v>
      </c>
      <c r="CPT22" s="530" t="s">
        <v>550</v>
      </c>
      <c r="CPU22" s="530" t="s">
        <v>550</v>
      </c>
      <c r="CPV22" s="530" t="s">
        <v>550</v>
      </c>
      <c r="CPW22" s="530" t="s">
        <v>550</v>
      </c>
      <c r="CPX22" s="530" t="s">
        <v>550</v>
      </c>
      <c r="CPY22" s="530" t="s">
        <v>550</v>
      </c>
      <c r="CPZ22" s="530" t="s">
        <v>550</v>
      </c>
      <c r="CQA22" s="530" t="s">
        <v>550</v>
      </c>
      <c r="CQB22" s="530" t="s">
        <v>550</v>
      </c>
      <c r="CQC22" s="530" t="s">
        <v>550</v>
      </c>
      <c r="CQD22" s="530" t="s">
        <v>550</v>
      </c>
      <c r="CQE22" s="530" t="s">
        <v>550</v>
      </c>
      <c r="CQF22" s="530" t="s">
        <v>550</v>
      </c>
      <c r="CQG22" s="530" t="s">
        <v>550</v>
      </c>
      <c r="CQH22" s="530" t="s">
        <v>550</v>
      </c>
      <c r="CQI22" s="530" t="s">
        <v>550</v>
      </c>
      <c r="CQJ22" s="530" t="s">
        <v>550</v>
      </c>
      <c r="CQK22" s="530" t="s">
        <v>550</v>
      </c>
      <c r="CQL22" s="530" t="s">
        <v>550</v>
      </c>
      <c r="CQM22" s="530" t="s">
        <v>550</v>
      </c>
      <c r="CQN22" s="530" t="s">
        <v>550</v>
      </c>
      <c r="CQO22" s="530" t="s">
        <v>550</v>
      </c>
      <c r="CQP22" s="530" t="s">
        <v>550</v>
      </c>
      <c r="CQQ22" s="530" t="s">
        <v>550</v>
      </c>
      <c r="CQR22" s="530" t="s">
        <v>550</v>
      </c>
      <c r="CQS22" s="530" t="s">
        <v>550</v>
      </c>
      <c r="CQT22" s="530" t="s">
        <v>550</v>
      </c>
      <c r="CQU22" s="530" t="s">
        <v>550</v>
      </c>
      <c r="CQV22" s="530" t="s">
        <v>550</v>
      </c>
      <c r="CQW22" s="530" t="s">
        <v>550</v>
      </c>
      <c r="CQX22" s="530" t="s">
        <v>550</v>
      </c>
      <c r="CQY22" s="530" t="s">
        <v>550</v>
      </c>
      <c r="CQZ22" s="530" t="s">
        <v>550</v>
      </c>
      <c r="CRA22" s="530" t="s">
        <v>550</v>
      </c>
      <c r="CRB22" s="530" t="s">
        <v>550</v>
      </c>
      <c r="CRC22" s="530" t="s">
        <v>550</v>
      </c>
      <c r="CRD22" s="530" t="s">
        <v>550</v>
      </c>
      <c r="CRE22" s="530" t="s">
        <v>550</v>
      </c>
      <c r="CRF22" s="530" t="s">
        <v>550</v>
      </c>
      <c r="CRG22" s="530" t="s">
        <v>550</v>
      </c>
      <c r="CRH22" s="530" t="s">
        <v>550</v>
      </c>
      <c r="CRI22" s="530" t="s">
        <v>550</v>
      </c>
      <c r="CRJ22" s="530" t="s">
        <v>550</v>
      </c>
      <c r="CRK22" s="530" t="s">
        <v>550</v>
      </c>
      <c r="CRL22" s="530" t="s">
        <v>550</v>
      </c>
      <c r="CRM22" s="530" t="s">
        <v>550</v>
      </c>
      <c r="CRN22" s="530" t="s">
        <v>550</v>
      </c>
      <c r="CRO22" s="530" t="s">
        <v>550</v>
      </c>
      <c r="CRP22" s="530" t="s">
        <v>550</v>
      </c>
      <c r="CRQ22" s="530" t="s">
        <v>550</v>
      </c>
      <c r="CRR22" s="530" t="s">
        <v>550</v>
      </c>
      <c r="CRS22" s="530" t="s">
        <v>550</v>
      </c>
      <c r="CRT22" s="530" t="s">
        <v>550</v>
      </c>
      <c r="CRU22" s="530" t="s">
        <v>550</v>
      </c>
      <c r="CRV22" s="530" t="s">
        <v>550</v>
      </c>
      <c r="CRW22" s="530" t="s">
        <v>550</v>
      </c>
      <c r="CRX22" s="530" t="s">
        <v>550</v>
      </c>
      <c r="CRY22" s="530" t="s">
        <v>550</v>
      </c>
      <c r="CRZ22" s="530" t="s">
        <v>550</v>
      </c>
      <c r="CSA22" s="530" t="s">
        <v>550</v>
      </c>
      <c r="CSB22" s="530" t="s">
        <v>550</v>
      </c>
      <c r="CSC22" s="530" t="s">
        <v>550</v>
      </c>
      <c r="CSD22" s="530" t="s">
        <v>550</v>
      </c>
      <c r="CSE22" s="530" t="s">
        <v>550</v>
      </c>
      <c r="CSF22" s="530" t="s">
        <v>550</v>
      </c>
      <c r="CSG22" s="530" t="s">
        <v>550</v>
      </c>
      <c r="CSH22" s="530" t="s">
        <v>550</v>
      </c>
      <c r="CSI22" s="530" t="s">
        <v>550</v>
      </c>
      <c r="CSJ22" s="530" t="s">
        <v>550</v>
      </c>
      <c r="CSK22" s="530" t="s">
        <v>550</v>
      </c>
      <c r="CSL22" s="530" t="s">
        <v>550</v>
      </c>
      <c r="CSM22" s="530" t="s">
        <v>550</v>
      </c>
      <c r="CSN22" s="530" t="s">
        <v>550</v>
      </c>
      <c r="CSO22" s="530" t="s">
        <v>550</v>
      </c>
      <c r="CSP22" s="530" t="s">
        <v>550</v>
      </c>
      <c r="CSQ22" s="530" t="s">
        <v>550</v>
      </c>
      <c r="CSR22" s="530" t="s">
        <v>550</v>
      </c>
      <c r="CSS22" s="530" t="s">
        <v>550</v>
      </c>
      <c r="CST22" s="530" t="s">
        <v>550</v>
      </c>
      <c r="CSU22" s="530" t="s">
        <v>550</v>
      </c>
      <c r="CSV22" s="530" t="s">
        <v>550</v>
      </c>
      <c r="CSW22" s="530" t="s">
        <v>550</v>
      </c>
      <c r="CSX22" s="530" t="s">
        <v>550</v>
      </c>
      <c r="CSY22" s="530" t="s">
        <v>550</v>
      </c>
      <c r="CSZ22" s="530" t="s">
        <v>550</v>
      </c>
      <c r="CTA22" s="530" t="s">
        <v>550</v>
      </c>
      <c r="CTB22" s="530" t="s">
        <v>550</v>
      </c>
      <c r="CTC22" s="530" t="s">
        <v>550</v>
      </c>
      <c r="CTD22" s="530" t="s">
        <v>550</v>
      </c>
      <c r="CTE22" s="530" t="s">
        <v>550</v>
      </c>
      <c r="CTF22" s="530" t="s">
        <v>550</v>
      </c>
      <c r="CTG22" s="530" t="s">
        <v>550</v>
      </c>
      <c r="CTH22" s="530" t="s">
        <v>550</v>
      </c>
      <c r="CTI22" s="530" t="s">
        <v>550</v>
      </c>
      <c r="CTJ22" s="530" t="s">
        <v>550</v>
      </c>
      <c r="CTK22" s="530" t="s">
        <v>550</v>
      </c>
      <c r="CTL22" s="530" t="s">
        <v>550</v>
      </c>
      <c r="CTM22" s="530" t="s">
        <v>550</v>
      </c>
      <c r="CTN22" s="530" t="s">
        <v>550</v>
      </c>
      <c r="CTO22" s="530" t="s">
        <v>550</v>
      </c>
      <c r="CTP22" s="530" t="s">
        <v>550</v>
      </c>
      <c r="CTQ22" s="530" t="s">
        <v>550</v>
      </c>
      <c r="CTR22" s="530" t="s">
        <v>550</v>
      </c>
      <c r="CTS22" s="530" t="s">
        <v>550</v>
      </c>
      <c r="CTT22" s="530" t="s">
        <v>550</v>
      </c>
      <c r="CTU22" s="530" t="s">
        <v>550</v>
      </c>
      <c r="CTV22" s="530" t="s">
        <v>550</v>
      </c>
      <c r="CTW22" s="530" t="s">
        <v>550</v>
      </c>
      <c r="CTX22" s="530" t="s">
        <v>550</v>
      </c>
      <c r="CTY22" s="530" t="s">
        <v>550</v>
      </c>
      <c r="CTZ22" s="530" t="s">
        <v>550</v>
      </c>
      <c r="CUA22" s="530" t="s">
        <v>550</v>
      </c>
      <c r="CUB22" s="530" t="s">
        <v>550</v>
      </c>
      <c r="CUC22" s="530" t="s">
        <v>550</v>
      </c>
      <c r="CUD22" s="530" t="s">
        <v>550</v>
      </c>
      <c r="CUE22" s="530" t="s">
        <v>550</v>
      </c>
      <c r="CUF22" s="530" t="s">
        <v>550</v>
      </c>
      <c r="CUG22" s="530" t="s">
        <v>550</v>
      </c>
      <c r="CUH22" s="530" t="s">
        <v>550</v>
      </c>
      <c r="CUI22" s="530" t="s">
        <v>550</v>
      </c>
      <c r="CUJ22" s="530" t="s">
        <v>550</v>
      </c>
      <c r="CUK22" s="530" t="s">
        <v>550</v>
      </c>
      <c r="CUL22" s="530" t="s">
        <v>550</v>
      </c>
      <c r="CUM22" s="530" t="s">
        <v>550</v>
      </c>
      <c r="CUN22" s="530" t="s">
        <v>550</v>
      </c>
      <c r="CUO22" s="530" t="s">
        <v>550</v>
      </c>
      <c r="CUP22" s="530" t="s">
        <v>550</v>
      </c>
      <c r="CUQ22" s="530" t="s">
        <v>550</v>
      </c>
      <c r="CUR22" s="530" t="s">
        <v>550</v>
      </c>
      <c r="CUS22" s="530" t="s">
        <v>550</v>
      </c>
      <c r="CUT22" s="530" t="s">
        <v>550</v>
      </c>
      <c r="CUU22" s="530" t="s">
        <v>550</v>
      </c>
      <c r="CUV22" s="530" t="s">
        <v>550</v>
      </c>
      <c r="CUW22" s="530" t="s">
        <v>550</v>
      </c>
      <c r="CUX22" s="530" t="s">
        <v>550</v>
      </c>
      <c r="CUY22" s="530" t="s">
        <v>550</v>
      </c>
      <c r="CUZ22" s="530" t="s">
        <v>550</v>
      </c>
      <c r="CVA22" s="530" t="s">
        <v>550</v>
      </c>
      <c r="CVB22" s="530" t="s">
        <v>550</v>
      </c>
      <c r="CVC22" s="530" t="s">
        <v>550</v>
      </c>
      <c r="CVD22" s="530" t="s">
        <v>550</v>
      </c>
      <c r="CVE22" s="530" t="s">
        <v>550</v>
      </c>
      <c r="CVF22" s="530" t="s">
        <v>550</v>
      </c>
      <c r="CVG22" s="530" t="s">
        <v>550</v>
      </c>
      <c r="CVH22" s="530" t="s">
        <v>550</v>
      </c>
      <c r="CVI22" s="530" t="s">
        <v>550</v>
      </c>
      <c r="CVJ22" s="530" t="s">
        <v>550</v>
      </c>
      <c r="CVK22" s="530" t="s">
        <v>550</v>
      </c>
      <c r="CVL22" s="530" t="s">
        <v>550</v>
      </c>
      <c r="CVM22" s="530" t="s">
        <v>550</v>
      </c>
      <c r="CVN22" s="530" t="s">
        <v>550</v>
      </c>
      <c r="CVO22" s="530" t="s">
        <v>550</v>
      </c>
      <c r="CVP22" s="530" t="s">
        <v>550</v>
      </c>
      <c r="CVQ22" s="530" t="s">
        <v>550</v>
      </c>
      <c r="CVR22" s="530" t="s">
        <v>550</v>
      </c>
      <c r="CVS22" s="530" t="s">
        <v>550</v>
      </c>
      <c r="CVT22" s="530" t="s">
        <v>550</v>
      </c>
      <c r="CVU22" s="530" t="s">
        <v>550</v>
      </c>
      <c r="CVV22" s="530" t="s">
        <v>550</v>
      </c>
      <c r="CVW22" s="530" t="s">
        <v>550</v>
      </c>
      <c r="CVX22" s="530" t="s">
        <v>550</v>
      </c>
      <c r="CVY22" s="530" t="s">
        <v>550</v>
      </c>
      <c r="CVZ22" s="530" t="s">
        <v>550</v>
      </c>
      <c r="CWA22" s="530" t="s">
        <v>550</v>
      </c>
      <c r="CWB22" s="530" t="s">
        <v>550</v>
      </c>
      <c r="CWC22" s="530" t="s">
        <v>550</v>
      </c>
      <c r="CWD22" s="530" t="s">
        <v>550</v>
      </c>
      <c r="CWE22" s="530" t="s">
        <v>550</v>
      </c>
      <c r="CWF22" s="530" t="s">
        <v>550</v>
      </c>
      <c r="CWG22" s="530" t="s">
        <v>550</v>
      </c>
      <c r="CWH22" s="530" t="s">
        <v>550</v>
      </c>
      <c r="CWI22" s="530" t="s">
        <v>550</v>
      </c>
      <c r="CWJ22" s="530" t="s">
        <v>550</v>
      </c>
      <c r="CWK22" s="530" t="s">
        <v>550</v>
      </c>
      <c r="CWL22" s="530" t="s">
        <v>550</v>
      </c>
      <c r="CWM22" s="530" t="s">
        <v>550</v>
      </c>
      <c r="CWN22" s="530" t="s">
        <v>550</v>
      </c>
      <c r="CWO22" s="530" t="s">
        <v>550</v>
      </c>
      <c r="CWP22" s="530" t="s">
        <v>550</v>
      </c>
      <c r="CWQ22" s="530" t="s">
        <v>550</v>
      </c>
      <c r="CWR22" s="530" t="s">
        <v>550</v>
      </c>
      <c r="CWS22" s="530" t="s">
        <v>550</v>
      </c>
      <c r="CWT22" s="530" t="s">
        <v>550</v>
      </c>
      <c r="CWU22" s="530" t="s">
        <v>550</v>
      </c>
      <c r="CWV22" s="530" t="s">
        <v>550</v>
      </c>
      <c r="CWW22" s="530" t="s">
        <v>550</v>
      </c>
      <c r="CWX22" s="530" t="s">
        <v>550</v>
      </c>
      <c r="CWY22" s="530" t="s">
        <v>550</v>
      </c>
      <c r="CWZ22" s="530" t="s">
        <v>550</v>
      </c>
      <c r="CXA22" s="530" t="s">
        <v>550</v>
      </c>
      <c r="CXB22" s="530" t="s">
        <v>550</v>
      </c>
      <c r="CXC22" s="530" t="s">
        <v>550</v>
      </c>
      <c r="CXD22" s="530" t="s">
        <v>550</v>
      </c>
      <c r="CXE22" s="530" t="s">
        <v>550</v>
      </c>
      <c r="CXF22" s="530" t="s">
        <v>550</v>
      </c>
      <c r="CXG22" s="530" t="s">
        <v>550</v>
      </c>
      <c r="CXH22" s="530" t="s">
        <v>550</v>
      </c>
      <c r="CXI22" s="530" t="s">
        <v>550</v>
      </c>
      <c r="CXJ22" s="530" t="s">
        <v>550</v>
      </c>
      <c r="CXK22" s="530" t="s">
        <v>550</v>
      </c>
      <c r="CXL22" s="530" t="s">
        <v>550</v>
      </c>
      <c r="CXM22" s="530" t="s">
        <v>550</v>
      </c>
      <c r="CXN22" s="530" t="s">
        <v>550</v>
      </c>
      <c r="CXO22" s="530" t="s">
        <v>550</v>
      </c>
      <c r="CXP22" s="530" t="s">
        <v>550</v>
      </c>
      <c r="CXQ22" s="530" t="s">
        <v>550</v>
      </c>
      <c r="CXR22" s="530" t="s">
        <v>550</v>
      </c>
      <c r="CXS22" s="530" t="s">
        <v>550</v>
      </c>
      <c r="CXT22" s="530" t="s">
        <v>550</v>
      </c>
      <c r="CXU22" s="530" t="s">
        <v>550</v>
      </c>
      <c r="CXV22" s="530" t="s">
        <v>550</v>
      </c>
      <c r="CXW22" s="530" t="s">
        <v>550</v>
      </c>
      <c r="CXX22" s="530" t="s">
        <v>550</v>
      </c>
      <c r="CXY22" s="530" t="s">
        <v>550</v>
      </c>
      <c r="CXZ22" s="530" t="s">
        <v>550</v>
      </c>
      <c r="CYA22" s="530" t="s">
        <v>550</v>
      </c>
      <c r="CYB22" s="530" t="s">
        <v>550</v>
      </c>
      <c r="CYC22" s="530" t="s">
        <v>550</v>
      </c>
      <c r="CYD22" s="530" t="s">
        <v>550</v>
      </c>
      <c r="CYE22" s="530" t="s">
        <v>550</v>
      </c>
      <c r="CYF22" s="530" t="s">
        <v>550</v>
      </c>
      <c r="CYG22" s="530" t="s">
        <v>550</v>
      </c>
      <c r="CYH22" s="530" t="s">
        <v>550</v>
      </c>
      <c r="CYI22" s="530" t="s">
        <v>550</v>
      </c>
      <c r="CYJ22" s="530" t="s">
        <v>550</v>
      </c>
      <c r="CYK22" s="530" t="s">
        <v>550</v>
      </c>
      <c r="CYL22" s="530" t="s">
        <v>550</v>
      </c>
      <c r="CYM22" s="530" t="s">
        <v>550</v>
      </c>
      <c r="CYN22" s="530" t="s">
        <v>550</v>
      </c>
      <c r="CYO22" s="530" t="s">
        <v>550</v>
      </c>
      <c r="CYP22" s="530" t="s">
        <v>550</v>
      </c>
      <c r="CYQ22" s="530" t="s">
        <v>550</v>
      </c>
      <c r="CYR22" s="530" t="s">
        <v>550</v>
      </c>
      <c r="CYS22" s="530" t="s">
        <v>550</v>
      </c>
      <c r="CYT22" s="530" t="s">
        <v>550</v>
      </c>
      <c r="CYU22" s="530" t="s">
        <v>550</v>
      </c>
      <c r="CYV22" s="530" t="s">
        <v>550</v>
      </c>
      <c r="CYW22" s="530" t="s">
        <v>550</v>
      </c>
      <c r="CYX22" s="530" t="s">
        <v>550</v>
      </c>
      <c r="CYY22" s="530" t="s">
        <v>550</v>
      </c>
      <c r="CYZ22" s="530" t="s">
        <v>550</v>
      </c>
      <c r="CZA22" s="530" t="s">
        <v>550</v>
      </c>
      <c r="CZB22" s="530" t="s">
        <v>550</v>
      </c>
      <c r="CZC22" s="530" t="s">
        <v>550</v>
      </c>
      <c r="CZD22" s="530" t="s">
        <v>550</v>
      </c>
      <c r="CZE22" s="530" t="s">
        <v>550</v>
      </c>
      <c r="CZF22" s="530" t="s">
        <v>550</v>
      </c>
      <c r="CZG22" s="530" t="s">
        <v>550</v>
      </c>
      <c r="CZH22" s="530" t="s">
        <v>550</v>
      </c>
      <c r="CZI22" s="530" t="s">
        <v>550</v>
      </c>
      <c r="CZJ22" s="530" t="s">
        <v>550</v>
      </c>
      <c r="CZK22" s="530" t="s">
        <v>550</v>
      </c>
      <c r="CZL22" s="530" t="s">
        <v>550</v>
      </c>
      <c r="CZM22" s="530" t="s">
        <v>550</v>
      </c>
      <c r="CZN22" s="530" t="s">
        <v>550</v>
      </c>
      <c r="CZO22" s="530" t="s">
        <v>550</v>
      </c>
      <c r="CZP22" s="530" t="s">
        <v>550</v>
      </c>
      <c r="CZQ22" s="530" t="s">
        <v>550</v>
      </c>
      <c r="CZR22" s="530" t="s">
        <v>550</v>
      </c>
      <c r="CZS22" s="530" t="s">
        <v>550</v>
      </c>
      <c r="CZT22" s="530" t="s">
        <v>550</v>
      </c>
      <c r="CZU22" s="530" t="s">
        <v>550</v>
      </c>
      <c r="CZV22" s="530" t="s">
        <v>550</v>
      </c>
      <c r="CZW22" s="530" t="s">
        <v>550</v>
      </c>
      <c r="CZX22" s="530" t="s">
        <v>550</v>
      </c>
      <c r="CZY22" s="530" t="s">
        <v>550</v>
      </c>
      <c r="CZZ22" s="530" t="s">
        <v>550</v>
      </c>
      <c r="DAA22" s="530" t="s">
        <v>550</v>
      </c>
      <c r="DAB22" s="530" t="s">
        <v>550</v>
      </c>
      <c r="DAC22" s="530" t="s">
        <v>550</v>
      </c>
      <c r="DAD22" s="530" t="s">
        <v>550</v>
      </c>
      <c r="DAE22" s="530" t="s">
        <v>550</v>
      </c>
      <c r="DAF22" s="530" t="s">
        <v>550</v>
      </c>
      <c r="DAG22" s="530" t="s">
        <v>550</v>
      </c>
      <c r="DAH22" s="530" t="s">
        <v>550</v>
      </c>
      <c r="DAI22" s="530" t="s">
        <v>550</v>
      </c>
      <c r="DAJ22" s="530" t="s">
        <v>550</v>
      </c>
      <c r="DAK22" s="530" t="s">
        <v>550</v>
      </c>
      <c r="DAL22" s="530" t="s">
        <v>550</v>
      </c>
      <c r="DAM22" s="530" t="s">
        <v>550</v>
      </c>
      <c r="DAN22" s="530" t="s">
        <v>550</v>
      </c>
      <c r="DAO22" s="530" t="s">
        <v>550</v>
      </c>
      <c r="DAP22" s="530" t="s">
        <v>550</v>
      </c>
      <c r="DAQ22" s="530" t="s">
        <v>550</v>
      </c>
      <c r="DAR22" s="530" t="s">
        <v>550</v>
      </c>
      <c r="DAS22" s="530" t="s">
        <v>550</v>
      </c>
      <c r="DAT22" s="530" t="s">
        <v>550</v>
      </c>
      <c r="DAU22" s="530" t="s">
        <v>550</v>
      </c>
      <c r="DAV22" s="530" t="s">
        <v>550</v>
      </c>
      <c r="DAW22" s="530" t="s">
        <v>550</v>
      </c>
      <c r="DAX22" s="530" t="s">
        <v>550</v>
      </c>
      <c r="DAY22" s="530" t="s">
        <v>550</v>
      </c>
      <c r="DAZ22" s="530" t="s">
        <v>550</v>
      </c>
      <c r="DBA22" s="530" t="s">
        <v>550</v>
      </c>
      <c r="DBB22" s="530" t="s">
        <v>550</v>
      </c>
      <c r="DBC22" s="530" t="s">
        <v>550</v>
      </c>
      <c r="DBD22" s="530" t="s">
        <v>550</v>
      </c>
      <c r="DBE22" s="530" t="s">
        <v>550</v>
      </c>
      <c r="DBF22" s="530" t="s">
        <v>550</v>
      </c>
      <c r="DBG22" s="530" t="s">
        <v>550</v>
      </c>
      <c r="DBH22" s="530" t="s">
        <v>550</v>
      </c>
      <c r="DBI22" s="530" t="s">
        <v>550</v>
      </c>
      <c r="DBJ22" s="530" t="s">
        <v>550</v>
      </c>
      <c r="DBK22" s="530" t="s">
        <v>550</v>
      </c>
      <c r="DBL22" s="530" t="s">
        <v>550</v>
      </c>
      <c r="DBM22" s="530" t="s">
        <v>550</v>
      </c>
      <c r="DBN22" s="530" t="s">
        <v>550</v>
      </c>
      <c r="DBO22" s="530" t="s">
        <v>550</v>
      </c>
      <c r="DBP22" s="530" t="s">
        <v>550</v>
      </c>
      <c r="DBQ22" s="530" t="s">
        <v>550</v>
      </c>
      <c r="DBR22" s="530" t="s">
        <v>550</v>
      </c>
      <c r="DBS22" s="530" t="s">
        <v>550</v>
      </c>
      <c r="DBT22" s="530" t="s">
        <v>550</v>
      </c>
      <c r="DBU22" s="530" t="s">
        <v>550</v>
      </c>
      <c r="DBV22" s="530" t="s">
        <v>550</v>
      </c>
      <c r="DBW22" s="530" t="s">
        <v>550</v>
      </c>
      <c r="DBX22" s="530" t="s">
        <v>550</v>
      </c>
      <c r="DBY22" s="530" t="s">
        <v>550</v>
      </c>
      <c r="DBZ22" s="530" t="s">
        <v>550</v>
      </c>
      <c r="DCA22" s="530" t="s">
        <v>550</v>
      </c>
      <c r="DCB22" s="530" t="s">
        <v>550</v>
      </c>
      <c r="DCC22" s="530" t="s">
        <v>550</v>
      </c>
      <c r="DCD22" s="530" t="s">
        <v>550</v>
      </c>
      <c r="DCE22" s="530" t="s">
        <v>550</v>
      </c>
      <c r="DCF22" s="530" t="s">
        <v>550</v>
      </c>
      <c r="DCG22" s="530" t="s">
        <v>550</v>
      </c>
      <c r="DCH22" s="530" t="s">
        <v>550</v>
      </c>
      <c r="DCI22" s="530" t="s">
        <v>550</v>
      </c>
      <c r="DCJ22" s="530" t="s">
        <v>550</v>
      </c>
      <c r="DCK22" s="530" t="s">
        <v>550</v>
      </c>
      <c r="DCL22" s="530" t="s">
        <v>550</v>
      </c>
      <c r="DCM22" s="530" t="s">
        <v>550</v>
      </c>
      <c r="DCN22" s="530" t="s">
        <v>550</v>
      </c>
      <c r="DCO22" s="530" t="s">
        <v>550</v>
      </c>
      <c r="DCP22" s="530" t="s">
        <v>550</v>
      </c>
      <c r="DCQ22" s="530" t="s">
        <v>550</v>
      </c>
      <c r="DCR22" s="530" t="s">
        <v>550</v>
      </c>
      <c r="DCS22" s="530" t="s">
        <v>550</v>
      </c>
      <c r="DCT22" s="530" t="s">
        <v>550</v>
      </c>
      <c r="DCU22" s="530" t="s">
        <v>550</v>
      </c>
      <c r="DCV22" s="530" t="s">
        <v>550</v>
      </c>
      <c r="DCW22" s="530" t="s">
        <v>550</v>
      </c>
      <c r="DCX22" s="530" t="s">
        <v>550</v>
      </c>
      <c r="DCY22" s="530" t="s">
        <v>550</v>
      </c>
      <c r="DCZ22" s="530" t="s">
        <v>550</v>
      </c>
      <c r="DDA22" s="530" t="s">
        <v>550</v>
      </c>
      <c r="DDB22" s="530" t="s">
        <v>550</v>
      </c>
      <c r="DDC22" s="530" t="s">
        <v>550</v>
      </c>
      <c r="DDD22" s="530" t="s">
        <v>550</v>
      </c>
      <c r="DDE22" s="530" t="s">
        <v>550</v>
      </c>
      <c r="DDF22" s="530" t="s">
        <v>550</v>
      </c>
      <c r="DDG22" s="530" t="s">
        <v>550</v>
      </c>
      <c r="DDH22" s="530" t="s">
        <v>550</v>
      </c>
      <c r="DDI22" s="530" t="s">
        <v>550</v>
      </c>
      <c r="DDJ22" s="530" t="s">
        <v>550</v>
      </c>
      <c r="DDK22" s="530" t="s">
        <v>550</v>
      </c>
      <c r="DDL22" s="530" t="s">
        <v>550</v>
      </c>
      <c r="DDM22" s="530" t="s">
        <v>550</v>
      </c>
      <c r="DDN22" s="530" t="s">
        <v>550</v>
      </c>
      <c r="DDO22" s="530" t="s">
        <v>550</v>
      </c>
      <c r="DDP22" s="530" t="s">
        <v>550</v>
      </c>
      <c r="DDQ22" s="530" t="s">
        <v>550</v>
      </c>
      <c r="DDR22" s="530" t="s">
        <v>550</v>
      </c>
      <c r="DDS22" s="530" t="s">
        <v>550</v>
      </c>
      <c r="DDT22" s="530" t="s">
        <v>550</v>
      </c>
      <c r="DDU22" s="530" t="s">
        <v>550</v>
      </c>
      <c r="DDV22" s="530" t="s">
        <v>550</v>
      </c>
      <c r="DDW22" s="530" t="s">
        <v>550</v>
      </c>
      <c r="DDX22" s="530" t="s">
        <v>550</v>
      </c>
      <c r="DDY22" s="530" t="s">
        <v>550</v>
      </c>
      <c r="DDZ22" s="530" t="s">
        <v>550</v>
      </c>
      <c r="DEA22" s="530" t="s">
        <v>550</v>
      </c>
      <c r="DEB22" s="530" t="s">
        <v>550</v>
      </c>
      <c r="DEC22" s="530" t="s">
        <v>550</v>
      </c>
      <c r="DED22" s="530" t="s">
        <v>550</v>
      </c>
      <c r="DEE22" s="530" t="s">
        <v>550</v>
      </c>
      <c r="DEF22" s="530" t="s">
        <v>550</v>
      </c>
      <c r="DEG22" s="530" t="s">
        <v>550</v>
      </c>
      <c r="DEH22" s="530" t="s">
        <v>550</v>
      </c>
      <c r="DEI22" s="530" t="s">
        <v>550</v>
      </c>
      <c r="DEJ22" s="530" t="s">
        <v>550</v>
      </c>
      <c r="DEK22" s="530" t="s">
        <v>550</v>
      </c>
      <c r="DEL22" s="530" t="s">
        <v>550</v>
      </c>
      <c r="DEM22" s="530" t="s">
        <v>550</v>
      </c>
      <c r="DEN22" s="530" t="s">
        <v>550</v>
      </c>
      <c r="DEO22" s="530" t="s">
        <v>550</v>
      </c>
      <c r="DEP22" s="530" t="s">
        <v>550</v>
      </c>
      <c r="DEQ22" s="530" t="s">
        <v>550</v>
      </c>
      <c r="DER22" s="530" t="s">
        <v>550</v>
      </c>
      <c r="DES22" s="530" t="s">
        <v>550</v>
      </c>
      <c r="DET22" s="530" t="s">
        <v>550</v>
      </c>
      <c r="DEU22" s="530" t="s">
        <v>550</v>
      </c>
      <c r="DEV22" s="530" t="s">
        <v>550</v>
      </c>
      <c r="DEW22" s="530" t="s">
        <v>550</v>
      </c>
      <c r="DEX22" s="530" t="s">
        <v>550</v>
      </c>
      <c r="DEY22" s="530" t="s">
        <v>550</v>
      </c>
      <c r="DEZ22" s="530" t="s">
        <v>550</v>
      </c>
      <c r="DFA22" s="530" t="s">
        <v>550</v>
      </c>
      <c r="DFB22" s="530" t="s">
        <v>550</v>
      </c>
      <c r="DFC22" s="530" t="s">
        <v>550</v>
      </c>
      <c r="DFD22" s="530" t="s">
        <v>550</v>
      </c>
      <c r="DFE22" s="530" t="s">
        <v>550</v>
      </c>
      <c r="DFF22" s="530" t="s">
        <v>550</v>
      </c>
      <c r="DFG22" s="530" t="s">
        <v>550</v>
      </c>
      <c r="DFH22" s="530" t="s">
        <v>550</v>
      </c>
      <c r="DFI22" s="530" t="s">
        <v>550</v>
      </c>
      <c r="DFJ22" s="530" t="s">
        <v>550</v>
      </c>
      <c r="DFK22" s="530" t="s">
        <v>550</v>
      </c>
      <c r="DFL22" s="530" t="s">
        <v>550</v>
      </c>
      <c r="DFM22" s="530" t="s">
        <v>550</v>
      </c>
      <c r="DFN22" s="530" t="s">
        <v>550</v>
      </c>
      <c r="DFO22" s="530" t="s">
        <v>550</v>
      </c>
      <c r="DFP22" s="530" t="s">
        <v>550</v>
      </c>
      <c r="DFQ22" s="530" t="s">
        <v>550</v>
      </c>
      <c r="DFR22" s="530" t="s">
        <v>550</v>
      </c>
      <c r="DFS22" s="530" t="s">
        <v>550</v>
      </c>
      <c r="DFT22" s="530" t="s">
        <v>550</v>
      </c>
      <c r="DFU22" s="530" t="s">
        <v>550</v>
      </c>
      <c r="DFV22" s="530" t="s">
        <v>550</v>
      </c>
      <c r="DFW22" s="530" t="s">
        <v>550</v>
      </c>
      <c r="DFX22" s="530" t="s">
        <v>550</v>
      </c>
      <c r="DFY22" s="530" t="s">
        <v>550</v>
      </c>
      <c r="DFZ22" s="530" t="s">
        <v>550</v>
      </c>
      <c r="DGA22" s="530" t="s">
        <v>550</v>
      </c>
      <c r="DGB22" s="530" t="s">
        <v>550</v>
      </c>
      <c r="DGC22" s="530" t="s">
        <v>550</v>
      </c>
      <c r="DGD22" s="530" t="s">
        <v>550</v>
      </c>
      <c r="DGE22" s="530" t="s">
        <v>550</v>
      </c>
      <c r="DGF22" s="530" t="s">
        <v>550</v>
      </c>
      <c r="DGG22" s="530" t="s">
        <v>550</v>
      </c>
      <c r="DGH22" s="530" t="s">
        <v>550</v>
      </c>
      <c r="DGI22" s="530" t="s">
        <v>550</v>
      </c>
      <c r="DGJ22" s="530" t="s">
        <v>550</v>
      </c>
      <c r="DGK22" s="530" t="s">
        <v>550</v>
      </c>
      <c r="DGL22" s="530" t="s">
        <v>550</v>
      </c>
      <c r="DGM22" s="530" t="s">
        <v>550</v>
      </c>
      <c r="DGN22" s="530" t="s">
        <v>550</v>
      </c>
      <c r="DGO22" s="530" t="s">
        <v>550</v>
      </c>
      <c r="DGP22" s="530" t="s">
        <v>550</v>
      </c>
      <c r="DGQ22" s="530" t="s">
        <v>550</v>
      </c>
      <c r="DGR22" s="530" t="s">
        <v>550</v>
      </c>
      <c r="DGS22" s="530" t="s">
        <v>550</v>
      </c>
      <c r="DGT22" s="530" t="s">
        <v>550</v>
      </c>
      <c r="DGU22" s="530" t="s">
        <v>550</v>
      </c>
      <c r="DGV22" s="530" t="s">
        <v>550</v>
      </c>
      <c r="DGW22" s="530" t="s">
        <v>550</v>
      </c>
      <c r="DGX22" s="530" t="s">
        <v>550</v>
      </c>
      <c r="DGY22" s="530" t="s">
        <v>550</v>
      </c>
      <c r="DGZ22" s="530" t="s">
        <v>550</v>
      </c>
      <c r="DHA22" s="530" t="s">
        <v>550</v>
      </c>
      <c r="DHB22" s="530" t="s">
        <v>550</v>
      </c>
      <c r="DHC22" s="530" t="s">
        <v>550</v>
      </c>
      <c r="DHD22" s="530" t="s">
        <v>550</v>
      </c>
      <c r="DHE22" s="530" t="s">
        <v>550</v>
      </c>
      <c r="DHF22" s="530" t="s">
        <v>550</v>
      </c>
      <c r="DHG22" s="530" t="s">
        <v>550</v>
      </c>
      <c r="DHH22" s="530" t="s">
        <v>550</v>
      </c>
      <c r="DHI22" s="530" t="s">
        <v>550</v>
      </c>
      <c r="DHJ22" s="530" t="s">
        <v>550</v>
      </c>
      <c r="DHK22" s="530" t="s">
        <v>550</v>
      </c>
      <c r="DHL22" s="530" t="s">
        <v>550</v>
      </c>
      <c r="DHM22" s="530" t="s">
        <v>550</v>
      </c>
      <c r="DHN22" s="530" t="s">
        <v>550</v>
      </c>
      <c r="DHO22" s="530" t="s">
        <v>550</v>
      </c>
      <c r="DHP22" s="530" t="s">
        <v>550</v>
      </c>
      <c r="DHQ22" s="530" t="s">
        <v>550</v>
      </c>
      <c r="DHR22" s="530" t="s">
        <v>550</v>
      </c>
      <c r="DHS22" s="530" t="s">
        <v>550</v>
      </c>
      <c r="DHT22" s="530" t="s">
        <v>550</v>
      </c>
      <c r="DHU22" s="530" t="s">
        <v>550</v>
      </c>
      <c r="DHV22" s="530" t="s">
        <v>550</v>
      </c>
      <c r="DHW22" s="530" t="s">
        <v>550</v>
      </c>
      <c r="DHX22" s="530" t="s">
        <v>550</v>
      </c>
      <c r="DHY22" s="530" t="s">
        <v>550</v>
      </c>
      <c r="DHZ22" s="530" t="s">
        <v>550</v>
      </c>
      <c r="DIA22" s="530" t="s">
        <v>550</v>
      </c>
      <c r="DIB22" s="530" t="s">
        <v>550</v>
      </c>
      <c r="DIC22" s="530" t="s">
        <v>550</v>
      </c>
      <c r="DID22" s="530" t="s">
        <v>550</v>
      </c>
      <c r="DIE22" s="530" t="s">
        <v>550</v>
      </c>
      <c r="DIF22" s="530" t="s">
        <v>550</v>
      </c>
      <c r="DIG22" s="530" t="s">
        <v>550</v>
      </c>
      <c r="DIH22" s="530" t="s">
        <v>550</v>
      </c>
      <c r="DII22" s="530" t="s">
        <v>550</v>
      </c>
      <c r="DIJ22" s="530" t="s">
        <v>550</v>
      </c>
      <c r="DIK22" s="530" t="s">
        <v>550</v>
      </c>
      <c r="DIL22" s="530" t="s">
        <v>550</v>
      </c>
      <c r="DIM22" s="530" t="s">
        <v>550</v>
      </c>
      <c r="DIN22" s="530" t="s">
        <v>550</v>
      </c>
      <c r="DIO22" s="530" t="s">
        <v>550</v>
      </c>
      <c r="DIP22" s="530" t="s">
        <v>550</v>
      </c>
      <c r="DIQ22" s="530" t="s">
        <v>550</v>
      </c>
      <c r="DIR22" s="530" t="s">
        <v>550</v>
      </c>
      <c r="DIS22" s="530" t="s">
        <v>550</v>
      </c>
      <c r="DIT22" s="530" t="s">
        <v>550</v>
      </c>
      <c r="DIU22" s="530" t="s">
        <v>550</v>
      </c>
      <c r="DIV22" s="530" t="s">
        <v>550</v>
      </c>
      <c r="DIW22" s="530" t="s">
        <v>550</v>
      </c>
      <c r="DIX22" s="530" t="s">
        <v>550</v>
      </c>
      <c r="DIY22" s="530" t="s">
        <v>550</v>
      </c>
      <c r="DIZ22" s="530" t="s">
        <v>550</v>
      </c>
      <c r="DJA22" s="530" t="s">
        <v>550</v>
      </c>
      <c r="DJB22" s="530" t="s">
        <v>550</v>
      </c>
      <c r="DJC22" s="530" t="s">
        <v>550</v>
      </c>
      <c r="DJD22" s="530" t="s">
        <v>550</v>
      </c>
      <c r="DJE22" s="530" t="s">
        <v>550</v>
      </c>
      <c r="DJF22" s="530" t="s">
        <v>550</v>
      </c>
      <c r="DJG22" s="530" t="s">
        <v>550</v>
      </c>
      <c r="DJH22" s="530" t="s">
        <v>550</v>
      </c>
      <c r="DJI22" s="530" t="s">
        <v>550</v>
      </c>
      <c r="DJJ22" s="530" t="s">
        <v>550</v>
      </c>
      <c r="DJK22" s="530" t="s">
        <v>550</v>
      </c>
      <c r="DJL22" s="530" t="s">
        <v>550</v>
      </c>
      <c r="DJM22" s="530" t="s">
        <v>550</v>
      </c>
      <c r="DJN22" s="530" t="s">
        <v>550</v>
      </c>
      <c r="DJO22" s="530" t="s">
        <v>550</v>
      </c>
      <c r="DJP22" s="530" t="s">
        <v>550</v>
      </c>
      <c r="DJQ22" s="530" t="s">
        <v>550</v>
      </c>
      <c r="DJR22" s="530" t="s">
        <v>550</v>
      </c>
      <c r="DJS22" s="530" t="s">
        <v>550</v>
      </c>
      <c r="DJT22" s="530" t="s">
        <v>550</v>
      </c>
      <c r="DJU22" s="530" t="s">
        <v>550</v>
      </c>
      <c r="DJV22" s="530" t="s">
        <v>550</v>
      </c>
      <c r="DJW22" s="530" t="s">
        <v>550</v>
      </c>
      <c r="DJX22" s="530" t="s">
        <v>550</v>
      </c>
      <c r="DJY22" s="530" t="s">
        <v>550</v>
      </c>
      <c r="DJZ22" s="530" t="s">
        <v>550</v>
      </c>
      <c r="DKA22" s="530" t="s">
        <v>550</v>
      </c>
      <c r="DKB22" s="530" t="s">
        <v>550</v>
      </c>
      <c r="DKC22" s="530" t="s">
        <v>550</v>
      </c>
      <c r="DKD22" s="530" t="s">
        <v>550</v>
      </c>
      <c r="DKE22" s="530" t="s">
        <v>550</v>
      </c>
      <c r="DKF22" s="530" t="s">
        <v>550</v>
      </c>
      <c r="DKG22" s="530" t="s">
        <v>550</v>
      </c>
      <c r="DKH22" s="530" t="s">
        <v>550</v>
      </c>
      <c r="DKI22" s="530" t="s">
        <v>550</v>
      </c>
      <c r="DKJ22" s="530" t="s">
        <v>550</v>
      </c>
      <c r="DKK22" s="530" t="s">
        <v>550</v>
      </c>
      <c r="DKL22" s="530" t="s">
        <v>550</v>
      </c>
      <c r="DKM22" s="530" t="s">
        <v>550</v>
      </c>
      <c r="DKN22" s="530" t="s">
        <v>550</v>
      </c>
      <c r="DKO22" s="530" t="s">
        <v>550</v>
      </c>
      <c r="DKP22" s="530" t="s">
        <v>550</v>
      </c>
      <c r="DKQ22" s="530" t="s">
        <v>550</v>
      </c>
      <c r="DKR22" s="530" t="s">
        <v>550</v>
      </c>
      <c r="DKS22" s="530" t="s">
        <v>550</v>
      </c>
      <c r="DKT22" s="530" t="s">
        <v>550</v>
      </c>
      <c r="DKU22" s="530" t="s">
        <v>550</v>
      </c>
      <c r="DKV22" s="530" t="s">
        <v>550</v>
      </c>
      <c r="DKW22" s="530" t="s">
        <v>550</v>
      </c>
      <c r="DKX22" s="530" t="s">
        <v>550</v>
      </c>
      <c r="DKY22" s="530" t="s">
        <v>550</v>
      </c>
      <c r="DKZ22" s="530" t="s">
        <v>550</v>
      </c>
      <c r="DLA22" s="530" t="s">
        <v>550</v>
      </c>
      <c r="DLB22" s="530" t="s">
        <v>550</v>
      </c>
      <c r="DLC22" s="530" t="s">
        <v>550</v>
      </c>
      <c r="DLD22" s="530" t="s">
        <v>550</v>
      </c>
      <c r="DLE22" s="530" t="s">
        <v>550</v>
      </c>
      <c r="DLF22" s="530" t="s">
        <v>550</v>
      </c>
      <c r="DLG22" s="530" t="s">
        <v>550</v>
      </c>
      <c r="DLH22" s="530" t="s">
        <v>550</v>
      </c>
      <c r="DLI22" s="530" t="s">
        <v>550</v>
      </c>
      <c r="DLJ22" s="530" t="s">
        <v>550</v>
      </c>
      <c r="DLK22" s="530" t="s">
        <v>550</v>
      </c>
      <c r="DLL22" s="530" t="s">
        <v>550</v>
      </c>
      <c r="DLM22" s="530" t="s">
        <v>550</v>
      </c>
      <c r="DLN22" s="530" t="s">
        <v>550</v>
      </c>
      <c r="DLO22" s="530" t="s">
        <v>550</v>
      </c>
      <c r="DLP22" s="530" t="s">
        <v>550</v>
      </c>
      <c r="DLQ22" s="530" t="s">
        <v>550</v>
      </c>
      <c r="DLR22" s="530" t="s">
        <v>550</v>
      </c>
      <c r="DLS22" s="530" t="s">
        <v>550</v>
      </c>
      <c r="DLT22" s="530" t="s">
        <v>550</v>
      </c>
      <c r="DLU22" s="530" t="s">
        <v>550</v>
      </c>
      <c r="DLV22" s="530" t="s">
        <v>550</v>
      </c>
      <c r="DLW22" s="530" t="s">
        <v>550</v>
      </c>
      <c r="DLX22" s="530" t="s">
        <v>550</v>
      </c>
      <c r="DLY22" s="530" t="s">
        <v>550</v>
      </c>
      <c r="DLZ22" s="530" t="s">
        <v>550</v>
      </c>
      <c r="DMA22" s="530" t="s">
        <v>550</v>
      </c>
      <c r="DMB22" s="530" t="s">
        <v>550</v>
      </c>
      <c r="DMC22" s="530" t="s">
        <v>550</v>
      </c>
      <c r="DMD22" s="530" t="s">
        <v>550</v>
      </c>
      <c r="DME22" s="530" t="s">
        <v>550</v>
      </c>
      <c r="DMF22" s="530" t="s">
        <v>550</v>
      </c>
      <c r="DMG22" s="530" t="s">
        <v>550</v>
      </c>
      <c r="DMH22" s="530" t="s">
        <v>550</v>
      </c>
      <c r="DMI22" s="530" t="s">
        <v>550</v>
      </c>
      <c r="DMJ22" s="530" t="s">
        <v>550</v>
      </c>
      <c r="DMK22" s="530" t="s">
        <v>550</v>
      </c>
      <c r="DML22" s="530" t="s">
        <v>550</v>
      </c>
      <c r="DMM22" s="530" t="s">
        <v>550</v>
      </c>
      <c r="DMN22" s="530" t="s">
        <v>550</v>
      </c>
      <c r="DMO22" s="530" t="s">
        <v>550</v>
      </c>
      <c r="DMP22" s="530" t="s">
        <v>550</v>
      </c>
      <c r="DMQ22" s="530" t="s">
        <v>550</v>
      </c>
      <c r="DMR22" s="530" t="s">
        <v>550</v>
      </c>
      <c r="DMS22" s="530" t="s">
        <v>550</v>
      </c>
      <c r="DMT22" s="530" t="s">
        <v>550</v>
      </c>
      <c r="DMU22" s="530" t="s">
        <v>550</v>
      </c>
      <c r="DMV22" s="530" t="s">
        <v>550</v>
      </c>
      <c r="DMW22" s="530" t="s">
        <v>550</v>
      </c>
      <c r="DMX22" s="530" t="s">
        <v>550</v>
      </c>
      <c r="DMY22" s="530" t="s">
        <v>550</v>
      </c>
      <c r="DMZ22" s="530" t="s">
        <v>550</v>
      </c>
      <c r="DNA22" s="530" t="s">
        <v>550</v>
      </c>
      <c r="DNB22" s="530" t="s">
        <v>550</v>
      </c>
      <c r="DNC22" s="530" t="s">
        <v>550</v>
      </c>
      <c r="DND22" s="530" t="s">
        <v>550</v>
      </c>
      <c r="DNE22" s="530" t="s">
        <v>550</v>
      </c>
      <c r="DNF22" s="530" t="s">
        <v>550</v>
      </c>
      <c r="DNG22" s="530" t="s">
        <v>550</v>
      </c>
      <c r="DNH22" s="530" t="s">
        <v>550</v>
      </c>
      <c r="DNI22" s="530" t="s">
        <v>550</v>
      </c>
      <c r="DNJ22" s="530" t="s">
        <v>550</v>
      </c>
      <c r="DNK22" s="530" t="s">
        <v>550</v>
      </c>
      <c r="DNL22" s="530" t="s">
        <v>550</v>
      </c>
      <c r="DNM22" s="530" t="s">
        <v>550</v>
      </c>
      <c r="DNN22" s="530" t="s">
        <v>550</v>
      </c>
      <c r="DNO22" s="530" t="s">
        <v>550</v>
      </c>
      <c r="DNP22" s="530" t="s">
        <v>550</v>
      </c>
      <c r="DNQ22" s="530" t="s">
        <v>550</v>
      </c>
      <c r="DNR22" s="530" t="s">
        <v>550</v>
      </c>
      <c r="DNS22" s="530" t="s">
        <v>550</v>
      </c>
      <c r="DNT22" s="530" t="s">
        <v>550</v>
      </c>
      <c r="DNU22" s="530" t="s">
        <v>550</v>
      </c>
      <c r="DNV22" s="530" t="s">
        <v>550</v>
      </c>
      <c r="DNW22" s="530" t="s">
        <v>550</v>
      </c>
      <c r="DNX22" s="530" t="s">
        <v>550</v>
      </c>
      <c r="DNY22" s="530" t="s">
        <v>550</v>
      </c>
      <c r="DNZ22" s="530" t="s">
        <v>550</v>
      </c>
      <c r="DOA22" s="530" t="s">
        <v>550</v>
      </c>
      <c r="DOB22" s="530" t="s">
        <v>550</v>
      </c>
      <c r="DOC22" s="530" t="s">
        <v>550</v>
      </c>
      <c r="DOD22" s="530" t="s">
        <v>550</v>
      </c>
      <c r="DOE22" s="530" t="s">
        <v>550</v>
      </c>
      <c r="DOF22" s="530" t="s">
        <v>550</v>
      </c>
      <c r="DOG22" s="530" t="s">
        <v>550</v>
      </c>
      <c r="DOH22" s="530" t="s">
        <v>550</v>
      </c>
      <c r="DOI22" s="530" t="s">
        <v>550</v>
      </c>
      <c r="DOJ22" s="530" t="s">
        <v>550</v>
      </c>
      <c r="DOK22" s="530" t="s">
        <v>550</v>
      </c>
      <c r="DOL22" s="530" t="s">
        <v>550</v>
      </c>
      <c r="DOM22" s="530" t="s">
        <v>550</v>
      </c>
      <c r="DON22" s="530" t="s">
        <v>550</v>
      </c>
      <c r="DOO22" s="530" t="s">
        <v>550</v>
      </c>
      <c r="DOP22" s="530" t="s">
        <v>550</v>
      </c>
      <c r="DOQ22" s="530" t="s">
        <v>550</v>
      </c>
      <c r="DOR22" s="530" t="s">
        <v>550</v>
      </c>
      <c r="DOS22" s="530" t="s">
        <v>550</v>
      </c>
      <c r="DOT22" s="530" t="s">
        <v>550</v>
      </c>
      <c r="DOU22" s="530" t="s">
        <v>550</v>
      </c>
      <c r="DOV22" s="530" t="s">
        <v>550</v>
      </c>
      <c r="DOW22" s="530" t="s">
        <v>550</v>
      </c>
      <c r="DOX22" s="530" t="s">
        <v>550</v>
      </c>
      <c r="DOY22" s="530" t="s">
        <v>550</v>
      </c>
      <c r="DOZ22" s="530" t="s">
        <v>550</v>
      </c>
      <c r="DPA22" s="530" t="s">
        <v>550</v>
      </c>
      <c r="DPB22" s="530" t="s">
        <v>550</v>
      </c>
      <c r="DPC22" s="530" t="s">
        <v>550</v>
      </c>
      <c r="DPD22" s="530" t="s">
        <v>550</v>
      </c>
      <c r="DPE22" s="530" t="s">
        <v>550</v>
      </c>
      <c r="DPF22" s="530" t="s">
        <v>550</v>
      </c>
      <c r="DPG22" s="530" t="s">
        <v>550</v>
      </c>
      <c r="DPH22" s="530" t="s">
        <v>550</v>
      </c>
      <c r="DPI22" s="530" t="s">
        <v>550</v>
      </c>
      <c r="DPJ22" s="530" t="s">
        <v>550</v>
      </c>
      <c r="DPK22" s="530" t="s">
        <v>550</v>
      </c>
      <c r="DPL22" s="530" t="s">
        <v>550</v>
      </c>
      <c r="DPM22" s="530" t="s">
        <v>550</v>
      </c>
      <c r="DPN22" s="530" t="s">
        <v>550</v>
      </c>
      <c r="DPO22" s="530" t="s">
        <v>550</v>
      </c>
      <c r="DPP22" s="530" t="s">
        <v>550</v>
      </c>
      <c r="DPQ22" s="530" t="s">
        <v>550</v>
      </c>
      <c r="DPR22" s="530" t="s">
        <v>550</v>
      </c>
      <c r="DPS22" s="530" t="s">
        <v>550</v>
      </c>
      <c r="DPT22" s="530" t="s">
        <v>550</v>
      </c>
      <c r="DPU22" s="530" t="s">
        <v>550</v>
      </c>
      <c r="DPV22" s="530" t="s">
        <v>550</v>
      </c>
      <c r="DPW22" s="530" t="s">
        <v>550</v>
      </c>
      <c r="DPX22" s="530" t="s">
        <v>550</v>
      </c>
      <c r="DPY22" s="530" t="s">
        <v>550</v>
      </c>
      <c r="DPZ22" s="530" t="s">
        <v>550</v>
      </c>
      <c r="DQA22" s="530" t="s">
        <v>550</v>
      </c>
      <c r="DQB22" s="530" t="s">
        <v>550</v>
      </c>
      <c r="DQC22" s="530" t="s">
        <v>550</v>
      </c>
      <c r="DQD22" s="530" t="s">
        <v>550</v>
      </c>
      <c r="DQE22" s="530" t="s">
        <v>550</v>
      </c>
      <c r="DQF22" s="530" t="s">
        <v>550</v>
      </c>
      <c r="DQG22" s="530" t="s">
        <v>550</v>
      </c>
      <c r="DQH22" s="530" t="s">
        <v>550</v>
      </c>
      <c r="DQI22" s="530" t="s">
        <v>550</v>
      </c>
      <c r="DQJ22" s="530" t="s">
        <v>550</v>
      </c>
      <c r="DQK22" s="530" t="s">
        <v>550</v>
      </c>
      <c r="DQL22" s="530" t="s">
        <v>550</v>
      </c>
      <c r="DQM22" s="530" t="s">
        <v>550</v>
      </c>
      <c r="DQN22" s="530" t="s">
        <v>550</v>
      </c>
      <c r="DQO22" s="530" t="s">
        <v>550</v>
      </c>
      <c r="DQP22" s="530" t="s">
        <v>550</v>
      </c>
      <c r="DQQ22" s="530" t="s">
        <v>550</v>
      </c>
      <c r="DQR22" s="530" t="s">
        <v>550</v>
      </c>
      <c r="DQS22" s="530" t="s">
        <v>550</v>
      </c>
      <c r="DQT22" s="530" t="s">
        <v>550</v>
      </c>
      <c r="DQU22" s="530" t="s">
        <v>550</v>
      </c>
      <c r="DQV22" s="530" t="s">
        <v>550</v>
      </c>
      <c r="DQW22" s="530" t="s">
        <v>550</v>
      </c>
      <c r="DQX22" s="530" t="s">
        <v>550</v>
      </c>
      <c r="DQY22" s="530" t="s">
        <v>550</v>
      </c>
      <c r="DQZ22" s="530" t="s">
        <v>550</v>
      </c>
      <c r="DRA22" s="530" t="s">
        <v>550</v>
      </c>
      <c r="DRB22" s="530" t="s">
        <v>550</v>
      </c>
      <c r="DRC22" s="530" t="s">
        <v>550</v>
      </c>
      <c r="DRD22" s="530" t="s">
        <v>550</v>
      </c>
      <c r="DRE22" s="530" t="s">
        <v>550</v>
      </c>
      <c r="DRF22" s="530" t="s">
        <v>550</v>
      </c>
      <c r="DRG22" s="530" t="s">
        <v>550</v>
      </c>
      <c r="DRH22" s="530" t="s">
        <v>550</v>
      </c>
      <c r="DRI22" s="530" t="s">
        <v>550</v>
      </c>
      <c r="DRJ22" s="530" t="s">
        <v>550</v>
      </c>
      <c r="DRK22" s="530" t="s">
        <v>550</v>
      </c>
      <c r="DRL22" s="530" t="s">
        <v>550</v>
      </c>
      <c r="DRM22" s="530" t="s">
        <v>550</v>
      </c>
      <c r="DRN22" s="530" t="s">
        <v>550</v>
      </c>
      <c r="DRO22" s="530" t="s">
        <v>550</v>
      </c>
      <c r="DRP22" s="530" t="s">
        <v>550</v>
      </c>
      <c r="DRQ22" s="530" t="s">
        <v>550</v>
      </c>
      <c r="DRR22" s="530" t="s">
        <v>550</v>
      </c>
      <c r="DRS22" s="530" t="s">
        <v>550</v>
      </c>
      <c r="DRT22" s="530" t="s">
        <v>550</v>
      </c>
      <c r="DRU22" s="530" t="s">
        <v>550</v>
      </c>
      <c r="DRV22" s="530" t="s">
        <v>550</v>
      </c>
      <c r="DRW22" s="530" t="s">
        <v>550</v>
      </c>
      <c r="DRX22" s="530" t="s">
        <v>550</v>
      </c>
      <c r="DRY22" s="530" t="s">
        <v>550</v>
      </c>
      <c r="DRZ22" s="530" t="s">
        <v>550</v>
      </c>
      <c r="DSA22" s="530" t="s">
        <v>550</v>
      </c>
      <c r="DSB22" s="530" t="s">
        <v>550</v>
      </c>
      <c r="DSC22" s="530" t="s">
        <v>550</v>
      </c>
      <c r="DSD22" s="530" t="s">
        <v>550</v>
      </c>
      <c r="DSE22" s="530" t="s">
        <v>550</v>
      </c>
      <c r="DSF22" s="530" t="s">
        <v>550</v>
      </c>
      <c r="DSG22" s="530" t="s">
        <v>550</v>
      </c>
      <c r="DSH22" s="530" t="s">
        <v>550</v>
      </c>
      <c r="DSI22" s="530" t="s">
        <v>550</v>
      </c>
      <c r="DSJ22" s="530" t="s">
        <v>550</v>
      </c>
      <c r="DSK22" s="530" t="s">
        <v>550</v>
      </c>
      <c r="DSL22" s="530" t="s">
        <v>550</v>
      </c>
      <c r="DSM22" s="530" t="s">
        <v>550</v>
      </c>
      <c r="DSN22" s="530" t="s">
        <v>550</v>
      </c>
      <c r="DSO22" s="530" t="s">
        <v>550</v>
      </c>
      <c r="DSP22" s="530" t="s">
        <v>550</v>
      </c>
      <c r="DSQ22" s="530" t="s">
        <v>550</v>
      </c>
      <c r="DSR22" s="530" t="s">
        <v>550</v>
      </c>
      <c r="DSS22" s="530" t="s">
        <v>550</v>
      </c>
      <c r="DST22" s="530" t="s">
        <v>550</v>
      </c>
      <c r="DSU22" s="530" t="s">
        <v>550</v>
      </c>
      <c r="DSV22" s="530" t="s">
        <v>550</v>
      </c>
      <c r="DSW22" s="530" t="s">
        <v>550</v>
      </c>
      <c r="DSX22" s="530" t="s">
        <v>550</v>
      </c>
      <c r="DSY22" s="530" t="s">
        <v>550</v>
      </c>
      <c r="DSZ22" s="530" t="s">
        <v>550</v>
      </c>
      <c r="DTA22" s="530" t="s">
        <v>550</v>
      </c>
      <c r="DTB22" s="530" t="s">
        <v>550</v>
      </c>
      <c r="DTC22" s="530" t="s">
        <v>550</v>
      </c>
      <c r="DTD22" s="530" t="s">
        <v>550</v>
      </c>
      <c r="DTE22" s="530" t="s">
        <v>550</v>
      </c>
      <c r="DTF22" s="530" t="s">
        <v>550</v>
      </c>
      <c r="DTG22" s="530" t="s">
        <v>550</v>
      </c>
      <c r="DTH22" s="530" t="s">
        <v>550</v>
      </c>
      <c r="DTI22" s="530" t="s">
        <v>550</v>
      </c>
      <c r="DTJ22" s="530" t="s">
        <v>550</v>
      </c>
      <c r="DTK22" s="530" t="s">
        <v>550</v>
      </c>
      <c r="DTL22" s="530" t="s">
        <v>550</v>
      </c>
      <c r="DTM22" s="530" t="s">
        <v>550</v>
      </c>
      <c r="DTN22" s="530" t="s">
        <v>550</v>
      </c>
      <c r="DTO22" s="530" t="s">
        <v>550</v>
      </c>
      <c r="DTP22" s="530" t="s">
        <v>550</v>
      </c>
      <c r="DTQ22" s="530" t="s">
        <v>550</v>
      </c>
      <c r="DTR22" s="530" t="s">
        <v>550</v>
      </c>
      <c r="DTS22" s="530" t="s">
        <v>550</v>
      </c>
      <c r="DTT22" s="530" t="s">
        <v>550</v>
      </c>
      <c r="DTU22" s="530" t="s">
        <v>550</v>
      </c>
      <c r="DTV22" s="530" t="s">
        <v>550</v>
      </c>
      <c r="DTW22" s="530" t="s">
        <v>550</v>
      </c>
      <c r="DTX22" s="530" t="s">
        <v>550</v>
      </c>
      <c r="DTY22" s="530" t="s">
        <v>550</v>
      </c>
      <c r="DTZ22" s="530" t="s">
        <v>550</v>
      </c>
      <c r="DUA22" s="530" t="s">
        <v>550</v>
      </c>
      <c r="DUB22" s="530" t="s">
        <v>550</v>
      </c>
      <c r="DUC22" s="530" t="s">
        <v>550</v>
      </c>
      <c r="DUD22" s="530" t="s">
        <v>550</v>
      </c>
      <c r="DUE22" s="530" t="s">
        <v>550</v>
      </c>
      <c r="DUF22" s="530" t="s">
        <v>550</v>
      </c>
      <c r="DUG22" s="530" t="s">
        <v>550</v>
      </c>
      <c r="DUH22" s="530" t="s">
        <v>550</v>
      </c>
      <c r="DUI22" s="530" t="s">
        <v>550</v>
      </c>
      <c r="DUJ22" s="530" t="s">
        <v>550</v>
      </c>
      <c r="DUK22" s="530" t="s">
        <v>550</v>
      </c>
      <c r="DUL22" s="530" t="s">
        <v>550</v>
      </c>
      <c r="DUM22" s="530" t="s">
        <v>550</v>
      </c>
      <c r="DUN22" s="530" t="s">
        <v>550</v>
      </c>
      <c r="DUO22" s="530" t="s">
        <v>550</v>
      </c>
      <c r="DUP22" s="530" t="s">
        <v>550</v>
      </c>
      <c r="DUQ22" s="530" t="s">
        <v>550</v>
      </c>
      <c r="DUR22" s="530" t="s">
        <v>550</v>
      </c>
      <c r="DUS22" s="530" t="s">
        <v>550</v>
      </c>
      <c r="DUT22" s="530" t="s">
        <v>550</v>
      </c>
      <c r="DUU22" s="530" t="s">
        <v>550</v>
      </c>
      <c r="DUV22" s="530" t="s">
        <v>550</v>
      </c>
      <c r="DUW22" s="530" t="s">
        <v>550</v>
      </c>
      <c r="DUX22" s="530" t="s">
        <v>550</v>
      </c>
      <c r="DUY22" s="530" t="s">
        <v>550</v>
      </c>
      <c r="DUZ22" s="530" t="s">
        <v>550</v>
      </c>
      <c r="DVA22" s="530" t="s">
        <v>550</v>
      </c>
      <c r="DVB22" s="530" t="s">
        <v>550</v>
      </c>
      <c r="DVC22" s="530" t="s">
        <v>550</v>
      </c>
      <c r="DVD22" s="530" t="s">
        <v>550</v>
      </c>
      <c r="DVE22" s="530" t="s">
        <v>550</v>
      </c>
      <c r="DVF22" s="530" t="s">
        <v>550</v>
      </c>
      <c r="DVG22" s="530" t="s">
        <v>550</v>
      </c>
      <c r="DVH22" s="530" t="s">
        <v>550</v>
      </c>
      <c r="DVI22" s="530" t="s">
        <v>550</v>
      </c>
      <c r="DVJ22" s="530" t="s">
        <v>550</v>
      </c>
      <c r="DVK22" s="530" t="s">
        <v>550</v>
      </c>
      <c r="DVL22" s="530" t="s">
        <v>550</v>
      </c>
      <c r="DVM22" s="530" t="s">
        <v>550</v>
      </c>
      <c r="DVN22" s="530" t="s">
        <v>550</v>
      </c>
      <c r="DVO22" s="530" t="s">
        <v>550</v>
      </c>
      <c r="DVP22" s="530" t="s">
        <v>550</v>
      </c>
      <c r="DVQ22" s="530" t="s">
        <v>550</v>
      </c>
      <c r="DVR22" s="530" t="s">
        <v>550</v>
      </c>
      <c r="DVS22" s="530" t="s">
        <v>550</v>
      </c>
      <c r="DVT22" s="530" t="s">
        <v>550</v>
      </c>
      <c r="DVU22" s="530" t="s">
        <v>550</v>
      </c>
      <c r="DVV22" s="530" t="s">
        <v>550</v>
      </c>
      <c r="DVW22" s="530" t="s">
        <v>550</v>
      </c>
      <c r="DVX22" s="530" t="s">
        <v>550</v>
      </c>
      <c r="DVY22" s="530" t="s">
        <v>550</v>
      </c>
      <c r="DVZ22" s="530" t="s">
        <v>550</v>
      </c>
      <c r="DWA22" s="530" t="s">
        <v>550</v>
      </c>
      <c r="DWB22" s="530" t="s">
        <v>550</v>
      </c>
      <c r="DWC22" s="530" t="s">
        <v>550</v>
      </c>
      <c r="DWD22" s="530" t="s">
        <v>550</v>
      </c>
      <c r="DWE22" s="530" t="s">
        <v>550</v>
      </c>
      <c r="DWF22" s="530" t="s">
        <v>550</v>
      </c>
      <c r="DWG22" s="530" t="s">
        <v>550</v>
      </c>
      <c r="DWH22" s="530" t="s">
        <v>550</v>
      </c>
      <c r="DWI22" s="530" t="s">
        <v>550</v>
      </c>
      <c r="DWJ22" s="530" t="s">
        <v>550</v>
      </c>
      <c r="DWK22" s="530" t="s">
        <v>550</v>
      </c>
      <c r="DWL22" s="530" t="s">
        <v>550</v>
      </c>
      <c r="DWM22" s="530" t="s">
        <v>550</v>
      </c>
      <c r="DWN22" s="530" t="s">
        <v>550</v>
      </c>
      <c r="DWO22" s="530" t="s">
        <v>550</v>
      </c>
      <c r="DWP22" s="530" t="s">
        <v>550</v>
      </c>
      <c r="DWQ22" s="530" t="s">
        <v>550</v>
      </c>
      <c r="DWR22" s="530" t="s">
        <v>550</v>
      </c>
      <c r="DWS22" s="530" t="s">
        <v>550</v>
      </c>
      <c r="DWT22" s="530" t="s">
        <v>550</v>
      </c>
      <c r="DWU22" s="530" t="s">
        <v>550</v>
      </c>
      <c r="DWV22" s="530" t="s">
        <v>550</v>
      </c>
      <c r="DWW22" s="530" t="s">
        <v>550</v>
      </c>
      <c r="DWX22" s="530" t="s">
        <v>550</v>
      </c>
      <c r="DWY22" s="530" t="s">
        <v>550</v>
      </c>
      <c r="DWZ22" s="530" t="s">
        <v>550</v>
      </c>
      <c r="DXA22" s="530" t="s">
        <v>550</v>
      </c>
      <c r="DXB22" s="530" t="s">
        <v>550</v>
      </c>
      <c r="DXC22" s="530" t="s">
        <v>550</v>
      </c>
      <c r="DXD22" s="530" t="s">
        <v>550</v>
      </c>
      <c r="DXE22" s="530" t="s">
        <v>550</v>
      </c>
      <c r="DXF22" s="530" t="s">
        <v>550</v>
      </c>
      <c r="DXG22" s="530" t="s">
        <v>550</v>
      </c>
      <c r="DXH22" s="530" t="s">
        <v>550</v>
      </c>
      <c r="DXI22" s="530" t="s">
        <v>550</v>
      </c>
      <c r="DXJ22" s="530" t="s">
        <v>550</v>
      </c>
      <c r="DXK22" s="530" t="s">
        <v>550</v>
      </c>
      <c r="DXL22" s="530" t="s">
        <v>550</v>
      </c>
      <c r="DXM22" s="530" t="s">
        <v>550</v>
      </c>
      <c r="DXN22" s="530" t="s">
        <v>550</v>
      </c>
      <c r="DXO22" s="530" t="s">
        <v>550</v>
      </c>
      <c r="DXP22" s="530" t="s">
        <v>550</v>
      </c>
      <c r="DXQ22" s="530" t="s">
        <v>550</v>
      </c>
      <c r="DXR22" s="530" t="s">
        <v>550</v>
      </c>
      <c r="DXS22" s="530" t="s">
        <v>550</v>
      </c>
      <c r="DXT22" s="530" t="s">
        <v>550</v>
      </c>
      <c r="DXU22" s="530" t="s">
        <v>550</v>
      </c>
      <c r="DXV22" s="530" t="s">
        <v>550</v>
      </c>
      <c r="DXW22" s="530" t="s">
        <v>550</v>
      </c>
      <c r="DXX22" s="530" t="s">
        <v>550</v>
      </c>
      <c r="DXY22" s="530" t="s">
        <v>550</v>
      </c>
      <c r="DXZ22" s="530" t="s">
        <v>550</v>
      </c>
      <c r="DYA22" s="530" t="s">
        <v>550</v>
      </c>
      <c r="DYB22" s="530" t="s">
        <v>550</v>
      </c>
      <c r="DYC22" s="530" t="s">
        <v>550</v>
      </c>
      <c r="DYD22" s="530" t="s">
        <v>550</v>
      </c>
      <c r="DYE22" s="530" t="s">
        <v>550</v>
      </c>
      <c r="DYF22" s="530" t="s">
        <v>550</v>
      </c>
      <c r="DYG22" s="530" t="s">
        <v>550</v>
      </c>
      <c r="DYH22" s="530" t="s">
        <v>550</v>
      </c>
      <c r="DYI22" s="530" t="s">
        <v>550</v>
      </c>
      <c r="DYJ22" s="530" t="s">
        <v>550</v>
      </c>
      <c r="DYK22" s="530" t="s">
        <v>550</v>
      </c>
      <c r="DYL22" s="530" t="s">
        <v>550</v>
      </c>
      <c r="DYM22" s="530" t="s">
        <v>550</v>
      </c>
      <c r="DYN22" s="530" t="s">
        <v>550</v>
      </c>
      <c r="DYO22" s="530" t="s">
        <v>550</v>
      </c>
      <c r="DYP22" s="530" t="s">
        <v>550</v>
      </c>
      <c r="DYQ22" s="530" t="s">
        <v>550</v>
      </c>
      <c r="DYR22" s="530" t="s">
        <v>550</v>
      </c>
      <c r="DYS22" s="530" t="s">
        <v>550</v>
      </c>
      <c r="DYT22" s="530" t="s">
        <v>550</v>
      </c>
      <c r="DYU22" s="530" t="s">
        <v>550</v>
      </c>
      <c r="DYV22" s="530" t="s">
        <v>550</v>
      </c>
      <c r="DYW22" s="530" t="s">
        <v>550</v>
      </c>
      <c r="DYX22" s="530" t="s">
        <v>550</v>
      </c>
      <c r="DYY22" s="530" t="s">
        <v>550</v>
      </c>
      <c r="DYZ22" s="530" t="s">
        <v>550</v>
      </c>
      <c r="DZA22" s="530" t="s">
        <v>550</v>
      </c>
      <c r="DZB22" s="530" t="s">
        <v>550</v>
      </c>
      <c r="DZC22" s="530" t="s">
        <v>550</v>
      </c>
      <c r="DZD22" s="530" t="s">
        <v>550</v>
      </c>
      <c r="DZE22" s="530" t="s">
        <v>550</v>
      </c>
      <c r="DZF22" s="530" t="s">
        <v>550</v>
      </c>
      <c r="DZG22" s="530" t="s">
        <v>550</v>
      </c>
      <c r="DZH22" s="530" t="s">
        <v>550</v>
      </c>
      <c r="DZI22" s="530" t="s">
        <v>550</v>
      </c>
      <c r="DZJ22" s="530" t="s">
        <v>550</v>
      </c>
      <c r="DZK22" s="530" t="s">
        <v>550</v>
      </c>
      <c r="DZL22" s="530" t="s">
        <v>550</v>
      </c>
      <c r="DZM22" s="530" t="s">
        <v>550</v>
      </c>
      <c r="DZN22" s="530" t="s">
        <v>550</v>
      </c>
      <c r="DZO22" s="530" t="s">
        <v>550</v>
      </c>
      <c r="DZP22" s="530" t="s">
        <v>550</v>
      </c>
      <c r="DZQ22" s="530" t="s">
        <v>550</v>
      </c>
      <c r="DZR22" s="530" t="s">
        <v>550</v>
      </c>
      <c r="DZS22" s="530" t="s">
        <v>550</v>
      </c>
      <c r="DZT22" s="530" t="s">
        <v>550</v>
      </c>
      <c r="DZU22" s="530" t="s">
        <v>550</v>
      </c>
      <c r="DZV22" s="530" t="s">
        <v>550</v>
      </c>
      <c r="DZW22" s="530" t="s">
        <v>550</v>
      </c>
      <c r="DZX22" s="530" t="s">
        <v>550</v>
      </c>
      <c r="DZY22" s="530" t="s">
        <v>550</v>
      </c>
      <c r="DZZ22" s="530" t="s">
        <v>550</v>
      </c>
      <c r="EAA22" s="530" t="s">
        <v>550</v>
      </c>
      <c r="EAB22" s="530" t="s">
        <v>550</v>
      </c>
      <c r="EAC22" s="530" t="s">
        <v>550</v>
      </c>
      <c r="EAD22" s="530" t="s">
        <v>550</v>
      </c>
      <c r="EAE22" s="530" t="s">
        <v>550</v>
      </c>
      <c r="EAF22" s="530" t="s">
        <v>550</v>
      </c>
      <c r="EAG22" s="530" t="s">
        <v>550</v>
      </c>
      <c r="EAH22" s="530" t="s">
        <v>550</v>
      </c>
      <c r="EAI22" s="530" t="s">
        <v>550</v>
      </c>
      <c r="EAJ22" s="530" t="s">
        <v>550</v>
      </c>
      <c r="EAK22" s="530" t="s">
        <v>550</v>
      </c>
      <c r="EAL22" s="530" t="s">
        <v>550</v>
      </c>
      <c r="EAM22" s="530" t="s">
        <v>550</v>
      </c>
      <c r="EAN22" s="530" t="s">
        <v>550</v>
      </c>
      <c r="EAO22" s="530" t="s">
        <v>550</v>
      </c>
      <c r="EAP22" s="530" t="s">
        <v>550</v>
      </c>
      <c r="EAQ22" s="530" t="s">
        <v>550</v>
      </c>
      <c r="EAR22" s="530" t="s">
        <v>550</v>
      </c>
      <c r="EAS22" s="530" t="s">
        <v>550</v>
      </c>
      <c r="EAT22" s="530" t="s">
        <v>550</v>
      </c>
      <c r="EAU22" s="530" t="s">
        <v>550</v>
      </c>
      <c r="EAV22" s="530" t="s">
        <v>550</v>
      </c>
      <c r="EAW22" s="530" t="s">
        <v>550</v>
      </c>
      <c r="EAX22" s="530" t="s">
        <v>550</v>
      </c>
      <c r="EAY22" s="530" t="s">
        <v>550</v>
      </c>
      <c r="EAZ22" s="530" t="s">
        <v>550</v>
      </c>
      <c r="EBA22" s="530" t="s">
        <v>550</v>
      </c>
      <c r="EBB22" s="530" t="s">
        <v>550</v>
      </c>
      <c r="EBC22" s="530" t="s">
        <v>550</v>
      </c>
      <c r="EBD22" s="530" t="s">
        <v>550</v>
      </c>
      <c r="EBE22" s="530" t="s">
        <v>550</v>
      </c>
      <c r="EBF22" s="530" t="s">
        <v>550</v>
      </c>
      <c r="EBG22" s="530" t="s">
        <v>550</v>
      </c>
      <c r="EBH22" s="530" t="s">
        <v>550</v>
      </c>
      <c r="EBI22" s="530" t="s">
        <v>550</v>
      </c>
      <c r="EBJ22" s="530" t="s">
        <v>550</v>
      </c>
      <c r="EBK22" s="530" t="s">
        <v>550</v>
      </c>
      <c r="EBL22" s="530" t="s">
        <v>550</v>
      </c>
      <c r="EBM22" s="530" t="s">
        <v>550</v>
      </c>
      <c r="EBN22" s="530" t="s">
        <v>550</v>
      </c>
      <c r="EBO22" s="530" t="s">
        <v>550</v>
      </c>
      <c r="EBP22" s="530" t="s">
        <v>550</v>
      </c>
      <c r="EBQ22" s="530" t="s">
        <v>550</v>
      </c>
      <c r="EBR22" s="530" t="s">
        <v>550</v>
      </c>
      <c r="EBS22" s="530" t="s">
        <v>550</v>
      </c>
      <c r="EBT22" s="530" t="s">
        <v>550</v>
      </c>
      <c r="EBU22" s="530" t="s">
        <v>550</v>
      </c>
      <c r="EBV22" s="530" t="s">
        <v>550</v>
      </c>
      <c r="EBW22" s="530" t="s">
        <v>550</v>
      </c>
      <c r="EBX22" s="530" t="s">
        <v>550</v>
      </c>
      <c r="EBY22" s="530" t="s">
        <v>550</v>
      </c>
      <c r="EBZ22" s="530" t="s">
        <v>550</v>
      </c>
      <c r="ECA22" s="530" t="s">
        <v>550</v>
      </c>
      <c r="ECB22" s="530" t="s">
        <v>550</v>
      </c>
      <c r="ECC22" s="530" t="s">
        <v>550</v>
      </c>
      <c r="ECD22" s="530" t="s">
        <v>550</v>
      </c>
      <c r="ECE22" s="530" t="s">
        <v>550</v>
      </c>
      <c r="ECF22" s="530" t="s">
        <v>550</v>
      </c>
      <c r="ECG22" s="530" t="s">
        <v>550</v>
      </c>
      <c r="ECH22" s="530" t="s">
        <v>550</v>
      </c>
      <c r="ECI22" s="530" t="s">
        <v>550</v>
      </c>
      <c r="ECJ22" s="530" t="s">
        <v>550</v>
      </c>
      <c r="ECK22" s="530" t="s">
        <v>550</v>
      </c>
      <c r="ECL22" s="530" t="s">
        <v>550</v>
      </c>
      <c r="ECM22" s="530" t="s">
        <v>550</v>
      </c>
      <c r="ECN22" s="530" t="s">
        <v>550</v>
      </c>
      <c r="ECO22" s="530" t="s">
        <v>550</v>
      </c>
      <c r="ECP22" s="530" t="s">
        <v>550</v>
      </c>
      <c r="ECQ22" s="530" t="s">
        <v>550</v>
      </c>
      <c r="ECR22" s="530" t="s">
        <v>550</v>
      </c>
      <c r="ECS22" s="530" t="s">
        <v>550</v>
      </c>
      <c r="ECT22" s="530" t="s">
        <v>550</v>
      </c>
      <c r="ECU22" s="530" t="s">
        <v>550</v>
      </c>
      <c r="ECV22" s="530" t="s">
        <v>550</v>
      </c>
      <c r="ECW22" s="530" t="s">
        <v>550</v>
      </c>
      <c r="ECX22" s="530" t="s">
        <v>550</v>
      </c>
      <c r="ECY22" s="530" t="s">
        <v>550</v>
      </c>
      <c r="ECZ22" s="530" t="s">
        <v>550</v>
      </c>
      <c r="EDA22" s="530" t="s">
        <v>550</v>
      </c>
      <c r="EDB22" s="530" t="s">
        <v>550</v>
      </c>
      <c r="EDC22" s="530" t="s">
        <v>550</v>
      </c>
      <c r="EDD22" s="530" t="s">
        <v>550</v>
      </c>
      <c r="EDE22" s="530" t="s">
        <v>550</v>
      </c>
      <c r="EDF22" s="530" t="s">
        <v>550</v>
      </c>
      <c r="EDG22" s="530" t="s">
        <v>550</v>
      </c>
      <c r="EDH22" s="530" t="s">
        <v>550</v>
      </c>
      <c r="EDI22" s="530" t="s">
        <v>550</v>
      </c>
      <c r="EDJ22" s="530" t="s">
        <v>550</v>
      </c>
      <c r="EDK22" s="530" t="s">
        <v>550</v>
      </c>
      <c r="EDL22" s="530" t="s">
        <v>550</v>
      </c>
      <c r="EDM22" s="530" t="s">
        <v>550</v>
      </c>
      <c r="EDN22" s="530" t="s">
        <v>550</v>
      </c>
      <c r="EDO22" s="530" t="s">
        <v>550</v>
      </c>
      <c r="EDP22" s="530" t="s">
        <v>550</v>
      </c>
      <c r="EDQ22" s="530" t="s">
        <v>550</v>
      </c>
      <c r="EDR22" s="530" t="s">
        <v>550</v>
      </c>
      <c r="EDS22" s="530" t="s">
        <v>550</v>
      </c>
      <c r="EDT22" s="530" t="s">
        <v>550</v>
      </c>
      <c r="EDU22" s="530" t="s">
        <v>550</v>
      </c>
      <c r="EDV22" s="530" t="s">
        <v>550</v>
      </c>
      <c r="EDW22" s="530" t="s">
        <v>550</v>
      </c>
      <c r="EDX22" s="530" t="s">
        <v>550</v>
      </c>
      <c r="EDY22" s="530" t="s">
        <v>550</v>
      </c>
      <c r="EDZ22" s="530" t="s">
        <v>550</v>
      </c>
      <c r="EEA22" s="530" t="s">
        <v>550</v>
      </c>
      <c r="EEB22" s="530" t="s">
        <v>550</v>
      </c>
      <c r="EEC22" s="530" t="s">
        <v>550</v>
      </c>
      <c r="EED22" s="530" t="s">
        <v>550</v>
      </c>
      <c r="EEE22" s="530" t="s">
        <v>550</v>
      </c>
      <c r="EEF22" s="530" t="s">
        <v>550</v>
      </c>
      <c r="EEG22" s="530" t="s">
        <v>550</v>
      </c>
      <c r="EEH22" s="530" t="s">
        <v>550</v>
      </c>
      <c r="EEI22" s="530" t="s">
        <v>550</v>
      </c>
      <c r="EEJ22" s="530" t="s">
        <v>550</v>
      </c>
      <c r="EEK22" s="530" t="s">
        <v>550</v>
      </c>
      <c r="EEL22" s="530" t="s">
        <v>550</v>
      </c>
      <c r="EEM22" s="530" t="s">
        <v>550</v>
      </c>
      <c r="EEN22" s="530" t="s">
        <v>550</v>
      </c>
      <c r="EEO22" s="530" t="s">
        <v>550</v>
      </c>
      <c r="EEP22" s="530" t="s">
        <v>550</v>
      </c>
      <c r="EEQ22" s="530" t="s">
        <v>550</v>
      </c>
      <c r="EER22" s="530" t="s">
        <v>550</v>
      </c>
      <c r="EES22" s="530" t="s">
        <v>550</v>
      </c>
      <c r="EET22" s="530" t="s">
        <v>550</v>
      </c>
      <c r="EEU22" s="530" t="s">
        <v>550</v>
      </c>
      <c r="EEV22" s="530" t="s">
        <v>550</v>
      </c>
      <c r="EEW22" s="530" t="s">
        <v>550</v>
      </c>
      <c r="EEX22" s="530" t="s">
        <v>550</v>
      </c>
      <c r="EEY22" s="530" t="s">
        <v>550</v>
      </c>
      <c r="EEZ22" s="530" t="s">
        <v>550</v>
      </c>
      <c r="EFA22" s="530" t="s">
        <v>550</v>
      </c>
      <c r="EFB22" s="530" t="s">
        <v>550</v>
      </c>
      <c r="EFC22" s="530" t="s">
        <v>550</v>
      </c>
      <c r="EFD22" s="530" t="s">
        <v>550</v>
      </c>
      <c r="EFE22" s="530" t="s">
        <v>550</v>
      </c>
      <c r="EFF22" s="530" t="s">
        <v>550</v>
      </c>
      <c r="EFG22" s="530" t="s">
        <v>550</v>
      </c>
      <c r="EFH22" s="530" t="s">
        <v>550</v>
      </c>
      <c r="EFI22" s="530" t="s">
        <v>550</v>
      </c>
      <c r="EFJ22" s="530" t="s">
        <v>550</v>
      </c>
      <c r="EFK22" s="530" t="s">
        <v>550</v>
      </c>
      <c r="EFL22" s="530" t="s">
        <v>550</v>
      </c>
      <c r="EFM22" s="530" t="s">
        <v>550</v>
      </c>
      <c r="EFN22" s="530" t="s">
        <v>550</v>
      </c>
      <c r="EFO22" s="530" t="s">
        <v>550</v>
      </c>
      <c r="EFP22" s="530" t="s">
        <v>550</v>
      </c>
      <c r="EFQ22" s="530" t="s">
        <v>550</v>
      </c>
      <c r="EFR22" s="530" t="s">
        <v>550</v>
      </c>
      <c r="EFS22" s="530" t="s">
        <v>550</v>
      </c>
      <c r="EFT22" s="530" t="s">
        <v>550</v>
      </c>
      <c r="EFU22" s="530" t="s">
        <v>550</v>
      </c>
      <c r="EFV22" s="530" t="s">
        <v>550</v>
      </c>
      <c r="EFW22" s="530" t="s">
        <v>550</v>
      </c>
      <c r="EFX22" s="530" t="s">
        <v>550</v>
      </c>
      <c r="EFY22" s="530" t="s">
        <v>550</v>
      </c>
      <c r="EFZ22" s="530" t="s">
        <v>550</v>
      </c>
      <c r="EGA22" s="530" t="s">
        <v>550</v>
      </c>
      <c r="EGB22" s="530" t="s">
        <v>550</v>
      </c>
      <c r="EGC22" s="530" t="s">
        <v>550</v>
      </c>
      <c r="EGD22" s="530" t="s">
        <v>550</v>
      </c>
      <c r="EGE22" s="530" t="s">
        <v>550</v>
      </c>
      <c r="EGF22" s="530" t="s">
        <v>550</v>
      </c>
      <c r="EGG22" s="530" t="s">
        <v>550</v>
      </c>
      <c r="EGH22" s="530" t="s">
        <v>550</v>
      </c>
      <c r="EGI22" s="530" t="s">
        <v>550</v>
      </c>
      <c r="EGJ22" s="530" t="s">
        <v>550</v>
      </c>
      <c r="EGK22" s="530" t="s">
        <v>550</v>
      </c>
      <c r="EGL22" s="530" t="s">
        <v>550</v>
      </c>
      <c r="EGM22" s="530" t="s">
        <v>550</v>
      </c>
      <c r="EGN22" s="530" t="s">
        <v>550</v>
      </c>
      <c r="EGO22" s="530" t="s">
        <v>550</v>
      </c>
      <c r="EGP22" s="530" t="s">
        <v>550</v>
      </c>
      <c r="EGQ22" s="530" t="s">
        <v>550</v>
      </c>
      <c r="EGR22" s="530" t="s">
        <v>550</v>
      </c>
      <c r="EGS22" s="530" t="s">
        <v>550</v>
      </c>
      <c r="EGT22" s="530" t="s">
        <v>550</v>
      </c>
      <c r="EGU22" s="530" t="s">
        <v>550</v>
      </c>
      <c r="EGV22" s="530" t="s">
        <v>550</v>
      </c>
      <c r="EGW22" s="530" t="s">
        <v>550</v>
      </c>
      <c r="EGX22" s="530" t="s">
        <v>550</v>
      </c>
      <c r="EGY22" s="530" t="s">
        <v>550</v>
      </c>
      <c r="EGZ22" s="530" t="s">
        <v>550</v>
      </c>
      <c r="EHA22" s="530" t="s">
        <v>550</v>
      </c>
      <c r="EHB22" s="530" t="s">
        <v>550</v>
      </c>
      <c r="EHC22" s="530" t="s">
        <v>550</v>
      </c>
      <c r="EHD22" s="530" t="s">
        <v>550</v>
      </c>
      <c r="EHE22" s="530" t="s">
        <v>550</v>
      </c>
      <c r="EHF22" s="530" t="s">
        <v>550</v>
      </c>
      <c r="EHG22" s="530" t="s">
        <v>550</v>
      </c>
      <c r="EHH22" s="530" t="s">
        <v>550</v>
      </c>
      <c r="EHI22" s="530" t="s">
        <v>550</v>
      </c>
      <c r="EHJ22" s="530" t="s">
        <v>550</v>
      </c>
      <c r="EHK22" s="530" t="s">
        <v>550</v>
      </c>
      <c r="EHL22" s="530" t="s">
        <v>550</v>
      </c>
      <c r="EHM22" s="530" t="s">
        <v>550</v>
      </c>
      <c r="EHN22" s="530" t="s">
        <v>550</v>
      </c>
      <c r="EHO22" s="530" t="s">
        <v>550</v>
      </c>
      <c r="EHP22" s="530" t="s">
        <v>550</v>
      </c>
      <c r="EHQ22" s="530" t="s">
        <v>550</v>
      </c>
      <c r="EHR22" s="530" t="s">
        <v>550</v>
      </c>
      <c r="EHS22" s="530" t="s">
        <v>550</v>
      </c>
      <c r="EHT22" s="530" t="s">
        <v>550</v>
      </c>
      <c r="EHU22" s="530" t="s">
        <v>550</v>
      </c>
      <c r="EHV22" s="530" t="s">
        <v>550</v>
      </c>
      <c r="EHW22" s="530" t="s">
        <v>550</v>
      </c>
      <c r="EHX22" s="530" t="s">
        <v>550</v>
      </c>
      <c r="EHY22" s="530" t="s">
        <v>550</v>
      </c>
      <c r="EHZ22" s="530" t="s">
        <v>550</v>
      </c>
      <c r="EIA22" s="530" t="s">
        <v>550</v>
      </c>
      <c r="EIB22" s="530" t="s">
        <v>550</v>
      </c>
      <c r="EIC22" s="530" t="s">
        <v>550</v>
      </c>
      <c r="EID22" s="530" t="s">
        <v>550</v>
      </c>
      <c r="EIE22" s="530" t="s">
        <v>550</v>
      </c>
      <c r="EIF22" s="530" t="s">
        <v>550</v>
      </c>
      <c r="EIG22" s="530" t="s">
        <v>550</v>
      </c>
      <c r="EIH22" s="530" t="s">
        <v>550</v>
      </c>
      <c r="EII22" s="530" t="s">
        <v>550</v>
      </c>
      <c r="EIJ22" s="530" t="s">
        <v>550</v>
      </c>
      <c r="EIK22" s="530" t="s">
        <v>550</v>
      </c>
      <c r="EIL22" s="530" t="s">
        <v>550</v>
      </c>
      <c r="EIM22" s="530" t="s">
        <v>550</v>
      </c>
      <c r="EIN22" s="530" t="s">
        <v>550</v>
      </c>
      <c r="EIO22" s="530" t="s">
        <v>550</v>
      </c>
      <c r="EIP22" s="530" t="s">
        <v>550</v>
      </c>
      <c r="EIQ22" s="530" t="s">
        <v>550</v>
      </c>
      <c r="EIR22" s="530" t="s">
        <v>550</v>
      </c>
      <c r="EIS22" s="530" t="s">
        <v>550</v>
      </c>
      <c r="EIT22" s="530" t="s">
        <v>550</v>
      </c>
      <c r="EIU22" s="530" t="s">
        <v>550</v>
      </c>
      <c r="EIV22" s="530" t="s">
        <v>550</v>
      </c>
      <c r="EIW22" s="530" t="s">
        <v>550</v>
      </c>
      <c r="EIX22" s="530" t="s">
        <v>550</v>
      </c>
      <c r="EIY22" s="530" t="s">
        <v>550</v>
      </c>
      <c r="EIZ22" s="530" t="s">
        <v>550</v>
      </c>
      <c r="EJA22" s="530" t="s">
        <v>550</v>
      </c>
      <c r="EJB22" s="530" t="s">
        <v>550</v>
      </c>
      <c r="EJC22" s="530" t="s">
        <v>550</v>
      </c>
      <c r="EJD22" s="530" t="s">
        <v>550</v>
      </c>
      <c r="EJE22" s="530" t="s">
        <v>550</v>
      </c>
      <c r="EJF22" s="530" t="s">
        <v>550</v>
      </c>
      <c r="EJG22" s="530" t="s">
        <v>550</v>
      </c>
      <c r="EJH22" s="530" t="s">
        <v>550</v>
      </c>
      <c r="EJI22" s="530" t="s">
        <v>550</v>
      </c>
      <c r="EJJ22" s="530" t="s">
        <v>550</v>
      </c>
      <c r="EJK22" s="530" t="s">
        <v>550</v>
      </c>
      <c r="EJL22" s="530" t="s">
        <v>550</v>
      </c>
      <c r="EJM22" s="530" t="s">
        <v>550</v>
      </c>
      <c r="EJN22" s="530" t="s">
        <v>550</v>
      </c>
      <c r="EJO22" s="530" t="s">
        <v>550</v>
      </c>
      <c r="EJP22" s="530" t="s">
        <v>550</v>
      </c>
      <c r="EJQ22" s="530" t="s">
        <v>550</v>
      </c>
      <c r="EJR22" s="530" t="s">
        <v>550</v>
      </c>
      <c r="EJS22" s="530" t="s">
        <v>550</v>
      </c>
      <c r="EJT22" s="530" t="s">
        <v>550</v>
      </c>
      <c r="EJU22" s="530" t="s">
        <v>550</v>
      </c>
      <c r="EJV22" s="530" t="s">
        <v>550</v>
      </c>
      <c r="EJW22" s="530" t="s">
        <v>550</v>
      </c>
      <c r="EJX22" s="530" t="s">
        <v>550</v>
      </c>
      <c r="EJY22" s="530" t="s">
        <v>550</v>
      </c>
      <c r="EJZ22" s="530" t="s">
        <v>550</v>
      </c>
      <c r="EKA22" s="530" t="s">
        <v>550</v>
      </c>
      <c r="EKB22" s="530" t="s">
        <v>550</v>
      </c>
      <c r="EKC22" s="530" t="s">
        <v>550</v>
      </c>
      <c r="EKD22" s="530" t="s">
        <v>550</v>
      </c>
      <c r="EKE22" s="530" t="s">
        <v>550</v>
      </c>
      <c r="EKF22" s="530" t="s">
        <v>550</v>
      </c>
      <c r="EKG22" s="530" t="s">
        <v>550</v>
      </c>
      <c r="EKH22" s="530" t="s">
        <v>550</v>
      </c>
      <c r="EKI22" s="530" t="s">
        <v>550</v>
      </c>
      <c r="EKJ22" s="530" t="s">
        <v>550</v>
      </c>
      <c r="EKK22" s="530" t="s">
        <v>550</v>
      </c>
      <c r="EKL22" s="530" t="s">
        <v>550</v>
      </c>
      <c r="EKM22" s="530" t="s">
        <v>550</v>
      </c>
      <c r="EKN22" s="530" t="s">
        <v>550</v>
      </c>
      <c r="EKO22" s="530" t="s">
        <v>550</v>
      </c>
      <c r="EKP22" s="530" t="s">
        <v>550</v>
      </c>
      <c r="EKQ22" s="530" t="s">
        <v>550</v>
      </c>
      <c r="EKR22" s="530" t="s">
        <v>550</v>
      </c>
      <c r="EKS22" s="530" t="s">
        <v>550</v>
      </c>
      <c r="EKT22" s="530" t="s">
        <v>550</v>
      </c>
      <c r="EKU22" s="530" t="s">
        <v>550</v>
      </c>
      <c r="EKV22" s="530" t="s">
        <v>550</v>
      </c>
      <c r="EKW22" s="530" t="s">
        <v>550</v>
      </c>
      <c r="EKX22" s="530" t="s">
        <v>550</v>
      </c>
      <c r="EKY22" s="530" t="s">
        <v>550</v>
      </c>
      <c r="EKZ22" s="530" t="s">
        <v>550</v>
      </c>
      <c r="ELA22" s="530" t="s">
        <v>550</v>
      </c>
      <c r="ELB22" s="530" t="s">
        <v>550</v>
      </c>
      <c r="ELC22" s="530" t="s">
        <v>550</v>
      </c>
      <c r="ELD22" s="530" t="s">
        <v>550</v>
      </c>
      <c r="ELE22" s="530" t="s">
        <v>550</v>
      </c>
      <c r="ELF22" s="530" t="s">
        <v>550</v>
      </c>
      <c r="ELG22" s="530" t="s">
        <v>550</v>
      </c>
      <c r="ELH22" s="530" t="s">
        <v>550</v>
      </c>
      <c r="ELI22" s="530" t="s">
        <v>550</v>
      </c>
      <c r="ELJ22" s="530" t="s">
        <v>550</v>
      </c>
      <c r="ELK22" s="530" t="s">
        <v>550</v>
      </c>
      <c r="ELL22" s="530" t="s">
        <v>550</v>
      </c>
      <c r="ELM22" s="530" t="s">
        <v>550</v>
      </c>
      <c r="ELN22" s="530" t="s">
        <v>550</v>
      </c>
      <c r="ELO22" s="530" t="s">
        <v>550</v>
      </c>
      <c r="ELP22" s="530" t="s">
        <v>550</v>
      </c>
      <c r="ELQ22" s="530" t="s">
        <v>550</v>
      </c>
      <c r="ELR22" s="530" t="s">
        <v>550</v>
      </c>
      <c r="ELS22" s="530" t="s">
        <v>550</v>
      </c>
      <c r="ELT22" s="530" t="s">
        <v>550</v>
      </c>
      <c r="ELU22" s="530" t="s">
        <v>550</v>
      </c>
      <c r="ELV22" s="530" t="s">
        <v>550</v>
      </c>
      <c r="ELW22" s="530" t="s">
        <v>550</v>
      </c>
      <c r="ELX22" s="530" t="s">
        <v>550</v>
      </c>
      <c r="ELY22" s="530" t="s">
        <v>550</v>
      </c>
      <c r="ELZ22" s="530" t="s">
        <v>550</v>
      </c>
      <c r="EMA22" s="530" t="s">
        <v>550</v>
      </c>
      <c r="EMB22" s="530" t="s">
        <v>550</v>
      </c>
      <c r="EMC22" s="530" t="s">
        <v>550</v>
      </c>
      <c r="EMD22" s="530" t="s">
        <v>550</v>
      </c>
      <c r="EME22" s="530" t="s">
        <v>550</v>
      </c>
      <c r="EMF22" s="530" t="s">
        <v>550</v>
      </c>
      <c r="EMG22" s="530" t="s">
        <v>550</v>
      </c>
      <c r="EMH22" s="530" t="s">
        <v>550</v>
      </c>
      <c r="EMI22" s="530" t="s">
        <v>550</v>
      </c>
      <c r="EMJ22" s="530" t="s">
        <v>550</v>
      </c>
      <c r="EMK22" s="530" t="s">
        <v>550</v>
      </c>
      <c r="EML22" s="530" t="s">
        <v>550</v>
      </c>
      <c r="EMM22" s="530" t="s">
        <v>550</v>
      </c>
      <c r="EMN22" s="530" t="s">
        <v>550</v>
      </c>
      <c r="EMO22" s="530" t="s">
        <v>550</v>
      </c>
      <c r="EMP22" s="530" t="s">
        <v>550</v>
      </c>
      <c r="EMQ22" s="530" t="s">
        <v>550</v>
      </c>
      <c r="EMR22" s="530" t="s">
        <v>550</v>
      </c>
      <c r="EMS22" s="530" t="s">
        <v>550</v>
      </c>
      <c r="EMT22" s="530" t="s">
        <v>550</v>
      </c>
      <c r="EMU22" s="530" t="s">
        <v>550</v>
      </c>
      <c r="EMV22" s="530" t="s">
        <v>550</v>
      </c>
      <c r="EMW22" s="530" t="s">
        <v>550</v>
      </c>
      <c r="EMX22" s="530" t="s">
        <v>550</v>
      </c>
      <c r="EMY22" s="530" t="s">
        <v>550</v>
      </c>
      <c r="EMZ22" s="530" t="s">
        <v>550</v>
      </c>
      <c r="ENA22" s="530" t="s">
        <v>550</v>
      </c>
      <c r="ENB22" s="530" t="s">
        <v>550</v>
      </c>
      <c r="ENC22" s="530" t="s">
        <v>550</v>
      </c>
      <c r="END22" s="530" t="s">
        <v>550</v>
      </c>
      <c r="ENE22" s="530" t="s">
        <v>550</v>
      </c>
      <c r="ENF22" s="530" t="s">
        <v>550</v>
      </c>
      <c r="ENG22" s="530" t="s">
        <v>550</v>
      </c>
      <c r="ENH22" s="530" t="s">
        <v>550</v>
      </c>
      <c r="ENI22" s="530" t="s">
        <v>550</v>
      </c>
      <c r="ENJ22" s="530" t="s">
        <v>550</v>
      </c>
      <c r="ENK22" s="530" t="s">
        <v>550</v>
      </c>
      <c r="ENL22" s="530" t="s">
        <v>550</v>
      </c>
      <c r="ENM22" s="530" t="s">
        <v>550</v>
      </c>
      <c r="ENN22" s="530" t="s">
        <v>550</v>
      </c>
      <c r="ENO22" s="530" t="s">
        <v>550</v>
      </c>
      <c r="ENP22" s="530" t="s">
        <v>550</v>
      </c>
      <c r="ENQ22" s="530" t="s">
        <v>550</v>
      </c>
      <c r="ENR22" s="530" t="s">
        <v>550</v>
      </c>
      <c r="ENS22" s="530" t="s">
        <v>550</v>
      </c>
      <c r="ENT22" s="530" t="s">
        <v>550</v>
      </c>
      <c r="ENU22" s="530" t="s">
        <v>550</v>
      </c>
      <c r="ENV22" s="530" t="s">
        <v>550</v>
      </c>
      <c r="ENW22" s="530" t="s">
        <v>550</v>
      </c>
      <c r="ENX22" s="530" t="s">
        <v>550</v>
      </c>
      <c r="ENY22" s="530" t="s">
        <v>550</v>
      </c>
      <c r="ENZ22" s="530" t="s">
        <v>550</v>
      </c>
      <c r="EOA22" s="530" t="s">
        <v>550</v>
      </c>
      <c r="EOB22" s="530" t="s">
        <v>550</v>
      </c>
      <c r="EOC22" s="530" t="s">
        <v>550</v>
      </c>
      <c r="EOD22" s="530" t="s">
        <v>550</v>
      </c>
      <c r="EOE22" s="530" t="s">
        <v>550</v>
      </c>
      <c r="EOF22" s="530" t="s">
        <v>550</v>
      </c>
      <c r="EOG22" s="530" t="s">
        <v>550</v>
      </c>
      <c r="EOH22" s="530" t="s">
        <v>550</v>
      </c>
      <c r="EOI22" s="530" t="s">
        <v>550</v>
      </c>
      <c r="EOJ22" s="530" t="s">
        <v>550</v>
      </c>
      <c r="EOK22" s="530" t="s">
        <v>550</v>
      </c>
      <c r="EOL22" s="530" t="s">
        <v>550</v>
      </c>
      <c r="EOM22" s="530" t="s">
        <v>550</v>
      </c>
      <c r="EON22" s="530" t="s">
        <v>550</v>
      </c>
      <c r="EOO22" s="530" t="s">
        <v>550</v>
      </c>
      <c r="EOP22" s="530" t="s">
        <v>550</v>
      </c>
      <c r="EOQ22" s="530" t="s">
        <v>550</v>
      </c>
      <c r="EOR22" s="530" t="s">
        <v>550</v>
      </c>
      <c r="EOS22" s="530" t="s">
        <v>550</v>
      </c>
      <c r="EOT22" s="530" t="s">
        <v>550</v>
      </c>
      <c r="EOU22" s="530" t="s">
        <v>550</v>
      </c>
      <c r="EOV22" s="530" t="s">
        <v>550</v>
      </c>
      <c r="EOW22" s="530" t="s">
        <v>550</v>
      </c>
      <c r="EOX22" s="530" t="s">
        <v>550</v>
      </c>
      <c r="EOY22" s="530" t="s">
        <v>550</v>
      </c>
      <c r="EOZ22" s="530" t="s">
        <v>550</v>
      </c>
      <c r="EPA22" s="530" t="s">
        <v>550</v>
      </c>
      <c r="EPB22" s="530" t="s">
        <v>550</v>
      </c>
      <c r="EPC22" s="530" t="s">
        <v>550</v>
      </c>
      <c r="EPD22" s="530" t="s">
        <v>550</v>
      </c>
      <c r="EPE22" s="530" t="s">
        <v>550</v>
      </c>
      <c r="EPF22" s="530" t="s">
        <v>550</v>
      </c>
      <c r="EPG22" s="530" t="s">
        <v>550</v>
      </c>
      <c r="EPH22" s="530" t="s">
        <v>550</v>
      </c>
      <c r="EPI22" s="530" t="s">
        <v>550</v>
      </c>
      <c r="EPJ22" s="530" t="s">
        <v>550</v>
      </c>
      <c r="EPK22" s="530" t="s">
        <v>550</v>
      </c>
      <c r="EPL22" s="530" t="s">
        <v>550</v>
      </c>
      <c r="EPM22" s="530" t="s">
        <v>550</v>
      </c>
      <c r="EPN22" s="530" t="s">
        <v>550</v>
      </c>
      <c r="EPO22" s="530" t="s">
        <v>550</v>
      </c>
      <c r="EPP22" s="530" t="s">
        <v>550</v>
      </c>
      <c r="EPQ22" s="530" t="s">
        <v>550</v>
      </c>
      <c r="EPR22" s="530" t="s">
        <v>550</v>
      </c>
      <c r="EPS22" s="530" t="s">
        <v>550</v>
      </c>
      <c r="EPT22" s="530" t="s">
        <v>550</v>
      </c>
      <c r="EPU22" s="530" t="s">
        <v>550</v>
      </c>
      <c r="EPV22" s="530" t="s">
        <v>550</v>
      </c>
      <c r="EPW22" s="530" t="s">
        <v>550</v>
      </c>
      <c r="EPX22" s="530" t="s">
        <v>550</v>
      </c>
      <c r="EPY22" s="530" t="s">
        <v>550</v>
      </c>
      <c r="EPZ22" s="530" t="s">
        <v>550</v>
      </c>
      <c r="EQA22" s="530" t="s">
        <v>550</v>
      </c>
      <c r="EQB22" s="530" t="s">
        <v>550</v>
      </c>
      <c r="EQC22" s="530" t="s">
        <v>550</v>
      </c>
      <c r="EQD22" s="530" t="s">
        <v>550</v>
      </c>
      <c r="EQE22" s="530" t="s">
        <v>550</v>
      </c>
      <c r="EQF22" s="530" t="s">
        <v>550</v>
      </c>
      <c r="EQG22" s="530" t="s">
        <v>550</v>
      </c>
      <c r="EQH22" s="530" t="s">
        <v>550</v>
      </c>
      <c r="EQI22" s="530" t="s">
        <v>550</v>
      </c>
      <c r="EQJ22" s="530" t="s">
        <v>550</v>
      </c>
      <c r="EQK22" s="530" t="s">
        <v>550</v>
      </c>
      <c r="EQL22" s="530" t="s">
        <v>550</v>
      </c>
      <c r="EQM22" s="530" t="s">
        <v>550</v>
      </c>
      <c r="EQN22" s="530" t="s">
        <v>550</v>
      </c>
      <c r="EQO22" s="530" t="s">
        <v>550</v>
      </c>
      <c r="EQP22" s="530" t="s">
        <v>550</v>
      </c>
      <c r="EQQ22" s="530" t="s">
        <v>550</v>
      </c>
      <c r="EQR22" s="530" t="s">
        <v>550</v>
      </c>
      <c r="EQS22" s="530" t="s">
        <v>550</v>
      </c>
      <c r="EQT22" s="530" t="s">
        <v>550</v>
      </c>
      <c r="EQU22" s="530" t="s">
        <v>550</v>
      </c>
      <c r="EQV22" s="530" t="s">
        <v>550</v>
      </c>
      <c r="EQW22" s="530" t="s">
        <v>550</v>
      </c>
      <c r="EQX22" s="530" t="s">
        <v>550</v>
      </c>
      <c r="EQY22" s="530" t="s">
        <v>550</v>
      </c>
      <c r="EQZ22" s="530" t="s">
        <v>550</v>
      </c>
      <c r="ERA22" s="530" t="s">
        <v>550</v>
      </c>
      <c r="ERB22" s="530" t="s">
        <v>550</v>
      </c>
      <c r="ERC22" s="530" t="s">
        <v>550</v>
      </c>
      <c r="ERD22" s="530" t="s">
        <v>550</v>
      </c>
      <c r="ERE22" s="530" t="s">
        <v>550</v>
      </c>
      <c r="ERF22" s="530" t="s">
        <v>550</v>
      </c>
      <c r="ERG22" s="530" t="s">
        <v>550</v>
      </c>
      <c r="ERH22" s="530" t="s">
        <v>550</v>
      </c>
      <c r="ERI22" s="530" t="s">
        <v>550</v>
      </c>
      <c r="ERJ22" s="530" t="s">
        <v>550</v>
      </c>
      <c r="ERK22" s="530" t="s">
        <v>550</v>
      </c>
      <c r="ERL22" s="530" t="s">
        <v>550</v>
      </c>
      <c r="ERM22" s="530" t="s">
        <v>550</v>
      </c>
      <c r="ERN22" s="530" t="s">
        <v>550</v>
      </c>
      <c r="ERO22" s="530" t="s">
        <v>550</v>
      </c>
      <c r="ERP22" s="530" t="s">
        <v>550</v>
      </c>
      <c r="ERQ22" s="530" t="s">
        <v>550</v>
      </c>
      <c r="ERR22" s="530" t="s">
        <v>550</v>
      </c>
      <c r="ERS22" s="530" t="s">
        <v>550</v>
      </c>
      <c r="ERT22" s="530" t="s">
        <v>550</v>
      </c>
      <c r="ERU22" s="530" t="s">
        <v>550</v>
      </c>
      <c r="ERV22" s="530" t="s">
        <v>550</v>
      </c>
      <c r="ERW22" s="530" t="s">
        <v>550</v>
      </c>
      <c r="ERX22" s="530" t="s">
        <v>550</v>
      </c>
      <c r="ERY22" s="530" t="s">
        <v>550</v>
      </c>
      <c r="ERZ22" s="530" t="s">
        <v>550</v>
      </c>
      <c r="ESA22" s="530" t="s">
        <v>550</v>
      </c>
      <c r="ESB22" s="530" t="s">
        <v>550</v>
      </c>
      <c r="ESC22" s="530" t="s">
        <v>550</v>
      </c>
      <c r="ESD22" s="530" t="s">
        <v>550</v>
      </c>
      <c r="ESE22" s="530" t="s">
        <v>550</v>
      </c>
      <c r="ESF22" s="530" t="s">
        <v>550</v>
      </c>
      <c r="ESG22" s="530" t="s">
        <v>550</v>
      </c>
      <c r="ESH22" s="530" t="s">
        <v>550</v>
      </c>
      <c r="ESI22" s="530" t="s">
        <v>550</v>
      </c>
      <c r="ESJ22" s="530" t="s">
        <v>550</v>
      </c>
      <c r="ESK22" s="530" t="s">
        <v>550</v>
      </c>
      <c r="ESL22" s="530" t="s">
        <v>550</v>
      </c>
      <c r="ESM22" s="530" t="s">
        <v>550</v>
      </c>
      <c r="ESN22" s="530" t="s">
        <v>550</v>
      </c>
      <c r="ESO22" s="530" t="s">
        <v>550</v>
      </c>
      <c r="ESP22" s="530" t="s">
        <v>550</v>
      </c>
      <c r="ESQ22" s="530" t="s">
        <v>550</v>
      </c>
      <c r="ESR22" s="530" t="s">
        <v>550</v>
      </c>
      <c r="ESS22" s="530" t="s">
        <v>550</v>
      </c>
      <c r="EST22" s="530" t="s">
        <v>550</v>
      </c>
      <c r="ESU22" s="530" t="s">
        <v>550</v>
      </c>
      <c r="ESV22" s="530" t="s">
        <v>550</v>
      </c>
      <c r="ESW22" s="530" t="s">
        <v>550</v>
      </c>
      <c r="ESX22" s="530" t="s">
        <v>550</v>
      </c>
      <c r="ESY22" s="530" t="s">
        <v>550</v>
      </c>
      <c r="ESZ22" s="530" t="s">
        <v>550</v>
      </c>
      <c r="ETA22" s="530" t="s">
        <v>550</v>
      </c>
      <c r="ETB22" s="530" t="s">
        <v>550</v>
      </c>
      <c r="ETC22" s="530" t="s">
        <v>550</v>
      </c>
      <c r="ETD22" s="530" t="s">
        <v>550</v>
      </c>
      <c r="ETE22" s="530" t="s">
        <v>550</v>
      </c>
      <c r="ETF22" s="530" t="s">
        <v>550</v>
      </c>
      <c r="ETG22" s="530" t="s">
        <v>550</v>
      </c>
      <c r="ETH22" s="530" t="s">
        <v>550</v>
      </c>
      <c r="ETI22" s="530" t="s">
        <v>550</v>
      </c>
      <c r="ETJ22" s="530" t="s">
        <v>550</v>
      </c>
      <c r="ETK22" s="530" t="s">
        <v>550</v>
      </c>
      <c r="ETL22" s="530" t="s">
        <v>550</v>
      </c>
      <c r="ETM22" s="530" t="s">
        <v>550</v>
      </c>
      <c r="ETN22" s="530" t="s">
        <v>550</v>
      </c>
      <c r="ETO22" s="530" t="s">
        <v>550</v>
      </c>
      <c r="ETP22" s="530" t="s">
        <v>550</v>
      </c>
      <c r="ETQ22" s="530" t="s">
        <v>550</v>
      </c>
      <c r="ETR22" s="530" t="s">
        <v>550</v>
      </c>
      <c r="ETS22" s="530" t="s">
        <v>550</v>
      </c>
      <c r="ETT22" s="530" t="s">
        <v>550</v>
      </c>
      <c r="ETU22" s="530" t="s">
        <v>550</v>
      </c>
      <c r="ETV22" s="530" t="s">
        <v>550</v>
      </c>
      <c r="ETW22" s="530" t="s">
        <v>550</v>
      </c>
      <c r="ETX22" s="530" t="s">
        <v>550</v>
      </c>
      <c r="ETY22" s="530" t="s">
        <v>550</v>
      </c>
      <c r="ETZ22" s="530" t="s">
        <v>550</v>
      </c>
      <c r="EUA22" s="530" t="s">
        <v>550</v>
      </c>
      <c r="EUB22" s="530" t="s">
        <v>550</v>
      </c>
      <c r="EUC22" s="530" t="s">
        <v>550</v>
      </c>
      <c r="EUD22" s="530" t="s">
        <v>550</v>
      </c>
      <c r="EUE22" s="530" t="s">
        <v>550</v>
      </c>
      <c r="EUF22" s="530" t="s">
        <v>550</v>
      </c>
      <c r="EUG22" s="530" t="s">
        <v>550</v>
      </c>
      <c r="EUH22" s="530" t="s">
        <v>550</v>
      </c>
      <c r="EUI22" s="530" t="s">
        <v>550</v>
      </c>
      <c r="EUJ22" s="530" t="s">
        <v>550</v>
      </c>
      <c r="EUK22" s="530" t="s">
        <v>550</v>
      </c>
      <c r="EUL22" s="530" t="s">
        <v>550</v>
      </c>
      <c r="EUM22" s="530" t="s">
        <v>550</v>
      </c>
      <c r="EUN22" s="530" t="s">
        <v>550</v>
      </c>
      <c r="EUO22" s="530" t="s">
        <v>550</v>
      </c>
      <c r="EUP22" s="530" t="s">
        <v>550</v>
      </c>
      <c r="EUQ22" s="530" t="s">
        <v>550</v>
      </c>
      <c r="EUR22" s="530" t="s">
        <v>550</v>
      </c>
      <c r="EUS22" s="530" t="s">
        <v>550</v>
      </c>
      <c r="EUT22" s="530" t="s">
        <v>550</v>
      </c>
      <c r="EUU22" s="530" t="s">
        <v>550</v>
      </c>
      <c r="EUV22" s="530" t="s">
        <v>550</v>
      </c>
      <c r="EUW22" s="530" t="s">
        <v>550</v>
      </c>
      <c r="EUX22" s="530" t="s">
        <v>550</v>
      </c>
      <c r="EUY22" s="530" t="s">
        <v>550</v>
      </c>
      <c r="EUZ22" s="530" t="s">
        <v>550</v>
      </c>
      <c r="EVA22" s="530" t="s">
        <v>550</v>
      </c>
      <c r="EVB22" s="530" t="s">
        <v>550</v>
      </c>
      <c r="EVC22" s="530" t="s">
        <v>550</v>
      </c>
      <c r="EVD22" s="530" t="s">
        <v>550</v>
      </c>
      <c r="EVE22" s="530" t="s">
        <v>550</v>
      </c>
      <c r="EVF22" s="530" t="s">
        <v>550</v>
      </c>
      <c r="EVG22" s="530" t="s">
        <v>550</v>
      </c>
      <c r="EVH22" s="530" t="s">
        <v>550</v>
      </c>
      <c r="EVI22" s="530" t="s">
        <v>550</v>
      </c>
      <c r="EVJ22" s="530" t="s">
        <v>550</v>
      </c>
      <c r="EVK22" s="530" t="s">
        <v>550</v>
      </c>
      <c r="EVL22" s="530" t="s">
        <v>550</v>
      </c>
      <c r="EVM22" s="530" t="s">
        <v>550</v>
      </c>
      <c r="EVN22" s="530" t="s">
        <v>550</v>
      </c>
      <c r="EVO22" s="530" t="s">
        <v>550</v>
      </c>
      <c r="EVP22" s="530" t="s">
        <v>550</v>
      </c>
      <c r="EVQ22" s="530" t="s">
        <v>550</v>
      </c>
      <c r="EVR22" s="530" t="s">
        <v>550</v>
      </c>
      <c r="EVS22" s="530" t="s">
        <v>550</v>
      </c>
      <c r="EVT22" s="530" t="s">
        <v>550</v>
      </c>
      <c r="EVU22" s="530" t="s">
        <v>550</v>
      </c>
      <c r="EVV22" s="530" t="s">
        <v>550</v>
      </c>
      <c r="EVW22" s="530" t="s">
        <v>550</v>
      </c>
      <c r="EVX22" s="530" t="s">
        <v>550</v>
      </c>
      <c r="EVY22" s="530" t="s">
        <v>550</v>
      </c>
      <c r="EVZ22" s="530" t="s">
        <v>550</v>
      </c>
      <c r="EWA22" s="530" t="s">
        <v>550</v>
      </c>
      <c r="EWB22" s="530" t="s">
        <v>550</v>
      </c>
      <c r="EWC22" s="530" t="s">
        <v>550</v>
      </c>
      <c r="EWD22" s="530" t="s">
        <v>550</v>
      </c>
      <c r="EWE22" s="530" t="s">
        <v>550</v>
      </c>
      <c r="EWF22" s="530" t="s">
        <v>550</v>
      </c>
      <c r="EWG22" s="530" t="s">
        <v>550</v>
      </c>
      <c r="EWH22" s="530" t="s">
        <v>550</v>
      </c>
      <c r="EWI22" s="530" t="s">
        <v>550</v>
      </c>
      <c r="EWJ22" s="530" t="s">
        <v>550</v>
      </c>
      <c r="EWK22" s="530" t="s">
        <v>550</v>
      </c>
      <c r="EWL22" s="530" t="s">
        <v>550</v>
      </c>
      <c r="EWM22" s="530" t="s">
        <v>550</v>
      </c>
      <c r="EWN22" s="530" t="s">
        <v>550</v>
      </c>
      <c r="EWO22" s="530" t="s">
        <v>550</v>
      </c>
      <c r="EWP22" s="530" t="s">
        <v>550</v>
      </c>
      <c r="EWQ22" s="530" t="s">
        <v>550</v>
      </c>
      <c r="EWR22" s="530" t="s">
        <v>550</v>
      </c>
      <c r="EWS22" s="530" t="s">
        <v>550</v>
      </c>
      <c r="EWT22" s="530" t="s">
        <v>550</v>
      </c>
      <c r="EWU22" s="530" t="s">
        <v>550</v>
      </c>
      <c r="EWV22" s="530" t="s">
        <v>550</v>
      </c>
      <c r="EWW22" s="530" t="s">
        <v>550</v>
      </c>
      <c r="EWX22" s="530" t="s">
        <v>550</v>
      </c>
      <c r="EWY22" s="530" t="s">
        <v>550</v>
      </c>
      <c r="EWZ22" s="530" t="s">
        <v>550</v>
      </c>
      <c r="EXA22" s="530" t="s">
        <v>550</v>
      </c>
      <c r="EXB22" s="530" t="s">
        <v>550</v>
      </c>
      <c r="EXC22" s="530" t="s">
        <v>550</v>
      </c>
      <c r="EXD22" s="530" t="s">
        <v>550</v>
      </c>
      <c r="EXE22" s="530" t="s">
        <v>550</v>
      </c>
      <c r="EXF22" s="530" t="s">
        <v>550</v>
      </c>
      <c r="EXG22" s="530" t="s">
        <v>550</v>
      </c>
      <c r="EXH22" s="530" t="s">
        <v>550</v>
      </c>
      <c r="EXI22" s="530" t="s">
        <v>550</v>
      </c>
      <c r="EXJ22" s="530" t="s">
        <v>550</v>
      </c>
      <c r="EXK22" s="530" t="s">
        <v>550</v>
      </c>
      <c r="EXL22" s="530" t="s">
        <v>550</v>
      </c>
      <c r="EXM22" s="530" t="s">
        <v>550</v>
      </c>
      <c r="EXN22" s="530" t="s">
        <v>550</v>
      </c>
      <c r="EXO22" s="530" t="s">
        <v>550</v>
      </c>
      <c r="EXP22" s="530" t="s">
        <v>550</v>
      </c>
      <c r="EXQ22" s="530" t="s">
        <v>550</v>
      </c>
      <c r="EXR22" s="530" t="s">
        <v>550</v>
      </c>
      <c r="EXS22" s="530" t="s">
        <v>550</v>
      </c>
      <c r="EXT22" s="530" t="s">
        <v>550</v>
      </c>
      <c r="EXU22" s="530" t="s">
        <v>550</v>
      </c>
      <c r="EXV22" s="530" t="s">
        <v>550</v>
      </c>
      <c r="EXW22" s="530" t="s">
        <v>550</v>
      </c>
      <c r="EXX22" s="530" t="s">
        <v>550</v>
      </c>
      <c r="EXY22" s="530" t="s">
        <v>550</v>
      </c>
      <c r="EXZ22" s="530" t="s">
        <v>550</v>
      </c>
      <c r="EYA22" s="530" t="s">
        <v>550</v>
      </c>
      <c r="EYB22" s="530" t="s">
        <v>550</v>
      </c>
      <c r="EYC22" s="530" t="s">
        <v>550</v>
      </c>
      <c r="EYD22" s="530" t="s">
        <v>550</v>
      </c>
      <c r="EYE22" s="530" t="s">
        <v>550</v>
      </c>
      <c r="EYF22" s="530" t="s">
        <v>550</v>
      </c>
      <c r="EYG22" s="530" t="s">
        <v>550</v>
      </c>
      <c r="EYH22" s="530" t="s">
        <v>550</v>
      </c>
      <c r="EYI22" s="530" t="s">
        <v>550</v>
      </c>
      <c r="EYJ22" s="530" t="s">
        <v>550</v>
      </c>
      <c r="EYK22" s="530" t="s">
        <v>550</v>
      </c>
      <c r="EYL22" s="530" t="s">
        <v>550</v>
      </c>
      <c r="EYM22" s="530" t="s">
        <v>550</v>
      </c>
      <c r="EYN22" s="530" t="s">
        <v>550</v>
      </c>
      <c r="EYO22" s="530" t="s">
        <v>550</v>
      </c>
      <c r="EYP22" s="530" t="s">
        <v>550</v>
      </c>
      <c r="EYQ22" s="530" t="s">
        <v>550</v>
      </c>
      <c r="EYR22" s="530" t="s">
        <v>550</v>
      </c>
      <c r="EYS22" s="530" t="s">
        <v>550</v>
      </c>
      <c r="EYT22" s="530" t="s">
        <v>550</v>
      </c>
      <c r="EYU22" s="530" t="s">
        <v>550</v>
      </c>
      <c r="EYV22" s="530" t="s">
        <v>550</v>
      </c>
      <c r="EYW22" s="530" t="s">
        <v>550</v>
      </c>
      <c r="EYX22" s="530" t="s">
        <v>550</v>
      </c>
      <c r="EYY22" s="530" t="s">
        <v>550</v>
      </c>
      <c r="EYZ22" s="530" t="s">
        <v>550</v>
      </c>
      <c r="EZA22" s="530" t="s">
        <v>550</v>
      </c>
      <c r="EZB22" s="530" t="s">
        <v>550</v>
      </c>
      <c r="EZC22" s="530" t="s">
        <v>550</v>
      </c>
      <c r="EZD22" s="530" t="s">
        <v>550</v>
      </c>
      <c r="EZE22" s="530" t="s">
        <v>550</v>
      </c>
      <c r="EZF22" s="530" t="s">
        <v>550</v>
      </c>
      <c r="EZG22" s="530" t="s">
        <v>550</v>
      </c>
      <c r="EZH22" s="530" t="s">
        <v>550</v>
      </c>
      <c r="EZI22" s="530" t="s">
        <v>550</v>
      </c>
      <c r="EZJ22" s="530" t="s">
        <v>550</v>
      </c>
      <c r="EZK22" s="530" t="s">
        <v>550</v>
      </c>
      <c r="EZL22" s="530" t="s">
        <v>550</v>
      </c>
      <c r="EZM22" s="530" t="s">
        <v>550</v>
      </c>
      <c r="EZN22" s="530" t="s">
        <v>550</v>
      </c>
      <c r="EZO22" s="530" t="s">
        <v>550</v>
      </c>
      <c r="EZP22" s="530" t="s">
        <v>550</v>
      </c>
      <c r="EZQ22" s="530" t="s">
        <v>550</v>
      </c>
      <c r="EZR22" s="530" t="s">
        <v>550</v>
      </c>
      <c r="EZS22" s="530" t="s">
        <v>550</v>
      </c>
      <c r="EZT22" s="530" t="s">
        <v>550</v>
      </c>
      <c r="EZU22" s="530" t="s">
        <v>550</v>
      </c>
      <c r="EZV22" s="530" t="s">
        <v>550</v>
      </c>
      <c r="EZW22" s="530" t="s">
        <v>550</v>
      </c>
      <c r="EZX22" s="530" t="s">
        <v>550</v>
      </c>
      <c r="EZY22" s="530" t="s">
        <v>550</v>
      </c>
      <c r="EZZ22" s="530" t="s">
        <v>550</v>
      </c>
      <c r="FAA22" s="530" t="s">
        <v>550</v>
      </c>
      <c r="FAB22" s="530" t="s">
        <v>550</v>
      </c>
      <c r="FAC22" s="530" t="s">
        <v>550</v>
      </c>
      <c r="FAD22" s="530" t="s">
        <v>550</v>
      </c>
      <c r="FAE22" s="530" t="s">
        <v>550</v>
      </c>
      <c r="FAF22" s="530" t="s">
        <v>550</v>
      </c>
      <c r="FAG22" s="530" t="s">
        <v>550</v>
      </c>
      <c r="FAH22" s="530" t="s">
        <v>550</v>
      </c>
      <c r="FAI22" s="530" t="s">
        <v>550</v>
      </c>
      <c r="FAJ22" s="530" t="s">
        <v>550</v>
      </c>
      <c r="FAK22" s="530" t="s">
        <v>550</v>
      </c>
      <c r="FAL22" s="530" t="s">
        <v>550</v>
      </c>
      <c r="FAM22" s="530" t="s">
        <v>550</v>
      </c>
      <c r="FAN22" s="530" t="s">
        <v>550</v>
      </c>
      <c r="FAO22" s="530" t="s">
        <v>550</v>
      </c>
      <c r="FAP22" s="530" t="s">
        <v>550</v>
      </c>
      <c r="FAQ22" s="530" t="s">
        <v>550</v>
      </c>
      <c r="FAR22" s="530" t="s">
        <v>550</v>
      </c>
      <c r="FAS22" s="530" t="s">
        <v>550</v>
      </c>
      <c r="FAT22" s="530" t="s">
        <v>550</v>
      </c>
      <c r="FAU22" s="530" t="s">
        <v>550</v>
      </c>
      <c r="FAV22" s="530" t="s">
        <v>550</v>
      </c>
      <c r="FAW22" s="530" t="s">
        <v>550</v>
      </c>
      <c r="FAX22" s="530" t="s">
        <v>550</v>
      </c>
      <c r="FAY22" s="530" t="s">
        <v>550</v>
      </c>
      <c r="FAZ22" s="530" t="s">
        <v>550</v>
      </c>
      <c r="FBA22" s="530" t="s">
        <v>550</v>
      </c>
      <c r="FBB22" s="530" t="s">
        <v>550</v>
      </c>
      <c r="FBC22" s="530" t="s">
        <v>550</v>
      </c>
      <c r="FBD22" s="530" t="s">
        <v>550</v>
      </c>
      <c r="FBE22" s="530" t="s">
        <v>550</v>
      </c>
      <c r="FBF22" s="530" t="s">
        <v>550</v>
      </c>
      <c r="FBG22" s="530" t="s">
        <v>550</v>
      </c>
      <c r="FBH22" s="530" t="s">
        <v>550</v>
      </c>
      <c r="FBI22" s="530" t="s">
        <v>550</v>
      </c>
      <c r="FBJ22" s="530" t="s">
        <v>550</v>
      </c>
      <c r="FBK22" s="530" t="s">
        <v>550</v>
      </c>
      <c r="FBL22" s="530" t="s">
        <v>550</v>
      </c>
      <c r="FBM22" s="530" t="s">
        <v>550</v>
      </c>
      <c r="FBN22" s="530" t="s">
        <v>550</v>
      </c>
      <c r="FBO22" s="530" t="s">
        <v>550</v>
      </c>
      <c r="FBP22" s="530" t="s">
        <v>550</v>
      </c>
      <c r="FBQ22" s="530" t="s">
        <v>550</v>
      </c>
      <c r="FBR22" s="530" t="s">
        <v>550</v>
      </c>
      <c r="FBS22" s="530" t="s">
        <v>550</v>
      </c>
      <c r="FBT22" s="530" t="s">
        <v>550</v>
      </c>
      <c r="FBU22" s="530" t="s">
        <v>550</v>
      </c>
      <c r="FBV22" s="530" t="s">
        <v>550</v>
      </c>
      <c r="FBW22" s="530" t="s">
        <v>550</v>
      </c>
      <c r="FBX22" s="530" t="s">
        <v>550</v>
      </c>
      <c r="FBY22" s="530" t="s">
        <v>550</v>
      </c>
      <c r="FBZ22" s="530" t="s">
        <v>550</v>
      </c>
      <c r="FCA22" s="530" t="s">
        <v>550</v>
      </c>
      <c r="FCB22" s="530" t="s">
        <v>550</v>
      </c>
      <c r="FCC22" s="530" t="s">
        <v>550</v>
      </c>
      <c r="FCD22" s="530" t="s">
        <v>550</v>
      </c>
      <c r="FCE22" s="530" t="s">
        <v>550</v>
      </c>
      <c r="FCF22" s="530" t="s">
        <v>550</v>
      </c>
      <c r="FCG22" s="530" t="s">
        <v>550</v>
      </c>
      <c r="FCH22" s="530" t="s">
        <v>550</v>
      </c>
      <c r="FCI22" s="530" t="s">
        <v>550</v>
      </c>
      <c r="FCJ22" s="530" t="s">
        <v>550</v>
      </c>
      <c r="FCK22" s="530" t="s">
        <v>550</v>
      </c>
      <c r="FCL22" s="530" t="s">
        <v>550</v>
      </c>
      <c r="FCM22" s="530" t="s">
        <v>550</v>
      </c>
      <c r="FCN22" s="530" t="s">
        <v>550</v>
      </c>
      <c r="FCO22" s="530" t="s">
        <v>550</v>
      </c>
      <c r="FCP22" s="530" t="s">
        <v>550</v>
      </c>
      <c r="FCQ22" s="530" t="s">
        <v>550</v>
      </c>
      <c r="FCR22" s="530" t="s">
        <v>550</v>
      </c>
      <c r="FCS22" s="530" t="s">
        <v>550</v>
      </c>
      <c r="FCT22" s="530" t="s">
        <v>550</v>
      </c>
      <c r="FCU22" s="530" t="s">
        <v>550</v>
      </c>
      <c r="FCV22" s="530" t="s">
        <v>550</v>
      </c>
      <c r="FCW22" s="530" t="s">
        <v>550</v>
      </c>
      <c r="FCX22" s="530" t="s">
        <v>550</v>
      </c>
      <c r="FCY22" s="530" t="s">
        <v>550</v>
      </c>
      <c r="FCZ22" s="530" t="s">
        <v>550</v>
      </c>
      <c r="FDA22" s="530" t="s">
        <v>550</v>
      </c>
      <c r="FDB22" s="530" t="s">
        <v>550</v>
      </c>
      <c r="FDC22" s="530" t="s">
        <v>550</v>
      </c>
      <c r="FDD22" s="530" t="s">
        <v>550</v>
      </c>
      <c r="FDE22" s="530" t="s">
        <v>550</v>
      </c>
      <c r="FDF22" s="530" t="s">
        <v>550</v>
      </c>
      <c r="FDG22" s="530" t="s">
        <v>550</v>
      </c>
      <c r="FDH22" s="530" t="s">
        <v>550</v>
      </c>
      <c r="FDI22" s="530" t="s">
        <v>550</v>
      </c>
      <c r="FDJ22" s="530" t="s">
        <v>550</v>
      </c>
      <c r="FDK22" s="530" t="s">
        <v>550</v>
      </c>
      <c r="FDL22" s="530" t="s">
        <v>550</v>
      </c>
      <c r="FDM22" s="530" t="s">
        <v>550</v>
      </c>
      <c r="FDN22" s="530" t="s">
        <v>550</v>
      </c>
      <c r="FDO22" s="530" t="s">
        <v>550</v>
      </c>
      <c r="FDP22" s="530" t="s">
        <v>550</v>
      </c>
      <c r="FDQ22" s="530" t="s">
        <v>550</v>
      </c>
      <c r="FDR22" s="530" t="s">
        <v>550</v>
      </c>
      <c r="FDS22" s="530" t="s">
        <v>550</v>
      </c>
      <c r="FDT22" s="530" t="s">
        <v>550</v>
      </c>
      <c r="FDU22" s="530" t="s">
        <v>550</v>
      </c>
      <c r="FDV22" s="530" t="s">
        <v>550</v>
      </c>
      <c r="FDW22" s="530" t="s">
        <v>550</v>
      </c>
      <c r="FDX22" s="530" t="s">
        <v>550</v>
      </c>
      <c r="FDY22" s="530" t="s">
        <v>550</v>
      </c>
      <c r="FDZ22" s="530" t="s">
        <v>550</v>
      </c>
      <c r="FEA22" s="530" t="s">
        <v>550</v>
      </c>
      <c r="FEB22" s="530" t="s">
        <v>550</v>
      </c>
      <c r="FEC22" s="530" t="s">
        <v>550</v>
      </c>
      <c r="FED22" s="530" t="s">
        <v>550</v>
      </c>
      <c r="FEE22" s="530" t="s">
        <v>550</v>
      </c>
      <c r="FEF22" s="530" t="s">
        <v>550</v>
      </c>
      <c r="FEG22" s="530" t="s">
        <v>550</v>
      </c>
      <c r="FEH22" s="530" t="s">
        <v>550</v>
      </c>
      <c r="FEI22" s="530" t="s">
        <v>550</v>
      </c>
      <c r="FEJ22" s="530" t="s">
        <v>550</v>
      </c>
      <c r="FEK22" s="530" t="s">
        <v>550</v>
      </c>
      <c r="FEL22" s="530" t="s">
        <v>550</v>
      </c>
      <c r="FEM22" s="530" t="s">
        <v>550</v>
      </c>
      <c r="FEN22" s="530" t="s">
        <v>550</v>
      </c>
      <c r="FEO22" s="530" t="s">
        <v>550</v>
      </c>
      <c r="FEP22" s="530" t="s">
        <v>550</v>
      </c>
      <c r="FEQ22" s="530" t="s">
        <v>550</v>
      </c>
      <c r="FER22" s="530" t="s">
        <v>550</v>
      </c>
      <c r="FES22" s="530" t="s">
        <v>550</v>
      </c>
      <c r="FET22" s="530" t="s">
        <v>550</v>
      </c>
      <c r="FEU22" s="530" t="s">
        <v>550</v>
      </c>
      <c r="FEV22" s="530" t="s">
        <v>550</v>
      </c>
      <c r="FEW22" s="530" t="s">
        <v>550</v>
      </c>
      <c r="FEX22" s="530" t="s">
        <v>550</v>
      </c>
      <c r="FEY22" s="530" t="s">
        <v>550</v>
      </c>
      <c r="FEZ22" s="530" t="s">
        <v>550</v>
      </c>
      <c r="FFA22" s="530" t="s">
        <v>550</v>
      </c>
      <c r="FFB22" s="530" t="s">
        <v>550</v>
      </c>
      <c r="FFC22" s="530" t="s">
        <v>550</v>
      </c>
      <c r="FFD22" s="530" t="s">
        <v>550</v>
      </c>
      <c r="FFE22" s="530" t="s">
        <v>550</v>
      </c>
      <c r="FFF22" s="530" t="s">
        <v>550</v>
      </c>
      <c r="FFG22" s="530" t="s">
        <v>550</v>
      </c>
      <c r="FFH22" s="530" t="s">
        <v>550</v>
      </c>
      <c r="FFI22" s="530" t="s">
        <v>550</v>
      </c>
      <c r="FFJ22" s="530" t="s">
        <v>550</v>
      </c>
      <c r="FFK22" s="530" t="s">
        <v>550</v>
      </c>
      <c r="FFL22" s="530" t="s">
        <v>550</v>
      </c>
      <c r="FFM22" s="530" t="s">
        <v>550</v>
      </c>
      <c r="FFN22" s="530" t="s">
        <v>550</v>
      </c>
      <c r="FFO22" s="530" t="s">
        <v>550</v>
      </c>
      <c r="FFP22" s="530" t="s">
        <v>550</v>
      </c>
      <c r="FFQ22" s="530" t="s">
        <v>550</v>
      </c>
      <c r="FFR22" s="530" t="s">
        <v>550</v>
      </c>
      <c r="FFS22" s="530" t="s">
        <v>550</v>
      </c>
      <c r="FFT22" s="530" t="s">
        <v>550</v>
      </c>
      <c r="FFU22" s="530" t="s">
        <v>550</v>
      </c>
      <c r="FFV22" s="530" t="s">
        <v>550</v>
      </c>
      <c r="FFW22" s="530" t="s">
        <v>550</v>
      </c>
      <c r="FFX22" s="530" t="s">
        <v>550</v>
      </c>
      <c r="FFY22" s="530" t="s">
        <v>550</v>
      </c>
      <c r="FFZ22" s="530" t="s">
        <v>550</v>
      </c>
      <c r="FGA22" s="530" t="s">
        <v>550</v>
      </c>
      <c r="FGB22" s="530" t="s">
        <v>550</v>
      </c>
      <c r="FGC22" s="530" t="s">
        <v>550</v>
      </c>
      <c r="FGD22" s="530" t="s">
        <v>550</v>
      </c>
      <c r="FGE22" s="530" t="s">
        <v>550</v>
      </c>
      <c r="FGF22" s="530" t="s">
        <v>550</v>
      </c>
      <c r="FGG22" s="530" t="s">
        <v>550</v>
      </c>
      <c r="FGH22" s="530" t="s">
        <v>550</v>
      </c>
      <c r="FGI22" s="530" t="s">
        <v>550</v>
      </c>
      <c r="FGJ22" s="530" t="s">
        <v>550</v>
      </c>
      <c r="FGK22" s="530" t="s">
        <v>550</v>
      </c>
      <c r="FGL22" s="530" t="s">
        <v>550</v>
      </c>
      <c r="FGM22" s="530" t="s">
        <v>550</v>
      </c>
      <c r="FGN22" s="530" t="s">
        <v>550</v>
      </c>
      <c r="FGO22" s="530" t="s">
        <v>550</v>
      </c>
      <c r="FGP22" s="530" t="s">
        <v>550</v>
      </c>
      <c r="FGQ22" s="530" t="s">
        <v>550</v>
      </c>
      <c r="FGR22" s="530" t="s">
        <v>550</v>
      </c>
      <c r="FGS22" s="530" t="s">
        <v>550</v>
      </c>
      <c r="FGT22" s="530" t="s">
        <v>550</v>
      </c>
      <c r="FGU22" s="530" t="s">
        <v>550</v>
      </c>
      <c r="FGV22" s="530" t="s">
        <v>550</v>
      </c>
      <c r="FGW22" s="530" t="s">
        <v>550</v>
      </c>
      <c r="FGX22" s="530" t="s">
        <v>550</v>
      </c>
      <c r="FGY22" s="530" t="s">
        <v>550</v>
      </c>
      <c r="FGZ22" s="530" t="s">
        <v>550</v>
      </c>
      <c r="FHA22" s="530" t="s">
        <v>550</v>
      </c>
      <c r="FHB22" s="530" t="s">
        <v>550</v>
      </c>
      <c r="FHC22" s="530" t="s">
        <v>550</v>
      </c>
      <c r="FHD22" s="530" t="s">
        <v>550</v>
      </c>
      <c r="FHE22" s="530" t="s">
        <v>550</v>
      </c>
      <c r="FHF22" s="530" t="s">
        <v>550</v>
      </c>
      <c r="FHG22" s="530" t="s">
        <v>550</v>
      </c>
      <c r="FHH22" s="530" t="s">
        <v>550</v>
      </c>
      <c r="FHI22" s="530" t="s">
        <v>550</v>
      </c>
      <c r="FHJ22" s="530" t="s">
        <v>550</v>
      </c>
      <c r="FHK22" s="530" t="s">
        <v>550</v>
      </c>
      <c r="FHL22" s="530" t="s">
        <v>550</v>
      </c>
      <c r="FHM22" s="530" t="s">
        <v>550</v>
      </c>
      <c r="FHN22" s="530" t="s">
        <v>550</v>
      </c>
      <c r="FHO22" s="530" t="s">
        <v>550</v>
      </c>
      <c r="FHP22" s="530" t="s">
        <v>550</v>
      </c>
      <c r="FHQ22" s="530" t="s">
        <v>550</v>
      </c>
      <c r="FHR22" s="530" t="s">
        <v>550</v>
      </c>
      <c r="FHS22" s="530" t="s">
        <v>550</v>
      </c>
      <c r="FHT22" s="530" t="s">
        <v>550</v>
      </c>
      <c r="FHU22" s="530" t="s">
        <v>550</v>
      </c>
      <c r="FHV22" s="530" t="s">
        <v>550</v>
      </c>
      <c r="FHW22" s="530" t="s">
        <v>550</v>
      </c>
      <c r="FHX22" s="530" t="s">
        <v>550</v>
      </c>
      <c r="FHY22" s="530" t="s">
        <v>550</v>
      </c>
      <c r="FHZ22" s="530" t="s">
        <v>550</v>
      </c>
      <c r="FIA22" s="530" t="s">
        <v>550</v>
      </c>
      <c r="FIB22" s="530" t="s">
        <v>550</v>
      </c>
      <c r="FIC22" s="530" t="s">
        <v>550</v>
      </c>
      <c r="FID22" s="530" t="s">
        <v>550</v>
      </c>
      <c r="FIE22" s="530" t="s">
        <v>550</v>
      </c>
      <c r="FIF22" s="530" t="s">
        <v>550</v>
      </c>
      <c r="FIG22" s="530" t="s">
        <v>550</v>
      </c>
      <c r="FIH22" s="530" t="s">
        <v>550</v>
      </c>
      <c r="FII22" s="530" t="s">
        <v>550</v>
      </c>
      <c r="FIJ22" s="530" t="s">
        <v>550</v>
      </c>
      <c r="FIK22" s="530" t="s">
        <v>550</v>
      </c>
      <c r="FIL22" s="530" t="s">
        <v>550</v>
      </c>
      <c r="FIM22" s="530" t="s">
        <v>550</v>
      </c>
      <c r="FIN22" s="530" t="s">
        <v>550</v>
      </c>
      <c r="FIO22" s="530" t="s">
        <v>550</v>
      </c>
      <c r="FIP22" s="530" t="s">
        <v>550</v>
      </c>
      <c r="FIQ22" s="530" t="s">
        <v>550</v>
      </c>
      <c r="FIR22" s="530" t="s">
        <v>550</v>
      </c>
      <c r="FIS22" s="530" t="s">
        <v>550</v>
      </c>
      <c r="FIT22" s="530" t="s">
        <v>550</v>
      </c>
      <c r="FIU22" s="530" t="s">
        <v>550</v>
      </c>
      <c r="FIV22" s="530" t="s">
        <v>550</v>
      </c>
      <c r="FIW22" s="530" t="s">
        <v>550</v>
      </c>
      <c r="FIX22" s="530" t="s">
        <v>550</v>
      </c>
      <c r="FIY22" s="530" t="s">
        <v>550</v>
      </c>
      <c r="FIZ22" s="530" t="s">
        <v>550</v>
      </c>
      <c r="FJA22" s="530" t="s">
        <v>550</v>
      </c>
      <c r="FJB22" s="530" t="s">
        <v>550</v>
      </c>
      <c r="FJC22" s="530" t="s">
        <v>550</v>
      </c>
      <c r="FJD22" s="530" t="s">
        <v>550</v>
      </c>
      <c r="FJE22" s="530" t="s">
        <v>550</v>
      </c>
      <c r="FJF22" s="530" t="s">
        <v>550</v>
      </c>
      <c r="FJG22" s="530" t="s">
        <v>550</v>
      </c>
      <c r="FJH22" s="530" t="s">
        <v>550</v>
      </c>
      <c r="FJI22" s="530" t="s">
        <v>550</v>
      </c>
      <c r="FJJ22" s="530" t="s">
        <v>550</v>
      </c>
      <c r="FJK22" s="530" t="s">
        <v>550</v>
      </c>
      <c r="FJL22" s="530" t="s">
        <v>550</v>
      </c>
      <c r="FJM22" s="530" t="s">
        <v>550</v>
      </c>
      <c r="FJN22" s="530" t="s">
        <v>550</v>
      </c>
      <c r="FJO22" s="530" t="s">
        <v>550</v>
      </c>
      <c r="FJP22" s="530" t="s">
        <v>550</v>
      </c>
      <c r="FJQ22" s="530" t="s">
        <v>550</v>
      </c>
      <c r="FJR22" s="530" t="s">
        <v>550</v>
      </c>
      <c r="FJS22" s="530" t="s">
        <v>550</v>
      </c>
      <c r="FJT22" s="530" t="s">
        <v>550</v>
      </c>
      <c r="FJU22" s="530" t="s">
        <v>550</v>
      </c>
      <c r="FJV22" s="530" t="s">
        <v>550</v>
      </c>
      <c r="FJW22" s="530" t="s">
        <v>550</v>
      </c>
      <c r="FJX22" s="530" t="s">
        <v>550</v>
      </c>
      <c r="FJY22" s="530" t="s">
        <v>550</v>
      </c>
      <c r="FJZ22" s="530" t="s">
        <v>550</v>
      </c>
      <c r="FKA22" s="530" t="s">
        <v>550</v>
      </c>
      <c r="FKB22" s="530" t="s">
        <v>550</v>
      </c>
      <c r="FKC22" s="530" t="s">
        <v>550</v>
      </c>
      <c r="FKD22" s="530" t="s">
        <v>550</v>
      </c>
      <c r="FKE22" s="530" t="s">
        <v>550</v>
      </c>
      <c r="FKF22" s="530" t="s">
        <v>550</v>
      </c>
      <c r="FKG22" s="530" t="s">
        <v>550</v>
      </c>
      <c r="FKH22" s="530" t="s">
        <v>550</v>
      </c>
      <c r="FKI22" s="530" t="s">
        <v>550</v>
      </c>
      <c r="FKJ22" s="530" t="s">
        <v>550</v>
      </c>
      <c r="FKK22" s="530" t="s">
        <v>550</v>
      </c>
      <c r="FKL22" s="530" t="s">
        <v>550</v>
      </c>
      <c r="FKM22" s="530" t="s">
        <v>550</v>
      </c>
      <c r="FKN22" s="530" t="s">
        <v>550</v>
      </c>
      <c r="FKO22" s="530" t="s">
        <v>550</v>
      </c>
      <c r="FKP22" s="530" t="s">
        <v>550</v>
      </c>
      <c r="FKQ22" s="530" t="s">
        <v>550</v>
      </c>
      <c r="FKR22" s="530" t="s">
        <v>550</v>
      </c>
      <c r="FKS22" s="530" t="s">
        <v>550</v>
      </c>
      <c r="FKT22" s="530" t="s">
        <v>550</v>
      </c>
      <c r="FKU22" s="530" t="s">
        <v>550</v>
      </c>
      <c r="FKV22" s="530" t="s">
        <v>550</v>
      </c>
      <c r="FKW22" s="530" t="s">
        <v>550</v>
      </c>
      <c r="FKX22" s="530" t="s">
        <v>550</v>
      </c>
      <c r="FKY22" s="530" t="s">
        <v>550</v>
      </c>
      <c r="FKZ22" s="530" t="s">
        <v>550</v>
      </c>
      <c r="FLA22" s="530" t="s">
        <v>550</v>
      </c>
      <c r="FLB22" s="530" t="s">
        <v>550</v>
      </c>
      <c r="FLC22" s="530" t="s">
        <v>550</v>
      </c>
      <c r="FLD22" s="530" t="s">
        <v>550</v>
      </c>
      <c r="FLE22" s="530" t="s">
        <v>550</v>
      </c>
      <c r="FLF22" s="530" t="s">
        <v>550</v>
      </c>
      <c r="FLG22" s="530" t="s">
        <v>550</v>
      </c>
      <c r="FLH22" s="530" t="s">
        <v>550</v>
      </c>
      <c r="FLI22" s="530" t="s">
        <v>550</v>
      </c>
      <c r="FLJ22" s="530" t="s">
        <v>550</v>
      </c>
      <c r="FLK22" s="530" t="s">
        <v>550</v>
      </c>
      <c r="FLL22" s="530" t="s">
        <v>550</v>
      </c>
      <c r="FLM22" s="530" t="s">
        <v>550</v>
      </c>
      <c r="FLN22" s="530" t="s">
        <v>550</v>
      </c>
      <c r="FLO22" s="530" t="s">
        <v>550</v>
      </c>
      <c r="FLP22" s="530" t="s">
        <v>550</v>
      </c>
      <c r="FLQ22" s="530" t="s">
        <v>550</v>
      </c>
      <c r="FLR22" s="530" t="s">
        <v>550</v>
      </c>
      <c r="FLS22" s="530" t="s">
        <v>550</v>
      </c>
      <c r="FLT22" s="530" t="s">
        <v>550</v>
      </c>
      <c r="FLU22" s="530" t="s">
        <v>550</v>
      </c>
      <c r="FLV22" s="530" t="s">
        <v>550</v>
      </c>
      <c r="FLW22" s="530" t="s">
        <v>550</v>
      </c>
      <c r="FLX22" s="530" t="s">
        <v>550</v>
      </c>
      <c r="FLY22" s="530" t="s">
        <v>550</v>
      </c>
      <c r="FLZ22" s="530" t="s">
        <v>550</v>
      </c>
      <c r="FMA22" s="530" t="s">
        <v>550</v>
      </c>
      <c r="FMB22" s="530" t="s">
        <v>550</v>
      </c>
      <c r="FMC22" s="530" t="s">
        <v>550</v>
      </c>
      <c r="FMD22" s="530" t="s">
        <v>550</v>
      </c>
      <c r="FME22" s="530" t="s">
        <v>550</v>
      </c>
      <c r="FMF22" s="530" t="s">
        <v>550</v>
      </c>
      <c r="FMG22" s="530" t="s">
        <v>550</v>
      </c>
      <c r="FMH22" s="530" t="s">
        <v>550</v>
      </c>
      <c r="FMI22" s="530" t="s">
        <v>550</v>
      </c>
      <c r="FMJ22" s="530" t="s">
        <v>550</v>
      </c>
      <c r="FMK22" s="530" t="s">
        <v>550</v>
      </c>
      <c r="FML22" s="530" t="s">
        <v>550</v>
      </c>
      <c r="FMM22" s="530" t="s">
        <v>550</v>
      </c>
      <c r="FMN22" s="530" t="s">
        <v>550</v>
      </c>
      <c r="FMO22" s="530" t="s">
        <v>550</v>
      </c>
      <c r="FMP22" s="530" t="s">
        <v>550</v>
      </c>
      <c r="FMQ22" s="530" t="s">
        <v>550</v>
      </c>
      <c r="FMR22" s="530" t="s">
        <v>550</v>
      </c>
      <c r="FMS22" s="530" t="s">
        <v>550</v>
      </c>
      <c r="FMT22" s="530" t="s">
        <v>550</v>
      </c>
      <c r="FMU22" s="530" t="s">
        <v>550</v>
      </c>
      <c r="FMV22" s="530" t="s">
        <v>550</v>
      </c>
      <c r="FMW22" s="530" t="s">
        <v>550</v>
      </c>
      <c r="FMX22" s="530" t="s">
        <v>550</v>
      </c>
      <c r="FMY22" s="530" t="s">
        <v>550</v>
      </c>
      <c r="FMZ22" s="530" t="s">
        <v>550</v>
      </c>
      <c r="FNA22" s="530" t="s">
        <v>550</v>
      </c>
      <c r="FNB22" s="530" t="s">
        <v>550</v>
      </c>
      <c r="FNC22" s="530" t="s">
        <v>550</v>
      </c>
      <c r="FND22" s="530" t="s">
        <v>550</v>
      </c>
      <c r="FNE22" s="530" t="s">
        <v>550</v>
      </c>
      <c r="FNF22" s="530" t="s">
        <v>550</v>
      </c>
      <c r="FNG22" s="530" t="s">
        <v>550</v>
      </c>
      <c r="FNH22" s="530" t="s">
        <v>550</v>
      </c>
      <c r="FNI22" s="530" t="s">
        <v>550</v>
      </c>
      <c r="FNJ22" s="530" t="s">
        <v>550</v>
      </c>
      <c r="FNK22" s="530" t="s">
        <v>550</v>
      </c>
      <c r="FNL22" s="530" t="s">
        <v>550</v>
      </c>
      <c r="FNM22" s="530" t="s">
        <v>550</v>
      </c>
      <c r="FNN22" s="530" t="s">
        <v>550</v>
      </c>
      <c r="FNO22" s="530" t="s">
        <v>550</v>
      </c>
      <c r="FNP22" s="530" t="s">
        <v>550</v>
      </c>
      <c r="FNQ22" s="530" t="s">
        <v>550</v>
      </c>
      <c r="FNR22" s="530" t="s">
        <v>550</v>
      </c>
      <c r="FNS22" s="530" t="s">
        <v>550</v>
      </c>
      <c r="FNT22" s="530" t="s">
        <v>550</v>
      </c>
      <c r="FNU22" s="530" t="s">
        <v>550</v>
      </c>
      <c r="FNV22" s="530" t="s">
        <v>550</v>
      </c>
      <c r="FNW22" s="530" t="s">
        <v>550</v>
      </c>
      <c r="FNX22" s="530" t="s">
        <v>550</v>
      </c>
      <c r="FNY22" s="530" t="s">
        <v>550</v>
      </c>
      <c r="FNZ22" s="530" t="s">
        <v>550</v>
      </c>
      <c r="FOA22" s="530" t="s">
        <v>550</v>
      </c>
      <c r="FOB22" s="530" t="s">
        <v>550</v>
      </c>
      <c r="FOC22" s="530" t="s">
        <v>550</v>
      </c>
      <c r="FOD22" s="530" t="s">
        <v>550</v>
      </c>
      <c r="FOE22" s="530" t="s">
        <v>550</v>
      </c>
      <c r="FOF22" s="530" t="s">
        <v>550</v>
      </c>
      <c r="FOG22" s="530" t="s">
        <v>550</v>
      </c>
      <c r="FOH22" s="530" t="s">
        <v>550</v>
      </c>
      <c r="FOI22" s="530" t="s">
        <v>550</v>
      </c>
      <c r="FOJ22" s="530" t="s">
        <v>550</v>
      </c>
      <c r="FOK22" s="530" t="s">
        <v>550</v>
      </c>
      <c r="FOL22" s="530" t="s">
        <v>550</v>
      </c>
      <c r="FOM22" s="530" t="s">
        <v>550</v>
      </c>
      <c r="FON22" s="530" t="s">
        <v>550</v>
      </c>
      <c r="FOO22" s="530" t="s">
        <v>550</v>
      </c>
      <c r="FOP22" s="530" t="s">
        <v>550</v>
      </c>
      <c r="FOQ22" s="530" t="s">
        <v>550</v>
      </c>
      <c r="FOR22" s="530" t="s">
        <v>550</v>
      </c>
      <c r="FOS22" s="530" t="s">
        <v>550</v>
      </c>
      <c r="FOT22" s="530" t="s">
        <v>550</v>
      </c>
      <c r="FOU22" s="530" t="s">
        <v>550</v>
      </c>
      <c r="FOV22" s="530" t="s">
        <v>550</v>
      </c>
      <c r="FOW22" s="530" t="s">
        <v>550</v>
      </c>
      <c r="FOX22" s="530" t="s">
        <v>550</v>
      </c>
      <c r="FOY22" s="530" t="s">
        <v>550</v>
      </c>
      <c r="FOZ22" s="530" t="s">
        <v>550</v>
      </c>
      <c r="FPA22" s="530" t="s">
        <v>550</v>
      </c>
      <c r="FPB22" s="530" t="s">
        <v>550</v>
      </c>
      <c r="FPC22" s="530" t="s">
        <v>550</v>
      </c>
      <c r="FPD22" s="530" t="s">
        <v>550</v>
      </c>
      <c r="FPE22" s="530" t="s">
        <v>550</v>
      </c>
      <c r="FPF22" s="530" t="s">
        <v>550</v>
      </c>
      <c r="FPG22" s="530" t="s">
        <v>550</v>
      </c>
      <c r="FPH22" s="530" t="s">
        <v>550</v>
      </c>
      <c r="FPI22" s="530" t="s">
        <v>550</v>
      </c>
      <c r="FPJ22" s="530" t="s">
        <v>550</v>
      </c>
      <c r="FPK22" s="530" t="s">
        <v>550</v>
      </c>
      <c r="FPL22" s="530" t="s">
        <v>550</v>
      </c>
      <c r="FPM22" s="530" t="s">
        <v>550</v>
      </c>
      <c r="FPN22" s="530" t="s">
        <v>550</v>
      </c>
      <c r="FPO22" s="530" t="s">
        <v>550</v>
      </c>
      <c r="FPP22" s="530" t="s">
        <v>550</v>
      </c>
      <c r="FPQ22" s="530" t="s">
        <v>550</v>
      </c>
      <c r="FPR22" s="530" t="s">
        <v>550</v>
      </c>
      <c r="FPS22" s="530" t="s">
        <v>550</v>
      </c>
      <c r="FPT22" s="530" t="s">
        <v>550</v>
      </c>
      <c r="FPU22" s="530" t="s">
        <v>550</v>
      </c>
      <c r="FPV22" s="530" t="s">
        <v>550</v>
      </c>
      <c r="FPW22" s="530" t="s">
        <v>550</v>
      </c>
      <c r="FPX22" s="530" t="s">
        <v>550</v>
      </c>
      <c r="FPY22" s="530" t="s">
        <v>550</v>
      </c>
      <c r="FPZ22" s="530" t="s">
        <v>550</v>
      </c>
      <c r="FQA22" s="530" t="s">
        <v>550</v>
      </c>
      <c r="FQB22" s="530" t="s">
        <v>550</v>
      </c>
      <c r="FQC22" s="530" t="s">
        <v>550</v>
      </c>
      <c r="FQD22" s="530" t="s">
        <v>550</v>
      </c>
      <c r="FQE22" s="530" t="s">
        <v>550</v>
      </c>
      <c r="FQF22" s="530" t="s">
        <v>550</v>
      </c>
      <c r="FQG22" s="530" t="s">
        <v>550</v>
      </c>
      <c r="FQH22" s="530" t="s">
        <v>550</v>
      </c>
      <c r="FQI22" s="530" t="s">
        <v>550</v>
      </c>
      <c r="FQJ22" s="530" t="s">
        <v>550</v>
      </c>
      <c r="FQK22" s="530" t="s">
        <v>550</v>
      </c>
      <c r="FQL22" s="530" t="s">
        <v>550</v>
      </c>
      <c r="FQM22" s="530" t="s">
        <v>550</v>
      </c>
      <c r="FQN22" s="530" t="s">
        <v>550</v>
      </c>
      <c r="FQO22" s="530" t="s">
        <v>550</v>
      </c>
      <c r="FQP22" s="530" t="s">
        <v>550</v>
      </c>
      <c r="FQQ22" s="530" t="s">
        <v>550</v>
      </c>
      <c r="FQR22" s="530" t="s">
        <v>550</v>
      </c>
      <c r="FQS22" s="530" t="s">
        <v>550</v>
      </c>
      <c r="FQT22" s="530" t="s">
        <v>550</v>
      </c>
      <c r="FQU22" s="530" t="s">
        <v>550</v>
      </c>
      <c r="FQV22" s="530" t="s">
        <v>550</v>
      </c>
      <c r="FQW22" s="530" t="s">
        <v>550</v>
      </c>
      <c r="FQX22" s="530" t="s">
        <v>550</v>
      </c>
      <c r="FQY22" s="530" t="s">
        <v>550</v>
      </c>
      <c r="FQZ22" s="530" t="s">
        <v>550</v>
      </c>
      <c r="FRA22" s="530" t="s">
        <v>550</v>
      </c>
      <c r="FRB22" s="530" t="s">
        <v>550</v>
      </c>
      <c r="FRC22" s="530" t="s">
        <v>550</v>
      </c>
      <c r="FRD22" s="530" t="s">
        <v>550</v>
      </c>
      <c r="FRE22" s="530" t="s">
        <v>550</v>
      </c>
      <c r="FRF22" s="530" t="s">
        <v>550</v>
      </c>
      <c r="FRG22" s="530" t="s">
        <v>550</v>
      </c>
      <c r="FRH22" s="530" t="s">
        <v>550</v>
      </c>
      <c r="FRI22" s="530" t="s">
        <v>550</v>
      </c>
      <c r="FRJ22" s="530" t="s">
        <v>550</v>
      </c>
      <c r="FRK22" s="530" t="s">
        <v>550</v>
      </c>
      <c r="FRL22" s="530" t="s">
        <v>550</v>
      </c>
      <c r="FRM22" s="530" t="s">
        <v>550</v>
      </c>
      <c r="FRN22" s="530" t="s">
        <v>550</v>
      </c>
      <c r="FRO22" s="530" t="s">
        <v>550</v>
      </c>
      <c r="FRP22" s="530" t="s">
        <v>550</v>
      </c>
      <c r="FRQ22" s="530" t="s">
        <v>550</v>
      </c>
      <c r="FRR22" s="530" t="s">
        <v>550</v>
      </c>
      <c r="FRS22" s="530" t="s">
        <v>550</v>
      </c>
      <c r="FRT22" s="530" t="s">
        <v>550</v>
      </c>
      <c r="FRU22" s="530" t="s">
        <v>550</v>
      </c>
      <c r="FRV22" s="530" t="s">
        <v>550</v>
      </c>
      <c r="FRW22" s="530" t="s">
        <v>550</v>
      </c>
      <c r="FRX22" s="530" t="s">
        <v>550</v>
      </c>
      <c r="FRY22" s="530" t="s">
        <v>550</v>
      </c>
      <c r="FRZ22" s="530" t="s">
        <v>550</v>
      </c>
      <c r="FSA22" s="530" t="s">
        <v>550</v>
      </c>
      <c r="FSB22" s="530" t="s">
        <v>550</v>
      </c>
      <c r="FSC22" s="530" t="s">
        <v>550</v>
      </c>
      <c r="FSD22" s="530" t="s">
        <v>550</v>
      </c>
      <c r="FSE22" s="530" t="s">
        <v>550</v>
      </c>
      <c r="FSF22" s="530" t="s">
        <v>550</v>
      </c>
      <c r="FSG22" s="530" t="s">
        <v>550</v>
      </c>
      <c r="FSH22" s="530" t="s">
        <v>550</v>
      </c>
      <c r="FSI22" s="530" t="s">
        <v>550</v>
      </c>
      <c r="FSJ22" s="530" t="s">
        <v>550</v>
      </c>
      <c r="FSK22" s="530" t="s">
        <v>550</v>
      </c>
      <c r="FSL22" s="530" t="s">
        <v>550</v>
      </c>
      <c r="FSM22" s="530" t="s">
        <v>550</v>
      </c>
      <c r="FSN22" s="530" t="s">
        <v>550</v>
      </c>
      <c r="FSO22" s="530" t="s">
        <v>550</v>
      </c>
      <c r="FSP22" s="530" t="s">
        <v>550</v>
      </c>
      <c r="FSQ22" s="530" t="s">
        <v>550</v>
      </c>
      <c r="FSR22" s="530" t="s">
        <v>550</v>
      </c>
      <c r="FSS22" s="530" t="s">
        <v>550</v>
      </c>
      <c r="FST22" s="530" t="s">
        <v>550</v>
      </c>
      <c r="FSU22" s="530" t="s">
        <v>550</v>
      </c>
      <c r="FSV22" s="530" t="s">
        <v>550</v>
      </c>
      <c r="FSW22" s="530" t="s">
        <v>550</v>
      </c>
      <c r="FSX22" s="530" t="s">
        <v>550</v>
      </c>
      <c r="FSY22" s="530" t="s">
        <v>550</v>
      </c>
      <c r="FSZ22" s="530" t="s">
        <v>550</v>
      </c>
      <c r="FTA22" s="530" t="s">
        <v>550</v>
      </c>
      <c r="FTB22" s="530" t="s">
        <v>550</v>
      </c>
      <c r="FTC22" s="530" t="s">
        <v>550</v>
      </c>
      <c r="FTD22" s="530" t="s">
        <v>550</v>
      </c>
      <c r="FTE22" s="530" t="s">
        <v>550</v>
      </c>
      <c r="FTF22" s="530" t="s">
        <v>550</v>
      </c>
      <c r="FTG22" s="530" t="s">
        <v>550</v>
      </c>
      <c r="FTH22" s="530" t="s">
        <v>550</v>
      </c>
      <c r="FTI22" s="530" t="s">
        <v>550</v>
      </c>
      <c r="FTJ22" s="530" t="s">
        <v>550</v>
      </c>
      <c r="FTK22" s="530" t="s">
        <v>550</v>
      </c>
      <c r="FTL22" s="530" t="s">
        <v>550</v>
      </c>
      <c r="FTM22" s="530" t="s">
        <v>550</v>
      </c>
      <c r="FTN22" s="530" t="s">
        <v>550</v>
      </c>
      <c r="FTO22" s="530" t="s">
        <v>550</v>
      </c>
      <c r="FTP22" s="530" t="s">
        <v>550</v>
      </c>
      <c r="FTQ22" s="530" t="s">
        <v>550</v>
      </c>
      <c r="FTR22" s="530" t="s">
        <v>550</v>
      </c>
      <c r="FTS22" s="530" t="s">
        <v>550</v>
      </c>
      <c r="FTT22" s="530" t="s">
        <v>550</v>
      </c>
      <c r="FTU22" s="530" t="s">
        <v>550</v>
      </c>
      <c r="FTV22" s="530" t="s">
        <v>550</v>
      </c>
      <c r="FTW22" s="530" t="s">
        <v>550</v>
      </c>
      <c r="FTX22" s="530" t="s">
        <v>550</v>
      </c>
      <c r="FTY22" s="530" t="s">
        <v>550</v>
      </c>
      <c r="FTZ22" s="530" t="s">
        <v>550</v>
      </c>
      <c r="FUA22" s="530" t="s">
        <v>550</v>
      </c>
      <c r="FUB22" s="530" t="s">
        <v>550</v>
      </c>
      <c r="FUC22" s="530" t="s">
        <v>550</v>
      </c>
      <c r="FUD22" s="530" t="s">
        <v>550</v>
      </c>
      <c r="FUE22" s="530" t="s">
        <v>550</v>
      </c>
      <c r="FUF22" s="530" t="s">
        <v>550</v>
      </c>
      <c r="FUG22" s="530" t="s">
        <v>550</v>
      </c>
      <c r="FUH22" s="530" t="s">
        <v>550</v>
      </c>
      <c r="FUI22" s="530" t="s">
        <v>550</v>
      </c>
      <c r="FUJ22" s="530" t="s">
        <v>550</v>
      </c>
      <c r="FUK22" s="530" t="s">
        <v>550</v>
      </c>
      <c r="FUL22" s="530" t="s">
        <v>550</v>
      </c>
      <c r="FUM22" s="530" t="s">
        <v>550</v>
      </c>
      <c r="FUN22" s="530" t="s">
        <v>550</v>
      </c>
      <c r="FUO22" s="530" t="s">
        <v>550</v>
      </c>
      <c r="FUP22" s="530" t="s">
        <v>550</v>
      </c>
      <c r="FUQ22" s="530" t="s">
        <v>550</v>
      </c>
      <c r="FUR22" s="530" t="s">
        <v>550</v>
      </c>
      <c r="FUS22" s="530" t="s">
        <v>550</v>
      </c>
      <c r="FUT22" s="530" t="s">
        <v>550</v>
      </c>
      <c r="FUU22" s="530" t="s">
        <v>550</v>
      </c>
      <c r="FUV22" s="530" t="s">
        <v>550</v>
      </c>
      <c r="FUW22" s="530" t="s">
        <v>550</v>
      </c>
      <c r="FUX22" s="530" t="s">
        <v>550</v>
      </c>
      <c r="FUY22" s="530" t="s">
        <v>550</v>
      </c>
      <c r="FUZ22" s="530" t="s">
        <v>550</v>
      </c>
      <c r="FVA22" s="530" t="s">
        <v>550</v>
      </c>
      <c r="FVB22" s="530" t="s">
        <v>550</v>
      </c>
      <c r="FVC22" s="530" t="s">
        <v>550</v>
      </c>
      <c r="FVD22" s="530" t="s">
        <v>550</v>
      </c>
      <c r="FVE22" s="530" t="s">
        <v>550</v>
      </c>
      <c r="FVF22" s="530" t="s">
        <v>550</v>
      </c>
      <c r="FVG22" s="530" t="s">
        <v>550</v>
      </c>
      <c r="FVH22" s="530" t="s">
        <v>550</v>
      </c>
      <c r="FVI22" s="530" t="s">
        <v>550</v>
      </c>
      <c r="FVJ22" s="530" t="s">
        <v>550</v>
      </c>
      <c r="FVK22" s="530" t="s">
        <v>550</v>
      </c>
      <c r="FVL22" s="530" t="s">
        <v>550</v>
      </c>
      <c r="FVM22" s="530" t="s">
        <v>550</v>
      </c>
      <c r="FVN22" s="530" t="s">
        <v>550</v>
      </c>
      <c r="FVO22" s="530" t="s">
        <v>550</v>
      </c>
      <c r="FVP22" s="530" t="s">
        <v>550</v>
      </c>
      <c r="FVQ22" s="530" t="s">
        <v>550</v>
      </c>
      <c r="FVR22" s="530" t="s">
        <v>550</v>
      </c>
      <c r="FVS22" s="530" t="s">
        <v>550</v>
      </c>
      <c r="FVT22" s="530" t="s">
        <v>550</v>
      </c>
      <c r="FVU22" s="530" t="s">
        <v>550</v>
      </c>
      <c r="FVV22" s="530" t="s">
        <v>550</v>
      </c>
      <c r="FVW22" s="530" t="s">
        <v>550</v>
      </c>
      <c r="FVX22" s="530" t="s">
        <v>550</v>
      </c>
      <c r="FVY22" s="530" t="s">
        <v>550</v>
      </c>
      <c r="FVZ22" s="530" t="s">
        <v>550</v>
      </c>
      <c r="FWA22" s="530" t="s">
        <v>550</v>
      </c>
      <c r="FWB22" s="530" t="s">
        <v>550</v>
      </c>
      <c r="FWC22" s="530" t="s">
        <v>550</v>
      </c>
      <c r="FWD22" s="530" t="s">
        <v>550</v>
      </c>
      <c r="FWE22" s="530" t="s">
        <v>550</v>
      </c>
      <c r="FWF22" s="530" t="s">
        <v>550</v>
      </c>
      <c r="FWG22" s="530" t="s">
        <v>550</v>
      </c>
      <c r="FWH22" s="530" t="s">
        <v>550</v>
      </c>
      <c r="FWI22" s="530" t="s">
        <v>550</v>
      </c>
      <c r="FWJ22" s="530" t="s">
        <v>550</v>
      </c>
      <c r="FWK22" s="530" t="s">
        <v>550</v>
      </c>
      <c r="FWL22" s="530" t="s">
        <v>550</v>
      </c>
      <c r="FWM22" s="530" t="s">
        <v>550</v>
      </c>
      <c r="FWN22" s="530" t="s">
        <v>550</v>
      </c>
      <c r="FWO22" s="530" t="s">
        <v>550</v>
      </c>
      <c r="FWP22" s="530" t="s">
        <v>550</v>
      </c>
      <c r="FWQ22" s="530" t="s">
        <v>550</v>
      </c>
      <c r="FWR22" s="530" t="s">
        <v>550</v>
      </c>
      <c r="FWS22" s="530" t="s">
        <v>550</v>
      </c>
      <c r="FWT22" s="530" t="s">
        <v>550</v>
      </c>
      <c r="FWU22" s="530" t="s">
        <v>550</v>
      </c>
      <c r="FWV22" s="530" t="s">
        <v>550</v>
      </c>
      <c r="FWW22" s="530" t="s">
        <v>550</v>
      </c>
      <c r="FWX22" s="530" t="s">
        <v>550</v>
      </c>
      <c r="FWY22" s="530" t="s">
        <v>550</v>
      </c>
      <c r="FWZ22" s="530" t="s">
        <v>550</v>
      </c>
      <c r="FXA22" s="530" t="s">
        <v>550</v>
      </c>
      <c r="FXB22" s="530" t="s">
        <v>550</v>
      </c>
      <c r="FXC22" s="530" t="s">
        <v>550</v>
      </c>
      <c r="FXD22" s="530" t="s">
        <v>550</v>
      </c>
      <c r="FXE22" s="530" t="s">
        <v>550</v>
      </c>
      <c r="FXF22" s="530" t="s">
        <v>550</v>
      </c>
      <c r="FXG22" s="530" t="s">
        <v>550</v>
      </c>
      <c r="FXH22" s="530" t="s">
        <v>550</v>
      </c>
      <c r="FXI22" s="530" t="s">
        <v>550</v>
      </c>
      <c r="FXJ22" s="530" t="s">
        <v>550</v>
      </c>
      <c r="FXK22" s="530" t="s">
        <v>550</v>
      </c>
      <c r="FXL22" s="530" t="s">
        <v>550</v>
      </c>
      <c r="FXM22" s="530" t="s">
        <v>550</v>
      </c>
      <c r="FXN22" s="530" t="s">
        <v>550</v>
      </c>
      <c r="FXO22" s="530" t="s">
        <v>550</v>
      </c>
      <c r="FXP22" s="530" t="s">
        <v>550</v>
      </c>
      <c r="FXQ22" s="530" t="s">
        <v>550</v>
      </c>
      <c r="FXR22" s="530" t="s">
        <v>550</v>
      </c>
      <c r="FXS22" s="530" t="s">
        <v>550</v>
      </c>
      <c r="FXT22" s="530" t="s">
        <v>550</v>
      </c>
      <c r="FXU22" s="530" t="s">
        <v>550</v>
      </c>
      <c r="FXV22" s="530" t="s">
        <v>550</v>
      </c>
      <c r="FXW22" s="530" t="s">
        <v>550</v>
      </c>
      <c r="FXX22" s="530" t="s">
        <v>550</v>
      </c>
      <c r="FXY22" s="530" t="s">
        <v>550</v>
      </c>
      <c r="FXZ22" s="530" t="s">
        <v>550</v>
      </c>
      <c r="FYA22" s="530" t="s">
        <v>550</v>
      </c>
      <c r="FYB22" s="530" t="s">
        <v>550</v>
      </c>
      <c r="FYC22" s="530" t="s">
        <v>550</v>
      </c>
      <c r="FYD22" s="530" t="s">
        <v>550</v>
      </c>
      <c r="FYE22" s="530" t="s">
        <v>550</v>
      </c>
      <c r="FYF22" s="530" t="s">
        <v>550</v>
      </c>
      <c r="FYG22" s="530" t="s">
        <v>550</v>
      </c>
      <c r="FYH22" s="530" t="s">
        <v>550</v>
      </c>
      <c r="FYI22" s="530" t="s">
        <v>550</v>
      </c>
      <c r="FYJ22" s="530" t="s">
        <v>550</v>
      </c>
      <c r="FYK22" s="530" t="s">
        <v>550</v>
      </c>
      <c r="FYL22" s="530" t="s">
        <v>550</v>
      </c>
      <c r="FYM22" s="530" t="s">
        <v>550</v>
      </c>
      <c r="FYN22" s="530" t="s">
        <v>550</v>
      </c>
      <c r="FYO22" s="530" t="s">
        <v>550</v>
      </c>
      <c r="FYP22" s="530" t="s">
        <v>550</v>
      </c>
      <c r="FYQ22" s="530" t="s">
        <v>550</v>
      </c>
      <c r="FYR22" s="530" t="s">
        <v>550</v>
      </c>
      <c r="FYS22" s="530" t="s">
        <v>550</v>
      </c>
      <c r="FYT22" s="530" t="s">
        <v>550</v>
      </c>
      <c r="FYU22" s="530" t="s">
        <v>550</v>
      </c>
      <c r="FYV22" s="530" t="s">
        <v>550</v>
      </c>
      <c r="FYW22" s="530" t="s">
        <v>550</v>
      </c>
      <c r="FYX22" s="530" t="s">
        <v>550</v>
      </c>
      <c r="FYY22" s="530" t="s">
        <v>550</v>
      </c>
      <c r="FYZ22" s="530" t="s">
        <v>550</v>
      </c>
      <c r="FZA22" s="530" t="s">
        <v>550</v>
      </c>
      <c r="FZB22" s="530" t="s">
        <v>550</v>
      </c>
      <c r="FZC22" s="530" t="s">
        <v>550</v>
      </c>
      <c r="FZD22" s="530" t="s">
        <v>550</v>
      </c>
      <c r="FZE22" s="530" t="s">
        <v>550</v>
      </c>
      <c r="FZF22" s="530" t="s">
        <v>550</v>
      </c>
      <c r="FZG22" s="530" t="s">
        <v>550</v>
      </c>
      <c r="FZH22" s="530" t="s">
        <v>550</v>
      </c>
      <c r="FZI22" s="530" t="s">
        <v>550</v>
      </c>
      <c r="FZJ22" s="530" t="s">
        <v>550</v>
      </c>
      <c r="FZK22" s="530" t="s">
        <v>550</v>
      </c>
      <c r="FZL22" s="530" t="s">
        <v>550</v>
      </c>
      <c r="FZM22" s="530" t="s">
        <v>550</v>
      </c>
      <c r="FZN22" s="530" t="s">
        <v>550</v>
      </c>
      <c r="FZO22" s="530" t="s">
        <v>550</v>
      </c>
      <c r="FZP22" s="530" t="s">
        <v>550</v>
      </c>
      <c r="FZQ22" s="530" t="s">
        <v>550</v>
      </c>
      <c r="FZR22" s="530" t="s">
        <v>550</v>
      </c>
      <c r="FZS22" s="530" t="s">
        <v>550</v>
      </c>
      <c r="FZT22" s="530" t="s">
        <v>550</v>
      </c>
      <c r="FZU22" s="530" t="s">
        <v>550</v>
      </c>
      <c r="FZV22" s="530" t="s">
        <v>550</v>
      </c>
      <c r="FZW22" s="530" t="s">
        <v>550</v>
      </c>
      <c r="FZX22" s="530" t="s">
        <v>550</v>
      </c>
      <c r="FZY22" s="530" t="s">
        <v>550</v>
      </c>
      <c r="FZZ22" s="530" t="s">
        <v>550</v>
      </c>
      <c r="GAA22" s="530" t="s">
        <v>550</v>
      </c>
      <c r="GAB22" s="530" t="s">
        <v>550</v>
      </c>
      <c r="GAC22" s="530" t="s">
        <v>550</v>
      </c>
      <c r="GAD22" s="530" t="s">
        <v>550</v>
      </c>
      <c r="GAE22" s="530" t="s">
        <v>550</v>
      </c>
      <c r="GAF22" s="530" t="s">
        <v>550</v>
      </c>
      <c r="GAG22" s="530" t="s">
        <v>550</v>
      </c>
      <c r="GAH22" s="530" t="s">
        <v>550</v>
      </c>
      <c r="GAI22" s="530" t="s">
        <v>550</v>
      </c>
      <c r="GAJ22" s="530" t="s">
        <v>550</v>
      </c>
      <c r="GAK22" s="530" t="s">
        <v>550</v>
      </c>
      <c r="GAL22" s="530" t="s">
        <v>550</v>
      </c>
      <c r="GAM22" s="530" t="s">
        <v>550</v>
      </c>
      <c r="GAN22" s="530" t="s">
        <v>550</v>
      </c>
      <c r="GAO22" s="530" t="s">
        <v>550</v>
      </c>
      <c r="GAP22" s="530" t="s">
        <v>550</v>
      </c>
      <c r="GAQ22" s="530" t="s">
        <v>550</v>
      </c>
      <c r="GAR22" s="530" t="s">
        <v>550</v>
      </c>
      <c r="GAS22" s="530" t="s">
        <v>550</v>
      </c>
      <c r="GAT22" s="530" t="s">
        <v>550</v>
      </c>
      <c r="GAU22" s="530" t="s">
        <v>550</v>
      </c>
      <c r="GAV22" s="530" t="s">
        <v>550</v>
      </c>
      <c r="GAW22" s="530" t="s">
        <v>550</v>
      </c>
      <c r="GAX22" s="530" t="s">
        <v>550</v>
      </c>
      <c r="GAY22" s="530" t="s">
        <v>550</v>
      </c>
      <c r="GAZ22" s="530" t="s">
        <v>550</v>
      </c>
      <c r="GBA22" s="530" t="s">
        <v>550</v>
      </c>
      <c r="GBB22" s="530" t="s">
        <v>550</v>
      </c>
      <c r="GBC22" s="530" t="s">
        <v>550</v>
      </c>
      <c r="GBD22" s="530" t="s">
        <v>550</v>
      </c>
      <c r="GBE22" s="530" t="s">
        <v>550</v>
      </c>
      <c r="GBF22" s="530" t="s">
        <v>550</v>
      </c>
      <c r="GBG22" s="530" t="s">
        <v>550</v>
      </c>
      <c r="GBH22" s="530" t="s">
        <v>550</v>
      </c>
      <c r="GBI22" s="530" t="s">
        <v>550</v>
      </c>
      <c r="GBJ22" s="530" t="s">
        <v>550</v>
      </c>
      <c r="GBK22" s="530" t="s">
        <v>550</v>
      </c>
      <c r="GBL22" s="530" t="s">
        <v>550</v>
      </c>
      <c r="GBM22" s="530" t="s">
        <v>550</v>
      </c>
      <c r="GBN22" s="530" t="s">
        <v>550</v>
      </c>
      <c r="GBO22" s="530" t="s">
        <v>550</v>
      </c>
      <c r="GBP22" s="530" t="s">
        <v>550</v>
      </c>
      <c r="GBQ22" s="530" t="s">
        <v>550</v>
      </c>
      <c r="GBR22" s="530" t="s">
        <v>550</v>
      </c>
      <c r="GBS22" s="530" t="s">
        <v>550</v>
      </c>
      <c r="GBT22" s="530" t="s">
        <v>550</v>
      </c>
      <c r="GBU22" s="530" t="s">
        <v>550</v>
      </c>
      <c r="GBV22" s="530" t="s">
        <v>550</v>
      </c>
      <c r="GBW22" s="530" t="s">
        <v>550</v>
      </c>
      <c r="GBX22" s="530" t="s">
        <v>550</v>
      </c>
      <c r="GBY22" s="530" t="s">
        <v>550</v>
      </c>
      <c r="GBZ22" s="530" t="s">
        <v>550</v>
      </c>
      <c r="GCA22" s="530" t="s">
        <v>550</v>
      </c>
      <c r="GCB22" s="530" t="s">
        <v>550</v>
      </c>
      <c r="GCC22" s="530" t="s">
        <v>550</v>
      </c>
      <c r="GCD22" s="530" t="s">
        <v>550</v>
      </c>
      <c r="GCE22" s="530" t="s">
        <v>550</v>
      </c>
      <c r="GCF22" s="530" t="s">
        <v>550</v>
      </c>
      <c r="GCG22" s="530" t="s">
        <v>550</v>
      </c>
      <c r="GCH22" s="530" t="s">
        <v>550</v>
      </c>
      <c r="GCI22" s="530" t="s">
        <v>550</v>
      </c>
      <c r="GCJ22" s="530" t="s">
        <v>550</v>
      </c>
      <c r="GCK22" s="530" t="s">
        <v>550</v>
      </c>
      <c r="GCL22" s="530" t="s">
        <v>550</v>
      </c>
      <c r="GCM22" s="530" t="s">
        <v>550</v>
      </c>
      <c r="GCN22" s="530" t="s">
        <v>550</v>
      </c>
      <c r="GCO22" s="530" t="s">
        <v>550</v>
      </c>
      <c r="GCP22" s="530" t="s">
        <v>550</v>
      </c>
      <c r="GCQ22" s="530" t="s">
        <v>550</v>
      </c>
      <c r="GCR22" s="530" t="s">
        <v>550</v>
      </c>
      <c r="GCS22" s="530" t="s">
        <v>550</v>
      </c>
      <c r="GCT22" s="530" t="s">
        <v>550</v>
      </c>
      <c r="GCU22" s="530" t="s">
        <v>550</v>
      </c>
      <c r="GCV22" s="530" t="s">
        <v>550</v>
      </c>
      <c r="GCW22" s="530" t="s">
        <v>550</v>
      </c>
      <c r="GCX22" s="530" t="s">
        <v>550</v>
      </c>
      <c r="GCY22" s="530" t="s">
        <v>550</v>
      </c>
      <c r="GCZ22" s="530" t="s">
        <v>550</v>
      </c>
      <c r="GDA22" s="530" t="s">
        <v>550</v>
      </c>
      <c r="GDB22" s="530" t="s">
        <v>550</v>
      </c>
      <c r="GDC22" s="530" t="s">
        <v>550</v>
      </c>
      <c r="GDD22" s="530" t="s">
        <v>550</v>
      </c>
      <c r="GDE22" s="530" t="s">
        <v>550</v>
      </c>
      <c r="GDF22" s="530" t="s">
        <v>550</v>
      </c>
      <c r="GDG22" s="530" t="s">
        <v>550</v>
      </c>
      <c r="GDH22" s="530" t="s">
        <v>550</v>
      </c>
      <c r="GDI22" s="530" t="s">
        <v>550</v>
      </c>
      <c r="GDJ22" s="530" t="s">
        <v>550</v>
      </c>
      <c r="GDK22" s="530" t="s">
        <v>550</v>
      </c>
      <c r="GDL22" s="530" t="s">
        <v>550</v>
      </c>
      <c r="GDM22" s="530" t="s">
        <v>550</v>
      </c>
      <c r="GDN22" s="530" t="s">
        <v>550</v>
      </c>
      <c r="GDO22" s="530" t="s">
        <v>550</v>
      </c>
      <c r="GDP22" s="530" t="s">
        <v>550</v>
      </c>
      <c r="GDQ22" s="530" t="s">
        <v>550</v>
      </c>
      <c r="GDR22" s="530" t="s">
        <v>550</v>
      </c>
      <c r="GDS22" s="530" t="s">
        <v>550</v>
      </c>
      <c r="GDT22" s="530" t="s">
        <v>550</v>
      </c>
      <c r="GDU22" s="530" t="s">
        <v>550</v>
      </c>
      <c r="GDV22" s="530" t="s">
        <v>550</v>
      </c>
      <c r="GDW22" s="530" t="s">
        <v>550</v>
      </c>
      <c r="GDX22" s="530" t="s">
        <v>550</v>
      </c>
      <c r="GDY22" s="530" t="s">
        <v>550</v>
      </c>
      <c r="GDZ22" s="530" t="s">
        <v>550</v>
      </c>
      <c r="GEA22" s="530" t="s">
        <v>550</v>
      </c>
      <c r="GEB22" s="530" t="s">
        <v>550</v>
      </c>
      <c r="GEC22" s="530" t="s">
        <v>550</v>
      </c>
      <c r="GED22" s="530" t="s">
        <v>550</v>
      </c>
      <c r="GEE22" s="530" t="s">
        <v>550</v>
      </c>
      <c r="GEF22" s="530" t="s">
        <v>550</v>
      </c>
      <c r="GEG22" s="530" t="s">
        <v>550</v>
      </c>
      <c r="GEH22" s="530" t="s">
        <v>550</v>
      </c>
      <c r="GEI22" s="530" t="s">
        <v>550</v>
      </c>
      <c r="GEJ22" s="530" t="s">
        <v>550</v>
      </c>
      <c r="GEK22" s="530" t="s">
        <v>550</v>
      </c>
      <c r="GEL22" s="530" t="s">
        <v>550</v>
      </c>
      <c r="GEM22" s="530" t="s">
        <v>550</v>
      </c>
      <c r="GEN22" s="530" t="s">
        <v>550</v>
      </c>
      <c r="GEO22" s="530" t="s">
        <v>550</v>
      </c>
      <c r="GEP22" s="530" t="s">
        <v>550</v>
      </c>
      <c r="GEQ22" s="530" t="s">
        <v>550</v>
      </c>
      <c r="GER22" s="530" t="s">
        <v>550</v>
      </c>
      <c r="GES22" s="530" t="s">
        <v>550</v>
      </c>
      <c r="GET22" s="530" t="s">
        <v>550</v>
      </c>
      <c r="GEU22" s="530" t="s">
        <v>550</v>
      </c>
      <c r="GEV22" s="530" t="s">
        <v>550</v>
      </c>
      <c r="GEW22" s="530" t="s">
        <v>550</v>
      </c>
      <c r="GEX22" s="530" t="s">
        <v>550</v>
      </c>
      <c r="GEY22" s="530" t="s">
        <v>550</v>
      </c>
      <c r="GEZ22" s="530" t="s">
        <v>550</v>
      </c>
      <c r="GFA22" s="530" t="s">
        <v>550</v>
      </c>
      <c r="GFB22" s="530" t="s">
        <v>550</v>
      </c>
      <c r="GFC22" s="530" t="s">
        <v>550</v>
      </c>
      <c r="GFD22" s="530" t="s">
        <v>550</v>
      </c>
      <c r="GFE22" s="530" t="s">
        <v>550</v>
      </c>
      <c r="GFF22" s="530" t="s">
        <v>550</v>
      </c>
      <c r="GFG22" s="530" t="s">
        <v>550</v>
      </c>
      <c r="GFH22" s="530" t="s">
        <v>550</v>
      </c>
      <c r="GFI22" s="530" t="s">
        <v>550</v>
      </c>
      <c r="GFJ22" s="530" t="s">
        <v>550</v>
      </c>
      <c r="GFK22" s="530" t="s">
        <v>550</v>
      </c>
      <c r="GFL22" s="530" t="s">
        <v>550</v>
      </c>
      <c r="GFM22" s="530" t="s">
        <v>550</v>
      </c>
      <c r="GFN22" s="530" t="s">
        <v>550</v>
      </c>
      <c r="GFO22" s="530" t="s">
        <v>550</v>
      </c>
      <c r="GFP22" s="530" t="s">
        <v>550</v>
      </c>
      <c r="GFQ22" s="530" t="s">
        <v>550</v>
      </c>
      <c r="GFR22" s="530" t="s">
        <v>550</v>
      </c>
      <c r="GFS22" s="530" t="s">
        <v>550</v>
      </c>
      <c r="GFT22" s="530" t="s">
        <v>550</v>
      </c>
      <c r="GFU22" s="530" t="s">
        <v>550</v>
      </c>
      <c r="GFV22" s="530" t="s">
        <v>550</v>
      </c>
      <c r="GFW22" s="530" t="s">
        <v>550</v>
      </c>
      <c r="GFX22" s="530" t="s">
        <v>550</v>
      </c>
      <c r="GFY22" s="530" t="s">
        <v>550</v>
      </c>
      <c r="GFZ22" s="530" t="s">
        <v>550</v>
      </c>
      <c r="GGA22" s="530" t="s">
        <v>550</v>
      </c>
      <c r="GGB22" s="530" t="s">
        <v>550</v>
      </c>
      <c r="GGC22" s="530" t="s">
        <v>550</v>
      </c>
      <c r="GGD22" s="530" t="s">
        <v>550</v>
      </c>
      <c r="GGE22" s="530" t="s">
        <v>550</v>
      </c>
      <c r="GGF22" s="530" t="s">
        <v>550</v>
      </c>
      <c r="GGG22" s="530" t="s">
        <v>550</v>
      </c>
      <c r="GGH22" s="530" t="s">
        <v>550</v>
      </c>
      <c r="GGI22" s="530" t="s">
        <v>550</v>
      </c>
      <c r="GGJ22" s="530" t="s">
        <v>550</v>
      </c>
      <c r="GGK22" s="530" t="s">
        <v>550</v>
      </c>
      <c r="GGL22" s="530" t="s">
        <v>550</v>
      </c>
      <c r="GGM22" s="530" t="s">
        <v>550</v>
      </c>
      <c r="GGN22" s="530" t="s">
        <v>550</v>
      </c>
      <c r="GGO22" s="530" t="s">
        <v>550</v>
      </c>
      <c r="GGP22" s="530" t="s">
        <v>550</v>
      </c>
      <c r="GGQ22" s="530" t="s">
        <v>550</v>
      </c>
      <c r="GGR22" s="530" t="s">
        <v>550</v>
      </c>
      <c r="GGS22" s="530" t="s">
        <v>550</v>
      </c>
      <c r="GGT22" s="530" t="s">
        <v>550</v>
      </c>
      <c r="GGU22" s="530" t="s">
        <v>550</v>
      </c>
      <c r="GGV22" s="530" t="s">
        <v>550</v>
      </c>
      <c r="GGW22" s="530" t="s">
        <v>550</v>
      </c>
      <c r="GGX22" s="530" t="s">
        <v>550</v>
      </c>
      <c r="GGY22" s="530" t="s">
        <v>550</v>
      </c>
      <c r="GGZ22" s="530" t="s">
        <v>550</v>
      </c>
      <c r="GHA22" s="530" t="s">
        <v>550</v>
      </c>
      <c r="GHB22" s="530" t="s">
        <v>550</v>
      </c>
      <c r="GHC22" s="530" t="s">
        <v>550</v>
      </c>
      <c r="GHD22" s="530" t="s">
        <v>550</v>
      </c>
      <c r="GHE22" s="530" t="s">
        <v>550</v>
      </c>
      <c r="GHF22" s="530" t="s">
        <v>550</v>
      </c>
      <c r="GHG22" s="530" t="s">
        <v>550</v>
      </c>
      <c r="GHH22" s="530" t="s">
        <v>550</v>
      </c>
      <c r="GHI22" s="530" t="s">
        <v>550</v>
      </c>
      <c r="GHJ22" s="530" t="s">
        <v>550</v>
      </c>
      <c r="GHK22" s="530" t="s">
        <v>550</v>
      </c>
      <c r="GHL22" s="530" t="s">
        <v>550</v>
      </c>
      <c r="GHM22" s="530" t="s">
        <v>550</v>
      </c>
      <c r="GHN22" s="530" t="s">
        <v>550</v>
      </c>
      <c r="GHO22" s="530" t="s">
        <v>550</v>
      </c>
      <c r="GHP22" s="530" t="s">
        <v>550</v>
      </c>
      <c r="GHQ22" s="530" t="s">
        <v>550</v>
      </c>
      <c r="GHR22" s="530" t="s">
        <v>550</v>
      </c>
      <c r="GHS22" s="530" t="s">
        <v>550</v>
      </c>
      <c r="GHT22" s="530" t="s">
        <v>550</v>
      </c>
      <c r="GHU22" s="530" t="s">
        <v>550</v>
      </c>
      <c r="GHV22" s="530" t="s">
        <v>550</v>
      </c>
      <c r="GHW22" s="530" t="s">
        <v>550</v>
      </c>
      <c r="GHX22" s="530" t="s">
        <v>550</v>
      </c>
      <c r="GHY22" s="530" t="s">
        <v>550</v>
      </c>
      <c r="GHZ22" s="530" t="s">
        <v>550</v>
      </c>
      <c r="GIA22" s="530" t="s">
        <v>550</v>
      </c>
      <c r="GIB22" s="530" t="s">
        <v>550</v>
      </c>
      <c r="GIC22" s="530" t="s">
        <v>550</v>
      </c>
      <c r="GID22" s="530" t="s">
        <v>550</v>
      </c>
      <c r="GIE22" s="530" t="s">
        <v>550</v>
      </c>
      <c r="GIF22" s="530" t="s">
        <v>550</v>
      </c>
      <c r="GIG22" s="530" t="s">
        <v>550</v>
      </c>
      <c r="GIH22" s="530" t="s">
        <v>550</v>
      </c>
      <c r="GII22" s="530" t="s">
        <v>550</v>
      </c>
      <c r="GIJ22" s="530" t="s">
        <v>550</v>
      </c>
      <c r="GIK22" s="530" t="s">
        <v>550</v>
      </c>
      <c r="GIL22" s="530" t="s">
        <v>550</v>
      </c>
      <c r="GIM22" s="530" t="s">
        <v>550</v>
      </c>
      <c r="GIN22" s="530" t="s">
        <v>550</v>
      </c>
      <c r="GIO22" s="530" t="s">
        <v>550</v>
      </c>
      <c r="GIP22" s="530" t="s">
        <v>550</v>
      </c>
      <c r="GIQ22" s="530" t="s">
        <v>550</v>
      </c>
      <c r="GIR22" s="530" t="s">
        <v>550</v>
      </c>
      <c r="GIS22" s="530" t="s">
        <v>550</v>
      </c>
      <c r="GIT22" s="530" t="s">
        <v>550</v>
      </c>
      <c r="GIU22" s="530" t="s">
        <v>550</v>
      </c>
      <c r="GIV22" s="530" t="s">
        <v>550</v>
      </c>
      <c r="GIW22" s="530" t="s">
        <v>550</v>
      </c>
      <c r="GIX22" s="530" t="s">
        <v>550</v>
      </c>
      <c r="GIY22" s="530" t="s">
        <v>550</v>
      </c>
      <c r="GIZ22" s="530" t="s">
        <v>550</v>
      </c>
      <c r="GJA22" s="530" t="s">
        <v>550</v>
      </c>
      <c r="GJB22" s="530" t="s">
        <v>550</v>
      </c>
      <c r="GJC22" s="530" t="s">
        <v>550</v>
      </c>
      <c r="GJD22" s="530" t="s">
        <v>550</v>
      </c>
      <c r="GJE22" s="530" t="s">
        <v>550</v>
      </c>
      <c r="GJF22" s="530" t="s">
        <v>550</v>
      </c>
      <c r="GJG22" s="530" t="s">
        <v>550</v>
      </c>
      <c r="GJH22" s="530" t="s">
        <v>550</v>
      </c>
      <c r="GJI22" s="530" t="s">
        <v>550</v>
      </c>
      <c r="GJJ22" s="530" t="s">
        <v>550</v>
      </c>
      <c r="GJK22" s="530" t="s">
        <v>550</v>
      </c>
      <c r="GJL22" s="530" t="s">
        <v>550</v>
      </c>
      <c r="GJM22" s="530" t="s">
        <v>550</v>
      </c>
      <c r="GJN22" s="530" t="s">
        <v>550</v>
      </c>
      <c r="GJO22" s="530" t="s">
        <v>550</v>
      </c>
      <c r="GJP22" s="530" t="s">
        <v>550</v>
      </c>
      <c r="GJQ22" s="530" t="s">
        <v>550</v>
      </c>
      <c r="GJR22" s="530" t="s">
        <v>550</v>
      </c>
      <c r="GJS22" s="530" t="s">
        <v>550</v>
      </c>
      <c r="GJT22" s="530" t="s">
        <v>550</v>
      </c>
      <c r="GJU22" s="530" t="s">
        <v>550</v>
      </c>
      <c r="GJV22" s="530" t="s">
        <v>550</v>
      </c>
      <c r="GJW22" s="530" t="s">
        <v>550</v>
      </c>
      <c r="GJX22" s="530" t="s">
        <v>550</v>
      </c>
      <c r="GJY22" s="530" t="s">
        <v>550</v>
      </c>
      <c r="GJZ22" s="530" t="s">
        <v>550</v>
      </c>
      <c r="GKA22" s="530" t="s">
        <v>550</v>
      </c>
      <c r="GKB22" s="530" t="s">
        <v>550</v>
      </c>
      <c r="GKC22" s="530" t="s">
        <v>550</v>
      </c>
      <c r="GKD22" s="530" t="s">
        <v>550</v>
      </c>
      <c r="GKE22" s="530" t="s">
        <v>550</v>
      </c>
      <c r="GKF22" s="530" t="s">
        <v>550</v>
      </c>
      <c r="GKG22" s="530" t="s">
        <v>550</v>
      </c>
      <c r="GKH22" s="530" t="s">
        <v>550</v>
      </c>
      <c r="GKI22" s="530" t="s">
        <v>550</v>
      </c>
      <c r="GKJ22" s="530" t="s">
        <v>550</v>
      </c>
      <c r="GKK22" s="530" t="s">
        <v>550</v>
      </c>
      <c r="GKL22" s="530" t="s">
        <v>550</v>
      </c>
      <c r="GKM22" s="530" t="s">
        <v>550</v>
      </c>
      <c r="GKN22" s="530" t="s">
        <v>550</v>
      </c>
      <c r="GKO22" s="530" t="s">
        <v>550</v>
      </c>
      <c r="GKP22" s="530" t="s">
        <v>550</v>
      </c>
      <c r="GKQ22" s="530" t="s">
        <v>550</v>
      </c>
      <c r="GKR22" s="530" t="s">
        <v>550</v>
      </c>
      <c r="GKS22" s="530" t="s">
        <v>550</v>
      </c>
      <c r="GKT22" s="530" t="s">
        <v>550</v>
      </c>
      <c r="GKU22" s="530" t="s">
        <v>550</v>
      </c>
      <c r="GKV22" s="530" t="s">
        <v>550</v>
      </c>
      <c r="GKW22" s="530" t="s">
        <v>550</v>
      </c>
      <c r="GKX22" s="530" t="s">
        <v>550</v>
      </c>
      <c r="GKY22" s="530" t="s">
        <v>550</v>
      </c>
      <c r="GKZ22" s="530" t="s">
        <v>550</v>
      </c>
      <c r="GLA22" s="530" t="s">
        <v>550</v>
      </c>
      <c r="GLB22" s="530" t="s">
        <v>550</v>
      </c>
      <c r="GLC22" s="530" t="s">
        <v>550</v>
      </c>
      <c r="GLD22" s="530" t="s">
        <v>550</v>
      </c>
      <c r="GLE22" s="530" t="s">
        <v>550</v>
      </c>
      <c r="GLF22" s="530" t="s">
        <v>550</v>
      </c>
      <c r="GLG22" s="530" t="s">
        <v>550</v>
      </c>
      <c r="GLH22" s="530" t="s">
        <v>550</v>
      </c>
      <c r="GLI22" s="530" t="s">
        <v>550</v>
      </c>
      <c r="GLJ22" s="530" t="s">
        <v>550</v>
      </c>
      <c r="GLK22" s="530" t="s">
        <v>550</v>
      </c>
      <c r="GLL22" s="530" t="s">
        <v>550</v>
      </c>
      <c r="GLM22" s="530" t="s">
        <v>550</v>
      </c>
      <c r="GLN22" s="530" t="s">
        <v>550</v>
      </c>
      <c r="GLO22" s="530" t="s">
        <v>550</v>
      </c>
      <c r="GLP22" s="530" t="s">
        <v>550</v>
      </c>
      <c r="GLQ22" s="530" t="s">
        <v>550</v>
      </c>
      <c r="GLR22" s="530" t="s">
        <v>550</v>
      </c>
      <c r="GLS22" s="530" t="s">
        <v>550</v>
      </c>
      <c r="GLT22" s="530" t="s">
        <v>550</v>
      </c>
      <c r="GLU22" s="530" t="s">
        <v>550</v>
      </c>
      <c r="GLV22" s="530" t="s">
        <v>550</v>
      </c>
      <c r="GLW22" s="530" t="s">
        <v>550</v>
      </c>
      <c r="GLX22" s="530" t="s">
        <v>550</v>
      </c>
      <c r="GLY22" s="530" t="s">
        <v>550</v>
      </c>
      <c r="GLZ22" s="530" t="s">
        <v>550</v>
      </c>
      <c r="GMA22" s="530" t="s">
        <v>550</v>
      </c>
      <c r="GMB22" s="530" t="s">
        <v>550</v>
      </c>
      <c r="GMC22" s="530" t="s">
        <v>550</v>
      </c>
      <c r="GMD22" s="530" t="s">
        <v>550</v>
      </c>
      <c r="GME22" s="530" t="s">
        <v>550</v>
      </c>
      <c r="GMF22" s="530" t="s">
        <v>550</v>
      </c>
      <c r="GMG22" s="530" t="s">
        <v>550</v>
      </c>
      <c r="GMH22" s="530" t="s">
        <v>550</v>
      </c>
      <c r="GMI22" s="530" t="s">
        <v>550</v>
      </c>
      <c r="GMJ22" s="530" t="s">
        <v>550</v>
      </c>
      <c r="GMK22" s="530" t="s">
        <v>550</v>
      </c>
      <c r="GML22" s="530" t="s">
        <v>550</v>
      </c>
      <c r="GMM22" s="530" t="s">
        <v>550</v>
      </c>
      <c r="GMN22" s="530" t="s">
        <v>550</v>
      </c>
      <c r="GMO22" s="530" t="s">
        <v>550</v>
      </c>
      <c r="GMP22" s="530" t="s">
        <v>550</v>
      </c>
      <c r="GMQ22" s="530" t="s">
        <v>550</v>
      </c>
      <c r="GMR22" s="530" t="s">
        <v>550</v>
      </c>
      <c r="GMS22" s="530" t="s">
        <v>550</v>
      </c>
      <c r="GMT22" s="530" t="s">
        <v>550</v>
      </c>
      <c r="GMU22" s="530" t="s">
        <v>550</v>
      </c>
      <c r="GMV22" s="530" t="s">
        <v>550</v>
      </c>
      <c r="GMW22" s="530" t="s">
        <v>550</v>
      </c>
      <c r="GMX22" s="530" t="s">
        <v>550</v>
      </c>
      <c r="GMY22" s="530" t="s">
        <v>550</v>
      </c>
      <c r="GMZ22" s="530" t="s">
        <v>550</v>
      </c>
      <c r="GNA22" s="530" t="s">
        <v>550</v>
      </c>
      <c r="GNB22" s="530" t="s">
        <v>550</v>
      </c>
      <c r="GNC22" s="530" t="s">
        <v>550</v>
      </c>
      <c r="GND22" s="530" t="s">
        <v>550</v>
      </c>
      <c r="GNE22" s="530" t="s">
        <v>550</v>
      </c>
      <c r="GNF22" s="530" t="s">
        <v>550</v>
      </c>
      <c r="GNG22" s="530" t="s">
        <v>550</v>
      </c>
      <c r="GNH22" s="530" t="s">
        <v>550</v>
      </c>
      <c r="GNI22" s="530" t="s">
        <v>550</v>
      </c>
      <c r="GNJ22" s="530" t="s">
        <v>550</v>
      </c>
      <c r="GNK22" s="530" t="s">
        <v>550</v>
      </c>
      <c r="GNL22" s="530" t="s">
        <v>550</v>
      </c>
      <c r="GNM22" s="530" t="s">
        <v>550</v>
      </c>
      <c r="GNN22" s="530" t="s">
        <v>550</v>
      </c>
      <c r="GNO22" s="530" t="s">
        <v>550</v>
      </c>
      <c r="GNP22" s="530" t="s">
        <v>550</v>
      </c>
      <c r="GNQ22" s="530" t="s">
        <v>550</v>
      </c>
      <c r="GNR22" s="530" t="s">
        <v>550</v>
      </c>
      <c r="GNS22" s="530" t="s">
        <v>550</v>
      </c>
      <c r="GNT22" s="530" t="s">
        <v>550</v>
      </c>
      <c r="GNU22" s="530" t="s">
        <v>550</v>
      </c>
      <c r="GNV22" s="530" t="s">
        <v>550</v>
      </c>
      <c r="GNW22" s="530" t="s">
        <v>550</v>
      </c>
      <c r="GNX22" s="530" t="s">
        <v>550</v>
      </c>
      <c r="GNY22" s="530" t="s">
        <v>550</v>
      </c>
      <c r="GNZ22" s="530" t="s">
        <v>550</v>
      </c>
      <c r="GOA22" s="530" t="s">
        <v>550</v>
      </c>
      <c r="GOB22" s="530" t="s">
        <v>550</v>
      </c>
      <c r="GOC22" s="530" t="s">
        <v>550</v>
      </c>
      <c r="GOD22" s="530" t="s">
        <v>550</v>
      </c>
      <c r="GOE22" s="530" t="s">
        <v>550</v>
      </c>
      <c r="GOF22" s="530" t="s">
        <v>550</v>
      </c>
      <c r="GOG22" s="530" t="s">
        <v>550</v>
      </c>
      <c r="GOH22" s="530" t="s">
        <v>550</v>
      </c>
      <c r="GOI22" s="530" t="s">
        <v>550</v>
      </c>
      <c r="GOJ22" s="530" t="s">
        <v>550</v>
      </c>
      <c r="GOK22" s="530" t="s">
        <v>550</v>
      </c>
      <c r="GOL22" s="530" t="s">
        <v>550</v>
      </c>
      <c r="GOM22" s="530" t="s">
        <v>550</v>
      </c>
      <c r="GON22" s="530" t="s">
        <v>550</v>
      </c>
      <c r="GOO22" s="530" t="s">
        <v>550</v>
      </c>
      <c r="GOP22" s="530" t="s">
        <v>550</v>
      </c>
      <c r="GOQ22" s="530" t="s">
        <v>550</v>
      </c>
      <c r="GOR22" s="530" t="s">
        <v>550</v>
      </c>
      <c r="GOS22" s="530" t="s">
        <v>550</v>
      </c>
      <c r="GOT22" s="530" t="s">
        <v>550</v>
      </c>
      <c r="GOU22" s="530" t="s">
        <v>550</v>
      </c>
      <c r="GOV22" s="530" t="s">
        <v>550</v>
      </c>
      <c r="GOW22" s="530" t="s">
        <v>550</v>
      </c>
      <c r="GOX22" s="530" t="s">
        <v>550</v>
      </c>
      <c r="GOY22" s="530" t="s">
        <v>550</v>
      </c>
      <c r="GOZ22" s="530" t="s">
        <v>550</v>
      </c>
      <c r="GPA22" s="530" t="s">
        <v>550</v>
      </c>
      <c r="GPB22" s="530" t="s">
        <v>550</v>
      </c>
      <c r="GPC22" s="530" t="s">
        <v>550</v>
      </c>
      <c r="GPD22" s="530" t="s">
        <v>550</v>
      </c>
      <c r="GPE22" s="530" t="s">
        <v>550</v>
      </c>
      <c r="GPF22" s="530" t="s">
        <v>550</v>
      </c>
      <c r="GPG22" s="530" t="s">
        <v>550</v>
      </c>
      <c r="GPH22" s="530" t="s">
        <v>550</v>
      </c>
      <c r="GPI22" s="530" t="s">
        <v>550</v>
      </c>
      <c r="GPJ22" s="530" t="s">
        <v>550</v>
      </c>
      <c r="GPK22" s="530" t="s">
        <v>550</v>
      </c>
      <c r="GPL22" s="530" t="s">
        <v>550</v>
      </c>
      <c r="GPM22" s="530" t="s">
        <v>550</v>
      </c>
      <c r="GPN22" s="530" t="s">
        <v>550</v>
      </c>
      <c r="GPO22" s="530" t="s">
        <v>550</v>
      </c>
      <c r="GPP22" s="530" t="s">
        <v>550</v>
      </c>
      <c r="GPQ22" s="530" t="s">
        <v>550</v>
      </c>
      <c r="GPR22" s="530" t="s">
        <v>550</v>
      </c>
      <c r="GPS22" s="530" t="s">
        <v>550</v>
      </c>
      <c r="GPT22" s="530" t="s">
        <v>550</v>
      </c>
      <c r="GPU22" s="530" t="s">
        <v>550</v>
      </c>
      <c r="GPV22" s="530" t="s">
        <v>550</v>
      </c>
      <c r="GPW22" s="530" t="s">
        <v>550</v>
      </c>
      <c r="GPX22" s="530" t="s">
        <v>550</v>
      </c>
      <c r="GPY22" s="530" t="s">
        <v>550</v>
      </c>
      <c r="GPZ22" s="530" t="s">
        <v>550</v>
      </c>
      <c r="GQA22" s="530" t="s">
        <v>550</v>
      </c>
      <c r="GQB22" s="530" t="s">
        <v>550</v>
      </c>
      <c r="GQC22" s="530" t="s">
        <v>550</v>
      </c>
      <c r="GQD22" s="530" t="s">
        <v>550</v>
      </c>
      <c r="GQE22" s="530" t="s">
        <v>550</v>
      </c>
      <c r="GQF22" s="530" t="s">
        <v>550</v>
      </c>
      <c r="GQG22" s="530" t="s">
        <v>550</v>
      </c>
      <c r="GQH22" s="530" t="s">
        <v>550</v>
      </c>
      <c r="GQI22" s="530" t="s">
        <v>550</v>
      </c>
      <c r="GQJ22" s="530" t="s">
        <v>550</v>
      </c>
      <c r="GQK22" s="530" t="s">
        <v>550</v>
      </c>
      <c r="GQL22" s="530" t="s">
        <v>550</v>
      </c>
      <c r="GQM22" s="530" t="s">
        <v>550</v>
      </c>
      <c r="GQN22" s="530" t="s">
        <v>550</v>
      </c>
      <c r="GQO22" s="530" t="s">
        <v>550</v>
      </c>
      <c r="GQP22" s="530" t="s">
        <v>550</v>
      </c>
      <c r="GQQ22" s="530" t="s">
        <v>550</v>
      </c>
      <c r="GQR22" s="530" t="s">
        <v>550</v>
      </c>
      <c r="GQS22" s="530" t="s">
        <v>550</v>
      </c>
      <c r="GQT22" s="530" t="s">
        <v>550</v>
      </c>
      <c r="GQU22" s="530" t="s">
        <v>550</v>
      </c>
      <c r="GQV22" s="530" t="s">
        <v>550</v>
      </c>
      <c r="GQW22" s="530" t="s">
        <v>550</v>
      </c>
      <c r="GQX22" s="530" t="s">
        <v>550</v>
      </c>
      <c r="GQY22" s="530" t="s">
        <v>550</v>
      </c>
      <c r="GQZ22" s="530" t="s">
        <v>550</v>
      </c>
      <c r="GRA22" s="530" t="s">
        <v>550</v>
      </c>
      <c r="GRB22" s="530" t="s">
        <v>550</v>
      </c>
      <c r="GRC22" s="530" t="s">
        <v>550</v>
      </c>
      <c r="GRD22" s="530" t="s">
        <v>550</v>
      </c>
      <c r="GRE22" s="530" t="s">
        <v>550</v>
      </c>
      <c r="GRF22" s="530" t="s">
        <v>550</v>
      </c>
      <c r="GRG22" s="530" t="s">
        <v>550</v>
      </c>
      <c r="GRH22" s="530" t="s">
        <v>550</v>
      </c>
      <c r="GRI22" s="530" t="s">
        <v>550</v>
      </c>
      <c r="GRJ22" s="530" t="s">
        <v>550</v>
      </c>
      <c r="GRK22" s="530" t="s">
        <v>550</v>
      </c>
      <c r="GRL22" s="530" t="s">
        <v>550</v>
      </c>
      <c r="GRM22" s="530" t="s">
        <v>550</v>
      </c>
      <c r="GRN22" s="530" t="s">
        <v>550</v>
      </c>
      <c r="GRO22" s="530" t="s">
        <v>550</v>
      </c>
      <c r="GRP22" s="530" t="s">
        <v>550</v>
      </c>
      <c r="GRQ22" s="530" t="s">
        <v>550</v>
      </c>
      <c r="GRR22" s="530" t="s">
        <v>550</v>
      </c>
      <c r="GRS22" s="530" t="s">
        <v>550</v>
      </c>
      <c r="GRT22" s="530" t="s">
        <v>550</v>
      </c>
      <c r="GRU22" s="530" t="s">
        <v>550</v>
      </c>
      <c r="GRV22" s="530" t="s">
        <v>550</v>
      </c>
      <c r="GRW22" s="530" t="s">
        <v>550</v>
      </c>
      <c r="GRX22" s="530" t="s">
        <v>550</v>
      </c>
      <c r="GRY22" s="530" t="s">
        <v>550</v>
      </c>
      <c r="GRZ22" s="530" t="s">
        <v>550</v>
      </c>
      <c r="GSA22" s="530" t="s">
        <v>550</v>
      </c>
      <c r="GSB22" s="530" t="s">
        <v>550</v>
      </c>
      <c r="GSC22" s="530" t="s">
        <v>550</v>
      </c>
      <c r="GSD22" s="530" t="s">
        <v>550</v>
      </c>
      <c r="GSE22" s="530" t="s">
        <v>550</v>
      </c>
      <c r="GSF22" s="530" t="s">
        <v>550</v>
      </c>
      <c r="GSG22" s="530" t="s">
        <v>550</v>
      </c>
      <c r="GSH22" s="530" t="s">
        <v>550</v>
      </c>
      <c r="GSI22" s="530" t="s">
        <v>550</v>
      </c>
      <c r="GSJ22" s="530" t="s">
        <v>550</v>
      </c>
      <c r="GSK22" s="530" t="s">
        <v>550</v>
      </c>
      <c r="GSL22" s="530" t="s">
        <v>550</v>
      </c>
      <c r="GSM22" s="530" t="s">
        <v>550</v>
      </c>
      <c r="GSN22" s="530" t="s">
        <v>550</v>
      </c>
      <c r="GSO22" s="530" t="s">
        <v>550</v>
      </c>
      <c r="GSP22" s="530" t="s">
        <v>550</v>
      </c>
      <c r="GSQ22" s="530" t="s">
        <v>550</v>
      </c>
      <c r="GSR22" s="530" t="s">
        <v>550</v>
      </c>
      <c r="GSS22" s="530" t="s">
        <v>550</v>
      </c>
      <c r="GST22" s="530" t="s">
        <v>550</v>
      </c>
      <c r="GSU22" s="530" t="s">
        <v>550</v>
      </c>
      <c r="GSV22" s="530" t="s">
        <v>550</v>
      </c>
      <c r="GSW22" s="530" t="s">
        <v>550</v>
      </c>
      <c r="GSX22" s="530" t="s">
        <v>550</v>
      </c>
      <c r="GSY22" s="530" t="s">
        <v>550</v>
      </c>
      <c r="GSZ22" s="530" t="s">
        <v>550</v>
      </c>
      <c r="GTA22" s="530" t="s">
        <v>550</v>
      </c>
      <c r="GTB22" s="530" t="s">
        <v>550</v>
      </c>
      <c r="GTC22" s="530" t="s">
        <v>550</v>
      </c>
      <c r="GTD22" s="530" t="s">
        <v>550</v>
      </c>
      <c r="GTE22" s="530" t="s">
        <v>550</v>
      </c>
      <c r="GTF22" s="530" t="s">
        <v>550</v>
      </c>
      <c r="GTG22" s="530" t="s">
        <v>550</v>
      </c>
      <c r="GTH22" s="530" t="s">
        <v>550</v>
      </c>
      <c r="GTI22" s="530" t="s">
        <v>550</v>
      </c>
      <c r="GTJ22" s="530" t="s">
        <v>550</v>
      </c>
      <c r="GTK22" s="530" t="s">
        <v>550</v>
      </c>
      <c r="GTL22" s="530" t="s">
        <v>550</v>
      </c>
      <c r="GTM22" s="530" t="s">
        <v>550</v>
      </c>
      <c r="GTN22" s="530" t="s">
        <v>550</v>
      </c>
      <c r="GTO22" s="530" t="s">
        <v>550</v>
      </c>
      <c r="GTP22" s="530" t="s">
        <v>550</v>
      </c>
      <c r="GTQ22" s="530" t="s">
        <v>550</v>
      </c>
      <c r="GTR22" s="530" t="s">
        <v>550</v>
      </c>
      <c r="GTS22" s="530" t="s">
        <v>550</v>
      </c>
      <c r="GTT22" s="530" t="s">
        <v>550</v>
      </c>
      <c r="GTU22" s="530" t="s">
        <v>550</v>
      </c>
      <c r="GTV22" s="530" t="s">
        <v>550</v>
      </c>
      <c r="GTW22" s="530" t="s">
        <v>550</v>
      </c>
      <c r="GTX22" s="530" t="s">
        <v>550</v>
      </c>
      <c r="GTY22" s="530" t="s">
        <v>550</v>
      </c>
      <c r="GTZ22" s="530" t="s">
        <v>550</v>
      </c>
      <c r="GUA22" s="530" t="s">
        <v>550</v>
      </c>
      <c r="GUB22" s="530" t="s">
        <v>550</v>
      </c>
      <c r="GUC22" s="530" t="s">
        <v>550</v>
      </c>
      <c r="GUD22" s="530" t="s">
        <v>550</v>
      </c>
      <c r="GUE22" s="530" t="s">
        <v>550</v>
      </c>
      <c r="GUF22" s="530" t="s">
        <v>550</v>
      </c>
      <c r="GUG22" s="530" t="s">
        <v>550</v>
      </c>
      <c r="GUH22" s="530" t="s">
        <v>550</v>
      </c>
      <c r="GUI22" s="530" t="s">
        <v>550</v>
      </c>
      <c r="GUJ22" s="530" t="s">
        <v>550</v>
      </c>
      <c r="GUK22" s="530" t="s">
        <v>550</v>
      </c>
      <c r="GUL22" s="530" t="s">
        <v>550</v>
      </c>
      <c r="GUM22" s="530" t="s">
        <v>550</v>
      </c>
      <c r="GUN22" s="530" t="s">
        <v>550</v>
      </c>
      <c r="GUO22" s="530" t="s">
        <v>550</v>
      </c>
      <c r="GUP22" s="530" t="s">
        <v>550</v>
      </c>
      <c r="GUQ22" s="530" t="s">
        <v>550</v>
      </c>
      <c r="GUR22" s="530" t="s">
        <v>550</v>
      </c>
      <c r="GUS22" s="530" t="s">
        <v>550</v>
      </c>
      <c r="GUT22" s="530" t="s">
        <v>550</v>
      </c>
      <c r="GUU22" s="530" t="s">
        <v>550</v>
      </c>
      <c r="GUV22" s="530" t="s">
        <v>550</v>
      </c>
      <c r="GUW22" s="530" t="s">
        <v>550</v>
      </c>
      <c r="GUX22" s="530" t="s">
        <v>550</v>
      </c>
      <c r="GUY22" s="530" t="s">
        <v>550</v>
      </c>
      <c r="GUZ22" s="530" t="s">
        <v>550</v>
      </c>
      <c r="GVA22" s="530" t="s">
        <v>550</v>
      </c>
      <c r="GVB22" s="530" t="s">
        <v>550</v>
      </c>
      <c r="GVC22" s="530" t="s">
        <v>550</v>
      </c>
      <c r="GVD22" s="530" t="s">
        <v>550</v>
      </c>
      <c r="GVE22" s="530" t="s">
        <v>550</v>
      </c>
      <c r="GVF22" s="530" t="s">
        <v>550</v>
      </c>
      <c r="GVG22" s="530" t="s">
        <v>550</v>
      </c>
      <c r="GVH22" s="530" t="s">
        <v>550</v>
      </c>
      <c r="GVI22" s="530" t="s">
        <v>550</v>
      </c>
      <c r="GVJ22" s="530" t="s">
        <v>550</v>
      </c>
      <c r="GVK22" s="530" t="s">
        <v>550</v>
      </c>
      <c r="GVL22" s="530" t="s">
        <v>550</v>
      </c>
      <c r="GVM22" s="530" t="s">
        <v>550</v>
      </c>
      <c r="GVN22" s="530" t="s">
        <v>550</v>
      </c>
      <c r="GVO22" s="530" t="s">
        <v>550</v>
      </c>
      <c r="GVP22" s="530" t="s">
        <v>550</v>
      </c>
      <c r="GVQ22" s="530" t="s">
        <v>550</v>
      </c>
      <c r="GVR22" s="530" t="s">
        <v>550</v>
      </c>
      <c r="GVS22" s="530" t="s">
        <v>550</v>
      </c>
      <c r="GVT22" s="530" t="s">
        <v>550</v>
      </c>
      <c r="GVU22" s="530" t="s">
        <v>550</v>
      </c>
      <c r="GVV22" s="530" t="s">
        <v>550</v>
      </c>
      <c r="GVW22" s="530" t="s">
        <v>550</v>
      </c>
      <c r="GVX22" s="530" t="s">
        <v>550</v>
      </c>
      <c r="GVY22" s="530" t="s">
        <v>550</v>
      </c>
      <c r="GVZ22" s="530" t="s">
        <v>550</v>
      </c>
      <c r="GWA22" s="530" t="s">
        <v>550</v>
      </c>
      <c r="GWB22" s="530" t="s">
        <v>550</v>
      </c>
      <c r="GWC22" s="530" t="s">
        <v>550</v>
      </c>
      <c r="GWD22" s="530" t="s">
        <v>550</v>
      </c>
      <c r="GWE22" s="530" t="s">
        <v>550</v>
      </c>
      <c r="GWF22" s="530" t="s">
        <v>550</v>
      </c>
      <c r="GWG22" s="530" t="s">
        <v>550</v>
      </c>
      <c r="GWH22" s="530" t="s">
        <v>550</v>
      </c>
      <c r="GWI22" s="530" t="s">
        <v>550</v>
      </c>
      <c r="GWJ22" s="530" t="s">
        <v>550</v>
      </c>
      <c r="GWK22" s="530" t="s">
        <v>550</v>
      </c>
      <c r="GWL22" s="530" t="s">
        <v>550</v>
      </c>
      <c r="GWM22" s="530" t="s">
        <v>550</v>
      </c>
      <c r="GWN22" s="530" t="s">
        <v>550</v>
      </c>
      <c r="GWO22" s="530" t="s">
        <v>550</v>
      </c>
      <c r="GWP22" s="530" t="s">
        <v>550</v>
      </c>
      <c r="GWQ22" s="530" t="s">
        <v>550</v>
      </c>
      <c r="GWR22" s="530" t="s">
        <v>550</v>
      </c>
      <c r="GWS22" s="530" t="s">
        <v>550</v>
      </c>
      <c r="GWT22" s="530" t="s">
        <v>550</v>
      </c>
      <c r="GWU22" s="530" t="s">
        <v>550</v>
      </c>
      <c r="GWV22" s="530" t="s">
        <v>550</v>
      </c>
      <c r="GWW22" s="530" t="s">
        <v>550</v>
      </c>
      <c r="GWX22" s="530" t="s">
        <v>550</v>
      </c>
      <c r="GWY22" s="530" t="s">
        <v>550</v>
      </c>
      <c r="GWZ22" s="530" t="s">
        <v>550</v>
      </c>
      <c r="GXA22" s="530" t="s">
        <v>550</v>
      </c>
      <c r="GXB22" s="530" t="s">
        <v>550</v>
      </c>
      <c r="GXC22" s="530" t="s">
        <v>550</v>
      </c>
      <c r="GXD22" s="530" t="s">
        <v>550</v>
      </c>
      <c r="GXE22" s="530" t="s">
        <v>550</v>
      </c>
      <c r="GXF22" s="530" t="s">
        <v>550</v>
      </c>
      <c r="GXG22" s="530" t="s">
        <v>550</v>
      </c>
      <c r="GXH22" s="530" t="s">
        <v>550</v>
      </c>
      <c r="GXI22" s="530" t="s">
        <v>550</v>
      </c>
      <c r="GXJ22" s="530" t="s">
        <v>550</v>
      </c>
      <c r="GXK22" s="530" t="s">
        <v>550</v>
      </c>
      <c r="GXL22" s="530" t="s">
        <v>550</v>
      </c>
      <c r="GXM22" s="530" t="s">
        <v>550</v>
      </c>
      <c r="GXN22" s="530" t="s">
        <v>550</v>
      </c>
      <c r="GXO22" s="530" t="s">
        <v>550</v>
      </c>
      <c r="GXP22" s="530" t="s">
        <v>550</v>
      </c>
      <c r="GXQ22" s="530" t="s">
        <v>550</v>
      </c>
      <c r="GXR22" s="530" t="s">
        <v>550</v>
      </c>
      <c r="GXS22" s="530" t="s">
        <v>550</v>
      </c>
      <c r="GXT22" s="530" t="s">
        <v>550</v>
      </c>
      <c r="GXU22" s="530" t="s">
        <v>550</v>
      </c>
      <c r="GXV22" s="530" t="s">
        <v>550</v>
      </c>
      <c r="GXW22" s="530" t="s">
        <v>550</v>
      </c>
      <c r="GXX22" s="530" t="s">
        <v>550</v>
      </c>
      <c r="GXY22" s="530" t="s">
        <v>550</v>
      </c>
      <c r="GXZ22" s="530" t="s">
        <v>550</v>
      </c>
      <c r="GYA22" s="530" t="s">
        <v>550</v>
      </c>
      <c r="GYB22" s="530" t="s">
        <v>550</v>
      </c>
      <c r="GYC22" s="530" t="s">
        <v>550</v>
      </c>
      <c r="GYD22" s="530" t="s">
        <v>550</v>
      </c>
      <c r="GYE22" s="530" t="s">
        <v>550</v>
      </c>
      <c r="GYF22" s="530" t="s">
        <v>550</v>
      </c>
      <c r="GYG22" s="530" t="s">
        <v>550</v>
      </c>
      <c r="GYH22" s="530" t="s">
        <v>550</v>
      </c>
      <c r="GYI22" s="530" t="s">
        <v>550</v>
      </c>
      <c r="GYJ22" s="530" t="s">
        <v>550</v>
      </c>
      <c r="GYK22" s="530" t="s">
        <v>550</v>
      </c>
      <c r="GYL22" s="530" t="s">
        <v>550</v>
      </c>
      <c r="GYM22" s="530" t="s">
        <v>550</v>
      </c>
      <c r="GYN22" s="530" t="s">
        <v>550</v>
      </c>
      <c r="GYO22" s="530" t="s">
        <v>550</v>
      </c>
      <c r="GYP22" s="530" t="s">
        <v>550</v>
      </c>
      <c r="GYQ22" s="530" t="s">
        <v>550</v>
      </c>
      <c r="GYR22" s="530" t="s">
        <v>550</v>
      </c>
      <c r="GYS22" s="530" t="s">
        <v>550</v>
      </c>
      <c r="GYT22" s="530" t="s">
        <v>550</v>
      </c>
      <c r="GYU22" s="530" t="s">
        <v>550</v>
      </c>
      <c r="GYV22" s="530" t="s">
        <v>550</v>
      </c>
      <c r="GYW22" s="530" t="s">
        <v>550</v>
      </c>
      <c r="GYX22" s="530" t="s">
        <v>550</v>
      </c>
      <c r="GYY22" s="530" t="s">
        <v>550</v>
      </c>
      <c r="GYZ22" s="530" t="s">
        <v>550</v>
      </c>
      <c r="GZA22" s="530" t="s">
        <v>550</v>
      </c>
      <c r="GZB22" s="530" t="s">
        <v>550</v>
      </c>
      <c r="GZC22" s="530" t="s">
        <v>550</v>
      </c>
      <c r="GZD22" s="530" t="s">
        <v>550</v>
      </c>
      <c r="GZE22" s="530" t="s">
        <v>550</v>
      </c>
      <c r="GZF22" s="530" t="s">
        <v>550</v>
      </c>
      <c r="GZG22" s="530" t="s">
        <v>550</v>
      </c>
      <c r="GZH22" s="530" t="s">
        <v>550</v>
      </c>
      <c r="GZI22" s="530" t="s">
        <v>550</v>
      </c>
      <c r="GZJ22" s="530" t="s">
        <v>550</v>
      </c>
      <c r="GZK22" s="530" t="s">
        <v>550</v>
      </c>
      <c r="GZL22" s="530" t="s">
        <v>550</v>
      </c>
      <c r="GZM22" s="530" t="s">
        <v>550</v>
      </c>
      <c r="GZN22" s="530" t="s">
        <v>550</v>
      </c>
      <c r="GZO22" s="530" t="s">
        <v>550</v>
      </c>
      <c r="GZP22" s="530" t="s">
        <v>550</v>
      </c>
      <c r="GZQ22" s="530" t="s">
        <v>550</v>
      </c>
      <c r="GZR22" s="530" t="s">
        <v>550</v>
      </c>
      <c r="GZS22" s="530" t="s">
        <v>550</v>
      </c>
      <c r="GZT22" s="530" t="s">
        <v>550</v>
      </c>
      <c r="GZU22" s="530" t="s">
        <v>550</v>
      </c>
      <c r="GZV22" s="530" t="s">
        <v>550</v>
      </c>
      <c r="GZW22" s="530" t="s">
        <v>550</v>
      </c>
      <c r="GZX22" s="530" t="s">
        <v>550</v>
      </c>
      <c r="GZY22" s="530" t="s">
        <v>550</v>
      </c>
      <c r="GZZ22" s="530" t="s">
        <v>550</v>
      </c>
      <c r="HAA22" s="530" t="s">
        <v>550</v>
      </c>
      <c r="HAB22" s="530" t="s">
        <v>550</v>
      </c>
      <c r="HAC22" s="530" t="s">
        <v>550</v>
      </c>
      <c r="HAD22" s="530" t="s">
        <v>550</v>
      </c>
      <c r="HAE22" s="530" t="s">
        <v>550</v>
      </c>
      <c r="HAF22" s="530" t="s">
        <v>550</v>
      </c>
      <c r="HAG22" s="530" t="s">
        <v>550</v>
      </c>
      <c r="HAH22" s="530" t="s">
        <v>550</v>
      </c>
      <c r="HAI22" s="530" t="s">
        <v>550</v>
      </c>
      <c r="HAJ22" s="530" t="s">
        <v>550</v>
      </c>
      <c r="HAK22" s="530" t="s">
        <v>550</v>
      </c>
      <c r="HAL22" s="530" t="s">
        <v>550</v>
      </c>
      <c r="HAM22" s="530" t="s">
        <v>550</v>
      </c>
      <c r="HAN22" s="530" t="s">
        <v>550</v>
      </c>
      <c r="HAO22" s="530" t="s">
        <v>550</v>
      </c>
      <c r="HAP22" s="530" t="s">
        <v>550</v>
      </c>
      <c r="HAQ22" s="530" t="s">
        <v>550</v>
      </c>
      <c r="HAR22" s="530" t="s">
        <v>550</v>
      </c>
      <c r="HAS22" s="530" t="s">
        <v>550</v>
      </c>
      <c r="HAT22" s="530" t="s">
        <v>550</v>
      </c>
      <c r="HAU22" s="530" t="s">
        <v>550</v>
      </c>
      <c r="HAV22" s="530" t="s">
        <v>550</v>
      </c>
      <c r="HAW22" s="530" t="s">
        <v>550</v>
      </c>
      <c r="HAX22" s="530" t="s">
        <v>550</v>
      </c>
      <c r="HAY22" s="530" t="s">
        <v>550</v>
      </c>
      <c r="HAZ22" s="530" t="s">
        <v>550</v>
      </c>
      <c r="HBA22" s="530" t="s">
        <v>550</v>
      </c>
      <c r="HBB22" s="530" t="s">
        <v>550</v>
      </c>
      <c r="HBC22" s="530" t="s">
        <v>550</v>
      </c>
      <c r="HBD22" s="530" t="s">
        <v>550</v>
      </c>
      <c r="HBE22" s="530" t="s">
        <v>550</v>
      </c>
      <c r="HBF22" s="530" t="s">
        <v>550</v>
      </c>
      <c r="HBG22" s="530" t="s">
        <v>550</v>
      </c>
      <c r="HBH22" s="530" t="s">
        <v>550</v>
      </c>
      <c r="HBI22" s="530" t="s">
        <v>550</v>
      </c>
      <c r="HBJ22" s="530" t="s">
        <v>550</v>
      </c>
      <c r="HBK22" s="530" t="s">
        <v>550</v>
      </c>
      <c r="HBL22" s="530" t="s">
        <v>550</v>
      </c>
      <c r="HBM22" s="530" t="s">
        <v>550</v>
      </c>
      <c r="HBN22" s="530" t="s">
        <v>550</v>
      </c>
      <c r="HBO22" s="530" t="s">
        <v>550</v>
      </c>
      <c r="HBP22" s="530" t="s">
        <v>550</v>
      </c>
      <c r="HBQ22" s="530" t="s">
        <v>550</v>
      </c>
      <c r="HBR22" s="530" t="s">
        <v>550</v>
      </c>
      <c r="HBS22" s="530" t="s">
        <v>550</v>
      </c>
      <c r="HBT22" s="530" t="s">
        <v>550</v>
      </c>
      <c r="HBU22" s="530" t="s">
        <v>550</v>
      </c>
      <c r="HBV22" s="530" t="s">
        <v>550</v>
      </c>
      <c r="HBW22" s="530" t="s">
        <v>550</v>
      </c>
      <c r="HBX22" s="530" t="s">
        <v>550</v>
      </c>
      <c r="HBY22" s="530" t="s">
        <v>550</v>
      </c>
      <c r="HBZ22" s="530" t="s">
        <v>550</v>
      </c>
      <c r="HCA22" s="530" t="s">
        <v>550</v>
      </c>
      <c r="HCB22" s="530" t="s">
        <v>550</v>
      </c>
      <c r="HCC22" s="530" t="s">
        <v>550</v>
      </c>
      <c r="HCD22" s="530" t="s">
        <v>550</v>
      </c>
      <c r="HCE22" s="530" t="s">
        <v>550</v>
      </c>
      <c r="HCF22" s="530" t="s">
        <v>550</v>
      </c>
      <c r="HCG22" s="530" t="s">
        <v>550</v>
      </c>
      <c r="HCH22" s="530" t="s">
        <v>550</v>
      </c>
      <c r="HCI22" s="530" t="s">
        <v>550</v>
      </c>
      <c r="HCJ22" s="530" t="s">
        <v>550</v>
      </c>
      <c r="HCK22" s="530" t="s">
        <v>550</v>
      </c>
      <c r="HCL22" s="530" t="s">
        <v>550</v>
      </c>
      <c r="HCM22" s="530" t="s">
        <v>550</v>
      </c>
      <c r="HCN22" s="530" t="s">
        <v>550</v>
      </c>
      <c r="HCO22" s="530" t="s">
        <v>550</v>
      </c>
      <c r="HCP22" s="530" t="s">
        <v>550</v>
      </c>
      <c r="HCQ22" s="530" t="s">
        <v>550</v>
      </c>
      <c r="HCR22" s="530" t="s">
        <v>550</v>
      </c>
      <c r="HCS22" s="530" t="s">
        <v>550</v>
      </c>
      <c r="HCT22" s="530" t="s">
        <v>550</v>
      </c>
      <c r="HCU22" s="530" t="s">
        <v>550</v>
      </c>
      <c r="HCV22" s="530" t="s">
        <v>550</v>
      </c>
      <c r="HCW22" s="530" t="s">
        <v>550</v>
      </c>
      <c r="HCX22" s="530" t="s">
        <v>550</v>
      </c>
      <c r="HCY22" s="530" t="s">
        <v>550</v>
      </c>
      <c r="HCZ22" s="530" t="s">
        <v>550</v>
      </c>
      <c r="HDA22" s="530" t="s">
        <v>550</v>
      </c>
      <c r="HDB22" s="530" t="s">
        <v>550</v>
      </c>
      <c r="HDC22" s="530" t="s">
        <v>550</v>
      </c>
      <c r="HDD22" s="530" t="s">
        <v>550</v>
      </c>
      <c r="HDE22" s="530" t="s">
        <v>550</v>
      </c>
      <c r="HDF22" s="530" t="s">
        <v>550</v>
      </c>
      <c r="HDG22" s="530" t="s">
        <v>550</v>
      </c>
      <c r="HDH22" s="530" t="s">
        <v>550</v>
      </c>
      <c r="HDI22" s="530" t="s">
        <v>550</v>
      </c>
      <c r="HDJ22" s="530" t="s">
        <v>550</v>
      </c>
      <c r="HDK22" s="530" t="s">
        <v>550</v>
      </c>
      <c r="HDL22" s="530" t="s">
        <v>550</v>
      </c>
      <c r="HDM22" s="530" t="s">
        <v>550</v>
      </c>
      <c r="HDN22" s="530" t="s">
        <v>550</v>
      </c>
      <c r="HDO22" s="530" t="s">
        <v>550</v>
      </c>
      <c r="HDP22" s="530" t="s">
        <v>550</v>
      </c>
      <c r="HDQ22" s="530" t="s">
        <v>550</v>
      </c>
      <c r="HDR22" s="530" t="s">
        <v>550</v>
      </c>
      <c r="HDS22" s="530" t="s">
        <v>550</v>
      </c>
      <c r="HDT22" s="530" t="s">
        <v>550</v>
      </c>
      <c r="HDU22" s="530" t="s">
        <v>550</v>
      </c>
      <c r="HDV22" s="530" t="s">
        <v>550</v>
      </c>
      <c r="HDW22" s="530" t="s">
        <v>550</v>
      </c>
      <c r="HDX22" s="530" t="s">
        <v>550</v>
      </c>
      <c r="HDY22" s="530" t="s">
        <v>550</v>
      </c>
      <c r="HDZ22" s="530" t="s">
        <v>550</v>
      </c>
      <c r="HEA22" s="530" t="s">
        <v>550</v>
      </c>
      <c r="HEB22" s="530" t="s">
        <v>550</v>
      </c>
      <c r="HEC22" s="530" t="s">
        <v>550</v>
      </c>
      <c r="HED22" s="530" t="s">
        <v>550</v>
      </c>
      <c r="HEE22" s="530" t="s">
        <v>550</v>
      </c>
      <c r="HEF22" s="530" t="s">
        <v>550</v>
      </c>
      <c r="HEG22" s="530" t="s">
        <v>550</v>
      </c>
      <c r="HEH22" s="530" t="s">
        <v>550</v>
      </c>
      <c r="HEI22" s="530" t="s">
        <v>550</v>
      </c>
      <c r="HEJ22" s="530" t="s">
        <v>550</v>
      </c>
      <c r="HEK22" s="530" t="s">
        <v>550</v>
      </c>
      <c r="HEL22" s="530" t="s">
        <v>550</v>
      </c>
      <c r="HEM22" s="530" t="s">
        <v>550</v>
      </c>
      <c r="HEN22" s="530" t="s">
        <v>550</v>
      </c>
      <c r="HEO22" s="530" t="s">
        <v>550</v>
      </c>
      <c r="HEP22" s="530" t="s">
        <v>550</v>
      </c>
      <c r="HEQ22" s="530" t="s">
        <v>550</v>
      </c>
      <c r="HER22" s="530" t="s">
        <v>550</v>
      </c>
      <c r="HES22" s="530" t="s">
        <v>550</v>
      </c>
      <c r="HET22" s="530" t="s">
        <v>550</v>
      </c>
      <c r="HEU22" s="530" t="s">
        <v>550</v>
      </c>
      <c r="HEV22" s="530" t="s">
        <v>550</v>
      </c>
      <c r="HEW22" s="530" t="s">
        <v>550</v>
      </c>
      <c r="HEX22" s="530" t="s">
        <v>550</v>
      </c>
      <c r="HEY22" s="530" t="s">
        <v>550</v>
      </c>
      <c r="HEZ22" s="530" t="s">
        <v>550</v>
      </c>
      <c r="HFA22" s="530" t="s">
        <v>550</v>
      </c>
      <c r="HFB22" s="530" t="s">
        <v>550</v>
      </c>
      <c r="HFC22" s="530" t="s">
        <v>550</v>
      </c>
      <c r="HFD22" s="530" t="s">
        <v>550</v>
      </c>
      <c r="HFE22" s="530" t="s">
        <v>550</v>
      </c>
      <c r="HFF22" s="530" t="s">
        <v>550</v>
      </c>
      <c r="HFG22" s="530" t="s">
        <v>550</v>
      </c>
      <c r="HFH22" s="530" t="s">
        <v>550</v>
      </c>
      <c r="HFI22" s="530" t="s">
        <v>550</v>
      </c>
      <c r="HFJ22" s="530" t="s">
        <v>550</v>
      </c>
      <c r="HFK22" s="530" t="s">
        <v>550</v>
      </c>
      <c r="HFL22" s="530" t="s">
        <v>550</v>
      </c>
      <c r="HFM22" s="530" t="s">
        <v>550</v>
      </c>
      <c r="HFN22" s="530" t="s">
        <v>550</v>
      </c>
      <c r="HFO22" s="530" t="s">
        <v>550</v>
      </c>
      <c r="HFP22" s="530" t="s">
        <v>550</v>
      </c>
      <c r="HFQ22" s="530" t="s">
        <v>550</v>
      </c>
      <c r="HFR22" s="530" t="s">
        <v>550</v>
      </c>
      <c r="HFS22" s="530" t="s">
        <v>550</v>
      </c>
      <c r="HFT22" s="530" t="s">
        <v>550</v>
      </c>
      <c r="HFU22" s="530" t="s">
        <v>550</v>
      </c>
      <c r="HFV22" s="530" t="s">
        <v>550</v>
      </c>
      <c r="HFW22" s="530" t="s">
        <v>550</v>
      </c>
      <c r="HFX22" s="530" t="s">
        <v>550</v>
      </c>
      <c r="HFY22" s="530" t="s">
        <v>550</v>
      </c>
      <c r="HFZ22" s="530" t="s">
        <v>550</v>
      </c>
      <c r="HGA22" s="530" t="s">
        <v>550</v>
      </c>
      <c r="HGB22" s="530" t="s">
        <v>550</v>
      </c>
      <c r="HGC22" s="530" t="s">
        <v>550</v>
      </c>
      <c r="HGD22" s="530" t="s">
        <v>550</v>
      </c>
      <c r="HGE22" s="530" t="s">
        <v>550</v>
      </c>
      <c r="HGF22" s="530" t="s">
        <v>550</v>
      </c>
      <c r="HGG22" s="530" t="s">
        <v>550</v>
      </c>
      <c r="HGH22" s="530" t="s">
        <v>550</v>
      </c>
      <c r="HGI22" s="530" t="s">
        <v>550</v>
      </c>
      <c r="HGJ22" s="530" t="s">
        <v>550</v>
      </c>
      <c r="HGK22" s="530" t="s">
        <v>550</v>
      </c>
      <c r="HGL22" s="530" t="s">
        <v>550</v>
      </c>
      <c r="HGM22" s="530" t="s">
        <v>550</v>
      </c>
      <c r="HGN22" s="530" t="s">
        <v>550</v>
      </c>
      <c r="HGO22" s="530" t="s">
        <v>550</v>
      </c>
      <c r="HGP22" s="530" t="s">
        <v>550</v>
      </c>
      <c r="HGQ22" s="530" t="s">
        <v>550</v>
      </c>
      <c r="HGR22" s="530" t="s">
        <v>550</v>
      </c>
      <c r="HGS22" s="530" t="s">
        <v>550</v>
      </c>
      <c r="HGT22" s="530" t="s">
        <v>550</v>
      </c>
      <c r="HGU22" s="530" t="s">
        <v>550</v>
      </c>
      <c r="HGV22" s="530" t="s">
        <v>550</v>
      </c>
      <c r="HGW22" s="530" t="s">
        <v>550</v>
      </c>
      <c r="HGX22" s="530" t="s">
        <v>550</v>
      </c>
      <c r="HGY22" s="530" t="s">
        <v>550</v>
      </c>
      <c r="HGZ22" s="530" t="s">
        <v>550</v>
      </c>
      <c r="HHA22" s="530" t="s">
        <v>550</v>
      </c>
      <c r="HHB22" s="530" t="s">
        <v>550</v>
      </c>
      <c r="HHC22" s="530" t="s">
        <v>550</v>
      </c>
      <c r="HHD22" s="530" t="s">
        <v>550</v>
      </c>
      <c r="HHE22" s="530" t="s">
        <v>550</v>
      </c>
      <c r="HHF22" s="530" t="s">
        <v>550</v>
      </c>
      <c r="HHG22" s="530" t="s">
        <v>550</v>
      </c>
      <c r="HHH22" s="530" t="s">
        <v>550</v>
      </c>
      <c r="HHI22" s="530" t="s">
        <v>550</v>
      </c>
      <c r="HHJ22" s="530" t="s">
        <v>550</v>
      </c>
      <c r="HHK22" s="530" t="s">
        <v>550</v>
      </c>
      <c r="HHL22" s="530" t="s">
        <v>550</v>
      </c>
      <c r="HHM22" s="530" t="s">
        <v>550</v>
      </c>
      <c r="HHN22" s="530" t="s">
        <v>550</v>
      </c>
      <c r="HHO22" s="530" t="s">
        <v>550</v>
      </c>
      <c r="HHP22" s="530" t="s">
        <v>550</v>
      </c>
      <c r="HHQ22" s="530" t="s">
        <v>550</v>
      </c>
      <c r="HHR22" s="530" t="s">
        <v>550</v>
      </c>
      <c r="HHS22" s="530" t="s">
        <v>550</v>
      </c>
      <c r="HHT22" s="530" t="s">
        <v>550</v>
      </c>
      <c r="HHU22" s="530" t="s">
        <v>550</v>
      </c>
      <c r="HHV22" s="530" t="s">
        <v>550</v>
      </c>
      <c r="HHW22" s="530" t="s">
        <v>550</v>
      </c>
      <c r="HHX22" s="530" t="s">
        <v>550</v>
      </c>
      <c r="HHY22" s="530" t="s">
        <v>550</v>
      </c>
      <c r="HHZ22" s="530" t="s">
        <v>550</v>
      </c>
      <c r="HIA22" s="530" t="s">
        <v>550</v>
      </c>
      <c r="HIB22" s="530" t="s">
        <v>550</v>
      </c>
      <c r="HIC22" s="530" t="s">
        <v>550</v>
      </c>
      <c r="HID22" s="530" t="s">
        <v>550</v>
      </c>
      <c r="HIE22" s="530" t="s">
        <v>550</v>
      </c>
      <c r="HIF22" s="530" t="s">
        <v>550</v>
      </c>
      <c r="HIG22" s="530" t="s">
        <v>550</v>
      </c>
      <c r="HIH22" s="530" t="s">
        <v>550</v>
      </c>
      <c r="HII22" s="530" t="s">
        <v>550</v>
      </c>
      <c r="HIJ22" s="530" t="s">
        <v>550</v>
      </c>
      <c r="HIK22" s="530" t="s">
        <v>550</v>
      </c>
      <c r="HIL22" s="530" t="s">
        <v>550</v>
      </c>
      <c r="HIM22" s="530" t="s">
        <v>550</v>
      </c>
      <c r="HIN22" s="530" t="s">
        <v>550</v>
      </c>
      <c r="HIO22" s="530" t="s">
        <v>550</v>
      </c>
      <c r="HIP22" s="530" t="s">
        <v>550</v>
      </c>
      <c r="HIQ22" s="530" t="s">
        <v>550</v>
      </c>
      <c r="HIR22" s="530" t="s">
        <v>550</v>
      </c>
      <c r="HIS22" s="530" t="s">
        <v>550</v>
      </c>
      <c r="HIT22" s="530" t="s">
        <v>550</v>
      </c>
      <c r="HIU22" s="530" t="s">
        <v>550</v>
      </c>
      <c r="HIV22" s="530" t="s">
        <v>550</v>
      </c>
      <c r="HIW22" s="530" t="s">
        <v>550</v>
      </c>
      <c r="HIX22" s="530" t="s">
        <v>550</v>
      </c>
      <c r="HIY22" s="530" t="s">
        <v>550</v>
      </c>
      <c r="HIZ22" s="530" t="s">
        <v>550</v>
      </c>
      <c r="HJA22" s="530" t="s">
        <v>550</v>
      </c>
      <c r="HJB22" s="530" t="s">
        <v>550</v>
      </c>
      <c r="HJC22" s="530" t="s">
        <v>550</v>
      </c>
      <c r="HJD22" s="530" t="s">
        <v>550</v>
      </c>
      <c r="HJE22" s="530" t="s">
        <v>550</v>
      </c>
      <c r="HJF22" s="530" t="s">
        <v>550</v>
      </c>
      <c r="HJG22" s="530" t="s">
        <v>550</v>
      </c>
      <c r="HJH22" s="530" t="s">
        <v>550</v>
      </c>
      <c r="HJI22" s="530" t="s">
        <v>550</v>
      </c>
      <c r="HJJ22" s="530" t="s">
        <v>550</v>
      </c>
      <c r="HJK22" s="530" t="s">
        <v>550</v>
      </c>
      <c r="HJL22" s="530" t="s">
        <v>550</v>
      </c>
      <c r="HJM22" s="530" t="s">
        <v>550</v>
      </c>
      <c r="HJN22" s="530" t="s">
        <v>550</v>
      </c>
      <c r="HJO22" s="530" t="s">
        <v>550</v>
      </c>
      <c r="HJP22" s="530" t="s">
        <v>550</v>
      </c>
      <c r="HJQ22" s="530" t="s">
        <v>550</v>
      </c>
      <c r="HJR22" s="530" t="s">
        <v>550</v>
      </c>
      <c r="HJS22" s="530" t="s">
        <v>550</v>
      </c>
      <c r="HJT22" s="530" t="s">
        <v>550</v>
      </c>
      <c r="HJU22" s="530" t="s">
        <v>550</v>
      </c>
      <c r="HJV22" s="530" t="s">
        <v>550</v>
      </c>
      <c r="HJW22" s="530" t="s">
        <v>550</v>
      </c>
      <c r="HJX22" s="530" t="s">
        <v>550</v>
      </c>
      <c r="HJY22" s="530" t="s">
        <v>550</v>
      </c>
      <c r="HJZ22" s="530" t="s">
        <v>550</v>
      </c>
      <c r="HKA22" s="530" t="s">
        <v>550</v>
      </c>
      <c r="HKB22" s="530" t="s">
        <v>550</v>
      </c>
      <c r="HKC22" s="530" t="s">
        <v>550</v>
      </c>
      <c r="HKD22" s="530" t="s">
        <v>550</v>
      </c>
      <c r="HKE22" s="530" t="s">
        <v>550</v>
      </c>
      <c r="HKF22" s="530" t="s">
        <v>550</v>
      </c>
      <c r="HKG22" s="530" t="s">
        <v>550</v>
      </c>
      <c r="HKH22" s="530" t="s">
        <v>550</v>
      </c>
      <c r="HKI22" s="530" t="s">
        <v>550</v>
      </c>
      <c r="HKJ22" s="530" t="s">
        <v>550</v>
      </c>
      <c r="HKK22" s="530" t="s">
        <v>550</v>
      </c>
      <c r="HKL22" s="530" t="s">
        <v>550</v>
      </c>
      <c r="HKM22" s="530" t="s">
        <v>550</v>
      </c>
      <c r="HKN22" s="530" t="s">
        <v>550</v>
      </c>
      <c r="HKO22" s="530" t="s">
        <v>550</v>
      </c>
      <c r="HKP22" s="530" t="s">
        <v>550</v>
      </c>
      <c r="HKQ22" s="530" t="s">
        <v>550</v>
      </c>
      <c r="HKR22" s="530" t="s">
        <v>550</v>
      </c>
      <c r="HKS22" s="530" t="s">
        <v>550</v>
      </c>
      <c r="HKT22" s="530" t="s">
        <v>550</v>
      </c>
      <c r="HKU22" s="530" t="s">
        <v>550</v>
      </c>
      <c r="HKV22" s="530" t="s">
        <v>550</v>
      </c>
      <c r="HKW22" s="530" t="s">
        <v>550</v>
      </c>
      <c r="HKX22" s="530" t="s">
        <v>550</v>
      </c>
      <c r="HKY22" s="530" t="s">
        <v>550</v>
      </c>
      <c r="HKZ22" s="530" t="s">
        <v>550</v>
      </c>
      <c r="HLA22" s="530" t="s">
        <v>550</v>
      </c>
      <c r="HLB22" s="530" t="s">
        <v>550</v>
      </c>
      <c r="HLC22" s="530" t="s">
        <v>550</v>
      </c>
      <c r="HLD22" s="530" t="s">
        <v>550</v>
      </c>
      <c r="HLE22" s="530" t="s">
        <v>550</v>
      </c>
      <c r="HLF22" s="530" t="s">
        <v>550</v>
      </c>
      <c r="HLG22" s="530" t="s">
        <v>550</v>
      </c>
      <c r="HLH22" s="530" t="s">
        <v>550</v>
      </c>
      <c r="HLI22" s="530" t="s">
        <v>550</v>
      </c>
      <c r="HLJ22" s="530" t="s">
        <v>550</v>
      </c>
      <c r="HLK22" s="530" t="s">
        <v>550</v>
      </c>
      <c r="HLL22" s="530" t="s">
        <v>550</v>
      </c>
      <c r="HLM22" s="530" t="s">
        <v>550</v>
      </c>
      <c r="HLN22" s="530" t="s">
        <v>550</v>
      </c>
      <c r="HLO22" s="530" t="s">
        <v>550</v>
      </c>
      <c r="HLP22" s="530" t="s">
        <v>550</v>
      </c>
      <c r="HLQ22" s="530" t="s">
        <v>550</v>
      </c>
      <c r="HLR22" s="530" t="s">
        <v>550</v>
      </c>
      <c r="HLS22" s="530" t="s">
        <v>550</v>
      </c>
      <c r="HLT22" s="530" t="s">
        <v>550</v>
      </c>
      <c r="HLU22" s="530" t="s">
        <v>550</v>
      </c>
      <c r="HLV22" s="530" t="s">
        <v>550</v>
      </c>
      <c r="HLW22" s="530" t="s">
        <v>550</v>
      </c>
      <c r="HLX22" s="530" t="s">
        <v>550</v>
      </c>
      <c r="HLY22" s="530" t="s">
        <v>550</v>
      </c>
      <c r="HLZ22" s="530" t="s">
        <v>550</v>
      </c>
      <c r="HMA22" s="530" t="s">
        <v>550</v>
      </c>
      <c r="HMB22" s="530" t="s">
        <v>550</v>
      </c>
      <c r="HMC22" s="530" t="s">
        <v>550</v>
      </c>
      <c r="HMD22" s="530" t="s">
        <v>550</v>
      </c>
      <c r="HME22" s="530" t="s">
        <v>550</v>
      </c>
      <c r="HMF22" s="530" t="s">
        <v>550</v>
      </c>
      <c r="HMG22" s="530" t="s">
        <v>550</v>
      </c>
      <c r="HMH22" s="530" t="s">
        <v>550</v>
      </c>
      <c r="HMI22" s="530" t="s">
        <v>550</v>
      </c>
      <c r="HMJ22" s="530" t="s">
        <v>550</v>
      </c>
      <c r="HMK22" s="530" t="s">
        <v>550</v>
      </c>
      <c r="HML22" s="530" t="s">
        <v>550</v>
      </c>
      <c r="HMM22" s="530" t="s">
        <v>550</v>
      </c>
      <c r="HMN22" s="530" t="s">
        <v>550</v>
      </c>
      <c r="HMO22" s="530" t="s">
        <v>550</v>
      </c>
      <c r="HMP22" s="530" t="s">
        <v>550</v>
      </c>
      <c r="HMQ22" s="530" t="s">
        <v>550</v>
      </c>
      <c r="HMR22" s="530" t="s">
        <v>550</v>
      </c>
      <c r="HMS22" s="530" t="s">
        <v>550</v>
      </c>
      <c r="HMT22" s="530" t="s">
        <v>550</v>
      </c>
      <c r="HMU22" s="530" t="s">
        <v>550</v>
      </c>
      <c r="HMV22" s="530" t="s">
        <v>550</v>
      </c>
      <c r="HMW22" s="530" t="s">
        <v>550</v>
      </c>
      <c r="HMX22" s="530" t="s">
        <v>550</v>
      </c>
      <c r="HMY22" s="530" t="s">
        <v>550</v>
      </c>
      <c r="HMZ22" s="530" t="s">
        <v>550</v>
      </c>
      <c r="HNA22" s="530" t="s">
        <v>550</v>
      </c>
      <c r="HNB22" s="530" t="s">
        <v>550</v>
      </c>
      <c r="HNC22" s="530" t="s">
        <v>550</v>
      </c>
      <c r="HND22" s="530" t="s">
        <v>550</v>
      </c>
      <c r="HNE22" s="530" t="s">
        <v>550</v>
      </c>
      <c r="HNF22" s="530" t="s">
        <v>550</v>
      </c>
      <c r="HNG22" s="530" t="s">
        <v>550</v>
      </c>
      <c r="HNH22" s="530" t="s">
        <v>550</v>
      </c>
      <c r="HNI22" s="530" t="s">
        <v>550</v>
      </c>
      <c r="HNJ22" s="530" t="s">
        <v>550</v>
      </c>
      <c r="HNK22" s="530" t="s">
        <v>550</v>
      </c>
      <c r="HNL22" s="530" t="s">
        <v>550</v>
      </c>
      <c r="HNM22" s="530" t="s">
        <v>550</v>
      </c>
      <c r="HNN22" s="530" t="s">
        <v>550</v>
      </c>
      <c r="HNO22" s="530" t="s">
        <v>550</v>
      </c>
      <c r="HNP22" s="530" t="s">
        <v>550</v>
      </c>
      <c r="HNQ22" s="530" t="s">
        <v>550</v>
      </c>
      <c r="HNR22" s="530" t="s">
        <v>550</v>
      </c>
      <c r="HNS22" s="530" t="s">
        <v>550</v>
      </c>
      <c r="HNT22" s="530" t="s">
        <v>550</v>
      </c>
      <c r="HNU22" s="530" t="s">
        <v>550</v>
      </c>
      <c r="HNV22" s="530" t="s">
        <v>550</v>
      </c>
      <c r="HNW22" s="530" t="s">
        <v>550</v>
      </c>
      <c r="HNX22" s="530" t="s">
        <v>550</v>
      </c>
      <c r="HNY22" s="530" t="s">
        <v>550</v>
      </c>
      <c r="HNZ22" s="530" t="s">
        <v>550</v>
      </c>
      <c r="HOA22" s="530" t="s">
        <v>550</v>
      </c>
      <c r="HOB22" s="530" t="s">
        <v>550</v>
      </c>
      <c r="HOC22" s="530" t="s">
        <v>550</v>
      </c>
      <c r="HOD22" s="530" t="s">
        <v>550</v>
      </c>
      <c r="HOE22" s="530" t="s">
        <v>550</v>
      </c>
      <c r="HOF22" s="530" t="s">
        <v>550</v>
      </c>
      <c r="HOG22" s="530" t="s">
        <v>550</v>
      </c>
      <c r="HOH22" s="530" t="s">
        <v>550</v>
      </c>
      <c r="HOI22" s="530" t="s">
        <v>550</v>
      </c>
      <c r="HOJ22" s="530" t="s">
        <v>550</v>
      </c>
      <c r="HOK22" s="530" t="s">
        <v>550</v>
      </c>
      <c r="HOL22" s="530" t="s">
        <v>550</v>
      </c>
      <c r="HOM22" s="530" t="s">
        <v>550</v>
      </c>
      <c r="HON22" s="530" t="s">
        <v>550</v>
      </c>
      <c r="HOO22" s="530" t="s">
        <v>550</v>
      </c>
      <c r="HOP22" s="530" t="s">
        <v>550</v>
      </c>
      <c r="HOQ22" s="530" t="s">
        <v>550</v>
      </c>
      <c r="HOR22" s="530" t="s">
        <v>550</v>
      </c>
      <c r="HOS22" s="530" t="s">
        <v>550</v>
      </c>
      <c r="HOT22" s="530" t="s">
        <v>550</v>
      </c>
      <c r="HOU22" s="530" t="s">
        <v>550</v>
      </c>
      <c r="HOV22" s="530" t="s">
        <v>550</v>
      </c>
      <c r="HOW22" s="530" t="s">
        <v>550</v>
      </c>
      <c r="HOX22" s="530" t="s">
        <v>550</v>
      </c>
      <c r="HOY22" s="530" t="s">
        <v>550</v>
      </c>
      <c r="HOZ22" s="530" t="s">
        <v>550</v>
      </c>
      <c r="HPA22" s="530" t="s">
        <v>550</v>
      </c>
      <c r="HPB22" s="530" t="s">
        <v>550</v>
      </c>
      <c r="HPC22" s="530" t="s">
        <v>550</v>
      </c>
      <c r="HPD22" s="530" t="s">
        <v>550</v>
      </c>
      <c r="HPE22" s="530" t="s">
        <v>550</v>
      </c>
      <c r="HPF22" s="530" t="s">
        <v>550</v>
      </c>
      <c r="HPG22" s="530" t="s">
        <v>550</v>
      </c>
      <c r="HPH22" s="530" t="s">
        <v>550</v>
      </c>
      <c r="HPI22" s="530" t="s">
        <v>550</v>
      </c>
      <c r="HPJ22" s="530" t="s">
        <v>550</v>
      </c>
      <c r="HPK22" s="530" t="s">
        <v>550</v>
      </c>
      <c r="HPL22" s="530" t="s">
        <v>550</v>
      </c>
      <c r="HPM22" s="530" t="s">
        <v>550</v>
      </c>
      <c r="HPN22" s="530" t="s">
        <v>550</v>
      </c>
      <c r="HPO22" s="530" t="s">
        <v>550</v>
      </c>
      <c r="HPP22" s="530" t="s">
        <v>550</v>
      </c>
      <c r="HPQ22" s="530" t="s">
        <v>550</v>
      </c>
      <c r="HPR22" s="530" t="s">
        <v>550</v>
      </c>
      <c r="HPS22" s="530" t="s">
        <v>550</v>
      </c>
      <c r="HPT22" s="530" t="s">
        <v>550</v>
      </c>
      <c r="HPU22" s="530" t="s">
        <v>550</v>
      </c>
      <c r="HPV22" s="530" t="s">
        <v>550</v>
      </c>
      <c r="HPW22" s="530" t="s">
        <v>550</v>
      </c>
      <c r="HPX22" s="530" t="s">
        <v>550</v>
      </c>
      <c r="HPY22" s="530" t="s">
        <v>550</v>
      </c>
      <c r="HPZ22" s="530" t="s">
        <v>550</v>
      </c>
      <c r="HQA22" s="530" t="s">
        <v>550</v>
      </c>
      <c r="HQB22" s="530" t="s">
        <v>550</v>
      </c>
      <c r="HQC22" s="530" t="s">
        <v>550</v>
      </c>
      <c r="HQD22" s="530" t="s">
        <v>550</v>
      </c>
      <c r="HQE22" s="530" t="s">
        <v>550</v>
      </c>
      <c r="HQF22" s="530" t="s">
        <v>550</v>
      </c>
      <c r="HQG22" s="530" t="s">
        <v>550</v>
      </c>
      <c r="HQH22" s="530" t="s">
        <v>550</v>
      </c>
      <c r="HQI22" s="530" t="s">
        <v>550</v>
      </c>
      <c r="HQJ22" s="530" t="s">
        <v>550</v>
      </c>
      <c r="HQK22" s="530" t="s">
        <v>550</v>
      </c>
      <c r="HQL22" s="530" t="s">
        <v>550</v>
      </c>
      <c r="HQM22" s="530" t="s">
        <v>550</v>
      </c>
      <c r="HQN22" s="530" t="s">
        <v>550</v>
      </c>
      <c r="HQO22" s="530" t="s">
        <v>550</v>
      </c>
      <c r="HQP22" s="530" t="s">
        <v>550</v>
      </c>
      <c r="HQQ22" s="530" t="s">
        <v>550</v>
      </c>
      <c r="HQR22" s="530" t="s">
        <v>550</v>
      </c>
      <c r="HQS22" s="530" t="s">
        <v>550</v>
      </c>
      <c r="HQT22" s="530" t="s">
        <v>550</v>
      </c>
      <c r="HQU22" s="530" t="s">
        <v>550</v>
      </c>
      <c r="HQV22" s="530" t="s">
        <v>550</v>
      </c>
      <c r="HQW22" s="530" t="s">
        <v>550</v>
      </c>
      <c r="HQX22" s="530" t="s">
        <v>550</v>
      </c>
      <c r="HQY22" s="530" t="s">
        <v>550</v>
      </c>
      <c r="HQZ22" s="530" t="s">
        <v>550</v>
      </c>
      <c r="HRA22" s="530" t="s">
        <v>550</v>
      </c>
      <c r="HRB22" s="530" t="s">
        <v>550</v>
      </c>
      <c r="HRC22" s="530" t="s">
        <v>550</v>
      </c>
      <c r="HRD22" s="530" t="s">
        <v>550</v>
      </c>
      <c r="HRE22" s="530" t="s">
        <v>550</v>
      </c>
      <c r="HRF22" s="530" t="s">
        <v>550</v>
      </c>
      <c r="HRG22" s="530" t="s">
        <v>550</v>
      </c>
      <c r="HRH22" s="530" t="s">
        <v>550</v>
      </c>
      <c r="HRI22" s="530" t="s">
        <v>550</v>
      </c>
      <c r="HRJ22" s="530" t="s">
        <v>550</v>
      </c>
      <c r="HRK22" s="530" t="s">
        <v>550</v>
      </c>
      <c r="HRL22" s="530" t="s">
        <v>550</v>
      </c>
      <c r="HRM22" s="530" t="s">
        <v>550</v>
      </c>
      <c r="HRN22" s="530" t="s">
        <v>550</v>
      </c>
      <c r="HRO22" s="530" t="s">
        <v>550</v>
      </c>
      <c r="HRP22" s="530" t="s">
        <v>550</v>
      </c>
      <c r="HRQ22" s="530" t="s">
        <v>550</v>
      </c>
      <c r="HRR22" s="530" t="s">
        <v>550</v>
      </c>
      <c r="HRS22" s="530" t="s">
        <v>550</v>
      </c>
      <c r="HRT22" s="530" t="s">
        <v>550</v>
      </c>
      <c r="HRU22" s="530" t="s">
        <v>550</v>
      </c>
      <c r="HRV22" s="530" t="s">
        <v>550</v>
      </c>
      <c r="HRW22" s="530" t="s">
        <v>550</v>
      </c>
      <c r="HRX22" s="530" t="s">
        <v>550</v>
      </c>
      <c r="HRY22" s="530" t="s">
        <v>550</v>
      </c>
      <c r="HRZ22" s="530" t="s">
        <v>550</v>
      </c>
      <c r="HSA22" s="530" t="s">
        <v>550</v>
      </c>
      <c r="HSB22" s="530" t="s">
        <v>550</v>
      </c>
      <c r="HSC22" s="530" t="s">
        <v>550</v>
      </c>
      <c r="HSD22" s="530" t="s">
        <v>550</v>
      </c>
      <c r="HSE22" s="530" t="s">
        <v>550</v>
      </c>
      <c r="HSF22" s="530" t="s">
        <v>550</v>
      </c>
      <c r="HSG22" s="530" t="s">
        <v>550</v>
      </c>
      <c r="HSH22" s="530" t="s">
        <v>550</v>
      </c>
      <c r="HSI22" s="530" t="s">
        <v>550</v>
      </c>
      <c r="HSJ22" s="530" t="s">
        <v>550</v>
      </c>
      <c r="HSK22" s="530" t="s">
        <v>550</v>
      </c>
      <c r="HSL22" s="530" t="s">
        <v>550</v>
      </c>
      <c r="HSM22" s="530" t="s">
        <v>550</v>
      </c>
      <c r="HSN22" s="530" t="s">
        <v>550</v>
      </c>
      <c r="HSO22" s="530" t="s">
        <v>550</v>
      </c>
      <c r="HSP22" s="530" t="s">
        <v>550</v>
      </c>
      <c r="HSQ22" s="530" t="s">
        <v>550</v>
      </c>
      <c r="HSR22" s="530" t="s">
        <v>550</v>
      </c>
      <c r="HSS22" s="530" t="s">
        <v>550</v>
      </c>
      <c r="HST22" s="530" t="s">
        <v>550</v>
      </c>
      <c r="HSU22" s="530" t="s">
        <v>550</v>
      </c>
      <c r="HSV22" s="530" t="s">
        <v>550</v>
      </c>
      <c r="HSW22" s="530" t="s">
        <v>550</v>
      </c>
      <c r="HSX22" s="530" t="s">
        <v>550</v>
      </c>
      <c r="HSY22" s="530" t="s">
        <v>550</v>
      </c>
      <c r="HSZ22" s="530" t="s">
        <v>550</v>
      </c>
      <c r="HTA22" s="530" t="s">
        <v>550</v>
      </c>
      <c r="HTB22" s="530" t="s">
        <v>550</v>
      </c>
      <c r="HTC22" s="530" t="s">
        <v>550</v>
      </c>
      <c r="HTD22" s="530" t="s">
        <v>550</v>
      </c>
      <c r="HTE22" s="530" t="s">
        <v>550</v>
      </c>
      <c r="HTF22" s="530" t="s">
        <v>550</v>
      </c>
      <c r="HTG22" s="530" t="s">
        <v>550</v>
      </c>
      <c r="HTH22" s="530" t="s">
        <v>550</v>
      </c>
      <c r="HTI22" s="530" t="s">
        <v>550</v>
      </c>
      <c r="HTJ22" s="530" t="s">
        <v>550</v>
      </c>
      <c r="HTK22" s="530" t="s">
        <v>550</v>
      </c>
      <c r="HTL22" s="530" t="s">
        <v>550</v>
      </c>
      <c r="HTM22" s="530" t="s">
        <v>550</v>
      </c>
      <c r="HTN22" s="530" t="s">
        <v>550</v>
      </c>
      <c r="HTO22" s="530" t="s">
        <v>550</v>
      </c>
      <c r="HTP22" s="530" t="s">
        <v>550</v>
      </c>
      <c r="HTQ22" s="530" t="s">
        <v>550</v>
      </c>
      <c r="HTR22" s="530" t="s">
        <v>550</v>
      </c>
      <c r="HTS22" s="530" t="s">
        <v>550</v>
      </c>
      <c r="HTT22" s="530" t="s">
        <v>550</v>
      </c>
      <c r="HTU22" s="530" t="s">
        <v>550</v>
      </c>
      <c r="HTV22" s="530" t="s">
        <v>550</v>
      </c>
      <c r="HTW22" s="530" t="s">
        <v>550</v>
      </c>
      <c r="HTX22" s="530" t="s">
        <v>550</v>
      </c>
      <c r="HTY22" s="530" t="s">
        <v>550</v>
      </c>
      <c r="HTZ22" s="530" t="s">
        <v>550</v>
      </c>
      <c r="HUA22" s="530" t="s">
        <v>550</v>
      </c>
      <c r="HUB22" s="530" t="s">
        <v>550</v>
      </c>
      <c r="HUC22" s="530" t="s">
        <v>550</v>
      </c>
      <c r="HUD22" s="530" t="s">
        <v>550</v>
      </c>
      <c r="HUE22" s="530" t="s">
        <v>550</v>
      </c>
      <c r="HUF22" s="530" t="s">
        <v>550</v>
      </c>
      <c r="HUG22" s="530" t="s">
        <v>550</v>
      </c>
      <c r="HUH22" s="530" t="s">
        <v>550</v>
      </c>
      <c r="HUI22" s="530" t="s">
        <v>550</v>
      </c>
      <c r="HUJ22" s="530" t="s">
        <v>550</v>
      </c>
      <c r="HUK22" s="530" t="s">
        <v>550</v>
      </c>
      <c r="HUL22" s="530" t="s">
        <v>550</v>
      </c>
      <c r="HUM22" s="530" t="s">
        <v>550</v>
      </c>
      <c r="HUN22" s="530" t="s">
        <v>550</v>
      </c>
      <c r="HUO22" s="530" t="s">
        <v>550</v>
      </c>
      <c r="HUP22" s="530" t="s">
        <v>550</v>
      </c>
      <c r="HUQ22" s="530" t="s">
        <v>550</v>
      </c>
      <c r="HUR22" s="530" t="s">
        <v>550</v>
      </c>
      <c r="HUS22" s="530" t="s">
        <v>550</v>
      </c>
      <c r="HUT22" s="530" t="s">
        <v>550</v>
      </c>
      <c r="HUU22" s="530" t="s">
        <v>550</v>
      </c>
      <c r="HUV22" s="530" t="s">
        <v>550</v>
      </c>
      <c r="HUW22" s="530" t="s">
        <v>550</v>
      </c>
      <c r="HUX22" s="530" t="s">
        <v>550</v>
      </c>
      <c r="HUY22" s="530" t="s">
        <v>550</v>
      </c>
      <c r="HUZ22" s="530" t="s">
        <v>550</v>
      </c>
      <c r="HVA22" s="530" t="s">
        <v>550</v>
      </c>
      <c r="HVB22" s="530" t="s">
        <v>550</v>
      </c>
      <c r="HVC22" s="530" t="s">
        <v>550</v>
      </c>
      <c r="HVD22" s="530" t="s">
        <v>550</v>
      </c>
      <c r="HVE22" s="530" t="s">
        <v>550</v>
      </c>
      <c r="HVF22" s="530" t="s">
        <v>550</v>
      </c>
      <c r="HVG22" s="530" t="s">
        <v>550</v>
      </c>
      <c r="HVH22" s="530" t="s">
        <v>550</v>
      </c>
      <c r="HVI22" s="530" t="s">
        <v>550</v>
      </c>
      <c r="HVJ22" s="530" t="s">
        <v>550</v>
      </c>
      <c r="HVK22" s="530" t="s">
        <v>550</v>
      </c>
      <c r="HVL22" s="530" t="s">
        <v>550</v>
      </c>
      <c r="HVM22" s="530" t="s">
        <v>550</v>
      </c>
      <c r="HVN22" s="530" t="s">
        <v>550</v>
      </c>
      <c r="HVO22" s="530" t="s">
        <v>550</v>
      </c>
      <c r="HVP22" s="530" t="s">
        <v>550</v>
      </c>
      <c r="HVQ22" s="530" t="s">
        <v>550</v>
      </c>
      <c r="HVR22" s="530" t="s">
        <v>550</v>
      </c>
      <c r="HVS22" s="530" t="s">
        <v>550</v>
      </c>
      <c r="HVT22" s="530" t="s">
        <v>550</v>
      </c>
      <c r="HVU22" s="530" t="s">
        <v>550</v>
      </c>
      <c r="HVV22" s="530" t="s">
        <v>550</v>
      </c>
      <c r="HVW22" s="530" t="s">
        <v>550</v>
      </c>
      <c r="HVX22" s="530" t="s">
        <v>550</v>
      </c>
      <c r="HVY22" s="530" t="s">
        <v>550</v>
      </c>
      <c r="HVZ22" s="530" t="s">
        <v>550</v>
      </c>
      <c r="HWA22" s="530" t="s">
        <v>550</v>
      </c>
      <c r="HWB22" s="530" t="s">
        <v>550</v>
      </c>
      <c r="HWC22" s="530" t="s">
        <v>550</v>
      </c>
      <c r="HWD22" s="530" t="s">
        <v>550</v>
      </c>
      <c r="HWE22" s="530" t="s">
        <v>550</v>
      </c>
      <c r="HWF22" s="530" t="s">
        <v>550</v>
      </c>
      <c r="HWG22" s="530" t="s">
        <v>550</v>
      </c>
      <c r="HWH22" s="530" t="s">
        <v>550</v>
      </c>
      <c r="HWI22" s="530" t="s">
        <v>550</v>
      </c>
      <c r="HWJ22" s="530" t="s">
        <v>550</v>
      </c>
      <c r="HWK22" s="530" t="s">
        <v>550</v>
      </c>
      <c r="HWL22" s="530" t="s">
        <v>550</v>
      </c>
      <c r="HWM22" s="530" t="s">
        <v>550</v>
      </c>
      <c r="HWN22" s="530" t="s">
        <v>550</v>
      </c>
      <c r="HWO22" s="530" t="s">
        <v>550</v>
      </c>
      <c r="HWP22" s="530" t="s">
        <v>550</v>
      </c>
      <c r="HWQ22" s="530" t="s">
        <v>550</v>
      </c>
      <c r="HWR22" s="530" t="s">
        <v>550</v>
      </c>
      <c r="HWS22" s="530" t="s">
        <v>550</v>
      </c>
      <c r="HWT22" s="530" t="s">
        <v>550</v>
      </c>
      <c r="HWU22" s="530" t="s">
        <v>550</v>
      </c>
      <c r="HWV22" s="530" t="s">
        <v>550</v>
      </c>
      <c r="HWW22" s="530" t="s">
        <v>550</v>
      </c>
      <c r="HWX22" s="530" t="s">
        <v>550</v>
      </c>
      <c r="HWY22" s="530" t="s">
        <v>550</v>
      </c>
      <c r="HWZ22" s="530" t="s">
        <v>550</v>
      </c>
      <c r="HXA22" s="530" t="s">
        <v>550</v>
      </c>
      <c r="HXB22" s="530" t="s">
        <v>550</v>
      </c>
      <c r="HXC22" s="530" t="s">
        <v>550</v>
      </c>
      <c r="HXD22" s="530" t="s">
        <v>550</v>
      </c>
      <c r="HXE22" s="530" t="s">
        <v>550</v>
      </c>
      <c r="HXF22" s="530" t="s">
        <v>550</v>
      </c>
      <c r="HXG22" s="530" t="s">
        <v>550</v>
      </c>
      <c r="HXH22" s="530" t="s">
        <v>550</v>
      </c>
      <c r="HXI22" s="530" t="s">
        <v>550</v>
      </c>
      <c r="HXJ22" s="530" t="s">
        <v>550</v>
      </c>
      <c r="HXK22" s="530" t="s">
        <v>550</v>
      </c>
      <c r="HXL22" s="530" t="s">
        <v>550</v>
      </c>
      <c r="HXM22" s="530" t="s">
        <v>550</v>
      </c>
      <c r="HXN22" s="530" t="s">
        <v>550</v>
      </c>
      <c r="HXO22" s="530" t="s">
        <v>550</v>
      </c>
      <c r="HXP22" s="530" t="s">
        <v>550</v>
      </c>
      <c r="HXQ22" s="530" t="s">
        <v>550</v>
      </c>
      <c r="HXR22" s="530" t="s">
        <v>550</v>
      </c>
      <c r="HXS22" s="530" t="s">
        <v>550</v>
      </c>
      <c r="HXT22" s="530" t="s">
        <v>550</v>
      </c>
      <c r="HXU22" s="530" t="s">
        <v>550</v>
      </c>
      <c r="HXV22" s="530" t="s">
        <v>550</v>
      </c>
      <c r="HXW22" s="530" t="s">
        <v>550</v>
      </c>
      <c r="HXX22" s="530" t="s">
        <v>550</v>
      </c>
      <c r="HXY22" s="530" t="s">
        <v>550</v>
      </c>
      <c r="HXZ22" s="530" t="s">
        <v>550</v>
      </c>
      <c r="HYA22" s="530" t="s">
        <v>550</v>
      </c>
      <c r="HYB22" s="530" t="s">
        <v>550</v>
      </c>
      <c r="HYC22" s="530" t="s">
        <v>550</v>
      </c>
      <c r="HYD22" s="530" t="s">
        <v>550</v>
      </c>
      <c r="HYE22" s="530" t="s">
        <v>550</v>
      </c>
      <c r="HYF22" s="530" t="s">
        <v>550</v>
      </c>
      <c r="HYG22" s="530" t="s">
        <v>550</v>
      </c>
      <c r="HYH22" s="530" t="s">
        <v>550</v>
      </c>
      <c r="HYI22" s="530" t="s">
        <v>550</v>
      </c>
      <c r="HYJ22" s="530" t="s">
        <v>550</v>
      </c>
      <c r="HYK22" s="530" t="s">
        <v>550</v>
      </c>
      <c r="HYL22" s="530" t="s">
        <v>550</v>
      </c>
      <c r="HYM22" s="530" t="s">
        <v>550</v>
      </c>
      <c r="HYN22" s="530" t="s">
        <v>550</v>
      </c>
      <c r="HYO22" s="530" t="s">
        <v>550</v>
      </c>
      <c r="HYP22" s="530" t="s">
        <v>550</v>
      </c>
      <c r="HYQ22" s="530" t="s">
        <v>550</v>
      </c>
      <c r="HYR22" s="530" t="s">
        <v>550</v>
      </c>
      <c r="HYS22" s="530" t="s">
        <v>550</v>
      </c>
      <c r="HYT22" s="530" t="s">
        <v>550</v>
      </c>
      <c r="HYU22" s="530" t="s">
        <v>550</v>
      </c>
      <c r="HYV22" s="530" t="s">
        <v>550</v>
      </c>
      <c r="HYW22" s="530" t="s">
        <v>550</v>
      </c>
      <c r="HYX22" s="530" t="s">
        <v>550</v>
      </c>
      <c r="HYY22" s="530" t="s">
        <v>550</v>
      </c>
      <c r="HYZ22" s="530" t="s">
        <v>550</v>
      </c>
      <c r="HZA22" s="530" t="s">
        <v>550</v>
      </c>
      <c r="HZB22" s="530" t="s">
        <v>550</v>
      </c>
      <c r="HZC22" s="530" t="s">
        <v>550</v>
      </c>
      <c r="HZD22" s="530" t="s">
        <v>550</v>
      </c>
      <c r="HZE22" s="530" t="s">
        <v>550</v>
      </c>
      <c r="HZF22" s="530" t="s">
        <v>550</v>
      </c>
      <c r="HZG22" s="530" t="s">
        <v>550</v>
      </c>
      <c r="HZH22" s="530" t="s">
        <v>550</v>
      </c>
      <c r="HZI22" s="530" t="s">
        <v>550</v>
      </c>
      <c r="HZJ22" s="530" t="s">
        <v>550</v>
      </c>
      <c r="HZK22" s="530" t="s">
        <v>550</v>
      </c>
      <c r="HZL22" s="530" t="s">
        <v>550</v>
      </c>
      <c r="HZM22" s="530" t="s">
        <v>550</v>
      </c>
      <c r="HZN22" s="530" t="s">
        <v>550</v>
      </c>
      <c r="HZO22" s="530" t="s">
        <v>550</v>
      </c>
      <c r="HZP22" s="530" t="s">
        <v>550</v>
      </c>
      <c r="HZQ22" s="530" t="s">
        <v>550</v>
      </c>
      <c r="HZR22" s="530" t="s">
        <v>550</v>
      </c>
      <c r="HZS22" s="530" t="s">
        <v>550</v>
      </c>
      <c r="HZT22" s="530" t="s">
        <v>550</v>
      </c>
      <c r="HZU22" s="530" t="s">
        <v>550</v>
      </c>
      <c r="HZV22" s="530" t="s">
        <v>550</v>
      </c>
      <c r="HZW22" s="530" t="s">
        <v>550</v>
      </c>
      <c r="HZX22" s="530" t="s">
        <v>550</v>
      </c>
      <c r="HZY22" s="530" t="s">
        <v>550</v>
      </c>
      <c r="HZZ22" s="530" t="s">
        <v>550</v>
      </c>
      <c r="IAA22" s="530" t="s">
        <v>550</v>
      </c>
      <c r="IAB22" s="530" t="s">
        <v>550</v>
      </c>
      <c r="IAC22" s="530" t="s">
        <v>550</v>
      </c>
      <c r="IAD22" s="530" t="s">
        <v>550</v>
      </c>
      <c r="IAE22" s="530" t="s">
        <v>550</v>
      </c>
      <c r="IAF22" s="530" t="s">
        <v>550</v>
      </c>
      <c r="IAG22" s="530" t="s">
        <v>550</v>
      </c>
      <c r="IAH22" s="530" t="s">
        <v>550</v>
      </c>
      <c r="IAI22" s="530" t="s">
        <v>550</v>
      </c>
      <c r="IAJ22" s="530" t="s">
        <v>550</v>
      </c>
      <c r="IAK22" s="530" t="s">
        <v>550</v>
      </c>
      <c r="IAL22" s="530" t="s">
        <v>550</v>
      </c>
      <c r="IAM22" s="530" t="s">
        <v>550</v>
      </c>
      <c r="IAN22" s="530" t="s">
        <v>550</v>
      </c>
      <c r="IAO22" s="530" t="s">
        <v>550</v>
      </c>
      <c r="IAP22" s="530" t="s">
        <v>550</v>
      </c>
      <c r="IAQ22" s="530" t="s">
        <v>550</v>
      </c>
      <c r="IAR22" s="530" t="s">
        <v>550</v>
      </c>
      <c r="IAS22" s="530" t="s">
        <v>550</v>
      </c>
      <c r="IAT22" s="530" t="s">
        <v>550</v>
      </c>
      <c r="IAU22" s="530" t="s">
        <v>550</v>
      </c>
      <c r="IAV22" s="530" t="s">
        <v>550</v>
      </c>
      <c r="IAW22" s="530" t="s">
        <v>550</v>
      </c>
      <c r="IAX22" s="530" t="s">
        <v>550</v>
      </c>
      <c r="IAY22" s="530" t="s">
        <v>550</v>
      </c>
      <c r="IAZ22" s="530" t="s">
        <v>550</v>
      </c>
      <c r="IBA22" s="530" t="s">
        <v>550</v>
      </c>
      <c r="IBB22" s="530" t="s">
        <v>550</v>
      </c>
      <c r="IBC22" s="530" t="s">
        <v>550</v>
      </c>
      <c r="IBD22" s="530" t="s">
        <v>550</v>
      </c>
      <c r="IBE22" s="530" t="s">
        <v>550</v>
      </c>
      <c r="IBF22" s="530" t="s">
        <v>550</v>
      </c>
      <c r="IBG22" s="530" t="s">
        <v>550</v>
      </c>
      <c r="IBH22" s="530" t="s">
        <v>550</v>
      </c>
      <c r="IBI22" s="530" t="s">
        <v>550</v>
      </c>
      <c r="IBJ22" s="530" t="s">
        <v>550</v>
      </c>
      <c r="IBK22" s="530" t="s">
        <v>550</v>
      </c>
      <c r="IBL22" s="530" t="s">
        <v>550</v>
      </c>
      <c r="IBM22" s="530" t="s">
        <v>550</v>
      </c>
      <c r="IBN22" s="530" t="s">
        <v>550</v>
      </c>
      <c r="IBO22" s="530" t="s">
        <v>550</v>
      </c>
      <c r="IBP22" s="530" t="s">
        <v>550</v>
      </c>
      <c r="IBQ22" s="530" t="s">
        <v>550</v>
      </c>
      <c r="IBR22" s="530" t="s">
        <v>550</v>
      </c>
      <c r="IBS22" s="530" t="s">
        <v>550</v>
      </c>
      <c r="IBT22" s="530" t="s">
        <v>550</v>
      </c>
      <c r="IBU22" s="530" t="s">
        <v>550</v>
      </c>
      <c r="IBV22" s="530" t="s">
        <v>550</v>
      </c>
      <c r="IBW22" s="530" t="s">
        <v>550</v>
      </c>
      <c r="IBX22" s="530" t="s">
        <v>550</v>
      </c>
      <c r="IBY22" s="530" t="s">
        <v>550</v>
      </c>
      <c r="IBZ22" s="530" t="s">
        <v>550</v>
      </c>
      <c r="ICA22" s="530" t="s">
        <v>550</v>
      </c>
      <c r="ICB22" s="530" t="s">
        <v>550</v>
      </c>
      <c r="ICC22" s="530" t="s">
        <v>550</v>
      </c>
      <c r="ICD22" s="530" t="s">
        <v>550</v>
      </c>
      <c r="ICE22" s="530" t="s">
        <v>550</v>
      </c>
      <c r="ICF22" s="530" t="s">
        <v>550</v>
      </c>
      <c r="ICG22" s="530" t="s">
        <v>550</v>
      </c>
      <c r="ICH22" s="530" t="s">
        <v>550</v>
      </c>
      <c r="ICI22" s="530" t="s">
        <v>550</v>
      </c>
      <c r="ICJ22" s="530" t="s">
        <v>550</v>
      </c>
      <c r="ICK22" s="530" t="s">
        <v>550</v>
      </c>
      <c r="ICL22" s="530" t="s">
        <v>550</v>
      </c>
      <c r="ICM22" s="530" t="s">
        <v>550</v>
      </c>
      <c r="ICN22" s="530" t="s">
        <v>550</v>
      </c>
      <c r="ICO22" s="530" t="s">
        <v>550</v>
      </c>
      <c r="ICP22" s="530" t="s">
        <v>550</v>
      </c>
      <c r="ICQ22" s="530" t="s">
        <v>550</v>
      </c>
      <c r="ICR22" s="530" t="s">
        <v>550</v>
      </c>
      <c r="ICS22" s="530" t="s">
        <v>550</v>
      </c>
      <c r="ICT22" s="530" t="s">
        <v>550</v>
      </c>
      <c r="ICU22" s="530" t="s">
        <v>550</v>
      </c>
      <c r="ICV22" s="530" t="s">
        <v>550</v>
      </c>
      <c r="ICW22" s="530" t="s">
        <v>550</v>
      </c>
      <c r="ICX22" s="530" t="s">
        <v>550</v>
      </c>
      <c r="ICY22" s="530" t="s">
        <v>550</v>
      </c>
      <c r="ICZ22" s="530" t="s">
        <v>550</v>
      </c>
      <c r="IDA22" s="530" t="s">
        <v>550</v>
      </c>
      <c r="IDB22" s="530" t="s">
        <v>550</v>
      </c>
      <c r="IDC22" s="530" t="s">
        <v>550</v>
      </c>
      <c r="IDD22" s="530" t="s">
        <v>550</v>
      </c>
      <c r="IDE22" s="530" t="s">
        <v>550</v>
      </c>
      <c r="IDF22" s="530" t="s">
        <v>550</v>
      </c>
      <c r="IDG22" s="530" t="s">
        <v>550</v>
      </c>
      <c r="IDH22" s="530" t="s">
        <v>550</v>
      </c>
      <c r="IDI22" s="530" t="s">
        <v>550</v>
      </c>
      <c r="IDJ22" s="530" t="s">
        <v>550</v>
      </c>
      <c r="IDK22" s="530" t="s">
        <v>550</v>
      </c>
      <c r="IDL22" s="530" t="s">
        <v>550</v>
      </c>
      <c r="IDM22" s="530" t="s">
        <v>550</v>
      </c>
      <c r="IDN22" s="530" t="s">
        <v>550</v>
      </c>
      <c r="IDO22" s="530" t="s">
        <v>550</v>
      </c>
      <c r="IDP22" s="530" t="s">
        <v>550</v>
      </c>
      <c r="IDQ22" s="530" t="s">
        <v>550</v>
      </c>
      <c r="IDR22" s="530" t="s">
        <v>550</v>
      </c>
      <c r="IDS22" s="530" t="s">
        <v>550</v>
      </c>
      <c r="IDT22" s="530" t="s">
        <v>550</v>
      </c>
      <c r="IDU22" s="530" t="s">
        <v>550</v>
      </c>
      <c r="IDV22" s="530" t="s">
        <v>550</v>
      </c>
      <c r="IDW22" s="530" t="s">
        <v>550</v>
      </c>
      <c r="IDX22" s="530" t="s">
        <v>550</v>
      </c>
      <c r="IDY22" s="530" t="s">
        <v>550</v>
      </c>
      <c r="IDZ22" s="530" t="s">
        <v>550</v>
      </c>
      <c r="IEA22" s="530" t="s">
        <v>550</v>
      </c>
      <c r="IEB22" s="530" t="s">
        <v>550</v>
      </c>
      <c r="IEC22" s="530" t="s">
        <v>550</v>
      </c>
      <c r="IED22" s="530" t="s">
        <v>550</v>
      </c>
      <c r="IEE22" s="530" t="s">
        <v>550</v>
      </c>
      <c r="IEF22" s="530" t="s">
        <v>550</v>
      </c>
      <c r="IEG22" s="530" t="s">
        <v>550</v>
      </c>
      <c r="IEH22" s="530" t="s">
        <v>550</v>
      </c>
      <c r="IEI22" s="530" t="s">
        <v>550</v>
      </c>
      <c r="IEJ22" s="530" t="s">
        <v>550</v>
      </c>
      <c r="IEK22" s="530" t="s">
        <v>550</v>
      </c>
      <c r="IEL22" s="530" t="s">
        <v>550</v>
      </c>
      <c r="IEM22" s="530" t="s">
        <v>550</v>
      </c>
      <c r="IEN22" s="530" t="s">
        <v>550</v>
      </c>
      <c r="IEO22" s="530" t="s">
        <v>550</v>
      </c>
      <c r="IEP22" s="530" t="s">
        <v>550</v>
      </c>
      <c r="IEQ22" s="530" t="s">
        <v>550</v>
      </c>
      <c r="IER22" s="530" t="s">
        <v>550</v>
      </c>
      <c r="IES22" s="530" t="s">
        <v>550</v>
      </c>
      <c r="IET22" s="530" t="s">
        <v>550</v>
      </c>
      <c r="IEU22" s="530" t="s">
        <v>550</v>
      </c>
      <c r="IEV22" s="530" t="s">
        <v>550</v>
      </c>
      <c r="IEW22" s="530" t="s">
        <v>550</v>
      </c>
      <c r="IEX22" s="530" t="s">
        <v>550</v>
      </c>
      <c r="IEY22" s="530" t="s">
        <v>550</v>
      </c>
      <c r="IEZ22" s="530" t="s">
        <v>550</v>
      </c>
      <c r="IFA22" s="530" t="s">
        <v>550</v>
      </c>
      <c r="IFB22" s="530" t="s">
        <v>550</v>
      </c>
      <c r="IFC22" s="530" t="s">
        <v>550</v>
      </c>
      <c r="IFD22" s="530" t="s">
        <v>550</v>
      </c>
      <c r="IFE22" s="530" t="s">
        <v>550</v>
      </c>
      <c r="IFF22" s="530" t="s">
        <v>550</v>
      </c>
      <c r="IFG22" s="530" t="s">
        <v>550</v>
      </c>
      <c r="IFH22" s="530" t="s">
        <v>550</v>
      </c>
      <c r="IFI22" s="530" t="s">
        <v>550</v>
      </c>
      <c r="IFJ22" s="530" t="s">
        <v>550</v>
      </c>
      <c r="IFK22" s="530" t="s">
        <v>550</v>
      </c>
      <c r="IFL22" s="530" t="s">
        <v>550</v>
      </c>
      <c r="IFM22" s="530" t="s">
        <v>550</v>
      </c>
      <c r="IFN22" s="530" t="s">
        <v>550</v>
      </c>
      <c r="IFO22" s="530" t="s">
        <v>550</v>
      </c>
      <c r="IFP22" s="530" t="s">
        <v>550</v>
      </c>
      <c r="IFQ22" s="530" t="s">
        <v>550</v>
      </c>
      <c r="IFR22" s="530" t="s">
        <v>550</v>
      </c>
      <c r="IFS22" s="530" t="s">
        <v>550</v>
      </c>
      <c r="IFT22" s="530" t="s">
        <v>550</v>
      </c>
      <c r="IFU22" s="530" t="s">
        <v>550</v>
      </c>
      <c r="IFV22" s="530" t="s">
        <v>550</v>
      </c>
      <c r="IFW22" s="530" t="s">
        <v>550</v>
      </c>
      <c r="IFX22" s="530" t="s">
        <v>550</v>
      </c>
      <c r="IFY22" s="530" t="s">
        <v>550</v>
      </c>
      <c r="IFZ22" s="530" t="s">
        <v>550</v>
      </c>
      <c r="IGA22" s="530" t="s">
        <v>550</v>
      </c>
      <c r="IGB22" s="530" t="s">
        <v>550</v>
      </c>
      <c r="IGC22" s="530" t="s">
        <v>550</v>
      </c>
      <c r="IGD22" s="530" t="s">
        <v>550</v>
      </c>
      <c r="IGE22" s="530" t="s">
        <v>550</v>
      </c>
      <c r="IGF22" s="530" t="s">
        <v>550</v>
      </c>
      <c r="IGG22" s="530" t="s">
        <v>550</v>
      </c>
      <c r="IGH22" s="530" t="s">
        <v>550</v>
      </c>
      <c r="IGI22" s="530" t="s">
        <v>550</v>
      </c>
      <c r="IGJ22" s="530" t="s">
        <v>550</v>
      </c>
      <c r="IGK22" s="530" t="s">
        <v>550</v>
      </c>
      <c r="IGL22" s="530" t="s">
        <v>550</v>
      </c>
      <c r="IGM22" s="530" t="s">
        <v>550</v>
      </c>
      <c r="IGN22" s="530" t="s">
        <v>550</v>
      </c>
      <c r="IGO22" s="530" t="s">
        <v>550</v>
      </c>
      <c r="IGP22" s="530" t="s">
        <v>550</v>
      </c>
      <c r="IGQ22" s="530" t="s">
        <v>550</v>
      </c>
      <c r="IGR22" s="530" t="s">
        <v>550</v>
      </c>
      <c r="IGS22" s="530" t="s">
        <v>550</v>
      </c>
      <c r="IGT22" s="530" t="s">
        <v>550</v>
      </c>
      <c r="IGU22" s="530" t="s">
        <v>550</v>
      </c>
      <c r="IGV22" s="530" t="s">
        <v>550</v>
      </c>
      <c r="IGW22" s="530" t="s">
        <v>550</v>
      </c>
      <c r="IGX22" s="530" t="s">
        <v>550</v>
      </c>
      <c r="IGY22" s="530" t="s">
        <v>550</v>
      </c>
      <c r="IGZ22" s="530" t="s">
        <v>550</v>
      </c>
      <c r="IHA22" s="530" t="s">
        <v>550</v>
      </c>
      <c r="IHB22" s="530" t="s">
        <v>550</v>
      </c>
      <c r="IHC22" s="530" t="s">
        <v>550</v>
      </c>
      <c r="IHD22" s="530" t="s">
        <v>550</v>
      </c>
      <c r="IHE22" s="530" t="s">
        <v>550</v>
      </c>
      <c r="IHF22" s="530" t="s">
        <v>550</v>
      </c>
      <c r="IHG22" s="530" t="s">
        <v>550</v>
      </c>
      <c r="IHH22" s="530" t="s">
        <v>550</v>
      </c>
      <c r="IHI22" s="530" t="s">
        <v>550</v>
      </c>
      <c r="IHJ22" s="530" t="s">
        <v>550</v>
      </c>
      <c r="IHK22" s="530" t="s">
        <v>550</v>
      </c>
      <c r="IHL22" s="530" t="s">
        <v>550</v>
      </c>
      <c r="IHM22" s="530" t="s">
        <v>550</v>
      </c>
      <c r="IHN22" s="530" t="s">
        <v>550</v>
      </c>
      <c r="IHO22" s="530" t="s">
        <v>550</v>
      </c>
      <c r="IHP22" s="530" t="s">
        <v>550</v>
      </c>
      <c r="IHQ22" s="530" t="s">
        <v>550</v>
      </c>
      <c r="IHR22" s="530" t="s">
        <v>550</v>
      </c>
      <c r="IHS22" s="530" t="s">
        <v>550</v>
      </c>
      <c r="IHT22" s="530" t="s">
        <v>550</v>
      </c>
      <c r="IHU22" s="530" t="s">
        <v>550</v>
      </c>
      <c r="IHV22" s="530" t="s">
        <v>550</v>
      </c>
      <c r="IHW22" s="530" t="s">
        <v>550</v>
      </c>
      <c r="IHX22" s="530" t="s">
        <v>550</v>
      </c>
      <c r="IHY22" s="530" t="s">
        <v>550</v>
      </c>
      <c r="IHZ22" s="530" t="s">
        <v>550</v>
      </c>
      <c r="IIA22" s="530" t="s">
        <v>550</v>
      </c>
      <c r="IIB22" s="530" t="s">
        <v>550</v>
      </c>
      <c r="IIC22" s="530" t="s">
        <v>550</v>
      </c>
      <c r="IID22" s="530" t="s">
        <v>550</v>
      </c>
      <c r="IIE22" s="530" t="s">
        <v>550</v>
      </c>
      <c r="IIF22" s="530" t="s">
        <v>550</v>
      </c>
      <c r="IIG22" s="530" t="s">
        <v>550</v>
      </c>
      <c r="IIH22" s="530" t="s">
        <v>550</v>
      </c>
      <c r="III22" s="530" t="s">
        <v>550</v>
      </c>
      <c r="IIJ22" s="530" t="s">
        <v>550</v>
      </c>
      <c r="IIK22" s="530" t="s">
        <v>550</v>
      </c>
      <c r="IIL22" s="530" t="s">
        <v>550</v>
      </c>
      <c r="IIM22" s="530" t="s">
        <v>550</v>
      </c>
      <c r="IIN22" s="530" t="s">
        <v>550</v>
      </c>
      <c r="IIO22" s="530" t="s">
        <v>550</v>
      </c>
      <c r="IIP22" s="530" t="s">
        <v>550</v>
      </c>
      <c r="IIQ22" s="530" t="s">
        <v>550</v>
      </c>
      <c r="IIR22" s="530" t="s">
        <v>550</v>
      </c>
      <c r="IIS22" s="530" t="s">
        <v>550</v>
      </c>
      <c r="IIT22" s="530" t="s">
        <v>550</v>
      </c>
      <c r="IIU22" s="530" t="s">
        <v>550</v>
      </c>
      <c r="IIV22" s="530" t="s">
        <v>550</v>
      </c>
      <c r="IIW22" s="530" t="s">
        <v>550</v>
      </c>
      <c r="IIX22" s="530" t="s">
        <v>550</v>
      </c>
      <c r="IIY22" s="530" t="s">
        <v>550</v>
      </c>
      <c r="IIZ22" s="530" t="s">
        <v>550</v>
      </c>
      <c r="IJA22" s="530" t="s">
        <v>550</v>
      </c>
      <c r="IJB22" s="530" t="s">
        <v>550</v>
      </c>
      <c r="IJC22" s="530" t="s">
        <v>550</v>
      </c>
      <c r="IJD22" s="530" t="s">
        <v>550</v>
      </c>
      <c r="IJE22" s="530" t="s">
        <v>550</v>
      </c>
      <c r="IJF22" s="530" t="s">
        <v>550</v>
      </c>
      <c r="IJG22" s="530" t="s">
        <v>550</v>
      </c>
      <c r="IJH22" s="530" t="s">
        <v>550</v>
      </c>
      <c r="IJI22" s="530" t="s">
        <v>550</v>
      </c>
      <c r="IJJ22" s="530" t="s">
        <v>550</v>
      </c>
      <c r="IJK22" s="530" t="s">
        <v>550</v>
      </c>
      <c r="IJL22" s="530" t="s">
        <v>550</v>
      </c>
      <c r="IJM22" s="530" t="s">
        <v>550</v>
      </c>
      <c r="IJN22" s="530" t="s">
        <v>550</v>
      </c>
      <c r="IJO22" s="530" t="s">
        <v>550</v>
      </c>
      <c r="IJP22" s="530" t="s">
        <v>550</v>
      </c>
      <c r="IJQ22" s="530" t="s">
        <v>550</v>
      </c>
      <c r="IJR22" s="530" t="s">
        <v>550</v>
      </c>
      <c r="IJS22" s="530" t="s">
        <v>550</v>
      </c>
      <c r="IJT22" s="530" t="s">
        <v>550</v>
      </c>
      <c r="IJU22" s="530" t="s">
        <v>550</v>
      </c>
      <c r="IJV22" s="530" t="s">
        <v>550</v>
      </c>
      <c r="IJW22" s="530" t="s">
        <v>550</v>
      </c>
      <c r="IJX22" s="530" t="s">
        <v>550</v>
      </c>
      <c r="IJY22" s="530" t="s">
        <v>550</v>
      </c>
      <c r="IJZ22" s="530" t="s">
        <v>550</v>
      </c>
      <c r="IKA22" s="530" t="s">
        <v>550</v>
      </c>
      <c r="IKB22" s="530" t="s">
        <v>550</v>
      </c>
      <c r="IKC22" s="530" t="s">
        <v>550</v>
      </c>
      <c r="IKD22" s="530" t="s">
        <v>550</v>
      </c>
      <c r="IKE22" s="530" t="s">
        <v>550</v>
      </c>
      <c r="IKF22" s="530" t="s">
        <v>550</v>
      </c>
      <c r="IKG22" s="530" t="s">
        <v>550</v>
      </c>
      <c r="IKH22" s="530" t="s">
        <v>550</v>
      </c>
      <c r="IKI22" s="530" t="s">
        <v>550</v>
      </c>
      <c r="IKJ22" s="530" t="s">
        <v>550</v>
      </c>
      <c r="IKK22" s="530" t="s">
        <v>550</v>
      </c>
      <c r="IKL22" s="530" t="s">
        <v>550</v>
      </c>
      <c r="IKM22" s="530" t="s">
        <v>550</v>
      </c>
      <c r="IKN22" s="530" t="s">
        <v>550</v>
      </c>
      <c r="IKO22" s="530" t="s">
        <v>550</v>
      </c>
      <c r="IKP22" s="530" t="s">
        <v>550</v>
      </c>
      <c r="IKQ22" s="530" t="s">
        <v>550</v>
      </c>
      <c r="IKR22" s="530" t="s">
        <v>550</v>
      </c>
      <c r="IKS22" s="530" t="s">
        <v>550</v>
      </c>
      <c r="IKT22" s="530" t="s">
        <v>550</v>
      </c>
      <c r="IKU22" s="530" t="s">
        <v>550</v>
      </c>
      <c r="IKV22" s="530" t="s">
        <v>550</v>
      </c>
      <c r="IKW22" s="530" t="s">
        <v>550</v>
      </c>
      <c r="IKX22" s="530" t="s">
        <v>550</v>
      </c>
      <c r="IKY22" s="530" t="s">
        <v>550</v>
      </c>
      <c r="IKZ22" s="530" t="s">
        <v>550</v>
      </c>
      <c r="ILA22" s="530" t="s">
        <v>550</v>
      </c>
      <c r="ILB22" s="530" t="s">
        <v>550</v>
      </c>
      <c r="ILC22" s="530" t="s">
        <v>550</v>
      </c>
      <c r="ILD22" s="530" t="s">
        <v>550</v>
      </c>
      <c r="ILE22" s="530" t="s">
        <v>550</v>
      </c>
      <c r="ILF22" s="530" t="s">
        <v>550</v>
      </c>
      <c r="ILG22" s="530" t="s">
        <v>550</v>
      </c>
      <c r="ILH22" s="530" t="s">
        <v>550</v>
      </c>
      <c r="ILI22" s="530" t="s">
        <v>550</v>
      </c>
      <c r="ILJ22" s="530" t="s">
        <v>550</v>
      </c>
      <c r="ILK22" s="530" t="s">
        <v>550</v>
      </c>
      <c r="ILL22" s="530" t="s">
        <v>550</v>
      </c>
      <c r="ILM22" s="530" t="s">
        <v>550</v>
      </c>
      <c r="ILN22" s="530" t="s">
        <v>550</v>
      </c>
      <c r="ILO22" s="530" t="s">
        <v>550</v>
      </c>
      <c r="ILP22" s="530" t="s">
        <v>550</v>
      </c>
      <c r="ILQ22" s="530" t="s">
        <v>550</v>
      </c>
      <c r="ILR22" s="530" t="s">
        <v>550</v>
      </c>
      <c r="ILS22" s="530" t="s">
        <v>550</v>
      </c>
      <c r="ILT22" s="530" t="s">
        <v>550</v>
      </c>
      <c r="ILU22" s="530" t="s">
        <v>550</v>
      </c>
      <c r="ILV22" s="530" t="s">
        <v>550</v>
      </c>
      <c r="ILW22" s="530" t="s">
        <v>550</v>
      </c>
      <c r="ILX22" s="530" t="s">
        <v>550</v>
      </c>
      <c r="ILY22" s="530" t="s">
        <v>550</v>
      </c>
      <c r="ILZ22" s="530" t="s">
        <v>550</v>
      </c>
      <c r="IMA22" s="530" t="s">
        <v>550</v>
      </c>
      <c r="IMB22" s="530" t="s">
        <v>550</v>
      </c>
      <c r="IMC22" s="530" t="s">
        <v>550</v>
      </c>
      <c r="IMD22" s="530" t="s">
        <v>550</v>
      </c>
      <c r="IME22" s="530" t="s">
        <v>550</v>
      </c>
      <c r="IMF22" s="530" t="s">
        <v>550</v>
      </c>
      <c r="IMG22" s="530" t="s">
        <v>550</v>
      </c>
      <c r="IMH22" s="530" t="s">
        <v>550</v>
      </c>
      <c r="IMI22" s="530" t="s">
        <v>550</v>
      </c>
      <c r="IMJ22" s="530" t="s">
        <v>550</v>
      </c>
      <c r="IMK22" s="530" t="s">
        <v>550</v>
      </c>
      <c r="IML22" s="530" t="s">
        <v>550</v>
      </c>
      <c r="IMM22" s="530" t="s">
        <v>550</v>
      </c>
      <c r="IMN22" s="530" t="s">
        <v>550</v>
      </c>
      <c r="IMO22" s="530" t="s">
        <v>550</v>
      </c>
      <c r="IMP22" s="530" t="s">
        <v>550</v>
      </c>
      <c r="IMQ22" s="530" t="s">
        <v>550</v>
      </c>
      <c r="IMR22" s="530" t="s">
        <v>550</v>
      </c>
      <c r="IMS22" s="530" t="s">
        <v>550</v>
      </c>
      <c r="IMT22" s="530" t="s">
        <v>550</v>
      </c>
      <c r="IMU22" s="530" t="s">
        <v>550</v>
      </c>
      <c r="IMV22" s="530" t="s">
        <v>550</v>
      </c>
      <c r="IMW22" s="530" t="s">
        <v>550</v>
      </c>
      <c r="IMX22" s="530" t="s">
        <v>550</v>
      </c>
      <c r="IMY22" s="530" t="s">
        <v>550</v>
      </c>
      <c r="IMZ22" s="530" t="s">
        <v>550</v>
      </c>
      <c r="INA22" s="530" t="s">
        <v>550</v>
      </c>
      <c r="INB22" s="530" t="s">
        <v>550</v>
      </c>
      <c r="INC22" s="530" t="s">
        <v>550</v>
      </c>
      <c r="IND22" s="530" t="s">
        <v>550</v>
      </c>
      <c r="INE22" s="530" t="s">
        <v>550</v>
      </c>
      <c r="INF22" s="530" t="s">
        <v>550</v>
      </c>
      <c r="ING22" s="530" t="s">
        <v>550</v>
      </c>
      <c r="INH22" s="530" t="s">
        <v>550</v>
      </c>
      <c r="INI22" s="530" t="s">
        <v>550</v>
      </c>
      <c r="INJ22" s="530" t="s">
        <v>550</v>
      </c>
      <c r="INK22" s="530" t="s">
        <v>550</v>
      </c>
      <c r="INL22" s="530" t="s">
        <v>550</v>
      </c>
      <c r="INM22" s="530" t="s">
        <v>550</v>
      </c>
      <c r="INN22" s="530" t="s">
        <v>550</v>
      </c>
      <c r="INO22" s="530" t="s">
        <v>550</v>
      </c>
      <c r="INP22" s="530" t="s">
        <v>550</v>
      </c>
      <c r="INQ22" s="530" t="s">
        <v>550</v>
      </c>
      <c r="INR22" s="530" t="s">
        <v>550</v>
      </c>
      <c r="INS22" s="530" t="s">
        <v>550</v>
      </c>
      <c r="INT22" s="530" t="s">
        <v>550</v>
      </c>
      <c r="INU22" s="530" t="s">
        <v>550</v>
      </c>
      <c r="INV22" s="530" t="s">
        <v>550</v>
      </c>
      <c r="INW22" s="530" t="s">
        <v>550</v>
      </c>
      <c r="INX22" s="530" t="s">
        <v>550</v>
      </c>
      <c r="INY22" s="530" t="s">
        <v>550</v>
      </c>
      <c r="INZ22" s="530" t="s">
        <v>550</v>
      </c>
      <c r="IOA22" s="530" t="s">
        <v>550</v>
      </c>
      <c r="IOB22" s="530" t="s">
        <v>550</v>
      </c>
      <c r="IOC22" s="530" t="s">
        <v>550</v>
      </c>
      <c r="IOD22" s="530" t="s">
        <v>550</v>
      </c>
      <c r="IOE22" s="530" t="s">
        <v>550</v>
      </c>
      <c r="IOF22" s="530" t="s">
        <v>550</v>
      </c>
      <c r="IOG22" s="530" t="s">
        <v>550</v>
      </c>
      <c r="IOH22" s="530" t="s">
        <v>550</v>
      </c>
      <c r="IOI22" s="530" t="s">
        <v>550</v>
      </c>
      <c r="IOJ22" s="530" t="s">
        <v>550</v>
      </c>
      <c r="IOK22" s="530" t="s">
        <v>550</v>
      </c>
      <c r="IOL22" s="530" t="s">
        <v>550</v>
      </c>
      <c r="IOM22" s="530" t="s">
        <v>550</v>
      </c>
      <c r="ION22" s="530" t="s">
        <v>550</v>
      </c>
      <c r="IOO22" s="530" t="s">
        <v>550</v>
      </c>
      <c r="IOP22" s="530" t="s">
        <v>550</v>
      </c>
      <c r="IOQ22" s="530" t="s">
        <v>550</v>
      </c>
      <c r="IOR22" s="530" t="s">
        <v>550</v>
      </c>
      <c r="IOS22" s="530" t="s">
        <v>550</v>
      </c>
      <c r="IOT22" s="530" t="s">
        <v>550</v>
      </c>
      <c r="IOU22" s="530" t="s">
        <v>550</v>
      </c>
      <c r="IOV22" s="530" t="s">
        <v>550</v>
      </c>
      <c r="IOW22" s="530" t="s">
        <v>550</v>
      </c>
      <c r="IOX22" s="530" t="s">
        <v>550</v>
      </c>
      <c r="IOY22" s="530" t="s">
        <v>550</v>
      </c>
      <c r="IOZ22" s="530" t="s">
        <v>550</v>
      </c>
      <c r="IPA22" s="530" t="s">
        <v>550</v>
      </c>
      <c r="IPB22" s="530" t="s">
        <v>550</v>
      </c>
      <c r="IPC22" s="530" t="s">
        <v>550</v>
      </c>
      <c r="IPD22" s="530" t="s">
        <v>550</v>
      </c>
      <c r="IPE22" s="530" t="s">
        <v>550</v>
      </c>
      <c r="IPF22" s="530" t="s">
        <v>550</v>
      </c>
      <c r="IPG22" s="530" t="s">
        <v>550</v>
      </c>
      <c r="IPH22" s="530" t="s">
        <v>550</v>
      </c>
      <c r="IPI22" s="530" t="s">
        <v>550</v>
      </c>
      <c r="IPJ22" s="530" t="s">
        <v>550</v>
      </c>
      <c r="IPK22" s="530" t="s">
        <v>550</v>
      </c>
      <c r="IPL22" s="530" t="s">
        <v>550</v>
      </c>
      <c r="IPM22" s="530" t="s">
        <v>550</v>
      </c>
      <c r="IPN22" s="530" t="s">
        <v>550</v>
      </c>
      <c r="IPO22" s="530" t="s">
        <v>550</v>
      </c>
      <c r="IPP22" s="530" t="s">
        <v>550</v>
      </c>
      <c r="IPQ22" s="530" t="s">
        <v>550</v>
      </c>
      <c r="IPR22" s="530" t="s">
        <v>550</v>
      </c>
      <c r="IPS22" s="530" t="s">
        <v>550</v>
      </c>
      <c r="IPT22" s="530" t="s">
        <v>550</v>
      </c>
      <c r="IPU22" s="530" t="s">
        <v>550</v>
      </c>
      <c r="IPV22" s="530" t="s">
        <v>550</v>
      </c>
      <c r="IPW22" s="530" t="s">
        <v>550</v>
      </c>
      <c r="IPX22" s="530" t="s">
        <v>550</v>
      </c>
      <c r="IPY22" s="530" t="s">
        <v>550</v>
      </c>
      <c r="IPZ22" s="530" t="s">
        <v>550</v>
      </c>
      <c r="IQA22" s="530" t="s">
        <v>550</v>
      </c>
      <c r="IQB22" s="530" t="s">
        <v>550</v>
      </c>
      <c r="IQC22" s="530" t="s">
        <v>550</v>
      </c>
      <c r="IQD22" s="530" t="s">
        <v>550</v>
      </c>
      <c r="IQE22" s="530" t="s">
        <v>550</v>
      </c>
      <c r="IQF22" s="530" t="s">
        <v>550</v>
      </c>
      <c r="IQG22" s="530" t="s">
        <v>550</v>
      </c>
      <c r="IQH22" s="530" t="s">
        <v>550</v>
      </c>
      <c r="IQI22" s="530" t="s">
        <v>550</v>
      </c>
      <c r="IQJ22" s="530" t="s">
        <v>550</v>
      </c>
      <c r="IQK22" s="530" t="s">
        <v>550</v>
      </c>
      <c r="IQL22" s="530" t="s">
        <v>550</v>
      </c>
      <c r="IQM22" s="530" t="s">
        <v>550</v>
      </c>
      <c r="IQN22" s="530" t="s">
        <v>550</v>
      </c>
      <c r="IQO22" s="530" t="s">
        <v>550</v>
      </c>
      <c r="IQP22" s="530" t="s">
        <v>550</v>
      </c>
      <c r="IQQ22" s="530" t="s">
        <v>550</v>
      </c>
      <c r="IQR22" s="530" t="s">
        <v>550</v>
      </c>
      <c r="IQS22" s="530" t="s">
        <v>550</v>
      </c>
      <c r="IQT22" s="530" t="s">
        <v>550</v>
      </c>
      <c r="IQU22" s="530" t="s">
        <v>550</v>
      </c>
      <c r="IQV22" s="530" t="s">
        <v>550</v>
      </c>
      <c r="IQW22" s="530" t="s">
        <v>550</v>
      </c>
      <c r="IQX22" s="530" t="s">
        <v>550</v>
      </c>
      <c r="IQY22" s="530" t="s">
        <v>550</v>
      </c>
      <c r="IQZ22" s="530" t="s">
        <v>550</v>
      </c>
      <c r="IRA22" s="530" t="s">
        <v>550</v>
      </c>
      <c r="IRB22" s="530" t="s">
        <v>550</v>
      </c>
      <c r="IRC22" s="530" t="s">
        <v>550</v>
      </c>
      <c r="IRD22" s="530" t="s">
        <v>550</v>
      </c>
      <c r="IRE22" s="530" t="s">
        <v>550</v>
      </c>
      <c r="IRF22" s="530" t="s">
        <v>550</v>
      </c>
      <c r="IRG22" s="530" t="s">
        <v>550</v>
      </c>
      <c r="IRH22" s="530" t="s">
        <v>550</v>
      </c>
      <c r="IRI22" s="530" t="s">
        <v>550</v>
      </c>
      <c r="IRJ22" s="530" t="s">
        <v>550</v>
      </c>
      <c r="IRK22" s="530" t="s">
        <v>550</v>
      </c>
      <c r="IRL22" s="530" t="s">
        <v>550</v>
      </c>
      <c r="IRM22" s="530" t="s">
        <v>550</v>
      </c>
      <c r="IRN22" s="530" t="s">
        <v>550</v>
      </c>
      <c r="IRO22" s="530" t="s">
        <v>550</v>
      </c>
      <c r="IRP22" s="530" t="s">
        <v>550</v>
      </c>
      <c r="IRQ22" s="530" t="s">
        <v>550</v>
      </c>
      <c r="IRR22" s="530" t="s">
        <v>550</v>
      </c>
      <c r="IRS22" s="530" t="s">
        <v>550</v>
      </c>
      <c r="IRT22" s="530" t="s">
        <v>550</v>
      </c>
      <c r="IRU22" s="530" t="s">
        <v>550</v>
      </c>
      <c r="IRV22" s="530" t="s">
        <v>550</v>
      </c>
      <c r="IRW22" s="530" t="s">
        <v>550</v>
      </c>
      <c r="IRX22" s="530" t="s">
        <v>550</v>
      </c>
      <c r="IRY22" s="530" t="s">
        <v>550</v>
      </c>
      <c r="IRZ22" s="530" t="s">
        <v>550</v>
      </c>
      <c r="ISA22" s="530" t="s">
        <v>550</v>
      </c>
      <c r="ISB22" s="530" t="s">
        <v>550</v>
      </c>
      <c r="ISC22" s="530" t="s">
        <v>550</v>
      </c>
      <c r="ISD22" s="530" t="s">
        <v>550</v>
      </c>
      <c r="ISE22" s="530" t="s">
        <v>550</v>
      </c>
      <c r="ISF22" s="530" t="s">
        <v>550</v>
      </c>
      <c r="ISG22" s="530" t="s">
        <v>550</v>
      </c>
      <c r="ISH22" s="530" t="s">
        <v>550</v>
      </c>
      <c r="ISI22" s="530" t="s">
        <v>550</v>
      </c>
      <c r="ISJ22" s="530" t="s">
        <v>550</v>
      </c>
      <c r="ISK22" s="530" t="s">
        <v>550</v>
      </c>
      <c r="ISL22" s="530" t="s">
        <v>550</v>
      </c>
      <c r="ISM22" s="530" t="s">
        <v>550</v>
      </c>
      <c r="ISN22" s="530" t="s">
        <v>550</v>
      </c>
      <c r="ISO22" s="530" t="s">
        <v>550</v>
      </c>
      <c r="ISP22" s="530" t="s">
        <v>550</v>
      </c>
      <c r="ISQ22" s="530" t="s">
        <v>550</v>
      </c>
      <c r="ISR22" s="530" t="s">
        <v>550</v>
      </c>
      <c r="ISS22" s="530" t="s">
        <v>550</v>
      </c>
      <c r="IST22" s="530" t="s">
        <v>550</v>
      </c>
      <c r="ISU22" s="530" t="s">
        <v>550</v>
      </c>
      <c r="ISV22" s="530" t="s">
        <v>550</v>
      </c>
      <c r="ISW22" s="530" t="s">
        <v>550</v>
      </c>
      <c r="ISX22" s="530" t="s">
        <v>550</v>
      </c>
      <c r="ISY22" s="530" t="s">
        <v>550</v>
      </c>
      <c r="ISZ22" s="530" t="s">
        <v>550</v>
      </c>
      <c r="ITA22" s="530" t="s">
        <v>550</v>
      </c>
      <c r="ITB22" s="530" t="s">
        <v>550</v>
      </c>
      <c r="ITC22" s="530" t="s">
        <v>550</v>
      </c>
      <c r="ITD22" s="530" t="s">
        <v>550</v>
      </c>
      <c r="ITE22" s="530" t="s">
        <v>550</v>
      </c>
      <c r="ITF22" s="530" t="s">
        <v>550</v>
      </c>
      <c r="ITG22" s="530" t="s">
        <v>550</v>
      </c>
      <c r="ITH22" s="530" t="s">
        <v>550</v>
      </c>
      <c r="ITI22" s="530" t="s">
        <v>550</v>
      </c>
      <c r="ITJ22" s="530" t="s">
        <v>550</v>
      </c>
      <c r="ITK22" s="530" t="s">
        <v>550</v>
      </c>
      <c r="ITL22" s="530" t="s">
        <v>550</v>
      </c>
      <c r="ITM22" s="530" t="s">
        <v>550</v>
      </c>
      <c r="ITN22" s="530" t="s">
        <v>550</v>
      </c>
      <c r="ITO22" s="530" t="s">
        <v>550</v>
      </c>
      <c r="ITP22" s="530" t="s">
        <v>550</v>
      </c>
      <c r="ITQ22" s="530" t="s">
        <v>550</v>
      </c>
      <c r="ITR22" s="530" t="s">
        <v>550</v>
      </c>
      <c r="ITS22" s="530" t="s">
        <v>550</v>
      </c>
      <c r="ITT22" s="530" t="s">
        <v>550</v>
      </c>
      <c r="ITU22" s="530" t="s">
        <v>550</v>
      </c>
      <c r="ITV22" s="530" t="s">
        <v>550</v>
      </c>
      <c r="ITW22" s="530" t="s">
        <v>550</v>
      </c>
      <c r="ITX22" s="530" t="s">
        <v>550</v>
      </c>
      <c r="ITY22" s="530" t="s">
        <v>550</v>
      </c>
      <c r="ITZ22" s="530" t="s">
        <v>550</v>
      </c>
      <c r="IUA22" s="530" t="s">
        <v>550</v>
      </c>
      <c r="IUB22" s="530" t="s">
        <v>550</v>
      </c>
      <c r="IUC22" s="530" t="s">
        <v>550</v>
      </c>
      <c r="IUD22" s="530" t="s">
        <v>550</v>
      </c>
      <c r="IUE22" s="530" t="s">
        <v>550</v>
      </c>
      <c r="IUF22" s="530" t="s">
        <v>550</v>
      </c>
      <c r="IUG22" s="530" t="s">
        <v>550</v>
      </c>
      <c r="IUH22" s="530" t="s">
        <v>550</v>
      </c>
      <c r="IUI22" s="530" t="s">
        <v>550</v>
      </c>
      <c r="IUJ22" s="530" t="s">
        <v>550</v>
      </c>
      <c r="IUK22" s="530" t="s">
        <v>550</v>
      </c>
      <c r="IUL22" s="530" t="s">
        <v>550</v>
      </c>
      <c r="IUM22" s="530" t="s">
        <v>550</v>
      </c>
      <c r="IUN22" s="530" t="s">
        <v>550</v>
      </c>
      <c r="IUO22" s="530" t="s">
        <v>550</v>
      </c>
      <c r="IUP22" s="530" t="s">
        <v>550</v>
      </c>
      <c r="IUQ22" s="530" t="s">
        <v>550</v>
      </c>
      <c r="IUR22" s="530" t="s">
        <v>550</v>
      </c>
      <c r="IUS22" s="530" t="s">
        <v>550</v>
      </c>
      <c r="IUT22" s="530" t="s">
        <v>550</v>
      </c>
      <c r="IUU22" s="530" t="s">
        <v>550</v>
      </c>
      <c r="IUV22" s="530" t="s">
        <v>550</v>
      </c>
      <c r="IUW22" s="530" t="s">
        <v>550</v>
      </c>
      <c r="IUX22" s="530" t="s">
        <v>550</v>
      </c>
      <c r="IUY22" s="530" t="s">
        <v>550</v>
      </c>
      <c r="IUZ22" s="530" t="s">
        <v>550</v>
      </c>
      <c r="IVA22" s="530" t="s">
        <v>550</v>
      </c>
      <c r="IVB22" s="530" t="s">
        <v>550</v>
      </c>
      <c r="IVC22" s="530" t="s">
        <v>550</v>
      </c>
      <c r="IVD22" s="530" t="s">
        <v>550</v>
      </c>
      <c r="IVE22" s="530" t="s">
        <v>550</v>
      </c>
      <c r="IVF22" s="530" t="s">
        <v>550</v>
      </c>
      <c r="IVG22" s="530" t="s">
        <v>550</v>
      </c>
      <c r="IVH22" s="530" t="s">
        <v>550</v>
      </c>
      <c r="IVI22" s="530" t="s">
        <v>550</v>
      </c>
      <c r="IVJ22" s="530" t="s">
        <v>550</v>
      </c>
      <c r="IVK22" s="530" t="s">
        <v>550</v>
      </c>
      <c r="IVL22" s="530" t="s">
        <v>550</v>
      </c>
      <c r="IVM22" s="530" t="s">
        <v>550</v>
      </c>
      <c r="IVN22" s="530" t="s">
        <v>550</v>
      </c>
      <c r="IVO22" s="530" t="s">
        <v>550</v>
      </c>
      <c r="IVP22" s="530" t="s">
        <v>550</v>
      </c>
      <c r="IVQ22" s="530" t="s">
        <v>550</v>
      </c>
      <c r="IVR22" s="530" t="s">
        <v>550</v>
      </c>
      <c r="IVS22" s="530" t="s">
        <v>550</v>
      </c>
      <c r="IVT22" s="530" t="s">
        <v>550</v>
      </c>
      <c r="IVU22" s="530" t="s">
        <v>550</v>
      </c>
      <c r="IVV22" s="530" t="s">
        <v>550</v>
      </c>
      <c r="IVW22" s="530" t="s">
        <v>550</v>
      </c>
      <c r="IVX22" s="530" t="s">
        <v>550</v>
      </c>
      <c r="IVY22" s="530" t="s">
        <v>550</v>
      </c>
      <c r="IVZ22" s="530" t="s">
        <v>550</v>
      </c>
      <c r="IWA22" s="530" t="s">
        <v>550</v>
      </c>
      <c r="IWB22" s="530" t="s">
        <v>550</v>
      </c>
      <c r="IWC22" s="530" t="s">
        <v>550</v>
      </c>
      <c r="IWD22" s="530" t="s">
        <v>550</v>
      </c>
      <c r="IWE22" s="530" t="s">
        <v>550</v>
      </c>
      <c r="IWF22" s="530" t="s">
        <v>550</v>
      </c>
      <c r="IWG22" s="530" t="s">
        <v>550</v>
      </c>
      <c r="IWH22" s="530" t="s">
        <v>550</v>
      </c>
      <c r="IWI22" s="530" t="s">
        <v>550</v>
      </c>
      <c r="IWJ22" s="530" t="s">
        <v>550</v>
      </c>
      <c r="IWK22" s="530" t="s">
        <v>550</v>
      </c>
      <c r="IWL22" s="530" t="s">
        <v>550</v>
      </c>
      <c r="IWM22" s="530" t="s">
        <v>550</v>
      </c>
      <c r="IWN22" s="530" t="s">
        <v>550</v>
      </c>
      <c r="IWO22" s="530" t="s">
        <v>550</v>
      </c>
      <c r="IWP22" s="530" t="s">
        <v>550</v>
      </c>
      <c r="IWQ22" s="530" t="s">
        <v>550</v>
      </c>
      <c r="IWR22" s="530" t="s">
        <v>550</v>
      </c>
      <c r="IWS22" s="530" t="s">
        <v>550</v>
      </c>
      <c r="IWT22" s="530" t="s">
        <v>550</v>
      </c>
      <c r="IWU22" s="530" t="s">
        <v>550</v>
      </c>
      <c r="IWV22" s="530" t="s">
        <v>550</v>
      </c>
      <c r="IWW22" s="530" t="s">
        <v>550</v>
      </c>
      <c r="IWX22" s="530" t="s">
        <v>550</v>
      </c>
      <c r="IWY22" s="530" t="s">
        <v>550</v>
      </c>
      <c r="IWZ22" s="530" t="s">
        <v>550</v>
      </c>
      <c r="IXA22" s="530" t="s">
        <v>550</v>
      </c>
      <c r="IXB22" s="530" t="s">
        <v>550</v>
      </c>
      <c r="IXC22" s="530" t="s">
        <v>550</v>
      </c>
      <c r="IXD22" s="530" t="s">
        <v>550</v>
      </c>
      <c r="IXE22" s="530" t="s">
        <v>550</v>
      </c>
      <c r="IXF22" s="530" t="s">
        <v>550</v>
      </c>
      <c r="IXG22" s="530" t="s">
        <v>550</v>
      </c>
      <c r="IXH22" s="530" t="s">
        <v>550</v>
      </c>
      <c r="IXI22" s="530" t="s">
        <v>550</v>
      </c>
      <c r="IXJ22" s="530" t="s">
        <v>550</v>
      </c>
      <c r="IXK22" s="530" t="s">
        <v>550</v>
      </c>
      <c r="IXL22" s="530" t="s">
        <v>550</v>
      </c>
      <c r="IXM22" s="530" t="s">
        <v>550</v>
      </c>
      <c r="IXN22" s="530" t="s">
        <v>550</v>
      </c>
      <c r="IXO22" s="530" t="s">
        <v>550</v>
      </c>
      <c r="IXP22" s="530" t="s">
        <v>550</v>
      </c>
      <c r="IXQ22" s="530" t="s">
        <v>550</v>
      </c>
      <c r="IXR22" s="530" t="s">
        <v>550</v>
      </c>
      <c r="IXS22" s="530" t="s">
        <v>550</v>
      </c>
      <c r="IXT22" s="530" t="s">
        <v>550</v>
      </c>
      <c r="IXU22" s="530" t="s">
        <v>550</v>
      </c>
      <c r="IXV22" s="530" t="s">
        <v>550</v>
      </c>
      <c r="IXW22" s="530" t="s">
        <v>550</v>
      </c>
      <c r="IXX22" s="530" t="s">
        <v>550</v>
      </c>
      <c r="IXY22" s="530" t="s">
        <v>550</v>
      </c>
      <c r="IXZ22" s="530" t="s">
        <v>550</v>
      </c>
      <c r="IYA22" s="530" t="s">
        <v>550</v>
      </c>
      <c r="IYB22" s="530" t="s">
        <v>550</v>
      </c>
      <c r="IYC22" s="530" t="s">
        <v>550</v>
      </c>
      <c r="IYD22" s="530" t="s">
        <v>550</v>
      </c>
      <c r="IYE22" s="530" t="s">
        <v>550</v>
      </c>
      <c r="IYF22" s="530" t="s">
        <v>550</v>
      </c>
      <c r="IYG22" s="530" t="s">
        <v>550</v>
      </c>
      <c r="IYH22" s="530" t="s">
        <v>550</v>
      </c>
      <c r="IYI22" s="530" t="s">
        <v>550</v>
      </c>
      <c r="IYJ22" s="530" t="s">
        <v>550</v>
      </c>
      <c r="IYK22" s="530" t="s">
        <v>550</v>
      </c>
      <c r="IYL22" s="530" t="s">
        <v>550</v>
      </c>
      <c r="IYM22" s="530" t="s">
        <v>550</v>
      </c>
      <c r="IYN22" s="530" t="s">
        <v>550</v>
      </c>
      <c r="IYO22" s="530" t="s">
        <v>550</v>
      </c>
      <c r="IYP22" s="530" t="s">
        <v>550</v>
      </c>
      <c r="IYQ22" s="530" t="s">
        <v>550</v>
      </c>
      <c r="IYR22" s="530" t="s">
        <v>550</v>
      </c>
      <c r="IYS22" s="530" t="s">
        <v>550</v>
      </c>
      <c r="IYT22" s="530" t="s">
        <v>550</v>
      </c>
      <c r="IYU22" s="530" t="s">
        <v>550</v>
      </c>
      <c r="IYV22" s="530" t="s">
        <v>550</v>
      </c>
      <c r="IYW22" s="530" t="s">
        <v>550</v>
      </c>
      <c r="IYX22" s="530" t="s">
        <v>550</v>
      </c>
      <c r="IYY22" s="530" t="s">
        <v>550</v>
      </c>
      <c r="IYZ22" s="530" t="s">
        <v>550</v>
      </c>
      <c r="IZA22" s="530" t="s">
        <v>550</v>
      </c>
      <c r="IZB22" s="530" t="s">
        <v>550</v>
      </c>
      <c r="IZC22" s="530" t="s">
        <v>550</v>
      </c>
      <c r="IZD22" s="530" t="s">
        <v>550</v>
      </c>
      <c r="IZE22" s="530" t="s">
        <v>550</v>
      </c>
      <c r="IZF22" s="530" t="s">
        <v>550</v>
      </c>
      <c r="IZG22" s="530" t="s">
        <v>550</v>
      </c>
      <c r="IZH22" s="530" t="s">
        <v>550</v>
      </c>
      <c r="IZI22" s="530" t="s">
        <v>550</v>
      </c>
      <c r="IZJ22" s="530" t="s">
        <v>550</v>
      </c>
      <c r="IZK22" s="530" t="s">
        <v>550</v>
      </c>
      <c r="IZL22" s="530" t="s">
        <v>550</v>
      </c>
      <c r="IZM22" s="530" t="s">
        <v>550</v>
      </c>
      <c r="IZN22" s="530" t="s">
        <v>550</v>
      </c>
      <c r="IZO22" s="530" t="s">
        <v>550</v>
      </c>
      <c r="IZP22" s="530" t="s">
        <v>550</v>
      </c>
      <c r="IZQ22" s="530" t="s">
        <v>550</v>
      </c>
      <c r="IZR22" s="530" t="s">
        <v>550</v>
      </c>
      <c r="IZS22" s="530" t="s">
        <v>550</v>
      </c>
      <c r="IZT22" s="530" t="s">
        <v>550</v>
      </c>
      <c r="IZU22" s="530" t="s">
        <v>550</v>
      </c>
      <c r="IZV22" s="530" t="s">
        <v>550</v>
      </c>
      <c r="IZW22" s="530" t="s">
        <v>550</v>
      </c>
      <c r="IZX22" s="530" t="s">
        <v>550</v>
      </c>
      <c r="IZY22" s="530" t="s">
        <v>550</v>
      </c>
      <c r="IZZ22" s="530" t="s">
        <v>550</v>
      </c>
      <c r="JAA22" s="530" t="s">
        <v>550</v>
      </c>
      <c r="JAB22" s="530" t="s">
        <v>550</v>
      </c>
      <c r="JAC22" s="530" t="s">
        <v>550</v>
      </c>
      <c r="JAD22" s="530" t="s">
        <v>550</v>
      </c>
      <c r="JAE22" s="530" t="s">
        <v>550</v>
      </c>
      <c r="JAF22" s="530" t="s">
        <v>550</v>
      </c>
      <c r="JAG22" s="530" t="s">
        <v>550</v>
      </c>
      <c r="JAH22" s="530" t="s">
        <v>550</v>
      </c>
      <c r="JAI22" s="530" t="s">
        <v>550</v>
      </c>
      <c r="JAJ22" s="530" t="s">
        <v>550</v>
      </c>
      <c r="JAK22" s="530" t="s">
        <v>550</v>
      </c>
      <c r="JAL22" s="530" t="s">
        <v>550</v>
      </c>
      <c r="JAM22" s="530" t="s">
        <v>550</v>
      </c>
      <c r="JAN22" s="530" t="s">
        <v>550</v>
      </c>
      <c r="JAO22" s="530" t="s">
        <v>550</v>
      </c>
      <c r="JAP22" s="530" t="s">
        <v>550</v>
      </c>
      <c r="JAQ22" s="530" t="s">
        <v>550</v>
      </c>
      <c r="JAR22" s="530" t="s">
        <v>550</v>
      </c>
      <c r="JAS22" s="530" t="s">
        <v>550</v>
      </c>
      <c r="JAT22" s="530" t="s">
        <v>550</v>
      </c>
      <c r="JAU22" s="530" t="s">
        <v>550</v>
      </c>
      <c r="JAV22" s="530" t="s">
        <v>550</v>
      </c>
      <c r="JAW22" s="530" t="s">
        <v>550</v>
      </c>
      <c r="JAX22" s="530" t="s">
        <v>550</v>
      </c>
      <c r="JAY22" s="530" t="s">
        <v>550</v>
      </c>
      <c r="JAZ22" s="530" t="s">
        <v>550</v>
      </c>
      <c r="JBA22" s="530" t="s">
        <v>550</v>
      </c>
      <c r="JBB22" s="530" t="s">
        <v>550</v>
      </c>
      <c r="JBC22" s="530" t="s">
        <v>550</v>
      </c>
      <c r="JBD22" s="530" t="s">
        <v>550</v>
      </c>
      <c r="JBE22" s="530" t="s">
        <v>550</v>
      </c>
      <c r="JBF22" s="530" t="s">
        <v>550</v>
      </c>
      <c r="JBG22" s="530" t="s">
        <v>550</v>
      </c>
      <c r="JBH22" s="530" t="s">
        <v>550</v>
      </c>
      <c r="JBI22" s="530" t="s">
        <v>550</v>
      </c>
      <c r="JBJ22" s="530" t="s">
        <v>550</v>
      </c>
      <c r="JBK22" s="530" t="s">
        <v>550</v>
      </c>
      <c r="JBL22" s="530" t="s">
        <v>550</v>
      </c>
      <c r="JBM22" s="530" t="s">
        <v>550</v>
      </c>
      <c r="JBN22" s="530" t="s">
        <v>550</v>
      </c>
      <c r="JBO22" s="530" t="s">
        <v>550</v>
      </c>
      <c r="JBP22" s="530" t="s">
        <v>550</v>
      </c>
      <c r="JBQ22" s="530" t="s">
        <v>550</v>
      </c>
      <c r="JBR22" s="530" t="s">
        <v>550</v>
      </c>
      <c r="JBS22" s="530" t="s">
        <v>550</v>
      </c>
      <c r="JBT22" s="530" t="s">
        <v>550</v>
      </c>
      <c r="JBU22" s="530" t="s">
        <v>550</v>
      </c>
      <c r="JBV22" s="530" t="s">
        <v>550</v>
      </c>
      <c r="JBW22" s="530" t="s">
        <v>550</v>
      </c>
      <c r="JBX22" s="530" t="s">
        <v>550</v>
      </c>
      <c r="JBY22" s="530" t="s">
        <v>550</v>
      </c>
      <c r="JBZ22" s="530" t="s">
        <v>550</v>
      </c>
      <c r="JCA22" s="530" t="s">
        <v>550</v>
      </c>
      <c r="JCB22" s="530" t="s">
        <v>550</v>
      </c>
      <c r="JCC22" s="530" t="s">
        <v>550</v>
      </c>
      <c r="JCD22" s="530" t="s">
        <v>550</v>
      </c>
      <c r="JCE22" s="530" t="s">
        <v>550</v>
      </c>
      <c r="JCF22" s="530" t="s">
        <v>550</v>
      </c>
      <c r="JCG22" s="530" t="s">
        <v>550</v>
      </c>
      <c r="JCH22" s="530" t="s">
        <v>550</v>
      </c>
      <c r="JCI22" s="530" t="s">
        <v>550</v>
      </c>
      <c r="JCJ22" s="530" t="s">
        <v>550</v>
      </c>
      <c r="JCK22" s="530" t="s">
        <v>550</v>
      </c>
      <c r="JCL22" s="530" t="s">
        <v>550</v>
      </c>
      <c r="JCM22" s="530" t="s">
        <v>550</v>
      </c>
      <c r="JCN22" s="530" t="s">
        <v>550</v>
      </c>
      <c r="JCO22" s="530" t="s">
        <v>550</v>
      </c>
      <c r="JCP22" s="530" t="s">
        <v>550</v>
      </c>
      <c r="JCQ22" s="530" t="s">
        <v>550</v>
      </c>
      <c r="JCR22" s="530" t="s">
        <v>550</v>
      </c>
      <c r="JCS22" s="530" t="s">
        <v>550</v>
      </c>
      <c r="JCT22" s="530" t="s">
        <v>550</v>
      </c>
      <c r="JCU22" s="530" t="s">
        <v>550</v>
      </c>
      <c r="JCV22" s="530" t="s">
        <v>550</v>
      </c>
      <c r="JCW22" s="530" t="s">
        <v>550</v>
      </c>
      <c r="JCX22" s="530" t="s">
        <v>550</v>
      </c>
      <c r="JCY22" s="530" t="s">
        <v>550</v>
      </c>
      <c r="JCZ22" s="530" t="s">
        <v>550</v>
      </c>
      <c r="JDA22" s="530" t="s">
        <v>550</v>
      </c>
      <c r="JDB22" s="530" t="s">
        <v>550</v>
      </c>
      <c r="JDC22" s="530" t="s">
        <v>550</v>
      </c>
      <c r="JDD22" s="530" t="s">
        <v>550</v>
      </c>
      <c r="JDE22" s="530" t="s">
        <v>550</v>
      </c>
      <c r="JDF22" s="530" t="s">
        <v>550</v>
      </c>
      <c r="JDG22" s="530" t="s">
        <v>550</v>
      </c>
      <c r="JDH22" s="530" t="s">
        <v>550</v>
      </c>
      <c r="JDI22" s="530" t="s">
        <v>550</v>
      </c>
      <c r="JDJ22" s="530" t="s">
        <v>550</v>
      </c>
      <c r="JDK22" s="530" t="s">
        <v>550</v>
      </c>
      <c r="JDL22" s="530" t="s">
        <v>550</v>
      </c>
      <c r="JDM22" s="530" t="s">
        <v>550</v>
      </c>
      <c r="JDN22" s="530" t="s">
        <v>550</v>
      </c>
      <c r="JDO22" s="530" t="s">
        <v>550</v>
      </c>
      <c r="JDP22" s="530" t="s">
        <v>550</v>
      </c>
      <c r="JDQ22" s="530" t="s">
        <v>550</v>
      </c>
      <c r="JDR22" s="530" t="s">
        <v>550</v>
      </c>
      <c r="JDS22" s="530" t="s">
        <v>550</v>
      </c>
      <c r="JDT22" s="530" t="s">
        <v>550</v>
      </c>
      <c r="JDU22" s="530" t="s">
        <v>550</v>
      </c>
      <c r="JDV22" s="530" t="s">
        <v>550</v>
      </c>
      <c r="JDW22" s="530" t="s">
        <v>550</v>
      </c>
      <c r="JDX22" s="530" t="s">
        <v>550</v>
      </c>
      <c r="JDY22" s="530" t="s">
        <v>550</v>
      </c>
      <c r="JDZ22" s="530" t="s">
        <v>550</v>
      </c>
      <c r="JEA22" s="530" t="s">
        <v>550</v>
      </c>
      <c r="JEB22" s="530" t="s">
        <v>550</v>
      </c>
      <c r="JEC22" s="530" t="s">
        <v>550</v>
      </c>
      <c r="JED22" s="530" t="s">
        <v>550</v>
      </c>
      <c r="JEE22" s="530" t="s">
        <v>550</v>
      </c>
      <c r="JEF22" s="530" t="s">
        <v>550</v>
      </c>
      <c r="JEG22" s="530" t="s">
        <v>550</v>
      </c>
      <c r="JEH22" s="530" t="s">
        <v>550</v>
      </c>
      <c r="JEI22" s="530" t="s">
        <v>550</v>
      </c>
      <c r="JEJ22" s="530" t="s">
        <v>550</v>
      </c>
      <c r="JEK22" s="530" t="s">
        <v>550</v>
      </c>
      <c r="JEL22" s="530" t="s">
        <v>550</v>
      </c>
      <c r="JEM22" s="530" t="s">
        <v>550</v>
      </c>
      <c r="JEN22" s="530" t="s">
        <v>550</v>
      </c>
      <c r="JEO22" s="530" t="s">
        <v>550</v>
      </c>
      <c r="JEP22" s="530" t="s">
        <v>550</v>
      </c>
      <c r="JEQ22" s="530" t="s">
        <v>550</v>
      </c>
      <c r="JER22" s="530" t="s">
        <v>550</v>
      </c>
      <c r="JES22" s="530" t="s">
        <v>550</v>
      </c>
      <c r="JET22" s="530" t="s">
        <v>550</v>
      </c>
      <c r="JEU22" s="530" t="s">
        <v>550</v>
      </c>
      <c r="JEV22" s="530" t="s">
        <v>550</v>
      </c>
      <c r="JEW22" s="530" t="s">
        <v>550</v>
      </c>
      <c r="JEX22" s="530" t="s">
        <v>550</v>
      </c>
      <c r="JEY22" s="530" t="s">
        <v>550</v>
      </c>
      <c r="JEZ22" s="530" t="s">
        <v>550</v>
      </c>
      <c r="JFA22" s="530" t="s">
        <v>550</v>
      </c>
      <c r="JFB22" s="530" t="s">
        <v>550</v>
      </c>
      <c r="JFC22" s="530" t="s">
        <v>550</v>
      </c>
      <c r="JFD22" s="530" t="s">
        <v>550</v>
      </c>
      <c r="JFE22" s="530" t="s">
        <v>550</v>
      </c>
      <c r="JFF22" s="530" t="s">
        <v>550</v>
      </c>
      <c r="JFG22" s="530" t="s">
        <v>550</v>
      </c>
      <c r="JFH22" s="530" t="s">
        <v>550</v>
      </c>
      <c r="JFI22" s="530" t="s">
        <v>550</v>
      </c>
      <c r="JFJ22" s="530" t="s">
        <v>550</v>
      </c>
      <c r="JFK22" s="530" t="s">
        <v>550</v>
      </c>
      <c r="JFL22" s="530" t="s">
        <v>550</v>
      </c>
      <c r="JFM22" s="530" t="s">
        <v>550</v>
      </c>
      <c r="JFN22" s="530" t="s">
        <v>550</v>
      </c>
      <c r="JFO22" s="530" t="s">
        <v>550</v>
      </c>
      <c r="JFP22" s="530" t="s">
        <v>550</v>
      </c>
      <c r="JFQ22" s="530" t="s">
        <v>550</v>
      </c>
      <c r="JFR22" s="530" t="s">
        <v>550</v>
      </c>
      <c r="JFS22" s="530" t="s">
        <v>550</v>
      </c>
      <c r="JFT22" s="530" t="s">
        <v>550</v>
      </c>
      <c r="JFU22" s="530" t="s">
        <v>550</v>
      </c>
      <c r="JFV22" s="530" t="s">
        <v>550</v>
      </c>
      <c r="JFW22" s="530" t="s">
        <v>550</v>
      </c>
      <c r="JFX22" s="530" t="s">
        <v>550</v>
      </c>
      <c r="JFY22" s="530" t="s">
        <v>550</v>
      </c>
      <c r="JFZ22" s="530" t="s">
        <v>550</v>
      </c>
      <c r="JGA22" s="530" t="s">
        <v>550</v>
      </c>
      <c r="JGB22" s="530" t="s">
        <v>550</v>
      </c>
      <c r="JGC22" s="530" t="s">
        <v>550</v>
      </c>
      <c r="JGD22" s="530" t="s">
        <v>550</v>
      </c>
      <c r="JGE22" s="530" t="s">
        <v>550</v>
      </c>
      <c r="JGF22" s="530" t="s">
        <v>550</v>
      </c>
      <c r="JGG22" s="530" t="s">
        <v>550</v>
      </c>
      <c r="JGH22" s="530" t="s">
        <v>550</v>
      </c>
      <c r="JGI22" s="530" t="s">
        <v>550</v>
      </c>
      <c r="JGJ22" s="530" t="s">
        <v>550</v>
      </c>
      <c r="JGK22" s="530" t="s">
        <v>550</v>
      </c>
      <c r="JGL22" s="530" t="s">
        <v>550</v>
      </c>
      <c r="JGM22" s="530" t="s">
        <v>550</v>
      </c>
      <c r="JGN22" s="530" t="s">
        <v>550</v>
      </c>
      <c r="JGO22" s="530" t="s">
        <v>550</v>
      </c>
      <c r="JGP22" s="530" t="s">
        <v>550</v>
      </c>
      <c r="JGQ22" s="530" t="s">
        <v>550</v>
      </c>
      <c r="JGR22" s="530" t="s">
        <v>550</v>
      </c>
      <c r="JGS22" s="530" t="s">
        <v>550</v>
      </c>
      <c r="JGT22" s="530" t="s">
        <v>550</v>
      </c>
      <c r="JGU22" s="530" t="s">
        <v>550</v>
      </c>
      <c r="JGV22" s="530" t="s">
        <v>550</v>
      </c>
      <c r="JGW22" s="530" t="s">
        <v>550</v>
      </c>
      <c r="JGX22" s="530" t="s">
        <v>550</v>
      </c>
      <c r="JGY22" s="530" t="s">
        <v>550</v>
      </c>
      <c r="JGZ22" s="530" t="s">
        <v>550</v>
      </c>
      <c r="JHA22" s="530" t="s">
        <v>550</v>
      </c>
      <c r="JHB22" s="530" t="s">
        <v>550</v>
      </c>
      <c r="JHC22" s="530" t="s">
        <v>550</v>
      </c>
      <c r="JHD22" s="530" t="s">
        <v>550</v>
      </c>
      <c r="JHE22" s="530" t="s">
        <v>550</v>
      </c>
      <c r="JHF22" s="530" t="s">
        <v>550</v>
      </c>
      <c r="JHG22" s="530" t="s">
        <v>550</v>
      </c>
      <c r="JHH22" s="530" t="s">
        <v>550</v>
      </c>
      <c r="JHI22" s="530" t="s">
        <v>550</v>
      </c>
      <c r="JHJ22" s="530" t="s">
        <v>550</v>
      </c>
      <c r="JHK22" s="530" t="s">
        <v>550</v>
      </c>
      <c r="JHL22" s="530" t="s">
        <v>550</v>
      </c>
      <c r="JHM22" s="530" t="s">
        <v>550</v>
      </c>
      <c r="JHN22" s="530" t="s">
        <v>550</v>
      </c>
      <c r="JHO22" s="530" t="s">
        <v>550</v>
      </c>
      <c r="JHP22" s="530" t="s">
        <v>550</v>
      </c>
      <c r="JHQ22" s="530" t="s">
        <v>550</v>
      </c>
      <c r="JHR22" s="530" t="s">
        <v>550</v>
      </c>
      <c r="JHS22" s="530" t="s">
        <v>550</v>
      </c>
      <c r="JHT22" s="530" t="s">
        <v>550</v>
      </c>
      <c r="JHU22" s="530" t="s">
        <v>550</v>
      </c>
      <c r="JHV22" s="530" t="s">
        <v>550</v>
      </c>
      <c r="JHW22" s="530" t="s">
        <v>550</v>
      </c>
      <c r="JHX22" s="530" t="s">
        <v>550</v>
      </c>
      <c r="JHY22" s="530" t="s">
        <v>550</v>
      </c>
      <c r="JHZ22" s="530" t="s">
        <v>550</v>
      </c>
      <c r="JIA22" s="530" t="s">
        <v>550</v>
      </c>
      <c r="JIB22" s="530" t="s">
        <v>550</v>
      </c>
      <c r="JIC22" s="530" t="s">
        <v>550</v>
      </c>
      <c r="JID22" s="530" t="s">
        <v>550</v>
      </c>
      <c r="JIE22" s="530" t="s">
        <v>550</v>
      </c>
      <c r="JIF22" s="530" t="s">
        <v>550</v>
      </c>
      <c r="JIG22" s="530" t="s">
        <v>550</v>
      </c>
      <c r="JIH22" s="530" t="s">
        <v>550</v>
      </c>
      <c r="JII22" s="530" t="s">
        <v>550</v>
      </c>
      <c r="JIJ22" s="530" t="s">
        <v>550</v>
      </c>
      <c r="JIK22" s="530" t="s">
        <v>550</v>
      </c>
      <c r="JIL22" s="530" t="s">
        <v>550</v>
      </c>
      <c r="JIM22" s="530" t="s">
        <v>550</v>
      </c>
      <c r="JIN22" s="530" t="s">
        <v>550</v>
      </c>
      <c r="JIO22" s="530" t="s">
        <v>550</v>
      </c>
      <c r="JIP22" s="530" t="s">
        <v>550</v>
      </c>
      <c r="JIQ22" s="530" t="s">
        <v>550</v>
      </c>
      <c r="JIR22" s="530" t="s">
        <v>550</v>
      </c>
      <c r="JIS22" s="530" t="s">
        <v>550</v>
      </c>
      <c r="JIT22" s="530" t="s">
        <v>550</v>
      </c>
      <c r="JIU22" s="530" t="s">
        <v>550</v>
      </c>
      <c r="JIV22" s="530" t="s">
        <v>550</v>
      </c>
      <c r="JIW22" s="530" t="s">
        <v>550</v>
      </c>
      <c r="JIX22" s="530" t="s">
        <v>550</v>
      </c>
      <c r="JIY22" s="530" t="s">
        <v>550</v>
      </c>
      <c r="JIZ22" s="530" t="s">
        <v>550</v>
      </c>
      <c r="JJA22" s="530" t="s">
        <v>550</v>
      </c>
      <c r="JJB22" s="530" t="s">
        <v>550</v>
      </c>
      <c r="JJC22" s="530" t="s">
        <v>550</v>
      </c>
      <c r="JJD22" s="530" t="s">
        <v>550</v>
      </c>
      <c r="JJE22" s="530" t="s">
        <v>550</v>
      </c>
      <c r="JJF22" s="530" t="s">
        <v>550</v>
      </c>
      <c r="JJG22" s="530" t="s">
        <v>550</v>
      </c>
      <c r="JJH22" s="530" t="s">
        <v>550</v>
      </c>
      <c r="JJI22" s="530" t="s">
        <v>550</v>
      </c>
      <c r="JJJ22" s="530" t="s">
        <v>550</v>
      </c>
      <c r="JJK22" s="530" t="s">
        <v>550</v>
      </c>
      <c r="JJL22" s="530" t="s">
        <v>550</v>
      </c>
      <c r="JJM22" s="530" t="s">
        <v>550</v>
      </c>
      <c r="JJN22" s="530" t="s">
        <v>550</v>
      </c>
      <c r="JJO22" s="530" t="s">
        <v>550</v>
      </c>
      <c r="JJP22" s="530" t="s">
        <v>550</v>
      </c>
      <c r="JJQ22" s="530" t="s">
        <v>550</v>
      </c>
      <c r="JJR22" s="530" t="s">
        <v>550</v>
      </c>
      <c r="JJS22" s="530" t="s">
        <v>550</v>
      </c>
      <c r="JJT22" s="530" t="s">
        <v>550</v>
      </c>
      <c r="JJU22" s="530" t="s">
        <v>550</v>
      </c>
      <c r="JJV22" s="530" t="s">
        <v>550</v>
      </c>
      <c r="JJW22" s="530" t="s">
        <v>550</v>
      </c>
      <c r="JJX22" s="530" t="s">
        <v>550</v>
      </c>
      <c r="JJY22" s="530" t="s">
        <v>550</v>
      </c>
      <c r="JJZ22" s="530" t="s">
        <v>550</v>
      </c>
      <c r="JKA22" s="530" t="s">
        <v>550</v>
      </c>
      <c r="JKB22" s="530" t="s">
        <v>550</v>
      </c>
      <c r="JKC22" s="530" t="s">
        <v>550</v>
      </c>
      <c r="JKD22" s="530" t="s">
        <v>550</v>
      </c>
      <c r="JKE22" s="530" t="s">
        <v>550</v>
      </c>
      <c r="JKF22" s="530" t="s">
        <v>550</v>
      </c>
      <c r="JKG22" s="530" t="s">
        <v>550</v>
      </c>
      <c r="JKH22" s="530" t="s">
        <v>550</v>
      </c>
      <c r="JKI22" s="530" t="s">
        <v>550</v>
      </c>
      <c r="JKJ22" s="530" t="s">
        <v>550</v>
      </c>
      <c r="JKK22" s="530" t="s">
        <v>550</v>
      </c>
      <c r="JKL22" s="530" t="s">
        <v>550</v>
      </c>
      <c r="JKM22" s="530" t="s">
        <v>550</v>
      </c>
      <c r="JKN22" s="530" t="s">
        <v>550</v>
      </c>
      <c r="JKO22" s="530" t="s">
        <v>550</v>
      </c>
      <c r="JKP22" s="530" t="s">
        <v>550</v>
      </c>
      <c r="JKQ22" s="530" t="s">
        <v>550</v>
      </c>
      <c r="JKR22" s="530" t="s">
        <v>550</v>
      </c>
      <c r="JKS22" s="530" t="s">
        <v>550</v>
      </c>
      <c r="JKT22" s="530" t="s">
        <v>550</v>
      </c>
      <c r="JKU22" s="530" t="s">
        <v>550</v>
      </c>
      <c r="JKV22" s="530" t="s">
        <v>550</v>
      </c>
      <c r="JKW22" s="530" t="s">
        <v>550</v>
      </c>
      <c r="JKX22" s="530" t="s">
        <v>550</v>
      </c>
      <c r="JKY22" s="530" t="s">
        <v>550</v>
      </c>
      <c r="JKZ22" s="530" t="s">
        <v>550</v>
      </c>
      <c r="JLA22" s="530" t="s">
        <v>550</v>
      </c>
      <c r="JLB22" s="530" t="s">
        <v>550</v>
      </c>
      <c r="JLC22" s="530" t="s">
        <v>550</v>
      </c>
      <c r="JLD22" s="530" t="s">
        <v>550</v>
      </c>
      <c r="JLE22" s="530" t="s">
        <v>550</v>
      </c>
      <c r="JLF22" s="530" t="s">
        <v>550</v>
      </c>
      <c r="JLG22" s="530" t="s">
        <v>550</v>
      </c>
      <c r="JLH22" s="530" t="s">
        <v>550</v>
      </c>
      <c r="JLI22" s="530" t="s">
        <v>550</v>
      </c>
      <c r="JLJ22" s="530" t="s">
        <v>550</v>
      </c>
      <c r="JLK22" s="530" t="s">
        <v>550</v>
      </c>
      <c r="JLL22" s="530" t="s">
        <v>550</v>
      </c>
      <c r="JLM22" s="530" t="s">
        <v>550</v>
      </c>
      <c r="JLN22" s="530" t="s">
        <v>550</v>
      </c>
      <c r="JLO22" s="530" t="s">
        <v>550</v>
      </c>
      <c r="JLP22" s="530" t="s">
        <v>550</v>
      </c>
      <c r="JLQ22" s="530" t="s">
        <v>550</v>
      </c>
      <c r="JLR22" s="530" t="s">
        <v>550</v>
      </c>
      <c r="JLS22" s="530" t="s">
        <v>550</v>
      </c>
      <c r="JLT22" s="530" t="s">
        <v>550</v>
      </c>
      <c r="JLU22" s="530" t="s">
        <v>550</v>
      </c>
      <c r="JLV22" s="530" t="s">
        <v>550</v>
      </c>
      <c r="JLW22" s="530" t="s">
        <v>550</v>
      </c>
      <c r="JLX22" s="530" t="s">
        <v>550</v>
      </c>
      <c r="JLY22" s="530" t="s">
        <v>550</v>
      </c>
      <c r="JLZ22" s="530" t="s">
        <v>550</v>
      </c>
      <c r="JMA22" s="530" t="s">
        <v>550</v>
      </c>
      <c r="JMB22" s="530" t="s">
        <v>550</v>
      </c>
      <c r="JMC22" s="530" t="s">
        <v>550</v>
      </c>
      <c r="JMD22" s="530" t="s">
        <v>550</v>
      </c>
      <c r="JME22" s="530" t="s">
        <v>550</v>
      </c>
      <c r="JMF22" s="530" t="s">
        <v>550</v>
      </c>
      <c r="JMG22" s="530" t="s">
        <v>550</v>
      </c>
      <c r="JMH22" s="530" t="s">
        <v>550</v>
      </c>
      <c r="JMI22" s="530" t="s">
        <v>550</v>
      </c>
      <c r="JMJ22" s="530" t="s">
        <v>550</v>
      </c>
      <c r="JMK22" s="530" t="s">
        <v>550</v>
      </c>
      <c r="JML22" s="530" t="s">
        <v>550</v>
      </c>
      <c r="JMM22" s="530" t="s">
        <v>550</v>
      </c>
      <c r="JMN22" s="530" t="s">
        <v>550</v>
      </c>
      <c r="JMO22" s="530" t="s">
        <v>550</v>
      </c>
      <c r="JMP22" s="530" t="s">
        <v>550</v>
      </c>
      <c r="JMQ22" s="530" t="s">
        <v>550</v>
      </c>
      <c r="JMR22" s="530" t="s">
        <v>550</v>
      </c>
      <c r="JMS22" s="530" t="s">
        <v>550</v>
      </c>
      <c r="JMT22" s="530" t="s">
        <v>550</v>
      </c>
      <c r="JMU22" s="530" t="s">
        <v>550</v>
      </c>
      <c r="JMV22" s="530" t="s">
        <v>550</v>
      </c>
      <c r="JMW22" s="530" t="s">
        <v>550</v>
      </c>
      <c r="JMX22" s="530" t="s">
        <v>550</v>
      </c>
      <c r="JMY22" s="530" t="s">
        <v>550</v>
      </c>
      <c r="JMZ22" s="530" t="s">
        <v>550</v>
      </c>
      <c r="JNA22" s="530" t="s">
        <v>550</v>
      </c>
      <c r="JNB22" s="530" t="s">
        <v>550</v>
      </c>
      <c r="JNC22" s="530" t="s">
        <v>550</v>
      </c>
      <c r="JND22" s="530" t="s">
        <v>550</v>
      </c>
      <c r="JNE22" s="530" t="s">
        <v>550</v>
      </c>
      <c r="JNF22" s="530" t="s">
        <v>550</v>
      </c>
      <c r="JNG22" s="530" t="s">
        <v>550</v>
      </c>
      <c r="JNH22" s="530" t="s">
        <v>550</v>
      </c>
      <c r="JNI22" s="530" t="s">
        <v>550</v>
      </c>
      <c r="JNJ22" s="530" t="s">
        <v>550</v>
      </c>
      <c r="JNK22" s="530" t="s">
        <v>550</v>
      </c>
      <c r="JNL22" s="530" t="s">
        <v>550</v>
      </c>
      <c r="JNM22" s="530" t="s">
        <v>550</v>
      </c>
      <c r="JNN22" s="530" t="s">
        <v>550</v>
      </c>
      <c r="JNO22" s="530" t="s">
        <v>550</v>
      </c>
      <c r="JNP22" s="530" t="s">
        <v>550</v>
      </c>
      <c r="JNQ22" s="530" t="s">
        <v>550</v>
      </c>
      <c r="JNR22" s="530" t="s">
        <v>550</v>
      </c>
      <c r="JNS22" s="530" t="s">
        <v>550</v>
      </c>
      <c r="JNT22" s="530" t="s">
        <v>550</v>
      </c>
      <c r="JNU22" s="530" t="s">
        <v>550</v>
      </c>
      <c r="JNV22" s="530" t="s">
        <v>550</v>
      </c>
      <c r="JNW22" s="530" t="s">
        <v>550</v>
      </c>
      <c r="JNX22" s="530" t="s">
        <v>550</v>
      </c>
      <c r="JNY22" s="530" t="s">
        <v>550</v>
      </c>
      <c r="JNZ22" s="530" t="s">
        <v>550</v>
      </c>
      <c r="JOA22" s="530" t="s">
        <v>550</v>
      </c>
      <c r="JOB22" s="530" t="s">
        <v>550</v>
      </c>
      <c r="JOC22" s="530" t="s">
        <v>550</v>
      </c>
      <c r="JOD22" s="530" t="s">
        <v>550</v>
      </c>
      <c r="JOE22" s="530" t="s">
        <v>550</v>
      </c>
      <c r="JOF22" s="530" t="s">
        <v>550</v>
      </c>
      <c r="JOG22" s="530" t="s">
        <v>550</v>
      </c>
      <c r="JOH22" s="530" t="s">
        <v>550</v>
      </c>
      <c r="JOI22" s="530" t="s">
        <v>550</v>
      </c>
      <c r="JOJ22" s="530" t="s">
        <v>550</v>
      </c>
      <c r="JOK22" s="530" t="s">
        <v>550</v>
      </c>
      <c r="JOL22" s="530" t="s">
        <v>550</v>
      </c>
      <c r="JOM22" s="530" t="s">
        <v>550</v>
      </c>
      <c r="JON22" s="530" t="s">
        <v>550</v>
      </c>
      <c r="JOO22" s="530" t="s">
        <v>550</v>
      </c>
      <c r="JOP22" s="530" t="s">
        <v>550</v>
      </c>
      <c r="JOQ22" s="530" t="s">
        <v>550</v>
      </c>
      <c r="JOR22" s="530" t="s">
        <v>550</v>
      </c>
      <c r="JOS22" s="530" t="s">
        <v>550</v>
      </c>
      <c r="JOT22" s="530" t="s">
        <v>550</v>
      </c>
      <c r="JOU22" s="530" t="s">
        <v>550</v>
      </c>
      <c r="JOV22" s="530" t="s">
        <v>550</v>
      </c>
      <c r="JOW22" s="530" t="s">
        <v>550</v>
      </c>
      <c r="JOX22" s="530" t="s">
        <v>550</v>
      </c>
      <c r="JOY22" s="530" t="s">
        <v>550</v>
      </c>
      <c r="JOZ22" s="530" t="s">
        <v>550</v>
      </c>
      <c r="JPA22" s="530" t="s">
        <v>550</v>
      </c>
      <c r="JPB22" s="530" t="s">
        <v>550</v>
      </c>
      <c r="JPC22" s="530" t="s">
        <v>550</v>
      </c>
      <c r="JPD22" s="530" t="s">
        <v>550</v>
      </c>
      <c r="JPE22" s="530" t="s">
        <v>550</v>
      </c>
      <c r="JPF22" s="530" t="s">
        <v>550</v>
      </c>
      <c r="JPG22" s="530" t="s">
        <v>550</v>
      </c>
      <c r="JPH22" s="530" t="s">
        <v>550</v>
      </c>
      <c r="JPI22" s="530" t="s">
        <v>550</v>
      </c>
      <c r="JPJ22" s="530" t="s">
        <v>550</v>
      </c>
      <c r="JPK22" s="530" t="s">
        <v>550</v>
      </c>
      <c r="JPL22" s="530" t="s">
        <v>550</v>
      </c>
      <c r="JPM22" s="530" t="s">
        <v>550</v>
      </c>
      <c r="JPN22" s="530" t="s">
        <v>550</v>
      </c>
      <c r="JPO22" s="530" t="s">
        <v>550</v>
      </c>
      <c r="JPP22" s="530" t="s">
        <v>550</v>
      </c>
      <c r="JPQ22" s="530" t="s">
        <v>550</v>
      </c>
      <c r="JPR22" s="530" t="s">
        <v>550</v>
      </c>
      <c r="JPS22" s="530" t="s">
        <v>550</v>
      </c>
      <c r="JPT22" s="530" t="s">
        <v>550</v>
      </c>
      <c r="JPU22" s="530" t="s">
        <v>550</v>
      </c>
      <c r="JPV22" s="530" t="s">
        <v>550</v>
      </c>
      <c r="JPW22" s="530" t="s">
        <v>550</v>
      </c>
      <c r="JPX22" s="530" t="s">
        <v>550</v>
      </c>
      <c r="JPY22" s="530" t="s">
        <v>550</v>
      </c>
      <c r="JPZ22" s="530" t="s">
        <v>550</v>
      </c>
      <c r="JQA22" s="530" t="s">
        <v>550</v>
      </c>
      <c r="JQB22" s="530" t="s">
        <v>550</v>
      </c>
      <c r="JQC22" s="530" t="s">
        <v>550</v>
      </c>
      <c r="JQD22" s="530" t="s">
        <v>550</v>
      </c>
      <c r="JQE22" s="530" t="s">
        <v>550</v>
      </c>
      <c r="JQF22" s="530" t="s">
        <v>550</v>
      </c>
      <c r="JQG22" s="530" t="s">
        <v>550</v>
      </c>
      <c r="JQH22" s="530" t="s">
        <v>550</v>
      </c>
      <c r="JQI22" s="530" t="s">
        <v>550</v>
      </c>
      <c r="JQJ22" s="530" t="s">
        <v>550</v>
      </c>
      <c r="JQK22" s="530" t="s">
        <v>550</v>
      </c>
      <c r="JQL22" s="530" t="s">
        <v>550</v>
      </c>
      <c r="JQM22" s="530" t="s">
        <v>550</v>
      </c>
      <c r="JQN22" s="530" t="s">
        <v>550</v>
      </c>
      <c r="JQO22" s="530" t="s">
        <v>550</v>
      </c>
      <c r="JQP22" s="530" t="s">
        <v>550</v>
      </c>
      <c r="JQQ22" s="530" t="s">
        <v>550</v>
      </c>
      <c r="JQR22" s="530" t="s">
        <v>550</v>
      </c>
      <c r="JQS22" s="530" t="s">
        <v>550</v>
      </c>
      <c r="JQT22" s="530" t="s">
        <v>550</v>
      </c>
      <c r="JQU22" s="530" t="s">
        <v>550</v>
      </c>
      <c r="JQV22" s="530" t="s">
        <v>550</v>
      </c>
      <c r="JQW22" s="530" t="s">
        <v>550</v>
      </c>
      <c r="JQX22" s="530" t="s">
        <v>550</v>
      </c>
      <c r="JQY22" s="530" t="s">
        <v>550</v>
      </c>
      <c r="JQZ22" s="530" t="s">
        <v>550</v>
      </c>
      <c r="JRA22" s="530" t="s">
        <v>550</v>
      </c>
      <c r="JRB22" s="530" t="s">
        <v>550</v>
      </c>
      <c r="JRC22" s="530" t="s">
        <v>550</v>
      </c>
      <c r="JRD22" s="530" t="s">
        <v>550</v>
      </c>
      <c r="JRE22" s="530" t="s">
        <v>550</v>
      </c>
      <c r="JRF22" s="530" t="s">
        <v>550</v>
      </c>
      <c r="JRG22" s="530" t="s">
        <v>550</v>
      </c>
      <c r="JRH22" s="530" t="s">
        <v>550</v>
      </c>
      <c r="JRI22" s="530" t="s">
        <v>550</v>
      </c>
      <c r="JRJ22" s="530" t="s">
        <v>550</v>
      </c>
      <c r="JRK22" s="530" t="s">
        <v>550</v>
      </c>
      <c r="JRL22" s="530" t="s">
        <v>550</v>
      </c>
      <c r="JRM22" s="530" t="s">
        <v>550</v>
      </c>
      <c r="JRN22" s="530" t="s">
        <v>550</v>
      </c>
      <c r="JRO22" s="530" t="s">
        <v>550</v>
      </c>
      <c r="JRP22" s="530" t="s">
        <v>550</v>
      </c>
      <c r="JRQ22" s="530" t="s">
        <v>550</v>
      </c>
      <c r="JRR22" s="530" t="s">
        <v>550</v>
      </c>
      <c r="JRS22" s="530" t="s">
        <v>550</v>
      </c>
      <c r="JRT22" s="530" t="s">
        <v>550</v>
      </c>
      <c r="JRU22" s="530" t="s">
        <v>550</v>
      </c>
      <c r="JRV22" s="530" t="s">
        <v>550</v>
      </c>
      <c r="JRW22" s="530" t="s">
        <v>550</v>
      </c>
      <c r="JRX22" s="530" t="s">
        <v>550</v>
      </c>
      <c r="JRY22" s="530" t="s">
        <v>550</v>
      </c>
      <c r="JRZ22" s="530" t="s">
        <v>550</v>
      </c>
      <c r="JSA22" s="530" t="s">
        <v>550</v>
      </c>
      <c r="JSB22" s="530" t="s">
        <v>550</v>
      </c>
      <c r="JSC22" s="530" t="s">
        <v>550</v>
      </c>
      <c r="JSD22" s="530" t="s">
        <v>550</v>
      </c>
      <c r="JSE22" s="530" t="s">
        <v>550</v>
      </c>
      <c r="JSF22" s="530" t="s">
        <v>550</v>
      </c>
      <c r="JSG22" s="530" t="s">
        <v>550</v>
      </c>
      <c r="JSH22" s="530" t="s">
        <v>550</v>
      </c>
      <c r="JSI22" s="530" t="s">
        <v>550</v>
      </c>
      <c r="JSJ22" s="530" t="s">
        <v>550</v>
      </c>
      <c r="JSK22" s="530" t="s">
        <v>550</v>
      </c>
      <c r="JSL22" s="530" t="s">
        <v>550</v>
      </c>
      <c r="JSM22" s="530" t="s">
        <v>550</v>
      </c>
      <c r="JSN22" s="530" t="s">
        <v>550</v>
      </c>
      <c r="JSO22" s="530" t="s">
        <v>550</v>
      </c>
      <c r="JSP22" s="530" t="s">
        <v>550</v>
      </c>
      <c r="JSQ22" s="530" t="s">
        <v>550</v>
      </c>
      <c r="JSR22" s="530" t="s">
        <v>550</v>
      </c>
      <c r="JSS22" s="530" t="s">
        <v>550</v>
      </c>
      <c r="JST22" s="530" t="s">
        <v>550</v>
      </c>
      <c r="JSU22" s="530" t="s">
        <v>550</v>
      </c>
      <c r="JSV22" s="530" t="s">
        <v>550</v>
      </c>
      <c r="JSW22" s="530" t="s">
        <v>550</v>
      </c>
      <c r="JSX22" s="530" t="s">
        <v>550</v>
      </c>
      <c r="JSY22" s="530" t="s">
        <v>550</v>
      </c>
      <c r="JSZ22" s="530" t="s">
        <v>550</v>
      </c>
      <c r="JTA22" s="530" t="s">
        <v>550</v>
      </c>
      <c r="JTB22" s="530" t="s">
        <v>550</v>
      </c>
      <c r="JTC22" s="530" t="s">
        <v>550</v>
      </c>
      <c r="JTD22" s="530" t="s">
        <v>550</v>
      </c>
      <c r="JTE22" s="530" t="s">
        <v>550</v>
      </c>
      <c r="JTF22" s="530" t="s">
        <v>550</v>
      </c>
      <c r="JTG22" s="530" t="s">
        <v>550</v>
      </c>
      <c r="JTH22" s="530" t="s">
        <v>550</v>
      </c>
      <c r="JTI22" s="530" t="s">
        <v>550</v>
      </c>
      <c r="JTJ22" s="530" t="s">
        <v>550</v>
      </c>
      <c r="JTK22" s="530" t="s">
        <v>550</v>
      </c>
      <c r="JTL22" s="530" t="s">
        <v>550</v>
      </c>
      <c r="JTM22" s="530" t="s">
        <v>550</v>
      </c>
      <c r="JTN22" s="530" t="s">
        <v>550</v>
      </c>
      <c r="JTO22" s="530" t="s">
        <v>550</v>
      </c>
      <c r="JTP22" s="530" t="s">
        <v>550</v>
      </c>
      <c r="JTQ22" s="530" t="s">
        <v>550</v>
      </c>
      <c r="JTR22" s="530" t="s">
        <v>550</v>
      </c>
      <c r="JTS22" s="530" t="s">
        <v>550</v>
      </c>
      <c r="JTT22" s="530" t="s">
        <v>550</v>
      </c>
      <c r="JTU22" s="530" t="s">
        <v>550</v>
      </c>
      <c r="JTV22" s="530" t="s">
        <v>550</v>
      </c>
      <c r="JTW22" s="530" t="s">
        <v>550</v>
      </c>
      <c r="JTX22" s="530" t="s">
        <v>550</v>
      </c>
      <c r="JTY22" s="530" t="s">
        <v>550</v>
      </c>
      <c r="JTZ22" s="530" t="s">
        <v>550</v>
      </c>
      <c r="JUA22" s="530" t="s">
        <v>550</v>
      </c>
      <c r="JUB22" s="530" t="s">
        <v>550</v>
      </c>
      <c r="JUC22" s="530" t="s">
        <v>550</v>
      </c>
      <c r="JUD22" s="530" t="s">
        <v>550</v>
      </c>
      <c r="JUE22" s="530" t="s">
        <v>550</v>
      </c>
      <c r="JUF22" s="530" t="s">
        <v>550</v>
      </c>
      <c r="JUG22" s="530" t="s">
        <v>550</v>
      </c>
      <c r="JUH22" s="530" t="s">
        <v>550</v>
      </c>
      <c r="JUI22" s="530" t="s">
        <v>550</v>
      </c>
      <c r="JUJ22" s="530" t="s">
        <v>550</v>
      </c>
      <c r="JUK22" s="530" t="s">
        <v>550</v>
      </c>
      <c r="JUL22" s="530" t="s">
        <v>550</v>
      </c>
      <c r="JUM22" s="530" t="s">
        <v>550</v>
      </c>
      <c r="JUN22" s="530" t="s">
        <v>550</v>
      </c>
      <c r="JUO22" s="530" t="s">
        <v>550</v>
      </c>
      <c r="JUP22" s="530" t="s">
        <v>550</v>
      </c>
      <c r="JUQ22" s="530" t="s">
        <v>550</v>
      </c>
      <c r="JUR22" s="530" t="s">
        <v>550</v>
      </c>
      <c r="JUS22" s="530" t="s">
        <v>550</v>
      </c>
      <c r="JUT22" s="530" t="s">
        <v>550</v>
      </c>
      <c r="JUU22" s="530" t="s">
        <v>550</v>
      </c>
      <c r="JUV22" s="530" t="s">
        <v>550</v>
      </c>
      <c r="JUW22" s="530" t="s">
        <v>550</v>
      </c>
      <c r="JUX22" s="530" t="s">
        <v>550</v>
      </c>
      <c r="JUY22" s="530" t="s">
        <v>550</v>
      </c>
      <c r="JUZ22" s="530" t="s">
        <v>550</v>
      </c>
      <c r="JVA22" s="530" t="s">
        <v>550</v>
      </c>
      <c r="JVB22" s="530" t="s">
        <v>550</v>
      </c>
      <c r="JVC22" s="530" t="s">
        <v>550</v>
      </c>
      <c r="JVD22" s="530" t="s">
        <v>550</v>
      </c>
      <c r="JVE22" s="530" t="s">
        <v>550</v>
      </c>
      <c r="JVF22" s="530" t="s">
        <v>550</v>
      </c>
      <c r="JVG22" s="530" t="s">
        <v>550</v>
      </c>
      <c r="JVH22" s="530" t="s">
        <v>550</v>
      </c>
      <c r="JVI22" s="530" t="s">
        <v>550</v>
      </c>
      <c r="JVJ22" s="530" t="s">
        <v>550</v>
      </c>
      <c r="JVK22" s="530" t="s">
        <v>550</v>
      </c>
      <c r="JVL22" s="530" t="s">
        <v>550</v>
      </c>
      <c r="JVM22" s="530" t="s">
        <v>550</v>
      </c>
      <c r="JVN22" s="530" t="s">
        <v>550</v>
      </c>
      <c r="JVO22" s="530" t="s">
        <v>550</v>
      </c>
      <c r="JVP22" s="530" t="s">
        <v>550</v>
      </c>
      <c r="JVQ22" s="530" t="s">
        <v>550</v>
      </c>
      <c r="JVR22" s="530" t="s">
        <v>550</v>
      </c>
      <c r="JVS22" s="530" t="s">
        <v>550</v>
      </c>
      <c r="JVT22" s="530" t="s">
        <v>550</v>
      </c>
      <c r="JVU22" s="530" t="s">
        <v>550</v>
      </c>
      <c r="JVV22" s="530" t="s">
        <v>550</v>
      </c>
      <c r="JVW22" s="530" t="s">
        <v>550</v>
      </c>
      <c r="JVX22" s="530" t="s">
        <v>550</v>
      </c>
      <c r="JVY22" s="530" t="s">
        <v>550</v>
      </c>
      <c r="JVZ22" s="530" t="s">
        <v>550</v>
      </c>
      <c r="JWA22" s="530" t="s">
        <v>550</v>
      </c>
      <c r="JWB22" s="530" t="s">
        <v>550</v>
      </c>
      <c r="JWC22" s="530" t="s">
        <v>550</v>
      </c>
      <c r="JWD22" s="530" t="s">
        <v>550</v>
      </c>
      <c r="JWE22" s="530" t="s">
        <v>550</v>
      </c>
      <c r="JWF22" s="530" t="s">
        <v>550</v>
      </c>
      <c r="JWG22" s="530" t="s">
        <v>550</v>
      </c>
      <c r="JWH22" s="530" t="s">
        <v>550</v>
      </c>
      <c r="JWI22" s="530" t="s">
        <v>550</v>
      </c>
      <c r="JWJ22" s="530" t="s">
        <v>550</v>
      </c>
      <c r="JWK22" s="530" t="s">
        <v>550</v>
      </c>
      <c r="JWL22" s="530" t="s">
        <v>550</v>
      </c>
      <c r="JWM22" s="530" t="s">
        <v>550</v>
      </c>
      <c r="JWN22" s="530" t="s">
        <v>550</v>
      </c>
      <c r="JWO22" s="530" t="s">
        <v>550</v>
      </c>
      <c r="JWP22" s="530" t="s">
        <v>550</v>
      </c>
      <c r="JWQ22" s="530" t="s">
        <v>550</v>
      </c>
      <c r="JWR22" s="530" t="s">
        <v>550</v>
      </c>
      <c r="JWS22" s="530" t="s">
        <v>550</v>
      </c>
      <c r="JWT22" s="530" t="s">
        <v>550</v>
      </c>
      <c r="JWU22" s="530" t="s">
        <v>550</v>
      </c>
      <c r="JWV22" s="530" t="s">
        <v>550</v>
      </c>
      <c r="JWW22" s="530" t="s">
        <v>550</v>
      </c>
      <c r="JWX22" s="530" t="s">
        <v>550</v>
      </c>
      <c r="JWY22" s="530" t="s">
        <v>550</v>
      </c>
      <c r="JWZ22" s="530" t="s">
        <v>550</v>
      </c>
      <c r="JXA22" s="530" t="s">
        <v>550</v>
      </c>
      <c r="JXB22" s="530" t="s">
        <v>550</v>
      </c>
      <c r="JXC22" s="530" t="s">
        <v>550</v>
      </c>
      <c r="JXD22" s="530" t="s">
        <v>550</v>
      </c>
      <c r="JXE22" s="530" t="s">
        <v>550</v>
      </c>
      <c r="JXF22" s="530" t="s">
        <v>550</v>
      </c>
      <c r="JXG22" s="530" t="s">
        <v>550</v>
      </c>
      <c r="JXH22" s="530" t="s">
        <v>550</v>
      </c>
      <c r="JXI22" s="530" t="s">
        <v>550</v>
      </c>
      <c r="JXJ22" s="530" t="s">
        <v>550</v>
      </c>
      <c r="JXK22" s="530" t="s">
        <v>550</v>
      </c>
      <c r="JXL22" s="530" t="s">
        <v>550</v>
      </c>
      <c r="JXM22" s="530" t="s">
        <v>550</v>
      </c>
      <c r="JXN22" s="530" t="s">
        <v>550</v>
      </c>
      <c r="JXO22" s="530" t="s">
        <v>550</v>
      </c>
      <c r="JXP22" s="530" t="s">
        <v>550</v>
      </c>
      <c r="JXQ22" s="530" t="s">
        <v>550</v>
      </c>
      <c r="JXR22" s="530" t="s">
        <v>550</v>
      </c>
      <c r="JXS22" s="530" t="s">
        <v>550</v>
      </c>
      <c r="JXT22" s="530" t="s">
        <v>550</v>
      </c>
      <c r="JXU22" s="530" t="s">
        <v>550</v>
      </c>
      <c r="JXV22" s="530" t="s">
        <v>550</v>
      </c>
      <c r="JXW22" s="530" t="s">
        <v>550</v>
      </c>
      <c r="JXX22" s="530" t="s">
        <v>550</v>
      </c>
      <c r="JXY22" s="530" t="s">
        <v>550</v>
      </c>
      <c r="JXZ22" s="530" t="s">
        <v>550</v>
      </c>
      <c r="JYA22" s="530" t="s">
        <v>550</v>
      </c>
      <c r="JYB22" s="530" t="s">
        <v>550</v>
      </c>
      <c r="JYC22" s="530" t="s">
        <v>550</v>
      </c>
      <c r="JYD22" s="530" t="s">
        <v>550</v>
      </c>
      <c r="JYE22" s="530" t="s">
        <v>550</v>
      </c>
      <c r="JYF22" s="530" t="s">
        <v>550</v>
      </c>
      <c r="JYG22" s="530" t="s">
        <v>550</v>
      </c>
      <c r="JYH22" s="530" t="s">
        <v>550</v>
      </c>
      <c r="JYI22" s="530" t="s">
        <v>550</v>
      </c>
      <c r="JYJ22" s="530" t="s">
        <v>550</v>
      </c>
      <c r="JYK22" s="530" t="s">
        <v>550</v>
      </c>
      <c r="JYL22" s="530" t="s">
        <v>550</v>
      </c>
      <c r="JYM22" s="530" t="s">
        <v>550</v>
      </c>
      <c r="JYN22" s="530" t="s">
        <v>550</v>
      </c>
      <c r="JYO22" s="530" t="s">
        <v>550</v>
      </c>
      <c r="JYP22" s="530" t="s">
        <v>550</v>
      </c>
      <c r="JYQ22" s="530" t="s">
        <v>550</v>
      </c>
      <c r="JYR22" s="530" t="s">
        <v>550</v>
      </c>
      <c r="JYS22" s="530" t="s">
        <v>550</v>
      </c>
      <c r="JYT22" s="530" t="s">
        <v>550</v>
      </c>
      <c r="JYU22" s="530" t="s">
        <v>550</v>
      </c>
      <c r="JYV22" s="530" t="s">
        <v>550</v>
      </c>
      <c r="JYW22" s="530" t="s">
        <v>550</v>
      </c>
      <c r="JYX22" s="530" t="s">
        <v>550</v>
      </c>
      <c r="JYY22" s="530" t="s">
        <v>550</v>
      </c>
      <c r="JYZ22" s="530" t="s">
        <v>550</v>
      </c>
      <c r="JZA22" s="530" t="s">
        <v>550</v>
      </c>
      <c r="JZB22" s="530" t="s">
        <v>550</v>
      </c>
      <c r="JZC22" s="530" t="s">
        <v>550</v>
      </c>
      <c r="JZD22" s="530" t="s">
        <v>550</v>
      </c>
      <c r="JZE22" s="530" t="s">
        <v>550</v>
      </c>
      <c r="JZF22" s="530" t="s">
        <v>550</v>
      </c>
      <c r="JZG22" s="530" t="s">
        <v>550</v>
      </c>
      <c r="JZH22" s="530" t="s">
        <v>550</v>
      </c>
      <c r="JZI22" s="530" t="s">
        <v>550</v>
      </c>
      <c r="JZJ22" s="530" t="s">
        <v>550</v>
      </c>
      <c r="JZK22" s="530" t="s">
        <v>550</v>
      </c>
      <c r="JZL22" s="530" t="s">
        <v>550</v>
      </c>
      <c r="JZM22" s="530" t="s">
        <v>550</v>
      </c>
      <c r="JZN22" s="530" t="s">
        <v>550</v>
      </c>
      <c r="JZO22" s="530" t="s">
        <v>550</v>
      </c>
      <c r="JZP22" s="530" t="s">
        <v>550</v>
      </c>
      <c r="JZQ22" s="530" t="s">
        <v>550</v>
      </c>
      <c r="JZR22" s="530" t="s">
        <v>550</v>
      </c>
      <c r="JZS22" s="530" t="s">
        <v>550</v>
      </c>
      <c r="JZT22" s="530" t="s">
        <v>550</v>
      </c>
      <c r="JZU22" s="530" t="s">
        <v>550</v>
      </c>
      <c r="JZV22" s="530" t="s">
        <v>550</v>
      </c>
      <c r="JZW22" s="530" t="s">
        <v>550</v>
      </c>
      <c r="JZX22" s="530" t="s">
        <v>550</v>
      </c>
      <c r="JZY22" s="530" t="s">
        <v>550</v>
      </c>
      <c r="JZZ22" s="530" t="s">
        <v>550</v>
      </c>
      <c r="KAA22" s="530" t="s">
        <v>550</v>
      </c>
      <c r="KAB22" s="530" t="s">
        <v>550</v>
      </c>
      <c r="KAC22" s="530" t="s">
        <v>550</v>
      </c>
      <c r="KAD22" s="530" t="s">
        <v>550</v>
      </c>
      <c r="KAE22" s="530" t="s">
        <v>550</v>
      </c>
      <c r="KAF22" s="530" t="s">
        <v>550</v>
      </c>
      <c r="KAG22" s="530" t="s">
        <v>550</v>
      </c>
      <c r="KAH22" s="530" t="s">
        <v>550</v>
      </c>
      <c r="KAI22" s="530" t="s">
        <v>550</v>
      </c>
      <c r="KAJ22" s="530" t="s">
        <v>550</v>
      </c>
      <c r="KAK22" s="530" t="s">
        <v>550</v>
      </c>
      <c r="KAL22" s="530" t="s">
        <v>550</v>
      </c>
      <c r="KAM22" s="530" t="s">
        <v>550</v>
      </c>
      <c r="KAN22" s="530" t="s">
        <v>550</v>
      </c>
      <c r="KAO22" s="530" t="s">
        <v>550</v>
      </c>
      <c r="KAP22" s="530" t="s">
        <v>550</v>
      </c>
      <c r="KAQ22" s="530" t="s">
        <v>550</v>
      </c>
      <c r="KAR22" s="530" t="s">
        <v>550</v>
      </c>
      <c r="KAS22" s="530" t="s">
        <v>550</v>
      </c>
      <c r="KAT22" s="530" t="s">
        <v>550</v>
      </c>
      <c r="KAU22" s="530" t="s">
        <v>550</v>
      </c>
      <c r="KAV22" s="530" t="s">
        <v>550</v>
      </c>
      <c r="KAW22" s="530" t="s">
        <v>550</v>
      </c>
      <c r="KAX22" s="530" t="s">
        <v>550</v>
      </c>
      <c r="KAY22" s="530" t="s">
        <v>550</v>
      </c>
      <c r="KAZ22" s="530" t="s">
        <v>550</v>
      </c>
      <c r="KBA22" s="530" t="s">
        <v>550</v>
      </c>
      <c r="KBB22" s="530" t="s">
        <v>550</v>
      </c>
      <c r="KBC22" s="530" t="s">
        <v>550</v>
      </c>
      <c r="KBD22" s="530" t="s">
        <v>550</v>
      </c>
      <c r="KBE22" s="530" t="s">
        <v>550</v>
      </c>
      <c r="KBF22" s="530" t="s">
        <v>550</v>
      </c>
      <c r="KBG22" s="530" t="s">
        <v>550</v>
      </c>
      <c r="KBH22" s="530" t="s">
        <v>550</v>
      </c>
      <c r="KBI22" s="530" t="s">
        <v>550</v>
      </c>
      <c r="KBJ22" s="530" t="s">
        <v>550</v>
      </c>
      <c r="KBK22" s="530" t="s">
        <v>550</v>
      </c>
      <c r="KBL22" s="530" t="s">
        <v>550</v>
      </c>
      <c r="KBM22" s="530" t="s">
        <v>550</v>
      </c>
      <c r="KBN22" s="530" t="s">
        <v>550</v>
      </c>
      <c r="KBO22" s="530" t="s">
        <v>550</v>
      </c>
      <c r="KBP22" s="530" t="s">
        <v>550</v>
      </c>
      <c r="KBQ22" s="530" t="s">
        <v>550</v>
      </c>
      <c r="KBR22" s="530" t="s">
        <v>550</v>
      </c>
      <c r="KBS22" s="530" t="s">
        <v>550</v>
      </c>
      <c r="KBT22" s="530" t="s">
        <v>550</v>
      </c>
      <c r="KBU22" s="530" t="s">
        <v>550</v>
      </c>
      <c r="KBV22" s="530" t="s">
        <v>550</v>
      </c>
      <c r="KBW22" s="530" t="s">
        <v>550</v>
      </c>
      <c r="KBX22" s="530" t="s">
        <v>550</v>
      </c>
      <c r="KBY22" s="530" t="s">
        <v>550</v>
      </c>
      <c r="KBZ22" s="530" t="s">
        <v>550</v>
      </c>
      <c r="KCA22" s="530" t="s">
        <v>550</v>
      </c>
      <c r="KCB22" s="530" t="s">
        <v>550</v>
      </c>
      <c r="KCC22" s="530" t="s">
        <v>550</v>
      </c>
      <c r="KCD22" s="530" t="s">
        <v>550</v>
      </c>
      <c r="KCE22" s="530" t="s">
        <v>550</v>
      </c>
      <c r="KCF22" s="530" t="s">
        <v>550</v>
      </c>
      <c r="KCG22" s="530" t="s">
        <v>550</v>
      </c>
      <c r="KCH22" s="530" t="s">
        <v>550</v>
      </c>
      <c r="KCI22" s="530" t="s">
        <v>550</v>
      </c>
      <c r="KCJ22" s="530" t="s">
        <v>550</v>
      </c>
      <c r="KCK22" s="530" t="s">
        <v>550</v>
      </c>
      <c r="KCL22" s="530" t="s">
        <v>550</v>
      </c>
      <c r="KCM22" s="530" t="s">
        <v>550</v>
      </c>
      <c r="KCN22" s="530" t="s">
        <v>550</v>
      </c>
      <c r="KCO22" s="530" t="s">
        <v>550</v>
      </c>
      <c r="KCP22" s="530" t="s">
        <v>550</v>
      </c>
      <c r="KCQ22" s="530" t="s">
        <v>550</v>
      </c>
      <c r="KCR22" s="530" t="s">
        <v>550</v>
      </c>
      <c r="KCS22" s="530" t="s">
        <v>550</v>
      </c>
      <c r="KCT22" s="530" t="s">
        <v>550</v>
      </c>
      <c r="KCU22" s="530" t="s">
        <v>550</v>
      </c>
      <c r="KCV22" s="530" t="s">
        <v>550</v>
      </c>
      <c r="KCW22" s="530" t="s">
        <v>550</v>
      </c>
      <c r="KCX22" s="530" t="s">
        <v>550</v>
      </c>
      <c r="KCY22" s="530" t="s">
        <v>550</v>
      </c>
      <c r="KCZ22" s="530" t="s">
        <v>550</v>
      </c>
      <c r="KDA22" s="530" t="s">
        <v>550</v>
      </c>
      <c r="KDB22" s="530" t="s">
        <v>550</v>
      </c>
      <c r="KDC22" s="530" t="s">
        <v>550</v>
      </c>
      <c r="KDD22" s="530" t="s">
        <v>550</v>
      </c>
      <c r="KDE22" s="530" t="s">
        <v>550</v>
      </c>
      <c r="KDF22" s="530" t="s">
        <v>550</v>
      </c>
      <c r="KDG22" s="530" t="s">
        <v>550</v>
      </c>
      <c r="KDH22" s="530" t="s">
        <v>550</v>
      </c>
      <c r="KDI22" s="530" t="s">
        <v>550</v>
      </c>
      <c r="KDJ22" s="530" t="s">
        <v>550</v>
      </c>
      <c r="KDK22" s="530" t="s">
        <v>550</v>
      </c>
      <c r="KDL22" s="530" t="s">
        <v>550</v>
      </c>
      <c r="KDM22" s="530" t="s">
        <v>550</v>
      </c>
      <c r="KDN22" s="530" t="s">
        <v>550</v>
      </c>
      <c r="KDO22" s="530" t="s">
        <v>550</v>
      </c>
      <c r="KDP22" s="530" t="s">
        <v>550</v>
      </c>
      <c r="KDQ22" s="530" t="s">
        <v>550</v>
      </c>
      <c r="KDR22" s="530" t="s">
        <v>550</v>
      </c>
      <c r="KDS22" s="530" t="s">
        <v>550</v>
      </c>
      <c r="KDT22" s="530" t="s">
        <v>550</v>
      </c>
      <c r="KDU22" s="530" t="s">
        <v>550</v>
      </c>
      <c r="KDV22" s="530" t="s">
        <v>550</v>
      </c>
      <c r="KDW22" s="530" t="s">
        <v>550</v>
      </c>
      <c r="KDX22" s="530" t="s">
        <v>550</v>
      </c>
      <c r="KDY22" s="530" t="s">
        <v>550</v>
      </c>
      <c r="KDZ22" s="530" t="s">
        <v>550</v>
      </c>
      <c r="KEA22" s="530" t="s">
        <v>550</v>
      </c>
      <c r="KEB22" s="530" t="s">
        <v>550</v>
      </c>
      <c r="KEC22" s="530" t="s">
        <v>550</v>
      </c>
      <c r="KED22" s="530" t="s">
        <v>550</v>
      </c>
      <c r="KEE22" s="530" t="s">
        <v>550</v>
      </c>
      <c r="KEF22" s="530" t="s">
        <v>550</v>
      </c>
      <c r="KEG22" s="530" t="s">
        <v>550</v>
      </c>
      <c r="KEH22" s="530" t="s">
        <v>550</v>
      </c>
      <c r="KEI22" s="530" t="s">
        <v>550</v>
      </c>
      <c r="KEJ22" s="530" t="s">
        <v>550</v>
      </c>
      <c r="KEK22" s="530" t="s">
        <v>550</v>
      </c>
      <c r="KEL22" s="530" t="s">
        <v>550</v>
      </c>
      <c r="KEM22" s="530" t="s">
        <v>550</v>
      </c>
      <c r="KEN22" s="530" t="s">
        <v>550</v>
      </c>
      <c r="KEO22" s="530" t="s">
        <v>550</v>
      </c>
      <c r="KEP22" s="530" t="s">
        <v>550</v>
      </c>
      <c r="KEQ22" s="530" t="s">
        <v>550</v>
      </c>
      <c r="KER22" s="530" t="s">
        <v>550</v>
      </c>
      <c r="KES22" s="530" t="s">
        <v>550</v>
      </c>
      <c r="KET22" s="530" t="s">
        <v>550</v>
      </c>
      <c r="KEU22" s="530" t="s">
        <v>550</v>
      </c>
      <c r="KEV22" s="530" t="s">
        <v>550</v>
      </c>
      <c r="KEW22" s="530" t="s">
        <v>550</v>
      </c>
      <c r="KEX22" s="530" t="s">
        <v>550</v>
      </c>
      <c r="KEY22" s="530" t="s">
        <v>550</v>
      </c>
      <c r="KEZ22" s="530" t="s">
        <v>550</v>
      </c>
      <c r="KFA22" s="530" t="s">
        <v>550</v>
      </c>
      <c r="KFB22" s="530" t="s">
        <v>550</v>
      </c>
      <c r="KFC22" s="530" t="s">
        <v>550</v>
      </c>
      <c r="KFD22" s="530" t="s">
        <v>550</v>
      </c>
      <c r="KFE22" s="530" t="s">
        <v>550</v>
      </c>
      <c r="KFF22" s="530" t="s">
        <v>550</v>
      </c>
      <c r="KFG22" s="530" t="s">
        <v>550</v>
      </c>
      <c r="KFH22" s="530" t="s">
        <v>550</v>
      </c>
      <c r="KFI22" s="530" t="s">
        <v>550</v>
      </c>
      <c r="KFJ22" s="530" t="s">
        <v>550</v>
      </c>
      <c r="KFK22" s="530" t="s">
        <v>550</v>
      </c>
      <c r="KFL22" s="530" t="s">
        <v>550</v>
      </c>
      <c r="KFM22" s="530" t="s">
        <v>550</v>
      </c>
      <c r="KFN22" s="530" t="s">
        <v>550</v>
      </c>
      <c r="KFO22" s="530" t="s">
        <v>550</v>
      </c>
      <c r="KFP22" s="530" t="s">
        <v>550</v>
      </c>
      <c r="KFQ22" s="530" t="s">
        <v>550</v>
      </c>
      <c r="KFR22" s="530" t="s">
        <v>550</v>
      </c>
      <c r="KFS22" s="530" t="s">
        <v>550</v>
      </c>
      <c r="KFT22" s="530" t="s">
        <v>550</v>
      </c>
      <c r="KFU22" s="530" t="s">
        <v>550</v>
      </c>
      <c r="KFV22" s="530" t="s">
        <v>550</v>
      </c>
      <c r="KFW22" s="530" t="s">
        <v>550</v>
      </c>
      <c r="KFX22" s="530" t="s">
        <v>550</v>
      </c>
      <c r="KFY22" s="530" t="s">
        <v>550</v>
      </c>
      <c r="KFZ22" s="530" t="s">
        <v>550</v>
      </c>
      <c r="KGA22" s="530" t="s">
        <v>550</v>
      </c>
      <c r="KGB22" s="530" t="s">
        <v>550</v>
      </c>
      <c r="KGC22" s="530" t="s">
        <v>550</v>
      </c>
      <c r="KGD22" s="530" t="s">
        <v>550</v>
      </c>
      <c r="KGE22" s="530" t="s">
        <v>550</v>
      </c>
      <c r="KGF22" s="530" t="s">
        <v>550</v>
      </c>
      <c r="KGG22" s="530" t="s">
        <v>550</v>
      </c>
      <c r="KGH22" s="530" t="s">
        <v>550</v>
      </c>
      <c r="KGI22" s="530" t="s">
        <v>550</v>
      </c>
      <c r="KGJ22" s="530" t="s">
        <v>550</v>
      </c>
      <c r="KGK22" s="530" t="s">
        <v>550</v>
      </c>
      <c r="KGL22" s="530" t="s">
        <v>550</v>
      </c>
      <c r="KGM22" s="530" t="s">
        <v>550</v>
      </c>
      <c r="KGN22" s="530" t="s">
        <v>550</v>
      </c>
      <c r="KGO22" s="530" t="s">
        <v>550</v>
      </c>
      <c r="KGP22" s="530" t="s">
        <v>550</v>
      </c>
      <c r="KGQ22" s="530" t="s">
        <v>550</v>
      </c>
      <c r="KGR22" s="530" t="s">
        <v>550</v>
      </c>
      <c r="KGS22" s="530" t="s">
        <v>550</v>
      </c>
      <c r="KGT22" s="530" t="s">
        <v>550</v>
      </c>
      <c r="KGU22" s="530" t="s">
        <v>550</v>
      </c>
      <c r="KGV22" s="530" t="s">
        <v>550</v>
      </c>
      <c r="KGW22" s="530" t="s">
        <v>550</v>
      </c>
      <c r="KGX22" s="530" t="s">
        <v>550</v>
      </c>
      <c r="KGY22" s="530" t="s">
        <v>550</v>
      </c>
      <c r="KGZ22" s="530" t="s">
        <v>550</v>
      </c>
      <c r="KHA22" s="530" t="s">
        <v>550</v>
      </c>
      <c r="KHB22" s="530" t="s">
        <v>550</v>
      </c>
      <c r="KHC22" s="530" t="s">
        <v>550</v>
      </c>
      <c r="KHD22" s="530" t="s">
        <v>550</v>
      </c>
      <c r="KHE22" s="530" t="s">
        <v>550</v>
      </c>
      <c r="KHF22" s="530" t="s">
        <v>550</v>
      </c>
      <c r="KHG22" s="530" t="s">
        <v>550</v>
      </c>
      <c r="KHH22" s="530" t="s">
        <v>550</v>
      </c>
      <c r="KHI22" s="530" t="s">
        <v>550</v>
      </c>
      <c r="KHJ22" s="530" t="s">
        <v>550</v>
      </c>
      <c r="KHK22" s="530" t="s">
        <v>550</v>
      </c>
      <c r="KHL22" s="530" t="s">
        <v>550</v>
      </c>
      <c r="KHM22" s="530" t="s">
        <v>550</v>
      </c>
      <c r="KHN22" s="530" t="s">
        <v>550</v>
      </c>
      <c r="KHO22" s="530" t="s">
        <v>550</v>
      </c>
      <c r="KHP22" s="530" t="s">
        <v>550</v>
      </c>
      <c r="KHQ22" s="530" t="s">
        <v>550</v>
      </c>
      <c r="KHR22" s="530" t="s">
        <v>550</v>
      </c>
      <c r="KHS22" s="530" t="s">
        <v>550</v>
      </c>
      <c r="KHT22" s="530" t="s">
        <v>550</v>
      </c>
      <c r="KHU22" s="530" t="s">
        <v>550</v>
      </c>
      <c r="KHV22" s="530" t="s">
        <v>550</v>
      </c>
      <c r="KHW22" s="530" t="s">
        <v>550</v>
      </c>
      <c r="KHX22" s="530" t="s">
        <v>550</v>
      </c>
      <c r="KHY22" s="530" t="s">
        <v>550</v>
      </c>
      <c r="KHZ22" s="530" t="s">
        <v>550</v>
      </c>
      <c r="KIA22" s="530" t="s">
        <v>550</v>
      </c>
      <c r="KIB22" s="530" t="s">
        <v>550</v>
      </c>
      <c r="KIC22" s="530" t="s">
        <v>550</v>
      </c>
      <c r="KID22" s="530" t="s">
        <v>550</v>
      </c>
      <c r="KIE22" s="530" t="s">
        <v>550</v>
      </c>
      <c r="KIF22" s="530" t="s">
        <v>550</v>
      </c>
      <c r="KIG22" s="530" t="s">
        <v>550</v>
      </c>
      <c r="KIH22" s="530" t="s">
        <v>550</v>
      </c>
      <c r="KII22" s="530" t="s">
        <v>550</v>
      </c>
      <c r="KIJ22" s="530" t="s">
        <v>550</v>
      </c>
      <c r="KIK22" s="530" t="s">
        <v>550</v>
      </c>
      <c r="KIL22" s="530" t="s">
        <v>550</v>
      </c>
      <c r="KIM22" s="530" t="s">
        <v>550</v>
      </c>
      <c r="KIN22" s="530" t="s">
        <v>550</v>
      </c>
      <c r="KIO22" s="530" t="s">
        <v>550</v>
      </c>
      <c r="KIP22" s="530" t="s">
        <v>550</v>
      </c>
      <c r="KIQ22" s="530" t="s">
        <v>550</v>
      </c>
      <c r="KIR22" s="530" t="s">
        <v>550</v>
      </c>
      <c r="KIS22" s="530" t="s">
        <v>550</v>
      </c>
      <c r="KIT22" s="530" t="s">
        <v>550</v>
      </c>
      <c r="KIU22" s="530" t="s">
        <v>550</v>
      </c>
      <c r="KIV22" s="530" t="s">
        <v>550</v>
      </c>
      <c r="KIW22" s="530" t="s">
        <v>550</v>
      </c>
      <c r="KIX22" s="530" t="s">
        <v>550</v>
      </c>
      <c r="KIY22" s="530" t="s">
        <v>550</v>
      </c>
      <c r="KIZ22" s="530" t="s">
        <v>550</v>
      </c>
      <c r="KJA22" s="530" t="s">
        <v>550</v>
      </c>
      <c r="KJB22" s="530" t="s">
        <v>550</v>
      </c>
      <c r="KJC22" s="530" t="s">
        <v>550</v>
      </c>
      <c r="KJD22" s="530" t="s">
        <v>550</v>
      </c>
      <c r="KJE22" s="530" t="s">
        <v>550</v>
      </c>
      <c r="KJF22" s="530" t="s">
        <v>550</v>
      </c>
      <c r="KJG22" s="530" t="s">
        <v>550</v>
      </c>
      <c r="KJH22" s="530" t="s">
        <v>550</v>
      </c>
      <c r="KJI22" s="530" t="s">
        <v>550</v>
      </c>
      <c r="KJJ22" s="530" t="s">
        <v>550</v>
      </c>
      <c r="KJK22" s="530" t="s">
        <v>550</v>
      </c>
      <c r="KJL22" s="530" t="s">
        <v>550</v>
      </c>
      <c r="KJM22" s="530" t="s">
        <v>550</v>
      </c>
      <c r="KJN22" s="530" t="s">
        <v>550</v>
      </c>
      <c r="KJO22" s="530" t="s">
        <v>550</v>
      </c>
      <c r="KJP22" s="530" t="s">
        <v>550</v>
      </c>
      <c r="KJQ22" s="530" t="s">
        <v>550</v>
      </c>
      <c r="KJR22" s="530" t="s">
        <v>550</v>
      </c>
      <c r="KJS22" s="530" t="s">
        <v>550</v>
      </c>
      <c r="KJT22" s="530" t="s">
        <v>550</v>
      </c>
      <c r="KJU22" s="530" t="s">
        <v>550</v>
      </c>
      <c r="KJV22" s="530" t="s">
        <v>550</v>
      </c>
      <c r="KJW22" s="530" t="s">
        <v>550</v>
      </c>
      <c r="KJX22" s="530" t="s">
        <v>550</v>
      </c>
      <c r="KJY22" s="530" t="s">
        <v>550</v>
      </c>
      <c r="KJZ22" s="530" t="s">
        <v>550</v>
      </c>
      <c r="KKA22" s="530" t="s">
        <v>550</v>
      </c>
      <c r="KKB22" s="530" t="s">
        <v>550</v>
      </c>
      <c r="KKC22" s="530" t="s">
        <v>550</v>
      </c>
      <c r="KKD22" s="530" t="s">
        <v>550</v>
      </c>
      <c r="KKE22" s="530" t="s">
        <v>550</v>
      </c>
      <c r="KKF22" s="530" t="s">
        <v>550</v>
      </c>
      <c r="KKG22" s="530" t="s">
        <v>550</v>
      </c>
      <c r="KKH22" s="530" t="s">
        <v>550</v>
      </c>
      <c r="KKI22" s="530" t="s">
        <v>550</v>
      </c>
      <c r="KKJ22" s="530" t="s">
        <v>550</v>
      </c>
      <c r="KKK22" s="530" t="s">
        <v>550</v>
      </c>
      <c r="KKL22" s="530" t="s">
        <v>550</v>
      </c>
      <c r="KKM22" s="530" t="s">
        <v>550</v>
      </c>
      <c r="KKN22" s="530" t="s">
        <v>550</v>
      </c>
      <c r="KKO22" s="530" t="s">
        <v>550</v>
      </c>
      <c r="KKP22" s="530" t="s">
        <v>550</v>
      </c>
      <c r="KKQ22" s="530" t="s">
        <v>550</v>
      </c>
      <c r="KKR22" s="530" t="s">
        <v>550</v>
      </c>
      <c r="KKS22" s="530" t="s">
        <v>550</v>
      </c>
      <c r="KKT22" s="530" t="s">
        <v>550</v>
      </c>
      <c r="KKU22" s="530" t="s">
        <v>550</v>
      </c>
      <c r="KKV22" s="530" t="s">
        <v>550</v>
      </c>
      <c r="KKW22" s="530" t="s">
        <v>550</v>
      </c>
      <c r="KKX22" s="530" t="s">
        <v>550</v>
      </c>
      <c r="KKY22" s="530" t="s">
        <v>550</v>
      </c>
      <c r="KKZ22" s="530" t="s">
        <v>550</v>
      </c>
      <c r="KLA22" s="530" t="s">
        <v>550</v>
      </c>
      <c r="KLB22" s="530" t="s">
        <v>550</v>
      </c>
      <c r="KLC22" s="530" t="s">
        <v>550</v>
      </c>
      <c r="KLD22" s="530" t="s">
        <v>550</v>
      </c>
      <c r="KLE22" s="530" t="s">
        <v>550</v>
      </c>
      <c r="KLF22" s="530" t="s">
        <v>550</v>
      </c>
      <c r="KLG22" s="530" t="s">
        <v>550</v>
      </c>
      <c r="KLH22" s="530" t="s">
        <v>550</v>
      </c>
      <c r="KLI22" s="530" t="s">
        <v>550</v>
      </c>
      <c r="KLJ22" s="530" t="s">
        <v>550</v>
      </c>
      <c r="KLK22" s="530" t="s">
        <v>550</v>
      </c>
      <c r="KLL22" s="530" t="s">
        <v>550</v>
      </c>
      <c r="KLM22" s="530" t="s">
        <v>550</v>
      </c>
      <c r="KLN22" s="530" t="s">
        <v>550</v>
      </c>
      <c r="KLO22" s="530" t="s">
        <v>550</v>
      </c>
      <c r="KLP22" s="530" t="s">
        <v>550</v>
      </c>
      <c r="KLQ22" s="530" t="s">
        <v>550</v>
      </c>
      <c r="KLR22" s="530" t="s">
        <v>550</v>
      </c>
      <c r="KLS22" s="530" t="s">
        <v>550</v>
      </c>
      <c r="KLT22" s="530" t="s">
        <v>550</v>
      </c>
      <c r="KLU22" s="530" t="s">
        <v>550</v>
      </c>
      <c r="KLV22" s="530" t="s">
        <v>550</v>
      </c>
      <c r="KLW22" s="530" t="s">
        <v>550</v>
      </c>
      <c r="KLX22" s="530" t="s">
        <v>550</v>
      </c>
      <c r="KLY22" s="530" t="s">
        <v>550</v>
      </c>
      <c r="KLZ22" s="530" t="s">
        <v>550</v>
      </c>
      <c r="KMA22" s="530" t="s">
        <v>550</v>
      </c>
      <c r="KMB22" s="530" t="s">
        <v>550</v>
      </c>
      <c r="KMC22" s="530" t="s">
        <v>550</v>
      </c>
      <c r="KMD22" s="530" t="s">
        <v>550</v>
      </c>
      <c r="KME22" s="530" t="s">
        <v>550</v>
      </c>
      <c r="KMF22" s="530" t="s">
        <v>550</v>
      </c>
      <c r="KMG22" s="530" t="s">
        <v>550</v>
      </c>
      <c r="KMH22" s="530" t="s">
        <v>550</v>
      </c>
      <c r="KMI22" s="530" t="s">
        <v>550</v>
      </c>
      <c r="KMJ22" s="530" t="s">
        <v>550</v>
      </c>
      <c r="KMK22" s="530" t="s">
        <v>550</v>
      </c>
      <c r="KML22" s="530" t="s">
        <v>550</v>
      </c>
      <c r="KMM22" s="530" t="s">
        <v>550</v>
      </c>
      <c r="KMN22" s="530" t="s">
        <v>550</v>
      </c>
      <c r="KMO22" s="530" t="s">
        <v>550</v>
      </c>
      <c r="KMP22" s="530" t="s">
        <v>550</v>
      </c>
      <c r="KMQ22" s="530" t="s">
        <v>550</v>
      </c>
      <c r="KMR22" s="530" t="s">
        <v>550</v>
      </c>
      <c r="KMS22" s="530" t="s">
        <v>550</v>
      </c>
      <c r="KMT22" s="530" t="s">
        <v>550</v>
      </c>
      <c r="KMU22" s="530" t="s">
        <v>550</v>
      </c>
      <c r="KMV22" s="530" t="s">
        <v>550</v>
      </c>
      <c r="KMW22" s="530" t="s">
        <v>550</v>
      </c>
      <c r="KMX22" s="530" t="s">
        <v>550</v>
      </c>
      <c r="KMY22" s="530" t="s">
        <v>550</v>
      </c>
      <c r="KMZ22" s="530" t="s">
        <v>550</v>
      </c>
      <c r="KNA22" s="530" t="s">
        <v>550</v>
      </c>
      <c r="KNB22" s="530" t="s">
        <v>550</v>
      </c>
      <c r="KNC22" s="530" t="s">
        <v>550</v>
      </c>
      <c r="KND22" s="530" t="s">
        <v>550</v>
      </c>
      <c r="KNE22" s="530" t="s">
        <v>550</v>
      </c>
      <c r="KNF22" s="530" t="s">
        <v>550</v>
      </c>
      <c r="KNG22" s="530" t="s">
        <v>550</v>
      </c>
      <c r="KNH22" s="530" t="s">
        <v>550</v>
      </c>
      <c r="KNI22" s="530" t="s">
        <v>550</v>
      </c>
      <c r="KNJ22" s="530" t="s">
        <v>550</v>
      </c>
      <c r="KNK22" s="530" t="s">
        <v>550</v>
      </c>
      <c r="KNL22" s="530" t="s">
        <v>550</v>
      </c>
      <c r="KNM22" s="530" t="s">
        <v>550</v>
      </c>
      <c r="KNN22" s="530" t="s">
        <v>550</v>
      </c>
      <c r="KNO22" s="530" t="s">
        <v>550</v>
      </c>
      <c r="KNP22" s="530" t="s">
        <v>550</v>
      </c>
      <c r="KNQ22" s="530" t="s">
        <v>550</v>
      </c>
      <c r="KNR22" s="530" t="s">
        <v>550</v>
      </c>
      <c r="KNS22" s="530" t="s">
        <v>550</v>
      </c>
      <c r="KNT22" s="530" t="s">
        <v>550</v>
      </c>
      <c r="KNU22" s="530" t="s">
        <v>550</v>
      </c>
      <c r="KNV22" s="530" t="s">
        <v>550</v>
      </c>
      <c r="KNW22" s="530" t="s">
        <v>550</v>
      </c>
      <c r="KNX22" s="530" t="s">
        <v>550</v>
      </c>
      <c r="KNY22" s="530" t="s">
        <v>550</v>
      </c>
      <c r="KNZ22" s="530" t="s">
        <v>550</v>
      </c>
      <c r="KOA22" s="530" t="s">
        <v>550</v>
      </c>
      <c r="KOB22" s="530" t="s">
        <v>550</v>
      </c>
      <c r="KOC22" s="530" t="s">
        <v>550</v>
      </c>
      <c r="KOD22" s="530" t="s">
        <v>550</v>
      </c>
      <c r="KOE22" s="530" t="s">
        <v>550</v>
      </c>
      <c r="KOF22" s="530" t="s">
        <v>550</v>
      </c>
      <c r="KOG22" s="530" t="s">
        <v>550</v>
      </c>
      <c r="KOH22" s="530" t="s">
        <v>550</v>
      </c>
      <c r="KOI22" s="530" t="s">
        <v>550</v>
      </c>
      <c r="KOJ22" s="530" t="s">
        <v>550</v>
      </c>
      <c r="KOK22" s="530" t="s">
        <v>550</v>
      </c>
      <c r="KOL22" s="530" t="s">
        <v>550</v>
      </c>
      <c r="KOM22" s="530" t="s">
        <v>550</v>
      </c>
      <c r="KON22" s="530" t="s">
        <v>550</v>
      </c>
      <c r="KOO22" s="530" t="s">
        <v>550</v>
      </c>
      <c r="KOP22" s="530" t="s">
        <v>550</v>
      </c>
      <c r="KOQ22" s="530" t="s">
        <v>550</v>
      </c>
      <c r="KOR22" s="530" t="s">
        <v>550</v>
      </c>
      <c r="KOS22" s="530" t="s">
        <v>550</v>
      </c>
      <c r="KOT22" s="530" t="s">
        <v>550</v>
      </c>
      <c r="KOU22" s="530" t="s">
        <v>550</v>
      </c>
      <c r="KOV22" s="530" t="s">
        <v>550</v>
      </c>
      <c r="KOW22" s="530" t="s">
        <v>550</v>
      </c>
      <c r="KOX22" s="530" t="s">
        <v>550</v>
      </c>
      <c r="KOY22" s="530" t="s">
        <v>550</v>
      </c>
      <c r="KOZ22" s="530" t="s">
        <v>550</v>
      </c>
      <c r="KPA22" s="530" t="s">
        <v>550</v>
      </c>
      <c r="KPB22" s="530" t="s">
        <v>550</v>
      </c>
      <c r="KPC22" s="530" t="s">
        <v>550</v>
      </c>
      <c r="KPD22" s="530" t="s">
        <v>550</v>
      </c>
      <c r="KPE22" s="530" t="s">
        <v>550</v>
      </c>
      <c r="KPF22" s="530" t="s">
        <v>550</v>
      </c>
      <c r="KPG22" s="530" t="s">
        <v>550</v>
      </c>
      <c r="KPH22" s="530" t="s">
        <v>550</v>
      </c>
      <c r="KPI22" s="530" t="s">
        <v>550</v>
      </c>
      <c r="KPJ22" s="530" t="s">
        <v>550</v>
      </c>
      <c r="KPK22" s="530" t="s">
        <v>550</v>
      </c>
      <c r="KPL22" s="530" t="s">
        <v>550</v>
      </c>
      <c r="KPM22" s="530" t="s">
        <v>550</v>
      </c>
      <c r="KPN22" s="530" t="s">
        <v>550</v>
      </c>
      <c r="KPO22" s="530" t="s">
        <v>550</v>
      </c>
      <c r="KPP22" s="530" t="s">
        <v>550</v>
      </c>
      <c r="KPQ22" s="530" t="s">
        <v>550</v>
      </c>
      <c r="KPR22" s="530" t="s">
        <v>550</v>
      </c>
      <c r="KPS22" s="530" t="s">
        <v>550</v>
      </c>
      <c r="KPT22" s="530" t="s">
        <v>550</v>
      </c>
      <c r="KPU22" s="530" t="s">
        <v>550</v>
      </c>
      <c r="KPV22" s="530" t="s">
        <v>550</v>
      </c>
      <c r="KPW22" s="530" t="s">
        <v>550</v>
      </c>
      <c r="KPX22" s="530" t="s">
        <v>550</v>
      </c>
      <c r="KPY22" s="530" t="s">
        <v>550</v>
      </c>
      <c r="KPZ22" s="530" t="s">
        <v>550</v>
      </c>
      <c r="KQA22" s="530" t="s">
        <v>550</v>
      </c>
      <c r="KQB22" s="530" t="s">
        <v>550</v>
      </c>
      <c r="KQC22" s="530" t="s">
        <v>550</v>
      </c>
      <c r="KQD22" s="530" t="s">
        <v>550</v>
      </c>
      <c r="KQE22" s="530" t="s">
        <v>550</v>
      </c>
      <c r="KQF22" s="530" t="s">
        <v>550</v>
      </c>
      <c r="KQG22" s="530" t="s">
        <v>550</v>
      </c>
      <c r="KQH22" s="530" t="s">
        <v>550</v>
      </c>
      <c r="KQI22" s="530" t="s">
        <v>550</v>
      </c>
      <c r="KQJ22" s="530" t="s">
        <v>550</v>
      </c>
      <c r="KQK22" s="530" t="s">
        <v>550</v>
      </c>
      <c r="KQL22" s="530" t="s">
        <v>550</v>
      </c>
      <c r="KQM22" s="530" t="s">
        <v>550</v>
      </c>
      <c r="KQN22" s="530" t="s">
        <v>550</v>
      </c>
      <c r="KQO22" s="530" t="s">
        <v>550</v>
      </c>
      <c r="KQP22" s="530" t="s">
        <v>550</v>
      </c>
      <c r="KQQ22" s="530" t="s">
        <v>550</v>
      </c>
      <c r="KQR22" s="530" t="s">
        <v>550</v>
      </c>
      <c r="KQS22" s="530" t="s">
        <v>550</v>
      </c>
      <c r="KQT22" s="530" t="s">
        <v>550</v>
      </c>
      <c r="KQU22" s="530" t="s">
        <v>550</v>
      </c>
      <c r="KQV22" s="530" t="s">
        <v>550</v>
      </c>
      <c r="KQW22" s="530" t="s">
        <v>550</v>
      </c>
      <c r="KQX22" s="530" t="s">
        <v>550</v>
      </c>
      <c r="KQY22" s="530" t="s">
        <v>550</v>
      </c>
      <c r="KQZ22" s="530" t="s">
        <v>550</v>
      </c>
      <c r="KRA22" s="530" t="s">
        <v>550</v>
      </c>
      <c r="KRB22" s="530" t="s">
        <v>550</v>
      </c>
      <c r="KRC22" s="530" t="s">
        <v>550</v>
      </c>
      <c r="KRD22" s="530" t="s">
        <v>550</v>
      </c>
      <c r="KRE22" s="530" t="s">
        <v>550</v>
      </c>
      <c r="KRF22" s="530" t="s">
        <v>550</v>
      </c>
      <c r="KRG22" s="530" t="s">
        <v>550</v>
      </c>
      <c r="KRH22" s="530" t="s">
        <v>550</v>
      </c>
      <c r="KRI22" s="530" t="s">
        <v>550</v>
      </c>
      <c r="KRJ22" s="530" t="s">
        <v>550</v>
      </c>
      <c r="KRK22" s="530" t="s">
        <v>550</v>
      </c>
      <c r="KRL22" s="530" t="s">
        <v>550</v>
      </c>
      <c r="KRM22" s="530" t="s">
        <v>550</v>
      </c>
      <c r="KRN22" s="530" t="s">
        <v>550</v>
      </c>
      <c r="KRO22" s="530" t="s">
        <v>550</v>
      </c>
      <c r="KRP22" s="530" t="s">
        <v>550</v>
      </c>
      <c r="KRQ22" s="530" t="s">
        <v>550</v>
      </c>
      <c r="KRR22" s="530" t="s">
        <v>550</v>
      </c>
      <c r="KRS22" s="530" t="s">
        <v>550</v>
      </c>
      <c r="KRT22" s="530" t="s">
        <v>550</v>
      </c>
      <c r="KRU22" s="530" t="s">
        <v>550</v>
      </c>
      <c r="KRV22" s="530" t="s">
        <v>550</v>
      </c>
      <c r="KRW22" s="530" t="s">
        <v>550</v>
      </c>
      <c r="KRX22" s="530" t="s">
        <v>550</v>
      </c>
      <c r="KRY22" s="530" t="s">
        <v>550</v>
      </c>
      <c r="KRZ22" s="530" t="s">
        <v>550</v>
      </c>
      <c r="KSA22" s="530" t="s">
        <v>550</v>
      </c>
      <c r="KSB22" s="530" t="s">
        <v>550</v>
      </c>
      <c r="KSC22" s="530" t="s">
        <v>550</v>
      </c>
      <c r="KSD22" s="530" t="s">
        <v>550</v>
      </c>
      <c r="KSE22" s="530" t="s">
        <v>550</v>
      </c>
      <c r="KSF22" s="530" t="s">
        <v>550</v>
      </c>
      <c r="KSG22" s="530" t="s">
        <v>550</v>
      </c>
      <c r="KSH22" s="530" t="s">
        <v>550</v>
      </c>
      <c r="KSI22" s="530" t="s">
        <v>550</v>
      </c>
      <c r="KSJ22" s="530" t="s">
        <v>550</v>
      </c>
      <c r="KSK22" s="530" t="s">
        <v>550</v>
      </c>
      <c r="KSL22" s="530" t="s">
        <v>550</v>
      </c>
      <c r="KSM22" s="530" t="s">
        <v>550</v>
      </c>
      <c r="KSN22" s="530" t="s">
        <v>550</v>
      </c>
      <c r="KSO22" s="530" t="s">
        <v>550</v>
      </c>
      <c r="KSP22" s="530" t="s">
        <v>550</v>
      </c>
      <c r="KSQ22" s="530" t="s">
        <v>550</v>
      </c>
      <c r="KSR22" s="530" t="s">
        <v>550</v>
      </c>
      <c r="KSS22" s="530" t="s">
        <v>550</v>
      </c>
      <c r="KST22" s="530" t="s">
        <v>550</v>
      </c>
      <c r="KSU22" s="530" t="s">
        <v>550</v>
      </c>
      <c r="KSV22" s="530" t="s">
        <v>550</v>
      </c>
      <c r="KSW22" s="530" t="s">
        <v>550</v>
      </c>
      <c r="KSX22" s="530" t="s">
        <v>550</v>
      </c>
      <c r="KSY22" s="530" t="s">
        <v>550</v>
      </c>
      <c r="KSZ22" s="530" t="s">
        <v>550</v>
      </c>
      <c r="KTA22" s="530" t="s">
        <v>550</v>
      </c>
      <c r="KTB22" s="530" t="s">
        <v>550</v>
      </c>
      <c r="KTC22" s="530" t="s">
        <v>550</v>
      </c>
      <c r="KTD22" s="530" t="s">
        <v>550</v>
      </c>
      <c r="KTE22" s="530" t="s">
        <v>550</v>
      </c>
      <c r="KTF22" s="530" t="s">
        <v>550</v>
      </c>
      <c r="KTG22" s="530" t="s">
        <v>550</v>
      </c>
      <c r="KTH22" s="530" t="s">
        <v>550</v>
      </c>
      <c r="KTI22" s="530" t="s">
        <v>550</v>
      </c>
      <c r="KTJ22" s="530" t="s">
        <v>550</v>
      </c>
      <c r="KTK22" s="530" t="s">
        <v>550</v>
      </c>
      <c r="KTL22" s="530" t="s">
        <v>550</v>
      </c>
      <c r="KTM22" s="530" t="s">
        <v>550</v>
      </c>
      <c r="KTN22" s="530" t="s">
        <v>550</v>
      </c>
      <c r="KTO22" s="530" t="s">
        <v>550</v>
      </c>
      <c r="KTP22" s="530" t="s">
        <v>550</v>
      </c>
      <c r="KTQ22" s="530" t="s">
        <v>550</v>
      </c>
      <c r="KTR22" s="530" t="s">
        <v>550</v>
      </c>
      <c r="KTS22" s="530" t="s">
        <v>550</v>
      </c>
      <c r="KTT22" s="530" t="s">
        <v>550</v>
      </c>
      <c r="KTU22" s="530" t="s">
        <v>550</v>
      </c>
      <c r="KTV22" s="530" t="s">
        <v>550</v>
      </c>
      <c r="KTW22" s="530" t="s">
        <v>550</v>
      </c>
      <c r="KTX22" s="530" t="s">
        <v>550</v>
      </c>
      <c r="KTY22" s="530" t="s">
        <v>550</v>
      </c>
      <c r="KTZ22" s="530" t="s">
        <v>550</v>
      </c>
      <c r="KUA22" s="530" t="s">
        <v>550</v>
      </c>
      <c r="KUB22" s="530" t="s">
        <v>550</v>
      </c>
      <c r="KUC22" s="530" t="s">
        <v>550</v>
      </c>
      <c r="KUD22" s="530" t="s">
        <v>550</v>
      </c>
      <c r="KUE22" s="530" t="s">
        <v>550</v>
      </c>
      <c r="KUF22" s="530" t="s">
        <v>550</v>
      </c>
      <c r="KUG22" s="530" t="s">
        <v>550</v>
      </c>
      <c r="KUH22" s="530" t="s">
        <v>550</v>
      </c>
      <c r="KUI22" s="530" t="s">
        <v>550</v>
      </c>
      <c r="KUJ22" s="530" t="s">
        <v>550</v>
      </c>
      <c r="KUK22" s="530" t="s">
        <v>550</v>
      </c>
      <c r="KUL22" s="530" t="s">
        <v>550</v>
      </c>
      <c r="KUM22" s="530" t="s">
        <v>550</v>
      </c>
      <c r="KUN22" s="530" t="s">
        <v>550</v>
      </c>
      <c r="KUO22" s="530" t="s">
        <v>550</v>
      </c>
      <c r="KUP22" s="530" t="s">
        <v>550</v>
      </c>
      <c r="KUQ22" s="530" t="s">
        <v>550</v>
      </c>
      <c r="KUR22" s="530" t="s">
        <v>550</v>
      </c>
      <c r="KUS22" s="530" t="s">
        <v>550</v>
      </c>
      <c r="KUT22" s="530" t="s">
        <v>550</v>
      </c>
      <c r="KUU22" s="530" t="s">
        <v>550</v>
      </c>
      <c r="KUV22" s="530" t="s">
        <v>550</v>
      </c>
      <c r="KUW22" s="530" t="s">
        <v>550</v>
      </c>
      <c r="KUX22" s="530" t="s">
        <v>550</v>
      </c>
      <c r="KUY22" s="530" t="s">
        <v>550</v>
      </c>
      <c r="KUZ22" s="530" t="s">
        <v>550</v>
      </c>
      <c r="KVA22" s="530" t="s">
        <v>550</v>
      </c>
      <c r="KVB22" s="530" t="s">
        <v>550</v>
      </c>
      <c r="KVC22" s="530" t="s">
        <v>550</v>
      </c>
      <c r="KVD22" s="530" t="s">
        <v>550</v>
      </c>
      <c r="KVE22" s="530" t="s">
        <v>550</v>
      </c>
      <c r="KVF22" s="530" t="s">
        <v>550</v>
      </c>
      <c r="KVG22" s="530" t="s">
        <v>550</v>
      </c>
      <c r="KVH22" s="530" t="s">
        <v>550</v>
      </c>
      <c r="KVI22" s="530" t="s">
        <v>550</v>
      </c>
      <c r="KVJ22" s="530" t="s">
        <v>550</v>
      </c>
      <c r="KVK22" s="530" t="s">
        <v>550</v>
      </c>
      <c r="KVL22" s="530" t="s">
        <v>550</v>
      </c>
      <c r="KVM22" s="530" t="s">
        <v>550</v>
      </c>
      <c r="KVN22" s="530" t="s">
        <v>550</v>
      </c>
      <c r="KVO22" s="530" t="s">
        <v>550</v>
      </c>
      <c r="KVP22" s="530" t="s">
        <v>550</v>
      </c>
      <c r="KVQ22" s="530" t="s">
        <v>550</v>
      </c>
      <c r="KVR22" s="530" t="s">
        <v>550</v>
      </c>
      <c r="KVS22" s="530" t="s">
        <v>550</v>
      </c>
      <c r="KVT22" s="530" t="s">
        <v>550</v>
      </c>
      <c r="KVU22" s="530" t="s">
        <v>550</v>
      </c>
      <c r="KVV22" s="530" t="s">
        <v>550</v>
      </c>
      <c r="KVW22" s="530" t="s">
        <v>550</v>
      </c>
      <c r="KVX22" s="530" t="s">
        <v>550</v>
      </c>
      <c r="KVY22" s="530" t="s">
        <v>550</v>
      </c>
      <c r="KVZ22" s="530" t="s">
        <v>550</v>
      </c>
      <c r="KWA22" s="530" t="s">
        <v>550</v>
      </c>
      <c r="KWB22" s="530" t="s">
        <v>550</v>
      </c>
      <c r="KWC22" s="530" t="s">
        <v>550</v>
      </c>
      <c r="KWD22" s="530" t="s">
        <v>550</v>
      </c>
      <c r="KWE22" s="530" t="s">
        <v>550</v>
      </c>
      <c r="KWF22" s="530" t="s">
        <v>550</v>
      </c>
      <c r="KWG22" s="530" t="s">
        <v>550</v>
      </c>
      <c r="KWH22" s="530" t="s">
        <v>550</v>
      </c>
      <c r="KWI22" s="530" t="s">
        <v>550</v>
      </c>
      <c r="KWJ22" s="530" t="s">
        <v>550</v>
      </c>
      <c r="KWK22" s="530" t="s">
        <v>550</v>
      </c>
      <c r="KWL22" s="530" t="s">
        <v>550</v>
      </c>
      <c r="KWM22" s="530" t="s">
        <v>550</v>
      </c>
      <c r="KWN22" s="530" t="s">
        <v>550</v>
      </c>
      <c r="KWO22" s="530" t="s">
        <v>550</v>
      </c>
      <c r="KWP22" s="530" t="s">
        <v>550</v>
      </c>
      <c r="KWQ22" s="530" t="s">
        <v>550</v>
      </c>
      <c r="KWR22" s="530" t="s">
        <v>550</v>
      </c>
      <c r="KWS22" s="530" t="s">
        <v>550</v>
      </c>
      <c r="KWT22" s="530" t="s">
        <v>550</v>
      </c>
      <c r="KWU22" s="530" t="s">
        <v>550</v>
      </c>
      <c r="KWV22" s="530" t="s">
        <v>550</v>
      </c>
      <c r="KWW22" s="530" t="s">
        <v>550</v>
      </c>
      <c r="KWX22" s="530" t="s">
        <v>550</v>
      </c>
      <c r="KWY22" s="530" t="s">
        <v>550</v>
      </c>
      <c r="KWZ22" s="530" t="s">
        <v>550</v>
      </c>
      <c r="KXA22" s="530" t="s">
        <v>550</v>
      </c>
      <c r="KXB22" s="530" t="s">
        <v>550</v>
      </c>
      <c r="KXC22" s="530" t="s">
        <v>550</v>
      </c>
      <c r="KXD22" s="530" t="s">
        <v>550</v>
      </c>
      <c r="KXE22" s="530" t="s">
        <v>550</v>
      </c>
      <c r="KXF22" s="530" t="s">
        <v>550</v>
      </c>
      <c r="KXG22" s="530" t="s">
        <v>550</v>
      </c>
      <c r="KXH22" s="530" t="s">
        <v>550</v>
      </c>
      <c r="KXI22" s="530" t="s">
        <v>550</v>
      </c>
      <c r="KXJ22" s="530" t="s">
        <v>550</v>
      </c>
      <c r="KXK22" s="530" t="s">
        <v>550</v>
      </c>
      <c r="KXL22" s="530" t="s">
        <v>550</v>
      </c>
      <c r="KXM22" s="530" t="s">
        <v>550</v>
      </c>
      <c r="KXN22" s="530" t="s">
        <v>550</v>
      </c>
      <c r="KXO22" s="530" t="s">
        <v>550</v>
      </c>
      <c r="KXP22" s="530" t="s">
        <v>550</v>
      </c>
      <c r="KXQ22" s="530" t="s">
        <v>550</v>
      </c>
      <c r="KXR22" s="530" t="s">
        <v>550</v>
      </c>
      <c r="KXS22" s="530" t="s">
        <v>550</v>
      </c>
      <c r="KXT22" s="530" t="s">
        <v>550</v>
      </c>
      <c r="KXU22" s="530" t="s">
        <v>550</v>
      </c>
      <c r="KXV22" s="530" t="s">
        <v>550</v>
      </c>
      <c r="KXW22" s="530" t="s">
        <v>550</v>
      </c>
      <c r="KXX22" s="530" t="s">
        <v>550</v>
      </c>
      <c r="KXY22" s="530" t="s">
        <v>550</v>
      </c>
      <c r="KXZ22" s="530" t="s">
        <v>550</v>
      </c>
      <c r="KYA22" s="530" t="s">
        <v>550</v>
      </c>
      <c r="KYB22" s="530" t="s">
        <v>550</v>
      </c>
      <c r="KYC22" s="530" t="s">
        <v>550</v>
      </c>
      <c r="KYD22" s="530" t="s">
        <v>550</v>
      </c>
      <c r="KYE22" s="530" t="s">
        <v>550</v>
      </c>
      <c r="KYF22" s="530" t="s">
        <v>550</v>
      </c>
      <c r="KYG22" s="530" t="s">
        <v>550</v>
      </c>
      <c r="KYH22" s="530" t="s">
        <v>550</v>
      </c>
      <c r="KYI22" s="530" t="s">
        <v>550</v>
      </c>
      <c r="KYJ22" s="530" t="s">
        <v>550</v>
      </c>
      <c r="KYK22" s="530" t="s">
        <v>550</v>
      </c>
      <c r="KYL22" s="530" t="s">
        <v>550</v>
      </c>
      <c r="KYM22" s="530" t="s">
        <v>550</v>
      </c>
      <c r="KYN22" s="530" t="s">
        <v>550</v>
      </c>
      <c r="KYO22" s="530" t="s">
        <v>550</v>
      </c>
      <c r="KYP22" s="530" t="s">
        <v>550</v>
      </c>
      <c r="KYQ22" s="530" t="s">
        <v>550</v>
      </c>
      <c r="KYR22" s="530" t="s">
        <v>550</v>
      </c>
      <c r="KYS22" s="530" t="s">
        <v>550</v>
      </c>
      <c r="KYT22" s="530" t="s">
        <v>550</v>
      </c>
      <c r="KYU22" s="530" t="s">
        <v>550</v>
      </c>
      <c r="KYV22" s="530" t="s">
        <v>550</v>
      </c>
      <c r="KYW22" s="530" t="s">
        <v>550</v>
      </c>
      <c r="KYX22" s="530" t="s">
        <v>550</v>
      </c>
      <c r="KYY22" s="530" t="s">
        <v>550</v>
      </c>
      <c r="KYZ22" s="530" t="s">
        <v>550</v>
      </c>
      <c r="KZA22" s="530" t="s">
        <v>550</v>
      </c>
      <c r="KZB22" s="530" t="s">
        <v>550</v>
      </c>
      <c r="KZC22" s="530" t="s">
        <v>550</v>
      </c>
      <c r="KZD22" s="530" t="s">
        <v>550</v>
      </c>
      <c r="KZE22" s="530" t="s">
        <v>550</v>
      </c>
      <c r="KZF22" s="530" t="s">
        <v>550</v>
      </c>
      <c r="KZG22" s="530" t="s">
        <v>550</v>
      </c>
      <c r="KZH22" s="530" t="s">
        <v>550</v>
      </c>
      <c r="KZI22" s="530" t="s">
        <v>550</v>
      </c>
      <c r="KZJ22" s="530" t="s">
        <v>550</v>
      </c>
      <c r="KZK22" s="530" t="s">
        <v>550</v>
      </c>
      <c r="KZL22" s="530" t="s">
        <v>550</v>
      </c>
      <c r="KZM22" s="530" t="s">
        <v>550</v>
      </c>
      <c r="KZN22" s="530" t="s">
        <v>550</v>
      </c>
      <c r="KZO22" s="530" t="s">
        <v>550</v>
      </c>
      <c r="KZP22" s="530" t="s">
        <v>550</v>
      </c>
      <c r="KZQ22" s="530" t="s">
        <v>550</v>
      </c>
      <c r="KZR22" s="530" t="s">
        <v>550</v>
      </c>
      <c r="KZS22" s="530" t="s">
        <v>550</v>
      </c>
      <c r="KZT22" s="530" t="s">
        <v>550</v>
      </c>
      <c r="KZU22" s="530" t="s">
        <v>550</v>
      </c>
      <c r="KZV22" s="530" t="s">
        <v>550</v>
      </c>
      <c r="KZW22" s="530" t="s">
        <v>550</v>
      </c>
      <c r="KZX22" s="530" t="s">
        <v>550</v>
      </c>
      <c r="KZY22" s="530" t="s">
        <v>550</v>
      </c>
      <c r="KZZ22" s="530" t="s">
        <v>550</v>
      </c>
      <c r="LAA22" s="530" t="s">
        <v>550</v>
      </c>
      <c r="LAB22" s="530" t="s">
        <v>550</v>
      </c>
      <c r="LAC22" s="530" t="s">
        <v>550</v>
      </c>
      <c r="LAD22" s="530" t="s">
        <v>550</v>
      </c>
      <c r="LAE22" s="530" t="s">
        <v>550</v>
      </c>
      <c r="LAF22" s="530" t="s">
        <v>550</v>
      </c>
      <c r="LAG22" s="530" t="s">
        <v>550</v>
      </c>
      <c r="LAH22" s="530" t="s">
        <v>550</v>
      </c>
      <c r="LAI22" s="530" t="s">
        <v>550</v>
      </c>
      <c r="LAJ22" s="530" t="s">
        <v>550</v>
      </c>
      <c r="LAK22" s="530" t="s">
        <v>550</v>
      </c>
      <c r="LAL22" s="530" t="s">
        <v>550</v>
      </c>
      <c r="LAM22" s="530" t="s">
        <v>550</v>
      </c>
      <c r="LAN22" s="530" t="s">
        <v>550</v>
      </c>
      <c r="LAO22" s="530" t="s">
        <v>550</v>
      </c>
      <c r="LAP22" s="530" t="s">
        <v>550</v>
      </c>
      <c r="LAQ22" s="530" t="s">
        <v>550</v>
      </c>
      <c r="LAR22" s="530" t="s">
        <v>550</v>
      </c>
      <c r="LAS22" s="530" t="s">
        <v>550</v>
      </c>
      <c r="LAT22" s="530" t="s">
        <v>550</v>
      </c>
      <c r="LAU22" s="530" t="s">
        <v>550</v>
      </c>
      <c r="LAV22" s="530" t="s">
        <v>550</v>
      </c>
      <c r="LAW22" s="530" t="s">
        <v>550</v>
      </c>
      <c r="LAX22" s="530" t="s">
        <v>550</v>
      </c>
      <c r="LAY22" s="530" t="s">
        <v>550</v>
      </c>
      <c r="LAZ22" s="530" t="s">
        <v>550</v>
      </c>
      <c r="LBA22" s="530" t="s">
        <v>550</v>
      </c>
      <c r="LBB22" s="530" t="s">
        <v>550</v>
      </c>
      <c r="LBC22" s="530" t="s">
        <v>550</v>
      </c>
      <c r="LBD22" s="530" t="s">
        <v>550</v>
      </c>
      <c r="LBE22" s="530" t="s">
        <v>550</v>
      </c>
      <c r="LBF22" s="530" t="s">
        <v>550</v>
      </c>
      <c r="LBG22" s="530" t="s">
        <v>550</v>
      </c>
      <c r="LBH22" s="530" t="s">
        <v>550</v>
      </c>
      <c r="LBI22" s="530" t="s">
        <v>550</v>
      </c>
      <c r="LBJ22" s="530" t="s">
        <v>550</v>
      </c>
      <c r="LBK22" s="530" t="s">
        <v>550</v>
      </c>
      <c r="LBL22" s="530" t="s">
        <v>550</v>
      </c>
      <c r="LBM22" s="530" t="s">
        <v>550</v>
      </c>
      <c r="LBN22" s="530" t="s">
        <v>550</v>
      </c>
      <c r="LBO22" s="530" t="s">
        <v>550</v>
      </c>
      <c r="LBP22" s="530" t="s">
        <v>550</v>
      </c>
      <c r="LBQ22" s="530" t="s">
        <v>550</v>
      </c>
      <c r="LBR22" s="530" t="s">
        <v>550</v>
      </c>
      <c r="LBS22" s="530" t="s">
        <v>550</v>
      </c>
      <c r="LBT22" s="530" t="s">
        <v>550</v>
      </c>
      <c r="LBU22" s="530" t="s">
        <v>550</v>
      </c>
      <c r="LBV22" s="530" t="s">
        <v>550</v>
      </c>
      <c r="LBW22" s="530" t="s">
        <v>550</v>
      </c>
      <c r="LBX22" s="530" t="s">
        <v>550</v>
      </c>
      <c r="LBY22" s="530" t="s">
        <v>550</v>
      </c>
      <c r="LBZ22" s="530" t="s">
        <v>550</v>
      </c>
      <c r="LCA22" s="530" t="s">
        <v>550</v>
      </c>
      <c r="LCB22" s="530" t="s">
        <v>550</v>
      </c>
      <c r="LCC22" s="530" t="s">
        <v>550</v>
      </c>
      <c r="LCD22" s="530" t="s">
        <v>550</v>
      </c>
      <c r="LCE22" s="530" t="s">
        <v>550</v>
      </c>
      <c r="LCF22" s="530" t="s">
        <v>550</v>
      </c>
      <c r="LCG22" s="530" t="s">
        <v>550</v>
      </c>
      <c r="LCH22" s="530" t="s">
        <v>550</v>
      </c>
      <c r="LCI22" s="530" t="s">
        <v>550</v>
      </c>
      <c r="LCJ22" s="530" t="s">
        <v>550</v>
      </c>
      <c r="LCK22" s="530" t="s">
        <v>550</v>
      </c>
      <c r="LCL22" s="530" t="s">
        <v>550</v>
      </c>
      <c r="LCM22" s="530" t="s">
        <v>550</v>
      </c>
      <c r="LCN22" s="530" t="s">
        <v>550</v>
      </c>
      <c r="LCO22" s="530" t="s">
        <v>550</v>
      </c>
      <c r="LCP22" s="530" t="s">
        <v>550</v>
      </c>
      <c r="LCQ22" s="530" t="s">
        <v>550</v>
      </c>
      <c r="LCR22" s="530" t="s">
        <v>550</v>
      </c>
      <c r="LCS22" s="530" t="s">
        <v>550</v>
      </c>
      <c r="LCT22" s="530" t="s">
        <v>550</v>
      </c>
      <c r="LCU22" s="530" t="s">
        <v>550</v>
      </c>
      <c r="LCV22" s="530" t="s">
        <v>550</v>
      </c>
      <c r="LCW22" s="530" t="s">
        <v>550</v>
      </c>
      <c r="LCX22" s="530" t="s">
        <v>550</v>
      </c>
      <c r="LCY22" s="530" t="s">
        <v>550</v>
      </c>
      <c r="LCZ22" s="530" t="s">
        <v>550</v>
      </c>
      <c r="LDA22" s="530" t="s">
        <v>550</v>
      </c>
      <c r="LDB22" s="530" t="s">
        <v>550</v>
      </c>
      <c r="LDC22" s="530" t="s">
        <v>550</v>
      </c>
      <c r="LDD22" s="530" t="s">
        <v>550</v>
      </c>
      <c r="LDE22" s="530" t="s">
        <v>550</v>
      </c>
      <c r="LDF22" s="530" t="s">
        <v>550</v>
      </c>
      <c r="LDG22" s="530" t="s">
        <v>550</v>
      </c>
      <c r="LDH22" s="530" t="s">
        <v>550</v>
      </c>
      <c r="LDI22" s="530" t="s">
        <v>550</v>
      </c>
      <c r="LDJ22" s="530" t="s">
        <v>550</v>
      </c>
      <c r="LDK22" s="530" t="s">
        <v>550</v>
      </c>
      <c r="LDL22" s="530" t="s">
        <v>550</v>
      </c>
      <c r="LDM22" s="530" t="s">
        <v>550</v>
      </c>
      <c r="LDN22" s="530" t="s">
        <v>550</v>
      </c>
      <c r="LDO22" s="530" t="s">
        <v>550</v>
      </c>
      <c r="LDP22" s="530" t="s">
        <v>550</v>
      </c>
      <c r="LDQ22" s="530" t="s">
        <v>550</v>
      </c>
      <c r="LDR22" s="530" t="s">
        <v>550</v>
      </c>
      <c r="LDS22" s="530" t="s">
        <v>550</v>
      </c>
      <c r="LDT22" s="530" t="s">
        <v>550</v>
      </c>
      <c r="LDU22" s="530" t="s">
        <v>550</v>
      </c>
      <c r="LDV22" s="530" t="s">
        <v>550</v>
      </c>
      <c r="LDW22" s="530" t="s">
        <v>550</v>
      </c>
      <c r="LDX22" s="530" t="s">
        <v>550</v>
      </c>
      <c r="LDY22" s="530" t="s">
        <v>550</v>
      </c>
      <c r="LDZ22" s="530" t="s">
        <v>550</v>
      </c>
      <c r="LEA22" s="530" t="s">
        <v>550</v>
      </c>
      <c r="LEB22" s="530" t="s">
        <v>550</v>
      </c>
      <c r="LEC22" s="530" t="s">
        <v>550</v>
      </c>
      <c r="LED22" s="530" t="s">
        <v>550</v>
      </c>
      <c r="LEE22" s="530" t="s">
        <v>550</v>
      </c>
      <c r="LEF22" s="530" t="s">
        <v>550</v>
      </c>
      <c r="LEG22" s="530" t="s">
        <v>550</v>
      </c>
      <c r="LEH22" s="530" t="s">
        <v>550</v>
      </c>
      <c r="LEI22" s="530" t="s">
        <v>550</v>
      </c>
      <c r="LEJ22" s="530" t="s">
        <v>550</v>
      </c>
      <c r="LEK22" s="530" t="s">
        <v>550</v>
      </c>
      <c r="LEL22" s="530" t="s">
        <v>550</v>
      </c>
      <c r="LEM22" s="530" t="s">
        <v>550</v>
      </c>
      <c r="LEN22" s="530" t="s">
        <v>550</v>
      </c>
      <c r="LEO22" s="530" t="s">
        <v>550</v>
      </c>
      <c r="LEP22" s="530" t="s">
        <v>550</v>
      </c>
      <c r="LEQ22" s="530" t="s">
        <v>550</v>
      </c>
      <c r="LER22" s="530" t="s">
        <v>550</v>
      </c>
      <c r="LES22" s="530" t="s">
        <v>550</v>
      </c>
      <c r="LET22" s="530" t="s">
        <v>550</v>
      </c>
      <c r="LEU22" s="530" t="s">
        <v>550</v>
      </c>
      <c r="LEV22" s="530" t="s">
        <v>550</v>
      </c>
      <c r="LEW22" s="530" t="s">
        <v>550</v>
      </c>
      <c r="LEX22" s="530" t="s">
        <v>550</v>
      </c>
      <c r="LEY22" s="530" t="s">
        <v>550</v>
      </c>
      <c r="LEZ22" s="530" t="s">
        <v>550</v>
      </c>
      <c r="LFA22" s="530" t="s">
        <v>550</v>
      </c>
      <c r="LFB22" s="530" t="s">
        <v>550</v>
      </c>
      <c r="LFC22" s="530" t="s">
        <v>550</v>
      </c>
      <c r="LFD22" s="530" t="s">
        <v>550</v>
      </c>
      <c r="LFE22" s="530" t="s">
        <v>550</v>
      </c>
      <c r="LFF22" s="530" t="s">
        <v>550</v>
      </c>
      <c r="LFG22" s="530" t="s">
        <v>550</v>
      </c>
      <c r="LFH22" s="530" t="s">
        <v>550</v>
      </c>
      <c r="LFI22" s="530" t="s">
        <v>550</v>
      </c>
      <c r="LFJ22" s="530" t="s">
        <v>550</v>
      </c>
      <c r="LFK22" s="530" t="s">
        <v>550</v>
      </c>
      <c r="LFL22" s="530" t="s">
        <v>550</v>
      </c>
      <c r="LFM22" s="530" t="s">
        <v>550</v>
      </c>
      <c r="LFN22" s="530" t="s">
        <v>550</v>
      </c>
      <c r="LFO22" s="530" t="s">
        <v>550</v>
      </c>
      <c r="LFP22" s="530" t="s">
        <v>550</v>
      </c>
      <c r="LFQ22" s="530" t="s">
        <v>550</v>
      </c>
      <c r="LFR22" s="530" t="s">
        <v>550</v>
      </c>
      <c r="LFS22" s="530" t="s">
        <v>550</v>
      </c>
      <c r="LFT22" s="530" t="s">
        <v>550</v>
      </c>
      <c r="LFU22" s="530" t="s">
        <v>550</v>
      </c>
      <c r="LFV22" s="530" t="s">
        <v>550</v>
      </c>
      <c r="LFW22" s="530" t="s">
        <v>550</v>
      </c>
      <c r="LFX22" s="530" t="s">
        <v>550</v>
      </c>
      <c r="LFY22" s="530" t="s">
        <v>550</v>
      </c>
      <c r="LFZ22" s="530" t="s">
        <v>550</v>
      </c>
      <c r="LGA22" s="530" t="s">
        <v>550</v>
      </c>
      <c r="LGB22" s="530" t="s">
        <v>550</v>
      </c>
      <c r="LGC22" s="530" t="s">
        <v>550</v>
      </c>
      <c r="LGD22" s="530" t="s">
        <v>550</v>
      </c>
      <c r="LGE22" s="530" t="s">
        <v>550</v>
      </c>
      <c r="LGF22" s="530" t="s">
        <v>550</v>
      </c>
      <c r="LGG22" s="530" t="s">
        <v>550</v>
      </c>
      <c r="LGH22" s="530" t="s">
        <v>550</v>
      </c>
      <c r="LGI22" s="530" t="s">
        <v>550</v>
      </c>
      <c r="LGJ22" s="530" t="s">
        <v>550</v>
      </c>
      <c r="LGK22" s="530" t="s">
        <v>550</v>
      </c>
      <c r="LGL22" s="530" t="s">
        <v>550</v>
      </c>
      <c r="LGM22" s="530" t="s">
        <v>550</v>
      </c>
      <c r="LGN22" s="530" t="s">
        <v>550</v>
      </c>
      <c r="LGO22" s="530" t="s">
        <v>550</v>
      </c>
      <c r="LGP22" s="530" t="s">
        <v>550</v>
      </c>
      <c r="LGQ22" s="530" t="s">
        <v>550</v>
      </c>
      <c r="LGR22" s="530" t="s">
        <v>550</v>
      </c>
      <c r="LGS22" s="530" t="s">
        <v>550</v>
      </c>
      <c r="LGT22" s="530" t="s">
        <v>550</v>
      </c>
      <c r="LGU22" s="530" t="s">
        <v>550</v>
      </c>
      <c r="LGV22" s="530" t="s">
        <v>550</v>
      </c>
      <c r="LGW22" s="530" t="s">
        <v>550</v>
      </c>
      <c r="LGX22" s="530" t="s">
        <v>550</v>
      </c>
      <c r="LGY22" s="530" t="s">
        <v>550</v>
      </c>
      <c r="LGZ22" s="530" t="s">
        <v>550</v>
      </c>
      <c r="LHA22" s="530" t="s">
        <v>550</v>
      </c>
      <c r="LHB22" s="530" t="s">
        <v>550</v>
      </c>
      <c r="LHC22" s="530" t="s">
        <v>550</v>
      </c>
      <c r="LHD22" s="530" t="s">
        <v>550</v>
      </c>
      <c r="LHE22" s="530" t="s">
        <v>550</v>
      </c>
      <c r="LHF22" s="530" t="s">
        <v>550</v>
      </c>
      <c r="LHG22" s="530" t="s">
        <v>550</v>
      </c>
      <c r="LHH22" s="530" t="s">
        <v>550</v>
      </c>
      <c r="LHI22" s="530" t="s">
        <v>550</v>
      </c>
      <c r="LHJ22" s="530" t="s">
        <v>550</v>
      </c>
      <c r="LHK22" s="530" t="s">
        <v>550</v>
      </c>
      <c r="LHL22" s="530" t="s">
        <v>550</v>
      </c>
      <c r="LHM22" s="530" t="s">
        <v>550</v>
      </c>
      <c r="LHN22" s="530" t="s">
        <v>550</v>
      </c>
      <c r="LHO22" s="530" t="s">
        <v>550</v>
      </c>
      <c r="LHP22" s="530" t="s">
        <v>550</v>
      </c>
      <c r="LHQ22" s="530" t="s">
        <v>550</v>
      </c>
      <c r="LHR22" s="530" t="s">
        <v>550</v>
      </c>
      <c r="LHS22" s="530" t="s">
        <v>550</v>
      </c>
      <c r="LHT22" s="530" t="s">
        <v>550</v>
      </c>
      <c r="LHU22" s="530" t="s">
        <v>550</v>
      </c>
      <c r="LHV22" s="530" t="s">
        <v>550</v>
      </c>
      <c r="LHW22" s="530" t="s">
        <v>550</v>
      </c>
      <c r="LHX22" s="530" t="s">
        <v>550</v>
      </c>
      <c r="LHY22" s="530" t="s">
        <v>550</v>
      </c>
      <c r="LHZ22" s="530" t="s">
        <v>550</v>
      </c>
      <c r="LIA22" s="530" t="s">
        <v>550</v>
      </c>
      <c r="LIB22" s="530" t="s">
        <v>550</v>
      </c>
      <c r="LIC22" s="530" t="s">
        <v>550</v>
      </c>
      <c r="LID22" s="530" t="s">
        <v>550</v>
      </c>
      <c r="LIE22" s="530" t="s">
        <v>550</v>
      </c>
      <c r="LIF22" s="530" t="s">
        <v>550</v>
      </c>
      <c r="LIG22" s="530" t="s">
        <v>550</v>
      </c>
      <c r="LIH22" s="530" t="s">
        <v>550</v>
      </c>
      <c r="LII22" s="530" t="s">
        <v>550</v>
      </c>
      <c r="LIJ22" s="530" t="s">
        <v>550</v>
      </c>
      <c r="LIK22" s="530" t="s">
        <v>550</v>
      </c>
      <c r="LIL22" s="530" t="s">
        <v>550</v>
      </c>
      <c r="LIM22" s="530" t="s">
        <v>550</v>
      </c>
      <c r="LIN22" s="530" t="s">
        <v>550</v>
      </c>
      <c r="LIO22" s="530" t="s">
        <v>550</v>
      </c>
      <c r="LIP22" s="530" t="s">
        <v>550</v>
      </c>
      <c r="LIQ22" s="530" t="s">
        <v>550</v>
      </c>
      <c r="LIR22" s="530" t="s">
        <v>550</v>
      </c>
      <c r="LIS22" s="530" t="s">
        <v>550</v>
      </c>
      <c r="LIT22" s="530" t="s">
        <v>550</v>
      </c>
      <c r="LIU22" s="530" t="s">
        <v>550</v>
      </c>
      <c r="LIV22" s="530" t="s">
        <v>550</v>
      </c>
      <c r="LIW22" s="530" t="s">
        <v>550</v>
      </c>
      <c r="LIX22" s="530" t="s">
        <v>550</v>
      </c>
      <c r="LIY22" s="530" t="s">
        <v>550</v>
      </c>
      <c r="LIZ22" s="530" t="s">
        <v>550</v>
      </c>
      <c r="LJA22" s="530" t="s">
        <v>550</v>
      </c>
      <c r="LJB22" s="530" t="s">
        <v>550</v>
      </c>
      <c r="LJC22" s="530" t="s">
        <v>550</v>
      </c>
      <c r="LJD22" s="530" t="s">
        <v>550</v>
      </c>
      <c r="LJE22" s="530" t="s">
        <v>550</v>
      </c>
      <c r="LJF22" s="530" t="s">
        <v>550</v>
      </c>
      <c r="LJG22" s="530" t="s">
        <v>550</v>
      </c>
      <c r="LJH22" s="530" t="s">
        <v>550</v>
      </c>
      <c r="LJI22" s="530" t="s">
        <v>550</v>
      </c>
      <c r="LJJ22" s="530" t="s">
        <v>550</v>
      </c>
      <c r="LJK22" s="530" t="s">
        <v>550</v>
      </c>
      <c r="LJL22" s="530" t="s">
        <v>550</v>
      </c>
      <c r="LJM22" s="530" t="s">
        <v>550</v>
      </c>
      <c r="LJN22" s="530" t="s">
        <v>550</v>
      </c>
      <c r="LJO22" s="530" t="s">
        <v>550</v>
      </c>
      <c r="LJP22" s="530" t="s">
        <v>550</v>
      </c>
      <c r="LJQ22" s="530" t="s">
        <v>550</v>
      </c>
      <c r="LJR22" s="530" t="s">
        <v>550</v>
      </c>
      <c r="LJS22" s="530" t="s">
        <v>550</v>
      </c>
      <c r="LJT22" s="530" t="s">
        <v>550</v>
      </c>
      <c r="LJU22" s="530" t="s">
        <v>550</v>
      </c>
      <c r="LJV22" s="530" t="s">
        <v>550</v>
      </c>
      <c r="LJW22" s="530" t="s">
        <v>550</v>
      </c>
      <c r="LJX22" s="530" t="s">
        <v>550</v>
      </c>
      <c r="LJY22" s="530" t="s">
        <v>550</v>
      </c>
      <c r="LJZ22" s="530" t="s">
        <v>550</v>
      </c>
      <c r="LKA22" s="530" t="s">
        <v>550</v>
      </c>
      <c r="LKB22" s="530" t="s">
        <v>550</v>
      </c>
      <c r="LKC22" s="530" t="s">
        <v>550</v>
      </c>
      <c r="LKD22" s="530" t="s">
        <v>550</v>
      </c>
      <c r="LKE22" s="530" t="s">
        <v>550</v>
      </c>
      <c r="LKF22" s="530" t="s">
        <v>550</v>
      </c>
      <c r="LKG22" s="530" t="s">
        <v>550</v>
      </c>
      <c r="LKH22" s="530" t="s">
        <v>550</v>
      </c>
      <c r="LKI22" s="530" t="s">
        <v>550</v>
      </c>
      <c r="LKJ22" s="530" t="s">
        <v>550</v>
      </c>
      <c r="LKK22" s="530" t="s">
        <v>550</v>
      </c>
      <c r="LKL22" s="530" t="s">
        <v>550</v>
      </c>
      <c r="LKM22" s="530" t="s">
        <v>550</v>
      </c>
      <c r="LKN22" s="530" t="s">
        <v>550</v>
      </c>
      <c r="LKO22" s="530" t="s">
        <v>550</v>
      </c>
      <c r="LKP22" s="530" t="s">
        <v>550</v>
      </c>
      <c r="LKQ22" s="530" t="s">
        <v>550</v>
      </c>
      <c r="LKR22" s="530" t="s">
        <v>550</v>
      </c>
      <c r="LKS22" s="530" t="s">
        <v>550</v>
      </c>
      <c r="LKT22" s="530" t="s">
        <v>550</v>
      </c>
      <c r="LKU22" s="530" t="s">
        <v>550</v>
      </c>
      <c r="LKV22" s="530" t="s">
        <v>550</v>
      </c>
      <c r="LKW22" s="530" t="s">
        <v>550</v>
      </c>
      <c r="LKX22" s="530" t="s">
        <v>550</v>
      </c>
      <c r="LKY22" s="530" t="s">
        <v>550</v>
      </c>
      <c r="LKZ22" s="530" t="s">
        <v>550</v>
      </c>
      <c r="LLA22" s="530" t="s">
        <v>550</v>
      </c>
      <c r="LLB22" s="530" t="s">
        <v>550</v>
      </c>
      <c r="LLC22" s="530" t="s">
        <v>550</v>
      </c>
      <c r="LLD22" s="530" t="s">
        <v>550</v>
      </c>
      <c r="LLE22" s="530" t="s">
        <v>550</v>
      </c>
      <c r="LLF22" s="530" t="s">
        <v>550</v>
      </c>
      <c r="LLG22" s="530" t="s">
        <v>550</v>
      </c>
      <c r="LLH22" s="530" t="s">
        <v>550</v>
      </c>
      <c r="LLI22" s="530" t="s">
        <v>550</v>
      </c>
      <c r="LLJ22" s="530" t="s">
        <v>550</v>
      </c>
      <c r="LLK22" s="530" t="s">
        <v>550</v>
      </c>
      <c r="LLL22" s="530" t="s">
        <v>550</v>
      </c>
      <c r="LLM22" s="530" t="s">
        <v>550</v>
      </c>
      <c r="LLN22" s="530" t="s">
        <v>550</v>
      </c>
      <c r="LLO22" s="530" t="s">
        <v>550</v>
      </c>
      <c r="LLP22" s="530" t="s">
        <v>550</v>
      </c>
      <c r="LLQ22" s="530" t="s">
        <v>550</v>
      </c>
      <c r="LLR22" s="530" t="s">
        <v>550</v>
      </c>
      <c r="LLS22" s="530" t="s">
        <v>550</v>
      </c>
      <c r="LLT22" s="530" t="s">
        <v>550</v>
      </c>
      <c r="LLU22" s="530" t="s">
        <v>550</v>
      </c>
      <c r="LLV22" s="530" t="s">
        <v>550</v>
      </c>
      <c r="LLW22" s="530" t="s">
        <v>550</v>
      </c>
      <c r="LLX22" s="530" t="s">
        <v>550</v>
      </c>
      <c r="LLY22" s="530" t="s">
        <v>550</v>
      </c>
      <c r="LLZ22" s="530" t="s">
        <v>550</v>
      </c>
      <c r="LMA22" s="530" t="s">
        <v>550</v>
      </c>
      <c r="LMB22" s="530" t="s">
        <v>550</v>
      </c>
      <c r="LMC22" s="530" t="s">
        <v>550</v>
      </c>
      <c r="LMD22" s="530" t="s">
        <v>550</v>
      </c>
      <c r="LME22" s="530" t="s">
        <v>550</v>
      </c>
      <c r="LMF22" s="530" t="s">
        <v>550</v>
      </c>
      <c r="LMG22" s="530" t="s">
        <v>550</v>
      </c>
      <c r="LMH22" s="530" t="s">
        <v>550</v>
      </c>
      <c r="LMI22" s="530" t="s">
        <v>550</v>
      </c>
      <c r="LMJ22" s="530" t="s">
        <v>550</v>
      </c>
      <c r="LMK22" s="530" t="s">
        <v>550</v>
      </c>
      <c r="LML22" s="530" t="s">
        <v>550</v>
      </c>
      <c r="LMM22" s="530" t="s">
        <v>550</v>
      </c>
      <c r="LMN22" s="530" t="s">
        <v>550</v>
      </c>
      <c r="LMO22" s="530" t="s">
        <v>550</v>
      </c>
      <c r="LMP22" s="530" t="s">
        <v>550</v>
      </c>
      <c r="LMQ22" s="530" t="s">
        <v>550</v>
      </c>
      <c r="LMR22" s="530" t="s">
        <v>550</v>
      </c>
      <c r="LMS22" s="530" t="s">
        <v>550</v>
      </c>
      <c r="LMT22" s="530" t="s">
        <v>550</v>
      </c>
      <c r="LMU22" s="530" t="s">
        <v>550</v>
      </c>
      <c r="LMV22" s="530" t="s">
        <v>550</v>
      </c>
      <c r="LMW22" s="530" t="s">
        <v>550</v>
      </c>
      <c r="LMX22" s="530" t="s">
        <v>550</v>
      </c>
      <c r="LMY22" s="530" t="s">
        <v>550</v>
      </c>
      <c r="LMZ22" s="530" t="s">
        <v>550</v>
      </c>
      <c r="LNA22" s="530" t="s">
        <v>550</v>
      </c>
      <c r="LNB22" s="530" t="s">
        <v>550</v>
      </c>
      <c r="LNC22" s="530" t="s">
        <v>550</v>
      </c>
      <c r="LND22" s="530" t="s">
        <v>550</v>
      </c>
      <c r="LNE22" s="530" t="s">
        <v>550</v>
      </c>
      <c r="LNF22" s="530" t="s">
        <v>550</v>
      </c>
      <c r="LNG22" s="530" t="s">
        <v>550</v>
      </c>
      <c r="LNH22" s="530" t="s">
        <v>550</v>
      </c>
      <c r="LNI22" s="530" t="s">
        <v>550</v>
      </c>
      <c r="LNJ22" s="530" t="s">
        <v>550</v>
      </c>
      <c r="LNK22" s="530" t="s">
        <v>550</v>
      </c>
      <c r="LNL22" s="530" t="s">
        <v>550</v>
      </c>
      <c r="LNM22" s="530" t="s">
        <v>550</v>
      </c>
      <c r="LNN22" s="530" t="s">
        <v>550</v>
      </c>
      <c r="LNO22" s="530" t="s">
        <v>550</v>
      </c>
      <c r="LNP22" s="530" t="s">
        <v>550</v>
      </c>
      <c r="LNQ22" s="530" t="s">
        <v>550</v>
      </c>
      <c r="LNR22" s="530" t="s">
        <v>550</v>
      </c>
      <c r="LNS22" s="530" t="s">
        <v>550</v>
      </c>
      <c r="LNT22" s="530" t="s">
        <v>550</v>
      </c>
      <c r="LNU22" s="530" t="s">
        <v>550</v>
      </c>
      <c r="LNV22" s="530" t="s">
        <v>550</v>
      </c>
      <c r="LNW22" s="530" t="s">
        <v>550</v>
      </c>
      <c r="LNX22" s="530" t="s">
        <v>550</v>
      </c>
      <c r="LNY22" s="530" t="s">
        <v>550</v>
      </c>
      <c r="LNZ22" s="530" t="s">
        <v>550</v>
      </c>
      <c r="LOA22" s="530" t="s">
        <v>550</v>
      </c>
      <c r="LOB22" s="530" t="s">
        <v>550</v>
      </c>
      <c r="LOC22" s="530" t="s">
        <v>550</v>
      </c>
      <c r="LOD22" s="530" t="s">
        <v>550</v>
      </c>
      <c r="LOE22" s="530" t="s">
        <v>550</v>
      </c>
      <c r="LOF22" s="530" t="s">
        <v>550</v>
      </c>
      <c r="LOG22" s="530" t="s">
        <v>550</v>
      </c>
      <c r="LOH22" s="530" t="s">
        <v>550</v>
      </c>
      <c r="LOI22" s="530" t="s">
        <v>550</v>
      </c>
      <c r="LOJ22" s="530" t="s">
        <v>550</v>
      </c>
      <c r="LOK22" s="530" t="s">
        <v>550</v>
      </c>
      <c r="LOL22" s="530" t="s">
        <v>550</v>
      </c>
      <c r="LOM22" s="530" t="s">
        <v>550</v>
      </c>
      <c r="LON22" s="530" t="s">
        <v>550</v>
      </c>
      <c r="LOO22" s="530" t="s">
        <v>550</v>
      </c>
      <c r="LOP22" s="530" t="s">
        <v>550</v>
      </c>
      <c r="LOQ22" s="530" t="s">
        <v>550</v>
      </c>
      <c r="LOR22" s="530" t="s">
        <v>550</v>
      </c>
      <c r="LOS22" s="530" t="s">
        <v>550</v>
      </c>
      <c r="LOT22" s="530" t="s">
        <v>550</v>
      </c>
      <c r="LOU22" s="530" t="s">
        <v>550</v>
      </c>
      <c r="LOV22" s="530" t="s">
        <v>550</v>
      </c>
      <c r="LOW22" s="530" t="s">
        <v>550</v>
      </c>
      <c r="LOX22" s="530" t="s">
        <v>550</v>
      </c>
      <c r="LOY22" s="530" t="s">
        <v>550</v>
      </c>
      <c r="LOZ22" s="530" t="s">
        <v>550</v>
      </c>
      <c r="LPA22" s="530" t="s">
        <v>550</v>
      </c>
      <c r="LPB22" s="530" t="s">
        <v>550</v>
      </c>
      <c r="LPC22" s="530" t="s">
        <v>550</v>
      </c>
      <c r="LPD22" s="530" t="s">
        <v>550</v>
      </c>
      <c r="LPE22" s="530" t="s">
        <v>550</v>
      </c>
      <c r="LPF22" s="530" t="s">
        <v>550</v>
      </c>
      <c r="LPG22" s="530" t="s">
        <v>550</v>
      </c>
      <c r="LPH22" s="530" t="s">
        <v>550</v>
      </c>
      <c r="LPI22" s="530" t="s">
        <v>550</v>
      </c>
      <c r="LPJ22" s="530" t="s">
        <v>550</v>
      </c>
      <c r="LPK22" s="530" t="s">
        <v>550</v>
      </c>
      <c r="LPL22" s="530" t="s">
        <v>550</v>
      </c>
      <c r="LPM22" s="530" t="s">
        <v>550</v>
      </c>
      <c r="LPN22" s="530" t="s">
        <v>550</v>
      </c>
      <c r="LPO22" s="530" t="s">
        <v>550</v>
      </c>
      <c r="LPP22" s="530" t="s">
        <v>550</v>
      </c>
      <c r="LPQ22" s="530" t="s">
        <v>550</v>
      </c>
      <c r="LPR22" s="530" t="s">
        <v>550</v>
      </c>
      <c r="LPS22" s="530" t="s">
        <v>550</v>
      </c>
      <c r="LPT22" s="530" t="s">
        <v>550</v>
      </c>
      <c r="LPU22" s="530" t="s">
        <v>550</v>
      </c>
      <c r="LPV22" s="530" t="s">
        <v>550</v>
      </c>
      <c r="LPW22" s="530" t="s">
        <v>550</v>
      </c>
      <c r="LPX22" s="530" t="s">
        <v>550</v>
      </c>
      <c r="LPY22" s="530" t="s">
        <v>550</v>
      </c>
      <c r="LPZ22" s="530" t="s">
        <v>550</v>
      </c>
      <c r="LQA22" s="530" t="s">
        <v>550</v>
      </c>
      <c r="LQB22" s="530" t="s">
        <v>550</v>
      </c>
      <c r="LQC22" s="530" t="s">
        <v>550</v>
      </c>
      <c r="LQD22" s="530" t="s">
        <v>550</v>
      </c>
      <c r="LQE22" s="530" t="s">
        <v>550</v>
      </c>
      <c r="LQF22" s="530" t="s">
        <v>550</v>
      </c>
      <c r="LQG22" s="530" t="s">
        <v>550</v>
      </c>
      <c r="LQH22" s="530" t="s">
        <v>550</v>
      </c>
      <c r="LQI22" s="530" t="s">
        <v>550</v>
      </c>
      <c r="LQJ22" s="530" t="s">
        <v>550</v>
      </c>
      <c r="LQK22" s="530" t="s">
        <v>550</v>
      </c>
      <c r="LQL22" s="530" t="s">
        <v>550</v>
      </c>
      <c r="LQM22" s="530" t="s">
        <v>550</v>
      </c>
      <c r="LQN22" s="530" t="s">
        <v>550</v>
      </c>
      <c r="LQO22" s="530" t="s">
        <v>550</v>
      </c>
      <c r="LQP22" s="530" t="s">
        <v>550</v>
      </c>
      <c r="LQQ22" s="530" t="s">
        <v>550</v>
      </c>
      <c r="LQR22" s="530" t="s">
        <v>550</v>
      </c>
      <c r="LQS22" s="530" t="s">
        <v>550</v>
      </c>
      <c r="LQT22" s="530" t="s">
        <v>550</v>
      </c>
      <c r="LQU22" s="530" t="s">
        <v>550</v>
      </c>
      <c r="LQV22" s="530" t="s">
        <v>550</v>
      </c>
      <c r="LQW22" s="530" t="s">
        <v>550</v>
      </c>
      <c r="LQX22" s="530" t="s">
        <v>550</v>
      </c>
      <c r="LQY22" s="530" t="s">
        <v>550</v>
      </c>
      <c r="LQZ22" s="530" t="s">
        <v>550</v>
      </c>
      <c r="LRA22" s="530" t="s">
        <v>550</v>
      </c>
      <c r="LRB22" s="530" t="s">
        <v>550</v>
      </c>
      <c r="LRC22" s="530" t="s">
        <v>550</v>
      </c>
      <c r="LRD22" s="530" t="s">
        <v>550</v>
      </c>
      <c r="LRE22" s="530" t="s">
        <v>550</v>
      </c>
      <c r="LRF22" s="530" t="s">
        <v>550</v>
      </c>
      <c r="LRG22" s="530" t="s">
        <v>550</v>
      </c>
      <c r="LRH22" s="530" t="s">
        <v>550</v>
      </c>
      <c r="LRI22" s="530" t="s">
        <v>550</v>
      </c>
      <c r="LRJ22" s="530" t="s">
        <v>550</v>
      </c>
      <c r="LRK22" s="530" t="s">
        <v>550</v>
      </c>
      <c r="LRL22" s="530" t="s">
        <v>550</v>
      </c>
      <c r="LRM22" s="530" t="s">
        <v>550</v>
      </c>
      <c r="LRN22" s="530" t="s">
        <v>550</v>
      </c>
      <c r="LRO22" s="530" t="s">
        <v>550</v>
      </c>
      <c r="LRP22" s="530" t="s">
        <v>550</v>
      </c>
      <c r="LRQ22" s="530" t="s">
        <v>550</v>
      </c>
      <c r="LRR22" s="530" t="s">
        <v>550</v>
      </c>
      <c r="LRS22" s="530" t="s">
        <v>550</v>
      </c>
      <c r="LRT22" s="530" t="s">
        <v>550</v>
      </c>
      <c r="LRU22" s="530" t="s">
        <v>550</v>
      </c>
      <c r="LRV22" s="530" t="s">
        <v>550</v>
      </c>
      <c r="LRW22" s="530" t="s">
        <v>550</v>
      </c>
      <c r="LRX22" s="530" t="s">
        <v>550</v>
      </c>
      <c r="LRY22" s="530" t="s">
        <v>550</v>
      </c>
      <c r="LRZ22" s="530" t="s">
        <v>550</v>
      </c>
      <c r="LSA22" s="530" t="s">
        <v>550</v>
      </c>
      <c r="LSB22" s="530" t="s">
        <v>550</v>
      </c>
      <c r="LSC22" s="530" t="s">
        <v>550</v>
      </c>
      <c r="LSD22" s="530" t="s">
        <v>550</v>
      </c>
      <c r="LSE22" s="530" t="s">
        <v>550</v>
      </c>
      <c r="LSF22" s="530" t="s">
        <v>550</v>
      </c>
      <c r="LSG22" s="530" t="s">
        <v>550</v>
      </c>
      <c r="LSH22" s="530" t="s">
        <v>550</v>
      </c>
      <c r="LSI22" s="530" t="s">
        <v>550</v>
      </c>
      <c r="LSJ22" s="530" t="s">
        <v>550</v>
      </c>
      <c r="LSK22" s="530" t="s">
        <v>550</v>
      </c>
      <c r="LSL22" s="530" t="s">
        <v>550</v>
      </c>
      <c r="LSM22" s="530" t="s">
        <v>550</v>
      </c>
      <c r="LSN22" s="530" t="s">
        <v>550</v>
      </c>
      <c r="LSO22" s="530" t="s">
        <v>550</v>
      </c>
      <c r="LSP22" s="530" t="s">
        <v>550</v>
      </c>
      <c r="LSQ22" s="530" t="s">
        <v>550</v>
      </c>
      <c r="LSR22" s="530" t="s">
        <v>550</v>
      </c>
      <c r="LSS22" s="530" t="s">
        <v>550</v>
      </c>
      <c r="LST22" s="530" t="s">
        <v>550</v>
      </c>
      <c r="LSU22" s="530" t="s">
        <v>550</v>
      </c>
      <c r="LSV22" s="530" t="s">
        <v>550</v>
      </c>
      <c r="LSW22" s="530" t="s">
        <v>550</v>
      </c>
      <c r="LSX22" s="530" t="s">
        <v>550</v>
      </c>
      <c r="LSY22" s="530" t="s">
        <v>550</v>
      </c>
      <c r="LSZ22" s="530" t="s">
        <v>550</v>
      </c>
      <c r="LTA22" s="530" t="s">
        <v>550</v>
      </c>
      <c r="LTB22" s="530" t="s">
        <v>550</v>
      </c>
      <c r="LTC22" s="530" t="s">
        <v>550</v>
      </c>
      <c r="LTD22" s="530" t="s">
        <v>550</v>
      </c>
      <c r="LTE22" s="530" t="s">
        <v>550</v>
      </c>
      <c r="LTF22" s="530" t="s">
        <v>550</v>
      </c>
      <c r="LTG22" s="530" t="s">
        <v>550</v>
      </c>
      <c r="LTH22" s="530" t="s">
        <v>550</v>
      </c>
      <c r="LTI22" s="530" t="s">
        <v>550</v>
      </c>
      <c r="LTJ22" s="530" t="s">
        <v>550</v>
      </c>
      <c r="LTK22" s="530" t="s">
        <v>550</v>
      </c>
      <c r="LTL22" s="530" t="s">
        <v>550</v>
      </c>
      <c r="LTM22" s="530" t="s">
        <v>550</v>
      </c>
      <c r="LTN22" s="530" t="s">
        <v>550</v>
      </c>
      <c r="LTO22" s="530" t="s">
        <v>550</v>
      </c>
      <c r="LTP22" s="530" t="s">
        <v>550</v>
      </c>
      <c r="LTQ22" s="530" t="s">
        <v>550</v>
      </c>
      <c r="LTR22" s="530" t="s">
        <v>550</v>
      </c>
      <c r="LTS22" s="530" t="s">
        <v>550</v>
      </c>
      <c r="LTT22" s="530" t="s">
        <v>550</v>
      </c>
      <c r="LTU22" s="530" t="s">
        <v>550</v>
      </c>
      <c r="LTV22" s="530" t="s">
        <v>550</v>
      </c>
      <c r="LTW22" s="530" t="s">
        <v>550</v>
      </c>
      <c r="LTX22" s="530" t="s">
        <v>550</v>
      </c>
      <c r="LTY22" s="530" t="s">
        <v>550</v>
      </c>
      <c r="LTZ22" s="530" t="s">
        <v>550</v>
      </c>
      <c r="LUA22" s="530" t="s">
        <v>550</v>
      </c>
      <c r="LUB22" s="530" t="s">
        <v>550</v>
      </c>
      <c r="LUC22" s="530" t="s">
        <v>550</v>
      </c>
      <c r="LUD22" s="530" t="s">
        <v>550</v>
      </c>
      <c r="LUE22" s="530" t="s">
        <v>550</v>
      </c>
      <c r="LUF22" s="530" t="s">
        <v>550</v>
      </c>
      <c r="LUG22" s="530" t="s">
        <v>550</v>
      </c>
      <c r="LUH22" s="530" t="s">
        <v>550</v>
      </c>
      <c r="LUI22" s="530" t="s">
        <v>550</v>
      </c>
      <c r="LUJ22" s="530" t="s">
        <v>550</v>
      </c>
      <c r="LUK22" s="530" t="s">
        <v>550</v>
      </c>
      <c r="LUL22" s="530" t="s">
        <v>550</v>
      </c>
      <c r="LUM22" s="530" t="s">
        <v>550</v>
      </c>
      <c r="LUN22" s="530" t="s">
        <v>550</v>
      </c>
      <c r="LUO22" s="530" t="s">
        <v>550</v>
      </c>
      <c r="LUP22" s="530" t="s">
        <v>550</v>
      </c>
      <c r="LUQ22" s="530" t="s">
        <v>550</v>
      </c>
      <c r="LUR22" s="530" t="s">
        <v>550</v>
      </c>
      <c r="LUS22" s="530" t="s">
        <v>550</v>
      </c>
      <c r="LUT22" s="530" t="s">
        <v>550</v>
      </c>
      <c r="LUU22" s="530" t="s">
        <v>550</v>
      </c>
      <c r="LUV22" s="530" t="s">
        <v>550</v>
      </c>
      <c r="LUW22" s="530" t="s">
        <v>550</v>
      </c>
      <c r="LUX22" s="530" t="s">
        <v>550</v>
      </c>
      <c r="LUY22" s="530" t="s">
        <v>550</v>
      </c>
      <c r="LUZ22" s="530" t="s">
        <v>550</v>
      </c>
      <c r="LVA22" s="530" t="s">
        <v>550</v>
      </c>
      <c r="LVB22" s="530" t="s">
        <v>550</v>
      </c>
      <c r="LVC22" s="530" t="s">
        <v>550</v>
      </c>
      <c r="LVD22" s="530" t="s">
        <v>550</v>
      </c>
      <c r="LVE22" s="530" t="s">
        <v>550</v>
      </c>
      <c r="LVF22" s="530" t="s">
        <v>550</v>
      </c>
      <c r="LVG22" s="530" t="s">
        <v>550</v>
      </c>
      <c r="LVH22" s="530" t="s">
        <v>550</v>
      </c>
      <c r="LVI22" s="530" t="s">
        <v>550</v>
      </c>
      <c r="LVJ22" s="530" t="s">
        <v>550</v>
      </c>
      <c r="LVK22" s="530" t="s">
        <v>550</v>
      </c>
      <c r="LVL22" s="530" t="s">
        <v>550</v>
      </c>
      <c r="LVM22" s="530" t="s">
        <v>550</v>
      </c>
      <c r="LVN22" s="530" t="s">
        <v>550</v>
      </c>
      <c r="LVO22" s="530" t="s">
        <v>550</v>
      </c>
      <c r="LVP22" s="530" t="s">
        <v>550</v>
      </c>
      <c r="LVQ22" s="530" t="s">
        <v>550</v>
      </c>
      <c r="LVR22" s="530" t="s">
        <v>550</v>
      </c>
      <c r="LVS22" s="530" t="s">
        <v>550</v>
      </c>
      <c r="LVT22" s="530" t="s">
        <v>550</v>
      </c>
      <c r="LVU22" s="530" t="s">
        <v>550</v>
      </c>
      <c r="LVV22" s="530" t="s">
        <v>550</v>
      </c>
      <c r="LVW22" s="530" t="s">
        <v>550</v>
      </c>
      <c r="LVX22" s="530" t="s">
        <v>550</v>
      </c>
      <c r="LVY22" s="530" t="s">
        <v>550</v>
      </c>
      <c r="LVZ22" s="530" t="s">
        <v>550</v>
      </c>
      <c r="LWA22" s="530" t="s">
        <v>550</v>
      </c>
      <c r="LWB22" s="530" t="s">
        <v>550</v>
      </c>
      <c r="LWC22" s="530" t="s">
        <v>550</v>
      </c>
      <c r="LWD22" s="530" t="s">
        <v>550</v>
      </c>
      <c r="LWE22" s="530" t="s">
        <v>550</v>
      </c>
      <c r="LWF22" s="530" t="s">
        <v>550</v>
      </c>
      <c r="LWG22" s="530" t="s">
        <v>550</v>
      </c>
      <c r="LWH22" s="530" t="s">
        <v>550</v>
      </c>
      <c r="LWI22" s="530" t="s">
        <v>550</v>
      </c>
      <c r="LWJ22" s="530" t="s">
        <v>550</v>
      </c>
      <c r="LWK22" s="530" t="s">
        <v>550</v>
      </c>
      <c r="LWL22" s="530" t="s">
        <v>550</v>
      </c>
      <c r="LWM22" s="530" t="s">
        <v>550</v>
      </c>
      <c r="LWN22" s="530" t="s">
        <v>550</v>
      </c>
      <c r="LWO22" s="530" t="s">
        <v>550</v>
      </c>
      <c r="LWP22" s="530" t="s">
        <v>550</v>
      </c>
      <c r="LWQ22" s="530" t="s">
        <v>550</v>
      </c>
      <c r="LWR22" s="530" t="s">
        <v>550</v>
      </c>
      <c r="LWS22" s="530" t="s">
        <v>550</v>
      </c>
      <c r="LWT22" s="530" t="s">
        <v>550</v>
      </c>
      <c r="LWU22" s="530" t="s">
        <v>550</v>
      </c>
      <c r="LWV22" s="530" t="s">
        <v>550</v>
      </c>
      <c r="LWW22" s="530" t="s">
        <v>550</v>
      </c>
      <c r="LWX22" s="530" t="s">
        <v>550</v>
      </c>
      <c r="LWY22" s="530" t="s">
        <v>550</v>
      </c>
      <c r="LWZ22" s="530" t="s">
        <v>550</v>
      </c>
      <c r="LXA22" s="530" t="s">
        <v>550</v>
      </c>
      <c r="LXB22" s="530" t="s">
        <v>550</v>
      </c>
      <c r="LXC22" s="530" t="s">
        <v>550</v>
      </c>
      <c r="LXD22" s="530" t="s">
        <v>550</v>
      </c>
      <c r="LXE22" s="530" t="s">
        <v>550</v>
      </c>
      <c r="LXF22" s="530" t="s">
        <v>550</v>
      </c>
      <c r="LXG22" s="530" t="s">
        <v>550</v>
      </c>
      <c r="LXH22" s="530" t="s">
        <v>550</v>
      </c>
      <c r="LXI22" s="530" t="s">
        <v>550</v>
      </c>
      <c r="LXJ22" s="530" t="s">
        <v>550</v>
      </c>
      <c r="LXK22" s="530" t="s">
        <v>550</v>
      </c>
      <c r="LXL22" s="530" t="s">
        <v>550</v>
      </c>
      <c r="LXM22" s="530" t="s">
        <v>550</v>
      </c>
      <c r="LXN22" s="530" t="s">
        <v>550</v>
      </c>
      <c r="LXO22" s="530" t="s">
        <v>550</v>
      </c>
      <c r="LXP22" s="530" t="s">
        <v>550</v>
      </c>
      <c r="LXQ22" s="530" t="s">
        <v>550</v>
      </c>
      <c r="LXR22" s="530" t="s">
        <v>550</v>
      </c>
      <c r="LXS22" s="530" t="s">
        <v>550</v>
      </c>
      <c r="LXT22" s="530" t="s">
        <v>550</v>
      </c>
      <c r="LXU22" s="530" t="s">
        <v>550</v>
      </c>
      <c r="LXV22" s="530" t="s">
        <v>550</v>
      </c>
      <c r="LXW22" s="530" t="s">
        <v>550</v>
      </c>
      <c r="LXX22" s="530" t="s">
        <v>550</v>
      </c>
      <c r="LXY22" s="530" t="s">
        <v>550</v>
      </c>
      <c r="LXZ22" s="530" t="s">
        <v>550</v>
      </c>
      <c r="LYA22" s="530" t="s">
        <v>550</v>
      </c>
      <c r="LYB22" s="530" t="s">
        <v>550</v>
      </c>
      <c r="LYC22" s="530" t="s">
        <v>550</v>
      </c>
      <c r="LYD22" s="530" t="s">
        <v>550</v>
      </c>
      <c r="LYE22" s="530" t="s">
        <v>550</v>
      </c>
      <c r="LYF22" s="530" t="s">
        <v>550</v>
      </c>
      <c r="LYG22" s="530" t="s">
        <v>550</v>
      </c>
      <c r="LYH22" s="530" t="s">
        <v>550</v>
      </c>
      <c r="LYI22" s="530" t="s">
        <v>550</v>
      </c>
      <c r="LYJ22" s="530" t="s">
        <v>550</v>
      </c>
      <c r="LYK22" s="530" t="s">
        <v>550</v>
      </c>
      <c r="LYL22" s="530" t="s">
        <v>550</v>
      </c>
      <c r="LYM22" s="530" t="s">
        <v>550</v>
      </c>
      <c r="LYN22" s="530" t="s">
        <v>550</v>
      </c>
      <c r="LYO22" s="530" t="s">
        <v>550</v>
      </c>
      <c r="LYP22" s="530" t="s">
        <v>550</v>
      </c>
      <c r="LYQ22" s="530" t="s">
        <v>550</v>
      </c>
      <c r="LYR22" s="530" t="s">
        <v>550</v>
      </c>
      <c r="LYS22" s="530" t="s">
        <v>550</v>
      </c>
      <c r="LYT22" s="530" t="s">
        <v>550</v>
      </c>
      <c r="LYU22" s="530" t="s">
        <v>550</v>
      </c>
      <c r="LYV22" s="530" t="s">
        <v>550</v>
      </c>
      <c r="LYW22" s="530" t="s">
        <v>550</v>
      </c>
      <c r="LYX22" s="530" t="s">
        <v>550</v>
      </c>
      <c r="LYY22" s="530" t="s">
        <v>550</v>
      </c>
      <c r="LYZ22" s="530" t="s">
        <v>550</v>
      </c>
      <c r="LZA22" s="530" t="s">
        <v>550</v>
      </c>
      <c r="LZB22" s="530" t="s">
        <v>550</v>
      </c>
      <c r="LZC22" s="530" t="s">
        <v>550</v>
      </c>
      <c r="LZD22" s="530" t="s">
        <v>550</v>
      </c>
      <c r="LZE22" s="530" t="s">
        <v>550</v>
      </c>
      <c r="LZF22" s="530" t="s">
        <v>550</v>
      </c>
      <c r="LZG22" s="530" t="s">
        <v>550</v>
      </c>
      <c r="LZH22" s="530" t="s">
        <v>550</v>
      </c>
      <c r="LZI22" s="530" t="s">
        <v>550</v>
      </c>
      <c r="LZJ22" s="530" t="s">
        <v>550</v>
      </c>
      <c r="LZK22" s="530" t="s">
        <v>550</v>
      </c>
      <c r="LZL22" s="530" t="s">
        <v>550</v>
      </c>
      <c r="LZM22" s="530" t="s">
        <v>550</v>
      </c>
      <c r="LZN22" s="530" t="s">
        <v>550</v>
      </c>
      <c r="LZO22" s="530" t="s">
        <v>550</v>
      </c>
      <c r="LZP22" s="530" t="s">
        <v>550</v>
      </c>
      <c r="LZQ22" s="530" t="s">
        <v>550</v>
      </c>
      <c r="LZR22" s="530" t="s">
        <v>550</v>
      </c>
      <c r="LZS22" s="530" t="s">
        <v>550</v>
      </c>
      <c r="LZT22" s="530" t="s">
        <v>550</v>
      </c>
      <c r="LZU22" s="530" t="s">
        <v>550</v>
      </c>
      <c r="LZV22" s="530" t="s">
        <v>550</v>
      </c>
      <c r="LZW22" s="530" t="s">
        <v>550</v>
      </c>
      <c r="LZX22" s="530" t="s">
        <v>550</v>
      </c>
      <c r="LZY22" s="530" t="s">
        <v>550</v>
      </c>
      <c r="LZZ22" s="530" t="s">
        <v>550</v>
      </c>
      <c r="MAA22" s="530" t="s">
        <v>550</v>
      </c>
      <c r="MAB22" s="530" t="s">
        <v>550</v>
      </c>
      <c r="MAC22" s="530" t="s">
        <v>550</v>
      </c>
      <c r="MAD22" s="530" t="s">
        <v>550</v>
      </c>
      <c r="MAE22" s="530" t="s">
        <v>550</v>
      </c>
      <c r="MAF22" s="530" t="s">
        <v>550</v>
      </c>
      <c r="MAG22" s="530" t="s">
        <v>550</v>
      </c>
      <c r="MAH22" s="530" t="s">
        <v>550</v>
      </c>
      <c r="MAI22" s="530" t="s">
        <v>550</v>
      </c>
      <c r="MAJ22" s="530" t="s">
        <v>550</v>
      </c>
      <c r="MAK22" s="530" t="s">
        <v>550</v>
      </c>
      <c r="MAL22" s="530" t="s">
        <v>550</v>
      </c>
      <c r="MAM22" s="530" t="s">
        <v>550</v>
      </c>
      <c r="MAN22" s="530" t="s">
        <v>550</v>
      </c>
      <c r="MAO22" s="530" t="s">
        <v>550</v>
      </c>
      <c r="MAP22" s="530" t="s">
        <v>550</v>
      </c>
      <c r="MAQ22" s="530" t="s">
        <v>550</v>
      </c>
      <c r="MAR22" s="530" t="s">
        <v>550</v>
      </c>
      <c r="MAS22" s="530" t="s">
        <v>550</v>
      </c>
      <c r="MAT22" s="530" t="s">
        <v>550</v>
      </c>
      <c r="MAU22" s="530" t="s">
        <v>550</v>
      </c>
      <c r="MAV22" s="530" t="s">
        <v>550</v>
      </c>
      <c r="MAW22" s="530" t="s">
        <v>550</v>
      </c>
      <c r="MAX22" s="530" t="s">
        <v>550</v>
      </c>
      <c r="MAY22" s="530" t="s">
        <v>550</v>
      </c>
      <c r="MAZ22" s="530" t="s">
        <v>550</v>
      </c>
      <c r="MBA22" s="530" t="s">
        <v>550</v>
      </c>
      <c r="MBB22" s="530" t="s">
        <v>550</v>
      </c>
      <c r="MBC22" s="530" t="s">
        <v>550</v>
      </c>
      <c r="MBD22" s="530" t="s">
        <v>550</v>
      </c>
      <c r="MBE22" s="530" t="s">
        <v>550</v>
      </c>
      <c r="MBF22" s="530" t="s">
        <v>550</v>
      </c>
      <c r="MBG22" s="530" t="s">
        <v>550</v>
      </c>
      <c r="MBH22" s="530" t="s">
        <v>550</v>
      </c>
      <c r="MBI22" s="530" t="s">
        <v>550</v>
      </c>
      <c r="MBJ22" s="530" t="s">
        <v>550</v>
      </c>
      <c r="MBK22" s="530" t="s">
        <v>550</v>
      </c>
      <c r="MBL22" s="530" t="s">
        <v>550</v>
      </c>
      <c r="MBM22" s="530" t="s">
        <v>550</v>
      </c>
      <c r="MBN22" s="530" t="s">
        <v>550</v>
      </c>
      <c r="MBO22" s="530" t="s">
        <v>550</v>
      </c>
      <c r="MBP22" s="530" t="s">
        <v>550</v>
      </c>
      <c r="MBQ22" s="530" t="s">
        <v>550</v>
      </c>
      <c r="MBR22" s="530" t="s">
        <v>550</v>
      </c>
      <c r="MBS22" s="530" t="s">
        <v>550</v>
      </c>
      <c r="MBT22" s="530" t="s">
        <v>550</v>
      </c>
      <c r="MBU22" s="530" t="s">
        <v>550</v>
      </c>
      <c r="MBV22" s="530" t="s">
        <v>550</v>
      </c>
      <c r="MBW22" s="530" t="s">
        <v>550</v>
      </c>
      <c r="MBX22" s="530" t="s">
        <v>550</v>
      </c>
      <c r="MBY22" s="530" t="s">
        <v>550</v>
      </c>
      <c r="MBZ22" s="530" t="s">
        <v>550</v>
      </c>
      <c r="MCA22" s="530" t="s">
        <v>550</v>
      </c>
      <c r="MCB22" s="530" t="s">
        <v>550</v>
      </c>
      <c r="MCC22" s="530" t="s">
        <v>550</v>
      </c>
      <c r="MCD22" s="530" t="s">
        <v>550</v>
      </c>
      <c r="MCE22" s="530" t="s">
        <v>550</v>
      </c>
      <c r="MCF22" s="530" t="s">
        <v>550</v>
      </c>
      <c r="MCG22" s="530" t="s">
        <v>550</v>
      </c>
      <c r="MCH22" s="530" t="s">
        <v>550</v>
      </c>
      <c r="MCI22" s="530" t="s">
        <v>550</v>
      </c>
      <c r="MCJ22" s="530" t="s">
        <v>550</v>
      </c>
      <c r="MCK22" s="530" t="s">
        <v>550</v>
      </c>
      <c r="MCL22" s="530" t="s">
        <v>550</v>
      </c>
      <c r="MCM22" s="530" t="s">
        <v>550</v>
      </c>
      <c r="MCN22" s="530" t="s">
        <v>550</v>
      </c>
      <c r="MCO22" s="530" t="s">
        <v>550</v>
      </c>
      <c r="MCP22" s="530" t="s">
        <v>550</v>
      </c>
      <c r="MCQ22" s="530" t="s">
        <v>550</v>
      </c>
      <c r="MCR22" s="530" t="s">
        <v>550</v>
      </c>
      <c r="MCS22" s="530" t="s">
        <v>550</v>
      </c>
      <c r="MCT22" s="530" t="s">
        <v>550</v>
      </c>
      <c r="MCU22" s="530" t="s">
        <v>550</v>
      </c>
      <c r="MCV22" s="530" t="s">
        <v>550</v>
      </c>
      <c r="MCW22" s="530" t="s">
        <v>550</v>
      </c>
      <c r="MCX22" s="530" t="s">
        <v>550</v>
      </c>
      <c r="MCY22" s="530" t="s">
        <v>550</v>
      </c>
      <c r="MCZ22" s="530" t="s">
        <v>550</v>
      </c>
      <c r="MDA22" s="530" t="s">
        <v>550</v>
      </c>
      <c r="MDB22" s="530" t="s">
        <v>550</v>
      </c>
      <c r="MDC22" s="530" t="s">
        <v>550</v>
      </c>
      <c r="MDD22" s="530" t="s">
        <v>550</v>
      </c>
      <c r="MDE22" s="530" t="s">
        <v>550</v>
      </c>
      <c r="MDF22" s="530" t="s">
        <v>550</v>
      </c>
      <c r="MDG22" s="530" t="s">
        <v>550</v>
      </c>
      <c r="MDH22" s="530" t="s">
        <v>550</v>
      </c>
      <c r="MDI22" s="530" t="s">
        <v>550</v>
      </c>
      <c r="MDJ22" s="530" t="s">
        <v>550</v>
      </c>
      <c r="MDK22" s="530" t="s">
        <v>550</v>
      </c>
      <c r="MDL22" s="530" t="s">
        <v>550</v>
      </c>
      <c r="MDM22" s="530" t="s">
        <v>550</v>
      </c>
      <c r="MDN22" s="530" t="s">
        <v>550</v>
      </c>
      <c r="MDO22" s="530" t="s">
        <v>550</v>
      </c>
      <c r="MDP22" s="530" t="s">
        <v>550</v>
      </c>
      <c r="MDQ22" s="530" t="s">
        <v>550</v>
      </c>
      <c r="MDR22" s="530" t="s">
        <v>550</v>
      </c>
      <c r="MDS22" s="530" t="s">
        <v>550</v>
      </c>
      <c r="MDT22" s="530" t="s">
        <v>550</v>
      </c>
      <c r="MDU22" s="530" t="s">
        <v>550</v>
      </c>
      <c r="MDV22" s="530" t="s">
        <v>550</v>
      </c>
      <c r="MDW22" s="530" t="s">
        <v>550</v>
      </c>
      <c r="MDX22" s="530" t="s">
        <v>550</v>
      </c>
      <c r="MDY22" s="530" t="s">
        <v>550</v>
      </c>
      <c r="MDZ22" s="530" t="s">
        <v>550</v>
      </c>
      <c r="MEA22" s="530" t="s">
        <v>550</v>
      </c>
      <c r="MEB22" s="530" t="s">
        <v>550</v>
      </c>
      <c r="MEC22" s="530" t="s">
        <v>550</v>
      </c>
      <c r="MED22" s="530" t="s">
        <v>550</v>
      </c>
      <c r="MEE22" s="530" t="s">
        <v>550</v>
      </c>
      <c r="MEF22" s="530" t="s">
        <v>550</v>
      </c>
      <c r="MEG22" s="530" t="s">
        <v>550</v>
      </c>
      <c r="MEH22" s="530" t="s">
        <v>550</v>
      </c>
      <c r="MEI22" s="530" t="s">
        <v>550</v>
      </c>
      <c r="MEJ22" s="530" t="s">
        <v>550</v>
      </c>
      <c r="MEK22" s="530" t="s">
        <v>550</v>
      </c>
      <c r="MEL22" s="530" t="s">
        <v>550</v>
      </c>
      <c r="MEM22" s="530" t="s">
        <v>550</v>
      </c>
      <c r="MEN22" s="530" t="s">
        <v>550</v>
      </c>
      <c r="MEO22" s="530" t="s">
        <v>550</v>
      </c>
      <c r="MEP22" s="530" t="s">
        <v>550</v>
      </c>
      <c r="MEQ22" s="530" t="s">
        <v>550</v>
      </c>
      <c r="MER22" s="530" t="s">
        <v>550</v>
      </c>
      <c r="MES22" s="530" t="s">
        <v>550</v>
      </c>
      <c r="MET22" s="530" t="s">
        <v>550</v>
      </c>
      <c r="MEU22" s="530" t="s">
        <v>550</v>
      </c>
      <c r="MEV22" s="530" t="s">
        <v>550</v>
      </c>
      <c r="MEW22" s="530" t="s">
        <v>550</v>
      </c>
      <c r="MEX22" s="530" t="s">
        <v>550</v>
      </c>
      <c r="MEY22" s="530" t="s">
        <v>550</v>
      </c>
      <c r="MEZ22" s="530" t="s">
        <v>550</v>
      </c>
      <c r="MFA22" s="530" t="s">
        <v>550</v>
      </c>
      <c r="MFB22" s="530" t="s">
        <v>550</v>
      </c>
      <c r="MFC22" s="530" t="s">
        <v>550</v>
      </c>
      <c r="MFD22" s="530" t="s">
        <v>550</v>
      </c>
      <c r="MFE22" s="530" t="s">
        <v>550</v>
      </c>
      <c r="MFF22" s="530" t="s">
        <v>550</v>
      </c>
      <c r="MFG22" s="530" t="s">
        <v>550</v>
      </c>
      <c r="MFH22" s="530" t="s">
        <v>550</v>
      </c>
      <c r="MFI22" s="530" t="s">
        <v>550</v>
      </c>
      <c r="MFJ22" s="530" t="s">
        <v>550</v>
      </c>
      <c r="MFK22" s="530" t="s">
        <v>550</v>
      </c>
      <c r="MFL22" s="530" t="s">
        <v>550</v>
      </c>
      <c r="MFM22" s="530" t="s">
        <v>550</v>
      </c>
      <c r="MFN22" s="530" t="s">
        <v>550</v>
      </c>
      <c r="MFO22" s="530" t="s">
        <v>550</v>
      </c>
      <c r="MFP22" s="530" t="s">
        <v>550</v>
      </c>
      <c r="MFQ22" s="530" t="s">
        <v>550</v>
      </c>
      <c r="MFR22" s="530" t="s">
        <v>550</v>
      </c>
      <c r="MFS22" s="530" t="s">
        <v>550</v>
      </c>
      <c r="MFT22" s="530" t="s">
        <v>550</v>
      </c>
      <c r="MFU22" s="530" t="s">
        <v>550</v>
      </c>
      <c r="MFV22" s="530" t="s">
        <v>550</v>
      </c>
      <c r="MFW22" s="530" t="s">
        <v>550</v>
      </c>
      <c r="MFX22" s="530" t="s">
        <v>550</v>
      </c>
      <c r="MFY22" s="530" t="s">
        <v>550</v>
      </c>
      <c r="MFZ22" s="530" t="s">
        <v>550</v>
      </c>
      <c r="MGA22" s="530" t="s">
        <v>550</v>
      </c>
      <c r="MGB22" s="530" t="s">
        <v>550</v>
      </c>
      <c r="MGC22" s="530" t="s">
        <v>550</v>
      </c>
      <c r="MGD22" s="530" t="s">
        <v>550</v>
      </c>
      <c r="MGE22" s="530" t="s">
        <v>550</v>
      </c>
      <c r="MGF22" s="530" t="s">
        <v>550</v>
      </c>
      <c r="MGG22" s="530" t="s">
        <v>550</v>
      </c>
      <c r="MGH22" s="530" t="s">
        <v>550</v>
      </c>
      <c r="MGI22" s="530" t="s">
        <v>550</v>
      </c>
      <c r="MGJ22" s="530" t="s">
        <v>550</v>
      </c>
      <c r="MGK22" s="530" t="s">
        <v>550</v>
      </c>
      <c r="MGL22" s="530" t="s">
        <v>550</v>
      </c>
      <c r="MGM22" s="530" t="s">
        <v>550</v>
      </c>
      <c r="MGN22" s="530" t="s">
        <v>550</v>
      </c>
      <c r="MGO22" s="530" t="s">
        <v>550</v>
      </c>
      <c r="MGP22" s="530" t="s">
        <v>550</v>
      </c>
      <c r="MGQ22" s="530" t="s">
        <v>550</v>
      </c>
      <c r="MGR22" s="530" t="s">
        <v>550</v>
      </c>
      <c r="MGS22" s="530" t="s">
        <v>550</v>
      </c>
      <c r="MGT22" s="530" t="s">
        <v>550</v>
      </c>
      <c r="MGU22" s="530" t="s">
        <v>550</v>
      </c>
      <c r="MGV22" s="530" t="s">
        <v>550</v>
      </c>
      <c r="MGW22" s="530" t="s">
        <v>550</v>
      </c>
      <c r="MGX22" s="530" t="s">
        <v>550</v>
      </c>
      <c r="MGY22" s="530" t="s">
        <v>550</v>
      </c>
      <c r="MGZ22" s="530" t="s">
        <v>550</v>
      </c>
      <c r="MHA22" s="530" t="s">
        <v>550</v>
      </c>
      <c r="MHB22" s="530" t="s">
        <v>550</v>
      </c>
      <c r="MHC22" s="530" t="s">
        <v>550</v>
      </c>
      <c r="MHD22" s="530" t="s">
        <v>550</v>
      </c>
      <c r="MHE22" s="530" t="s">
        <v>550</v>
      </c>
      <c r="MHF22" s="530" t="s">
        <v>550</v>
      </c>
      <c r="MHG22" s="530" t="s">
        <v>550</v>
      </c>
      <c r="MHH22" s="530" t="s">
        <v>550</v>
      </c>
      <c r="MHI22" s="530" t="s">
        <v>550</v>
      </c>
      <c r="MHJ22" s="530" t="s">
        <v>550</v>
      </c>
      <c r="MHK22" s="530" t="s">
        <v>550</v>
      </c>
      <c r="MHL22" s="530" t="s">
        <v>550</v>
      </c>
      <c r="MHM22" s="530" t="s">
        <v>550</v>
      </c>
      <c r="MHN22" s="530" t="s">
        <v>550</v>
      </c>
      <c r="MHO22" s="530" t="s">
        <v>550</v>
      </c>
      <c r="MHP22" s="530" t="s">
        <v>550</v>
      </c>
      <c r="MHQ22" s="530" t="s">
        <v>550</v>
      </c>
      <c r="MHR22" s="530" t="s">
        <v>550</v>
      </c>
      <c r="MHS22" s="530" t="s">
        <v>550</v>
      </c>
      <c r="MHT22" s="530" t="s">
        <v>550</v>
      </c>
      <c r="MHU22" s="530" t="s">
        <v>550</v>
      </c>
      <c r="MHV22" s="530" t="s">
        <v>550</v>
      </c>
      <c r="MHW22" s="530" t="s">
        <v>550</v>
      </c>
      <c r="MHX22" s="530" t="s">
        <v>550</v>
      </c>
      <c r="MHY22" s="530" t="s">
        <v>550</v>
      </c>
      <c r="MHZ22" s="530" t="s">
        <v>550</v>
      </c>
      <c r="MIA22" s="530" t="s">
        <v>550</v>
      </c>
      <c r="MIB22" s="530" t="s">
        <v>550</v>
      </c>
      <c r="MIC22" s="530" t="s">
        <v>550</v>
      </c>
      <c r="MID22" s="530" t="s">
        <v>550</v>
      </c>
      <c r="MIE22" s="530" t="s">
        <v>550</v>
      </c>
      <c r="MIF22" s="530" t="s">
        <v>550</v>
      </c>
      <c r="MIG22" s="530" t="s">
        <v>550</v>
      </c>
      <c r="MIH22" s="530" t="s">
        <v>550</v>
      </c>
      <c r="MII22" s="530" t="s">
        <v>550</v>
      </c>
      <c r="MIJ22" s="530" t="s">
        <v>550</v>
      </c>
      <c r="MIK22" s="530" t="s">
        <v>550</v>
      </c>
      <c r="MIL22" s="530" t="s">
        <v>550</v>
      </c>
      <c r="MIM22" s="530" t="s">
        <v>550</v>
      </c>
      <c r="MIN22" s="530" t="s">
        <v>550</v>
      </c>
      <c r="MIO22" s="530" t="s">
        <v>550</v>
      </c>
      <c r="MIP22" s="530" t="s">
        <v>550</v>
      </c>
      <c r="MIQ22" s="530" t="s">
        <v>550</v>
      </c>
      <c r="MIR22" s="530" t="s">
        <v>550</v>
      </c>
      <c r="MIS22" s="530" t="s">
        <v>550</v>
      </c>
      <c r="MIT22" s="530" t="s">
        <v>550</v>
      </c>
      <c r="MIU22" s="530" t="s">
        <v>550</v>
      </c>
      <c r="MIV22" s="530" t="s">
        <v>550</v>
      </c>
      <c r="MIW22" s="530" t="s">
        <v>550</v>
      </c>
      <c r="MIX22" s="530" t="s">
        <v>550</v>
      </c>
      <c r="MIY22" s="530" t="s">
        <v>550</v>
      </c>
      <c r="MIZ22" s="530" t="s">
        <v>550</v>
      </c>
      <c r="MJA22" s="530" t="s">
        <v>550</v>
      </c>
      <c r="MJB22" s="530" t="s">
        <v>550</v>
      </c>
      <c r="MJC22" s="530" t="s">
        <v>550</v>
      </c>
      <c r="MJD22" s="530" t="s">
        <v>550</v>
      </c>
      <c r="MJE22" s="530" t="s">
        <v>550</v>
      </c>
      <c r="MJF22" s="530" t="s">
        <v>550</v>
      </c>
      <c r="MJG22" s="530" t="s">
        <v>550</v>
      </c>
      <c r="MJH22" s="530" t="s">
        <v>550</v>
      </c>
      <c r="MJI22" s="530" t="s">
        <v>550</v>
      </c>
      <c r="MJJ22" s="530" t="s">
        <v>550</v>
      </c>
      <c r="MJK22" s="530" t="s">
        <v>550</v>
      </c>
      <c r="MJL22" s="530" t="s">
        <v>550</v>
      </c>
      <c r="MJM22" s="530" t="s">
        <v>550</v>
      </c>
      <c r="MJN22" s="530" t="s">
        <v>550</v>
      </c>
      <c r="MJO22" s="530" t="s">
        <v>550</v>
      </c>
      <c r="MJP22" s="530" t="s">
        <v>550</v>
      </c>
      <c r="MJQ22" s="530" t="s">
        <v>550</v>
      </c>
      <c r="MJR22" s="530" t="s">
        <v>550</v>
      </c>
      <c r="MJS22" s="530" t="s">
        <v>550</v>
      </c>
      <c r="MJT22" s="530" t="s">
        <v>550</v>
      </c>
      <c r="MJU22" s="530" t="s">
        <v>550</v>
      </c>
      <c r="MJV22" s="530" t="s">
        <v>550</v>
      </c>
      <c r="MJW22" s="530" t="s">
        <v>550</v>
      </c>
      <c r="MJX22" s="530" t="s">
        <v>550</v>
      </c>
      <c r="MJY22" s="530" t="s">
        <v>550</v>
      </c>
      <c r="MJZ22" s="530" t="s">
        <v>550</v>
      </c>
      <c r="MKA22" s="530" t="s">
        <v>550</v>
      </c>
      <c r="MKB22" s="530" t="s">
        <v>550</v>
      </c>
      <c r="MKC22" s="530" t="s">
        <v>550</v>
      </c>
      <c r="MKD22" s="530" t="s">
        <v>550</v>
      </c>
      <c r="MKE22" s="530" t="s">
        <v>550</v>
      </c>
      <c r="MKF22" s="530" t="s">
        <v>550</v>
      </c>
      <c r="MKG22" s="530" t="s">
        <v>550</v>
      </c>
      <c r="MKH22" s="530" t="s">
        <v>550</v>
      </c>
      <c r="MKI22" s="530" t="s">
        <v>550</v>
      </c>
      <c r="MKJ22" s="530" t="s">
        <v>550</v>
      </c>
      <c r="MKK22" s="530" t="s">
        <v>550</v>
      </c>
      <c r="MKL22" s="530" t="s">
        <v>550</v>
      </c>
      <c r="MKM22" s="530" t="s">
        <v>550</v>
      </c>
      <c r="MKN22" s="530" t="s">
        <v>550</v>
      </c>
      <c r="MKO22" s="530" t="s">
        <v>550</v>
      </c>
      <c r="MKP22" s="530" t="s">
        <v>550</v>
      </c>
      <c r="MKQ22" s="530" t="s">
        <v>550</v>
      </c>
      <c r="MKR22" s="530" t="s">
        <v>550</v>
      </c>
      <c r="MKS22" s="530" t="s">
        <v>550</v>
      </c>
      <c r="MKT22" s="530" t="s">
        <v>550</v>
      </c>
      <c r="MKU22" s="530" t="s">
        <v>550</v>
      </c>
      <c r="MKV22" s="530" t="s">
        <v>550</v>
      </c>
      <c r="MKW22" s="530" t="s">
        <v>550</v>
      </c>
      <c r="MKX22" s="530" t="s">
        <v>550</v>
      </c>
      <c r="MKY22" s="530" t="s">
        <v>550</v>
      </c>
      <c r="MKZ22" s="530" t="s">
        <v>550</v>
      </c>
      <c r="MLA22" s="530" t="s">
        <v>550</v>
      </c>
      <c r="MLB22" s="530" t="s">
        <v>550</v>
      </c>
      <c r="MLC22" s="530" t="s">
        <v>550</v>
      </c>
      <c r="MLD22" s="530" t="s">
        <v>550</v>
      </c>
      <c r="MLE22" s="530" t="s">
        <v>550</v>
      </c>
      <c r="MLF22" s="530" t="s">
        <v>550</v>
      </c>
      <c r="MLG22" s="530" t="s">
        <v>550</v>
      </c>
      <c r="MLH22" s="530" t="s">
        <v>550</v>
      </c>
      <c r="MLI22" s="530" t="s">
        <v>550</v>
      </c>
      <c r="MLJ22" s="530" t="s">
        <v>550</v>
      </c>
      <c r="MLK22" s="530" t="s">
        <v>550</v>
      </c>
      <c r="MLL22" s="530" t="s">
        <v>550</v>
      </c>
      <c r="MLM22" s="530" t="s">
        <v>550</v>
      </c>
      <c r="MLN22" s="530" t="s">
        <v>550</v>
      </c>
      <c r="MLO22" s="530" t="s">
        <v>550</v>
      </c>
      <c r="MLP22" s="530" t="s">
        <v>550</v>
      </c>
      <c r="MLQ22" s="530" t="s">
        <v>550</v>
      </c>
      <c r="MLR22" s="530" t="s">
        <v>550</v>
      </c>
      <c r="MLS22" s="530" t="s">
        <v>550</v>
      </c>
      <c r="MLT22" s="530" t="s">
        <v>550</v>
      </c>
      <c r="MLU22" s="530" t="s">
        <v>550</v>
      </c>
      <c r="MLV22" s="530" t="s">
        <v>550</v>
      </c>
      <c r="MLW22" s="530" t="s">
        <v>550</v>
      </c>
      <c r="MLX22" s="530" t="s">
        <v>550</v>
      </c>
      <c r="MLY22" s="530" t="s">
        <v>550</v>
      </c>
      <c r="MLZ22" s="530" t="s">
        <v>550</v>
      </c>
      <c r="MMA22" s="530" t="s">
        <v>550</v>
      </c>
      <c r="MMB22" s="530" t="s">
        <v>550</v>
      </c>
      <c r="MMC22" s="530" t="s">
        <v>550</v>
      </c>
      <c r="MMD22" s="530" t="s">
        <v>550</v>
      </c>
      <c r="MME22" s="530" t="s">
        <v>550</v>
      </c>
      <c r="MMF22" s="530" t="s">
        <v>550</v>
      </c>
      <c r="MMG22" s="530" t="s">
        <v>550</v>
      </c>
      <c r="MMH22" s="530" t="s">
        <v>550</v>
      </c>
      <c r="MMI22" s="530" t="s">
        <v>550</v>
      </c>
      <c r="MMJ22" s="530" t="s">
        <v>550</v>
      </c>
      <c r="MMK22" s="530" t="s">
        <v>550</v>
      </c>
      <c r="MML22" s="530" t="s">
        <v>550</v>
      </c>
      <c r="MMM22" s="530" t="s">
        <v>550</v>
      </c>
      <c r="MMN22" s="530" t="s">
        <v>550</v>
      </c>
      <c r="MMO22" s="530" t="s">
        <v>550</v>
      </c>
      <c r="MMP22" s="530" t="s">
        <v>550</v>
      </c>
      <c r="MMQ22" s="530" t="s">
        <v>550</v>
      </c>
      <c r="MMR22" s="530" t="s">
        <v>550</v>
      </c>
      <c r="MMS22" s="530" t="s">
        <v>550</v>
      </c>
      <c r="MMT22" s="530" t="s">
        <v>550</v>
      </c>
      <c r="MMU22" s="530" t="s">
        <v>550</v>
      </c>
      <c r="MMV22" s="530" t="s">
        <v>550</v>
      </c>
      <c r="MMW22" s="530" t="s">
        <v>550</v>
      </c>
      <c r="MMX22" s="530" t="s">
        <v>550</v>
      </c>
      <c r="MMY22" s="530" t="s">
        <v>550</v>
      </c>
      <c r="MMZ22" s="530" t="s">
        <v>550</v>
      </c>
      <c r="MNA22" s="530" t="s">
        <v>550</v>
      </c>
      <c r="MNB22" s="530" t="s">
        <v>550</v>
      </c>
      <c r="MNC22" s="530" t="s">
        <v>550</v>
      </c>
      <c r="MND22" s="530" t="s">
        <v>550</v>
      </c>
      <c r="MNE22" s="530" t="s">
        <v>550</v>
      </c>
      <c r="MNF22" s="530" t="s">
        <v>550</v>
      </c>
      <c r="MNG22" s="530" t="s">
        <v>550</v>
      </c>
      <c r="MNH22" s="530" t="s">
        <v>550</v>
      </c>
      <c r="MNI22" s="530" t="s">
        <v>550</v>
      </c>
      <c r="MNJ22" s="530" t="s">
        <v>550</v>
      </c>
      <c r="MNK22" s="530" t="s">
        <v>550</v>
      </c>
      <c r="MNL22" s="530" t="s">
        <v>550</v>
      </c>
      <c r="MNM22" s="530" t="s">
        <v>550</v>
      </c>
      <c r="MNN22" s="530" t="s">
        <v>550</v>
      </c>
      <c r="MNO22" s="530" t="s">
        <v>550</v>
      </c>
      <c r="MNP22" s="530" t="s">
        <v>550</v>
      </c>
      <c r="MNQ22" s="530" t="s">
        <v>550</v>
      </c>
      <c r="MNR22" s="530" t="s">
        <v>550</v>
      </c>
      <c r="MNS22" s="530" t="s">
        <v>550</v>
      </c>
      <c r="MNT22" s="530" t="s">
        <v>550</v>
      </c>
      <c r="MNU22" s="530" t="s">
        <v>550</v>
      </c>
      <c r="MNV22" s="530" t="s">
        <v>550</v>
      </c>
      <c r="MNW22" s="530" t="s">
        <v>550</v>
      </c>
      <c r="MNX22" s="530" t="s">
        <v>550</v>
      </c>
      <c r="MNY22" s="530" t="s">
        <v>550</v>
      </c>
      <c r="MNZ22" s="530" t="s">
        <v>550</v>
      </c>
      <c r="MOA22" s="530" t="s">
        <v>550</v>
      </c>
      <c r="MOB22" s="530" t="s">
        <v>550</v>
      </c>
      <c r="MOC22" s="530" t="s">
        <v>550</v>
      </c>
      <c r="MOD22" s="530" t="s">
        <v>550</v>
      </c>
      <c r="MOE22" s="530" t="s">
        <v>550</v>
      </c>
      <c r="MOF22" s="530" t="s">
        <v>550</v>
      </c>
      <c r="MOG22" s="530" t="s">
        <v>550</v>
      </c>
      <c r="MOH22" s="530" t="s">
        <v>550</v>
      </c>
      <c r="MOI22" s="530" t="s">
        <v>550</v>
      </c>
      <c r="MOJ22" s="530" t="s">
        <v>550</v>
      </c>
      <c r="MOK22" s="530" t="s">
        <v>550</v>
      </c>
      <c r="MOL22" s="530" t="s">
        <v>550</v>
      </c>
      <c r="MOM22" s="530" t="s">
        <v>550</v>
      </c>
      <c r="MON22" s="530" t="s">
        <v>550</v>
      </c>
      <c r="MOO22" s="530" t="s">
        <v>550</v>
      </c>
      <c r="MOP22" s="530" t="s">
        <v>550</v>
      </c>
      <c r="MOQ22" s="530" t="s">
        <v>550</v>
      </c>
      <c r="MOR22" s="530" t="s">
        <v>550</v>
      </c>
      <c r="MOS22" s="530" t="s">
        <v>550</v>
      </c>
      <c r="MOT22" s="530" t="s">
        <v>550</v>
      </c>
      <c r="MOU22" s="530" t="s">
        <v>550</v>
      </c>
      <c r="MOV22" s="530" t="s">
        <v>550</v>
      </c>
      <c r="MOW22" s="530" t="s">
        <v>550</v>
      </c>
      <c r="MOX22" s="530" t="s">
        <v>550</v>
      </c>
      <c r="MOY22" s="530" t="s">
        <v>550</v>
      </c>
      <c r="MOZ22" s="530" t="s">
        <v>550</v>
      </c>
      <c r="MPA22" s="530" t="s">
        <v>550</v>
      </c>
      <c r="MPB22" s="530" t="s">
        <v>550</v>
      </c>
      <c r="MPC22" s="530" t="s">
        <v>550</v>
      </c>
      <c r="MPD22" s="530" t="s">
        <v>550</v>
      </c>
      <c r="MPE22" s="530" t="s">
        <v>550</v>
      </c>
      <c r="MPF22" s="530" t="s">
        <v>550</v>
      </c>
      <c r="MPG22" s="530" t="s">
        <v>550</v>
      </c>
      <c r="MPH22" s="530" t="s">
        <v>550</v>
      </c>
      <c r="MPI22" s="530" t="s">
        <v>550</v>
      </c>
      <c r="MPJ22" s="530" t="s">
        <v>550</v>
      </c>
      <c r="MPK22" s="530" t="s">
        <v>550</v>
      </c>
      <c r="MPL22" s="530" t="s">
        <v>550</v>
      </c>
      <c r="MPM22" s="530" t="s">
        <v>550</v>
      </c>
      <c r="MPN22" s="530" t="s">
        <v>550</v>
      </c>
      <c r="MPO22" s="530" t="s">
        <v>550</v>
      </c>
      <c r="MPP22" s="530" t="s">
        <v>550</v>
      </c>
      <c r="MPQ22" s="530" t="s">
        <v>550</v>
      </c>
      <c r="MPR22" s="530" t="s">
        <v>550</v>
      </c>
      <c r="MPS22" s="530" t="s">
        <v>550</v>
      </c>
      <c r="MPT22" s="530" t="s">
        <v>550</v>
      </c>
      <c r="MPU22" s="530" t="s">
        <v>550</v>
      </c>
      <c r="MPV22" s="530" t="s">
        <v>550</v>
      </c>
      <c r="MPW22" s="530" t="s">
        <v>550</v>
      </c>
      <c r="MPX22" s="530" t="s">
        <v>550</v>
      </c>
      <c r="MPY22" s="530" t="s">
        <v>550</v>
      </c>
      <c r="MPZ22" s="530" t="s">
        <v>550</v>
      </c>
      <c r="MQA22" s="530" t="s">
        <v>550</v>
      </c>
      <c r="MQB22" s="530" t="s">
        <v>550</v>
      </c>
      <c r="MQC22" s="530" t="s">
        <v>550</v>
      </c>
      <c r="MQD22" s="530" t="s">
        <v>550</v>
      </c>
      <c r="MQE22" s="530" t="s">
        <v>550</v>
      </c>
      <c r="MQF22" s="530" t="s">
        <v>550</v>
      </c>
      <c r="MQG22" s="530" t="s">
        <v>550</v>
      </c>
      <c r="MQH22" s="530" t="s">
        <v>550</v>
      </c>
      <c r="MQI22" s="530" t="s">
        <v>550</v>
      </c>
      <c r="MQJ22" s="530" t="s">
        <v>550</v>
      </c>
      <c r="MQK22" s="530" t="s">
        <v>550</v>
      </c>
      <c r="MQL22" s="530" t="s">
        <v>550</v>
      </c>
      <c r="MQM22" s="530" t="s">
        <v>550</v>
      </c>
      <c r="MQN22" s="530" t="s">
        <v>550</v>
      </c>
      <c r="MQO22" s="530" t="s">
        <v>550</v>
      </c>
      <c r="MQP22" s="530" t="s">
        <v>550</v>
      </c>
      <c r="MQQ22" s="530" t="s">
        <v>550</v>
      </c>
      <c r="MQR22" s="530" t="s">
        <v>550</v>
      </c>
      <c r="MQS22" s="530" t="s">
        <v>550</v>
      </c>
      <c r="MQT22" s="530" t="s">
        <v>550</v>
      </c>
      <c r="MQU22" s="530" t="s">
        <v>550</v>
      </c>
      <c r="MQV22" s="530" t="s">
        <v>550</v>
      </c>
      <c r="MQW22" s="530" t="s">
        <v>550</v>
      </c>
      <c r="MQX22" s="530" t="s">
        <v>550</v>
      </c>
      <c r="MQY22" s="530" t="s">
        <v>550</v>
      </c>
      <c r="MQZ22" s="530" t="s">
        <v>550</v>
      </c>
      <c r="MRA22" s="530" t="s">
        <v>550</v>
      </c>
      <c r="MRB22" s="530" t="s">
        <v>550</v>
      </c>
      <c r="MRC22" s="530" t="s">
        <v>550</v>
      </c>
      <c r="MRD22" s="530" t="s">
        <v>550</v>
      </c>
      <c r="MRE22" s="530" t="s">
        <v>550</v>
      </c>
      <c r="MRF22" s="530" t="s">
        <v>550</v>
      </c>
      <c r="MRG22" s="530" t="s">
        <v>550</v>
      </c>
      <c r="MRH22" s="530" t="s">
        <v>550</v>
      </c>
      <c r="MRI22" s="530" t="s">
        <v>550</v>
      </c>
      <c r="MRJ22" s="530" t="s">
        <v>550</v>
      </c>
      <c r="MRK22" s="530" t="s">
        <v>550</v>
      </c>
      <c r="MRL22" s="530" t="s">
        <v>550</v>
      </c>
      <c r="MRM22" s="530" t="s">
        <v>550</v>
      </c>
      <c r="MRN22" s="530" t="s">
        <v>550</v>
      </c>
      <c r="MRO22" s="530" t="s">
        <v>550</v>
      </c>
      <c r="MRP22" s="530" t="s">
        <v>550</v>
      </c>
      <c r="MRQ22" s="530" t="s">
        <v>550</v>
      </c>
      <c r="MRR22" s="530" t="s">
        <v>550</v>
      </c>
      <c r="MRS22" s="530" t="s">
        <v>550</v>
      </c>
      <c r="MRT22" s="530" t="s">
        <v>550</v>
      </c>
      <c r="MRU22" s="530" t="s">
        <v>550</v>
      </c>
      <c r="MRV22" s="530" t="s">
        <v>550</v>
      </c>
      <c r="MRW22" s="530" t="s">
        <v>550</v>
      </c>
      <c r="MRX22" s="530" t="s">
        <v>550</v>
      </c>
      <c r="MRY22" s="530" t="s">
        <v>550</v>
      </c>
      <c r="MRZ22" s="530" t="s">
        <v>550</v>
      </c>
      <c r="MSA22" s="530" t="s">
        <v>550</v>
      </c>
      <c r="MSB22" s="530" t="s">
        <v>550</v>
      </c>
      <c r="MSC22" s="530" t="s">
        <v>550</v>
      </c>
      <c r="MSD22" s="530" t="s">
        <v>550</v>
      </c>
      <c r="MSE22" s="530" t="s">
        <v>550</v>
      </c>
      <c r="MSF22" s="530" t="s">
        <v>550</v>
      </c>
      <c r="MSG22" s="530" t="s">
        <v>550</v>
      </c>
      <c r="MSH22" s="530" t="s">
        <v>550</v>
      </c>
      <c r="MSI22" s="530" t="s">
        <v>550</v>
      </c>
      <c r="MSJ22" s="530" t="s">
        <v>550</v>
      </c>
      <c r="MSK22" s="530" t="s">
        <v>550</v>
      </c>
      <c r="MSL22" s="530" t="s">
        <v>550</v>
      </c>
      <c r="MSM22" s="530" t="s">
        <v>550</v>
      </c>
      <c r="MSN22" s="530" t="s">
        <v>550</v>
      </c>
      <c r="MSO22" s="530" t="s">
        <v>550</v>
      </c>
      <c r="MSP22" s="530" t="s">
        <v>550</v>
      </c>
      <c r="MSQ22" s="530" t="s">
        <v>550</v>
      </c>
      <c r="MSR22" s="530" t="s">
        <v>550</v>
      </c>
      <c r="MSS22" s="530" t="s">
        <v>550</v>
      </c>
      <c r="MST22" s="530" t="s">
        <v>550</v>
      </c>
      <c r="MSU22" s="530" t="s">
        <v>550</v>
      </c>
      <c r="MSV22" s="530" t="s">
        <v>550</v>
      </c>
      <c r="MSW22" s="530" t="s">
        <v>550</v>
      </c>
      <c r="MSX22" s="530" t="s">
        <v>550</v>
      </c>
      <c r="MSY22" s="530" t="s">
        <v>550</v>
      </c>
      <c r="MSZ22" s="530" t="s">
        <v>550</v>
      </c>
      <c r="MTA22" s="530" t="s">
        <v>550</v>
      </c>
      <c r="MTB22" s="530" t="s">
        <v>550</v>
      </c>
      <c r="MTC22" s="530" t="s">
        <v>550</v>
      </c>
      <c r="MTD22" s="530" t="s">
        <v>550</v>
      </c>
      <c r="MTE22" s="530" t="s">
        <v>550</v>
      </c>
      <c r="MTF22" s="530" t="s">
        <v>550</v>
      </c>
      <c r="MTG22" s="530" t="s">
        <v>550</v>
      </c>
      <c r="MTH22" s="530" t="s">
        <v>550</v>
      </c>
      <c r="MTI22" s="530" t="s">
        <v>550</v>
      </c>
      <c r="MTJ22" s="530" t="s">
        <v>550</v>
      </c>
      <c r="MTK22" s="530" t="s">
        <v>550</v>
      </c>
      <c r="MTL22" s="530" t="s">
        <v>550</v>
      </c>
      <c r="MTM22" s="530" t="s">
        <v>550</v>
      </c>
      <c r="MTN22" s="530" t="s">
        <v>550</v>
      </c>
      <c r="MTO22" s="530" t="s">
        <v>550</v>
      </c>
      <c r="MTP22" s="530" t="s">
        <v>550</v>
      </c>
      <c r="MTQ22" s="530" t="s">
        <v>550</v>
      </c>
      <c r="MTR22" s="530" t="s">
        <v>550</v>
      </c>
      <c r="MTS22" s="530" t="s">
        <v>550</v>
      </c>
      <c r="MTT22" s="530" t="s">
        <v>550</v>
      </c>
      <c r="MTU22" s="530" t="s">
        <v>550</v>
      </c>
      <c r="MTV22" s="530" t="s">
        <v>550</v>
      </c>
      <c r="MTW22" s="530" t="s">
        <v>550</v>
      </c>
      <c r="MTX22" s="530" t="s">
        <v>550</v>
      </c>
      <c r="MTY22" s="530" t="s">
        <v>550</v>
      </c>
      <c r="MTZ22" s="530" t="s">
        <v>550</v>
      </c>
      <c r="MUA22" s="530" t="s">
        <v>550</v>
      </c>
      <c r="MUB22" s="530" t="s">
        <v>550</v>
      </c>
      <c r="MUC22" s="530" t="s">
        <v>550</v>
      </c>
      <c r="MUD22" s="530" t="s">
        <v>550</v>
      </c>
      <c r="MUE22" s="530" t="s">
        <v>550</v>
      </c>
      <c r="MUF22" s="530" t="s">
        <v>550</v>
      </c>
      <c r="MUG22" s="530" t="s">
        <v>550</v>
      </c>
      <c r="MUH22" s="530" t="s">
        <v>550</v>
      </c>
      <c r="MUI22" s="530" t="s">
        <v>550</v>
      </c>
      <c r="MUJ22" s="530" t="s">
        <v>550</v>
      </c>
      <c r="MUK22" s="530" t="s">
        <v>550</v>
      </c>
      <c r="MUL22" s="530" t="s">
        <v>550</v>
      </c>
      <c r="MUM22" s="530" t="s">
        <v>550</v>
      </c>
      <c r="MUN22" s="530" t="s">
        <v>550</v>
      </c>
      <c r="MUO22" s="530" t="s">
        <v>550</v>
      </c>
      <c r="MUP22" s="530" t="s">
        <v>550</v>
      </c>
      <c r="MUQ22" s="530" t="s">
        <v>550</v>
      </c>
      <c r="MUR22" s="530" t="s">
        <v>550</v>
      </c>
      <c r="MUS22" s="530" t="s">
        <v>550</v>
      </c>
      <c r="MUT22" s="530" t="s">
        <v>550</v>
      </c>
      <c r="MUU22" s="530" t="s">
        <v>550</v>
      </c>
      <c r="MUV22" s="530" t="s">
        <v>550</v>
      </c>
      <c r="MUW22" s="530" t="s">
        <v>550</v>
      </c>
      <c r="MUX22" s="530" t="s">
        <v>550</v>
      </c>
      <c r="MUY22" s="530" t="s">
        <v>550</v>
      </c>
      <c r="MUZ22" s="530" t="s">
        <v>550</v>
      </c>
      <c r="MVA22" s="530" t="s">
        <v>550</v>
      </c>
      <c r="MVB22" s="530" t="s">
        <v>550</v>
      </c>
      <c r="MVC22" s="530" t="s">
        <v>550</v>
      </c>
      <c r="MVD22" s="530" t="s">
        <v>550</v>
      </c>
      <c r="MVE22" s="530" t="s">
        <v>550</v>
      </c>
      <c r="MVF22" s="530" t="s">
        <v>550</v>
      </c>
      <c r="MVG22" s="530" t="s">
        <v>550</v>
      </c>
      <c r="MVH22" s="530" t="s">
        <v>550</v>
      </c>
      <c r="MVI22" s="530" t="s">
        <v>550</v>
      </c>
      <c r="MVJ22" s="530" t="s">
        <v>550</v>
      </c>
      <c r="MVK22" s="530" t="s">
        <v>550</v>
      </c>
      <c r="MVL22" s="530" t="s">
        <v>550</v>
      </c>
      <c r="MVM22" s="530" t="s">
        <v>550</v>
      </c>
      <c r="MVN22" s="530" t="s">
        <v>550</v>
      </c>
      <c r="MVO22" s="530" t="s">
        <v>550</v>
      </c>
      <c r="MVP22" s="530" t="s">
        <v>550</v>
      </c>
      <c r="MVQ22" s="530" t="s">
        <v>550</v>
      </c>
      <c r="MVR22" s="530" t="s">
        <v>550</v>
      </c>
      <c r="MVS22" s="530" t="s">
        <v>550</v>
      </c>
      <c r="MVT22" s="530" t="s">
        <v>550</v>
      </c>
      <c r="MVU22" s="530" t="s">
        <v>550</v>
      </c>
      <c r="MVV22" s="530" t="s">
        <v>550</v>
      </c>
      <c r="MVW22" s="530" t="s">
        <v>550</v>
      </c>
      <c r="MVX22" s="530" t="s">
        <v>550</v>
      </c>
      <c r="MVY22" s="530" t="s">
        <v>550</v>
      </c>
      <c r="MVZ22" s="530" t="s">
        <v>550</v>
      </c>
      <c r="MWA22" s="530" t="s">
        <v>550</v>
      </c>
      <c r="MWB22" s="530" t="s">
        <v>550</v>
      </c>
      <c r="MWC22" s="530" t="s">
        <v>550</v>
      </c>
      <c r="MWD22" s="530" t="s">
        <v>550</v>
      </c>
      <c r="MWE22" s="530" t="s">
        <v>550</v>
      </c>
      <c r="MWF22" s="530" t="s">
        <v>550</v>
      </c>
      <c r="MWG22" s="530" t="s">
        <v>550</v>
      </c>
      <c r="MWH22" s="530" t="s">
        <v>550</v>
      </c>
      <c r="MWI22" s="530" t="s">
        <v>550</v>
      </c>
      <c r="MWJ22" s="530" t="s">
        <v>550</v>
      </c>
      <c r="MWK22" s="530" t="s">
        <v>550</v>
      </c>
      <c r="MWL22" s="530" t="s">
        <v>550</v>
      </c>
      <c r="MWM22" s="530" t="s">
        <v>550</v>
      </c>
      <c r="MWN22" s="530" t="s">
        <v>550</v>
      </c>
      <c r="MWO22" s="530" t="s">
        <v>550</v>
      </c>
      <c r="MWP22" s="530" t="s">
        <v>550</v>
      </c>
      <c r="MWQ22" s="530" t="s">
        <v>550</v>
      </c>
      <c r="MWR22" s="530" t="s">
        <v>550</v>
      </c>
      <c r="MWS22" s="530" t="s">
        <v>550</v>
      </c>
      <c r="MWT22" s="530" t="s">
        <v>550</v>
      </c>
      <c r="MWU22" s="530" t="s">
        <v>550</v>
      </c>
      <c r="MWV22" s="530" t="s">
        <v>550</v>
      </c>
      <c r="MWW22" s="530" t="s">
        <v>550</v>
      </c>
      <c r="MWX22" s="530" t="s">
        <v>550</v>
      </c>
      <c r="MWY22" s="530" t="s">
        <v>550</v>
      </c>
      <c r="MWZ22" s="530" t="s">
        <v>550</v>
      </c>
      <c r="MXA22" s="530" t="s">
        <v>550</v>
      </c>
      <c r="MXB22" s="530" t="s">
        <v>550</v>
      </c>
      <c r="MXC22" s="530" t="s">
        <v>550</v>
      </c>
      <c r="MXD22" s="530" t="s">
        <v>550</v>
      </c>
      <c r="MXE22" s="530" t="s">
        <v>550</v>
      </c>
      <c r="MXF22" s="530" t="s">
        <v>550</v>
      </c>
      <c r="MXG22" s="530" t="s">
        <v>550</v>
      </c>
      <c r="MXH22" s="530" t="s">
        <v>550</v>
      </c>
      <c r="MXI22" s="530" t="s">
        <v>550</v>
      </c>
      <c r="MXJ22" s="530" t="s">
        <v>550</v>
      </c>
      <c r="MXK22" s="530" t="s">
        <v>550</v>
      </c>
      <c r="MXL22" s="530" t="s">
        <v>550</v>
      </c>
      <c r="MXM22" s="530" t="s">
        <v>550</v>
      </c>
      <c r="MXN22" s="530" t="s">
        <v>550</v>
      </c>
      <c r="MXO22" s="530" t="s">
        <v>550</v>
      </c>
      <c r="MXP22" s="530" t="s">
        <v>550</v>
      </c>
      <c r="MXQ22" s="530" t="s">
        <v>550</v>
      </c>
      <c r="MXR22" s="530" t="s">
        <v>550</v>
      </c>
      <c r="MXS22" s="530" t="s">
        <v>550</v>
      </c>
      <c r="MXT22" s="530" t="s">
        <v>550</v>
      </c>
      <c r="MXU22" s="530" t="s">
        <v>550</v>
      </c>
      <c r="MXV22" s="530" t="s">
        <v>550</v>
      </c>
      <c r="MXW22" s="530" t="s">
        <v>550</v>
      </c>
      <c r="MXX22" s="530" t="s">
        <v>550</v>
      </c>
      <c r="MXY22" s="530" t="s">
        <v>550</v>
      </c>
      <c r="MXZ22" s="530" t="s">
        <v>550</v>
      </c>
      <c r="MYA22" s="530" t="s">
        <v>550</v>
      </c>
      <c r="MYB22" s="530" t="s">
        <v>550</v>
      </c>
      <c r="MYC22" s="530" t="s">
        <v>550</v>
      </c>
      <c r="MYD22" s="530" t="s">
        <v>550</v>
      </c>
      <c r="MYE22" s="530" t="s">
        <v>550</v>
      </c>
      <c r="MYF22" s="530" t="s">
        <v>550</v>
      </c>
      <c r="MYG22" s="530" t="s">
        <v>550</v>
      </c>
      <c r="MYH22" s="530" t="s">
        <v>550</v>
      </c>
      <c r="MYI22" s="530" t="s">
        <v>550</v>
      </c>
      <c r="MYJ22" s="530" t="s">
        <v>550</v>
      </c>
      <c r="MYK22" s="530" t="s">
        <v>550</v>
      </c>
      <c r="MYL22" s="530" t="s">
        <v>550</v>
      </c>
      <c r="MYM22" s="530" t="s">
        <v>550</v>
      </c>
      <c r="MYN22" s="530" t="s">
        <v>550</v>
      </c>
      <c r="MYO22" s="530" t="s">
        <v>550</v>
      </c>
      <c r="MYP22" s="530" t="s">
        <v>550</v>
      </c>
      <c r="MYQ22" s="530" t="s">
        <v>550</v>
      </c>
      <c r="MYR22" s="530" t="s">
        <v>550</v>
      </c>
      <c r="MYS22" s="530" t="s">
        <v>550</v>
      </c>
      <c r="MYT22" s="530" t="s">
        <v>550</v>
      </c>
      <c r="MYU22" s="530" t="s">
        <v>550</v>
      </c>
      <c r="MYV22" s="530" t="s">
        <v>550</v>
      </c>
      <c r="MYW22" s="530" t="s">
        <v>550</v>
      </c>
      <c r="MYX22" s="530" t="s">
        <v>550</v>
      </c>
      <c r="MYY22" s="530" t="s">
        <v>550</v>
      </c>
      <c r="MYZ22" s="530" t="s">
        <v>550</v>
      </c>
      <c r="MZA22" s="530" t="s">
        <v>550</v>
      </c>
      <c r="MZB22" s="530" t="s">
        <v>550</v>
      </c>
      <c r="MZC22" s="530" t="s">
        <v>550</v>
      </c>
      <c r="MZD22" s="530" t="s">
        <v>550</v>
      </c>
      <c r="MZE22" s="530" t="s">
        <v>550</v>
      </c>
      <c r="MZF22" s="530" t="s">
        <v>550</v>
      </c>
      <c r="MZG22" s="530" t="s">
        <v>550</v>
      </c>
      <c r="MZH22" s="530" t="s">
        <v>550</v>
      </c>
      <c r="MZI22" s="530" t="s">
        <v>550</v>
      </c>
      <c r="MZJ22" s="530" t="s">
        <v>550</v>
      </c>
      <c r="MZK22" s="530" t="s">
        <v>550</v>
      </c>
      <c r="MZL22" s="530" t="s">
        <v>550</v>
      </c>
      <c r="MZM22" s="530" t="s">
        <v>550</v>
      </c>
      <c r="MZN22" s="530" t="s">
        <v>550</v>
      </c>
      <c r="MZO22" s="530" t="s">
        <v>550</v>
      </c>
      <c r="MZP22" s="530" t="s">
        <v>550</v>
      </c>
      <c r="MZQ22" s="530" t="s">
        <v>550</v>
      </c>
      <c r="MZR22" s="530" t="s">
        <v>550</v>
      </c>
      <c r="MZS22" s="530" t="s">
        <v>550</v>
      </c>
      <c r="MZT22" s="530" t="s">
        <v>550</v>
      </c>
      <c r="MZU22" s="530" t="s">
        <v>550</v>
      </c>
      <c r="MZV22" s="530" t="s">
        <v>550</v>
      </c>
      <c r="MZW22" s="530" t="s">
        <v>550</v>
      </c>
      <c r="MZX22" s="530" t="s">
        <v>550</v>
      </c>
      <c r="MZY22" s="530" t="s">
        <v>550</v>
      </c>
      <c r="MZZ22" s="530" t="s">
        <v>550</v>
      </c>
      <c r="NAA22" s="530" t="s">
        <v>550</v>
      </c>
      <c r="NAB22" s="530" t="s">
        <v>550</v>
      </c>
      <c r="NAC22" s="530" t="s">
        <v>550</v>
      </c>
      <c r="NAD22" s="530" t="s">
        <v>550</v>
      </c>
      <c r="NAE22" s="530" t="s">
        <v>550</v>
      </c>
      <c r="NAF22" s="530" t="s">
        <v>550</v>
      </c>
      <c r="NAG22" s="530" t="s">
        <v>550</v>
      </c>
      <c r="NAH22" s="530" t="s">
        <v>550</v>
      </c>
      <c r="NAI22" s="530" t="s">
        <v>550</v>
      </c>
      <c r="NAJ22" s="530" t="s">
        <v>550</v>
      </c>
      <c r="NAK22" s="530" t="s">
        <v>550</v>
      </c>
      <c r="NAL22" s="530" t="s">
        <v>550</v>
      </c>
      <c r="NAM22" s="530" t="s">
        <v>550</v>
      </c>
      <c r="NAN22" s="530" t="s">
        <v>550</v>
      </c>
      <c r="NAO22" s="530" t="s">
        <v>550</v>
      </c>
      <c r="NAP22" s="530" t="s">
        <v>550</v>
      </c>
      <c r="NAQ22" s="530" t="s">
        <v>550</v>
      </c>
      <c r="NAR22" s="530" t="s">
        <v>550</v>
      </c>
      <c r="NAS22" s="530" t="s">
        <v>550</v>
      </c>
      <c r="NAT22" s="530" t="s">
        <v>550</v>
      </c>
      <c r="NAU22" s="530" t="s">
        <v>550</v>
      </c>
      <c r="NAV22" s="530" t="s">
        <v>550</v>
      </c>
      <c r="NAW22" s="530" t="s">
        <v>550</v>
      </c>
      <c r="NAX22" s="530" t="s">
        <v>550</v>
      </c>
      <c r="NAY22" s="530" t="s">
        <v>550</v>
      </c>
      <c r="NAZ22" s="530" t="s">
        <v>550</v>
      </c>
      <c r="NBA22" s="530" t="s">
        <v>550</v>
      </c>
      <c r="NBB22" s="530" t="s">
        <v>550</v>
      </c>
      <c r="NBC22" s="530" t="s">
        <v>550</v>
      </c>
      <c r="NBD22" s="530" t="s">
        <v>550</v>
      </c>
      <c r="NBE22" s="530" t="s">
        <v>550</v>
      </c>
      <c r="NBF22" s="530" t="s">
        <v>550</v>
      </c>
      <c r="NBG22" s="530" t="s">
        <v>550</v>
      </c>
      <c r="NBH22" s="530" t="s">
        <v>550</v>
      </c>
      <c r="NBI22" s="530" t="s">
        <v>550</v>
      </c>
      <c r="NBJ22" s="530" t="s">
        <v>550</v>
      </c>
      <c r="NBK22" s="530" t="s">
        <v>550</v>
      </c>
      <c r="NBL22" s="530" t="s">
        <v>550</v>
      </c>
      <c r="NBM22" s="530" t="s">
        <v>550</v>
      </c>
      <c r="NBN22" s="530" t="s">
        <v>550</v>
      </c>
      <c r="NBO22" s="530" t="s">
        <v>550</v>
      </c>
      <c r="NBP22" s="530" t="s">
        <v>550</v>
      </c>
      <c r="NBQ22" s="530" t="s">
        <v>550</v>
      </c>
      <c r="NBR22" s="530" t="s">
        <v>550</v>
      </c>
      <c r="NBS22" s="530" t="s">
        <v>550</v>
      </c>
      <c r="NBT22" s="530" t="s">
        <v>550</v>
      </c>
      <c r="NBU22" s="530" t="s">
        <v>550</v>
      </c>
      <c r="NBV22" s="530" t="s">
        <v>550</v>
      </c>
      <c r="NBW22" s="530" t="s">
        <v>550</v>
      </c>
      <c r="NBX22" s="530" t="s">
        <v>550</v>
      </c>
      <c r="NBY22" s="530" t="s">
        <v>550</v>
      </c>
      <c r="NBZ22" s="530" t="s">
        <v>550</v>
      </c>
      <c r="NCA22" s="530" t="s">
        <v>550</v>
      </c>
      <c r="NCB22" s="530" t="s">
        <v>550</v>
      </c>
      <c r="NCC22" s="530" t="s">
        <v>550</v>
      </c>
      <c r="NCD22" s="530" t="s">
        <v>550</v>
      </c>
      <c r="NCE22" s="530" t="s">
        <v>550</v>
      </c>
      <c r="NCF22" s="530" t="s">
        <v>550</v>
      </c>
      <c r="NCG22" s="530" t="s">
        <v>550</v>
      </c>
      <c r="NCH22" s="530" t="s">
        <v>550</v>
      </c>
      <c r="NCI22" s="530" t="s">
        <v>550</v>
      </c>
      <c r="NCJ22" s="530" t="s">
        <v>550</v>
      </c>
      <c r="NCK22" s="530" t="s">
        <v>550</v>
      </c>
      <c r="NCL22" s="530" t="s">
        <v>550</v>
      </c>
      <c r="NCM22" s="530" t="s">
        <v>550</v>
      </c>
      <c r="NCN22" s="530" t="s">
        <v>550</v>
      </c>
      <c r="NCO22" s="530" t="s">
        <v>550</v>
      </c>
      <c r="NCP22" s="530" t="s">
        <v>550</v>
      </c>
      <c r="NCQ22" s="530" t="s">
        <v>550</v>
      </c>
      <c r="NCR22" s="530" t="s">
        <v>550</v>
      </c>
      <c r="NCS22" s="530" t="s">
        <v>550</v>
      </c>
      <c r="NCT22" s="530" t="s">
        <v>550</v>
      </c>
      <c r="NCU22" s="530" t="s">
        <v>550</v>
      </c>
      <c r="NCV22" s="530" t="s">
        <v>550</v>
      </c>
      <c r="NCW22" s="530" t="s">
        <v>550</v>
      </c>
      <c r="NCX22" s="530" t="s">
        <v>550</v>
      </c>
      <c r="NCY22" s="530" t="s">
        <v>550</v>
      </c>
      <c r="NCZ22" s="530" t="s">
        <v>550</v>
      </c>
      <c r="NDA22" s="530" t="s">
        <v>550</v>
      </c>
      <c r="NDB22" s="530" t="s">
        <v>550</v>
      </c>
      <c r="NDC22" s="530" t="s">
        <v>550</v>
      </c>
      <c r="NDD22" s="530" t="s">
        <v>550</v>
      </c>
      <c r="NDE22" s="530" t="s">
        <v>550</v>
      </c>
      <c r="NDF22" s="530" t="s">
        <v>550</v>
      </c>
      <c r="NDG22" s="530" t="s">
        <v>550</v>
      </c>
      <c r="NDH22" s="530" t="s">
        <v>550</v>
      </c>
      <c r="NDI22" s="530" t="s">
        <v>550</v>
      </c>
      <c r="NDJ22" s="530" t="s">
        <v>550</v>
      </c>
      <c r="NDK22" s="530" t="s">
        <v>550</v>
      </c>
      <c r="NDL22" s="530" t="s">
        <v>550</v>
      </c>
      <c r="NDM22" s="530" t="s">
        <v>550</v>
      </c>
      <c r="NDN22" s="530" t="s">
        <v>550</v>
      </c>
      <c r="NDO22" s="530" t="s">
        <v>550</v>
      </c>
      <c r="NDP22" s="530" t="s">
        <v>550</v>
      </c>
      <c r="NDQ22" s="530" t="s">
        <v>550</v>
      </c>
      <c r="NDR22" s="530" t="s">
        <v>550</v>
      </c>
      <c r="NDS22" s="530" t="s">
        <v>550</v>
      </c>
      <c r="NDT22" s="530" t="s">
        <v>550</v>
      </c>
      <c r="NDU22" s="530" t="s">
        <v>550</v>
      </c>
      <c r="NDV22" s="530" t="s">
        <v>550</v>
      </c>
      <c r="NDW22" s="530" t="s">
        <v>550</v>
      </c>
      <c r="NDX22" s="530" t="s">
        <v>550</v>
      </c>
      <c r="NDY22" s="530" t="s">
        <v>550</v>
      </c>
      <c r="NDZ22" s="530" t="s">
        <v>550</v>
      </c>
      <c r="NEA22" s="530" t="s">
        <v>550</v>
      </c>
      <c r="NEB22" s="530" t="s">
        <v>550</v>
      </c>
      <c r="NEC22" s="530" t="s">
        <v>550</v>
      </c>
      <c r="NED22" s="530" t="s">
        <v>550</v>
      </c>
      <c r="NEE22" s="530" t="s">
        <v>550</v>
      </c>
      <c r="NEF22" s="530" t="s">
        <v>550</v>
      </c>
      <c r="NEG22" s="530" t="s">
        <v>550</v>
      </c>
      <c r="NEH22" s="530" t="s">
        <v>550</v>
      </c>
      <c r="NEI22" s="530" t="s">
        <v>550</v>
      </c>
      <c r="NEJ22" s="530" t="s">
        <v>550</v>
      </c>
      <c r="NEK22" s="530" t="s">
        <v>550</v>
      </c>
      <c r="NEL22" s="530" t="s">
        <v>550</v>
      </c>
      <c r="NEM22" s="530" t="s">
        <v>550</v>
      </c>
      <c r="NEN22" s="530" t="s">
        <v>550</v>
      </c>
      <c r="NEO22" s="530" t="s">
        <v>550</v>
      </c>
      <c r="NEP22" s="530" t="s">
        <v>550</v>
      </c>
      <c r="NEQ22" s="530" t="s">
        <v>550</v>
      </c>
      <c r="NER22" s="530" t="s">
        <v>550</v>
      </c>
      <c r="NES22" s="530" t="s">
        <v>550</v>
      </c>
      <c r="NET22" s="530" t="s">
        <v>550</v>
      </c>
      <c r="NEU22" s="530" t="s">
        <v>550</v>
      </c>
      <c r="NEV22" s="530" t="s">
        <v>550</v>
      </c>
      <c r="NEW22" s="530" t="s">
        <v>550</v>
      </c>
      <c r="NEX22" s="530" t="s">
        <v>550</v>
      </c>
      <c r="NEY22" s="530" t="s">
        <v>550</v>
      </c>
      <c r="NEZ22" s="530" t="s">
        <v>550</v>
      </c>
      <c r="NFA22" s="530" t="s">
        <v>550</v>
      </c>
      <c r="NFB22" s="530" t="s">
        <v>550</v>
      </c>
      <c r="NFC22" s="530" t="s">
        <v>550</v>
      </c>
      <c r="NFD22" s="530" t="s">
        <v>550</v>
      </c>
      <c r="NFE22" s="530" t="s">
        <v>550</v>
      </c>
      <c r="NFF22" s="530" t="s">
        <v>550</v>
      </c>
      <c r="NFG22" s="530" t="s">
        <v>550</v>
      </c>
      <c r="NFH22" s="530" t="s">
        <v>550</v>
      </c>
      <c r="NFI22" s="530" t="s">
        <v>550</v>
      </c>
      <c r="NFJ22" s="530" t="s">
        <v>550</v>
      </c>
      <c r="NFK22" s="530" t="s">
        <v>550</v>
      </c>
      <c r="NFL22" s="530" t="s">
        <v>550</v>
      </c>
      <c r="NFM22" s="530" t="s">
        <v>550</v>
      </c>
      <c r="NFN22" s="530" t="s">
        <v>550</v>
      </c>
      <c r="NFO22" s="530" t="s">
        <v>550</v>
      </c>
      <c r="NFP22" s="530" t="s">
        <v>550</v>
      </c>
      <c r="NFQ22" s="530" t="s">
        <v>550</v>
      </c>
      <c r="NFR22" s="530" t="s">
        <v>550</v>
      </c>
      <c r="NFS22" s="530" t="s">
        <v>550</v>
      </c>
      <c r="NFT22" s="530" t="s">
        <v>550</v>
      </c>
      <c r="NFU22" s="530" t="s">
        <v>550</v>
      </c>
      <c r="NFV22" s="530" t="s">
        <v>550</v>
      </c>
      <c r="NFW22" s="530" t="s">
        <v>550</v>
      </c>
      <c r="NFX22" s="530" t="s">
        <v>550</v>
      </c>
      <c r="NFY22" s="530" t="s">
        <v>550</v>
      </c>
      <c r="NFZ22" s="530" t="s">
        <v>550</v>
      </c>
      <c r="NGA22" s="530" t="s">
        <v>550</v>
      </c>
      <c r="NGB22" s="530" t="s">
        <v>550</v>
      </c>
      <c r="NGC22" s="530" t="s">
        <v>550</v>
      </c>
      <c r="NGD22" s="530" t="s">
        <v>550</v>
      </c>
      <c r="NGE22" s="530" t="s">
        <v>550</v>
      </c>
      <c r="NGF22" s="530" t="s">
        <v>550</v>
      </c>
      <c r="NGG22" s="530" t="s">
        <v>550</v>
      </c>
      <c r="NGH22" s="530" t="s">
        <v>550</v>
      </c>
      <c r="NGI22" s="530" t="s">
        <v>550</v>
      </c>
      <c r="NGJ22" s="530" t="s">
        <v>550</v>
      </c>
      <c r="NGK22" s="530" t="s">
        <v>550</v>
      </c>
      <c r="NGL22" s="530" t="s">
        <v>550</v>
      </c>
      <c r="NGM22" s="530" t="s">
        <v>550</v>
      </c>
      <c r="NGN22" s="530" t="s">
        <v>550</v>
      </c>
      <c r="NGO22" s="530" t="s">
        <v>550</v>
      </c>
      <c r="NGP22" s="530" t="s">
        <v>550</v>
      </c>
      <c r="NGQ22" s="530" t="s">
        <v>550</v>
      </c>
      <c r="NGR22" s="530" t="s">
        <v>550</v>
      </c>
      <c r="NGS22" s="530" t="s">
        <v>550</v>
      </c>
      <c r="NGT22" s="530" t="s">
        <v>550</v>
      </c>
      <c r="NGU22" s="530" t="s">
        <v>550</v>
      </c>
      <c r="NGV22" s="530" t="s">
        <v>550</v>
      </c>
      <c r="NGW22" s="530" t="s">
        <v>550</v>
      </c>
      <c r="NGX22" s="530" t="s">
        <v>550</v>
      </c>
      <c r="NGY22" s="530" t="s">
        <v>550</v>
      </c>
      <c r="NGZ22" s="530" t="s">
        <v>550</v>
      </c>
      <c r="NHA22" s="530" t="s">
        <v>550</v>
      </c>
      <c r="NHB22" s="530" t="s">
        <v>550</v>
      </c>
      <c r="NHC22" s="530" t="s">
        <v>550</v>
      </c>
      <c r="NHD22" s="530" t="s">
        <v>550</v>
      </c>
      <c r="NHE22" s="530" t="s">
        <v>550</v>
      </c>
      <c r="NHF22" s="530" t="s">
        <v>550</v>
      </c>
      <c r="NHG22" s="530" t="s">
        <v>550</v>
      </c>
      <c r="NHH22" s="530" t="s">
        <v>550</v>
      </c>
      <c r="NHI22" s="530" t="s">
        <v>550</v>
      </c>
      <c r="NHJ22" s="530" t="s">
        <v>550</v>
      </c>
      <c r="NHK22" s="530" t="s">
        <v>550</v>
      </c>
      <c r="NHL22" s="530" t="s">
        <v>550</v>
      </c>
      <c r="NHM22" s="530" t="s">
        <v>550</v>
      </c>
      <c r="NHN22" s="530" t="s">
        <v>550</v>
      </c>
      <c r="NHO22" s="530" t="s">
        <v>550</v>
      </c>
      <c r="NHP22" s="530" t="s">
        <v>550</v>
      </c>
      <c r="NHQ22" s="530" t="s">
        <v>550</v>
      </c>
      <c r="NHR22" s="530" t="s">
        <v>550</v>
      </c>
      <c r="NHS22" s="530" t="s">
        <v>550</v>
      </c>
      <c r="NHT22" s="530" t="s">
        <v>550</v>
      </c>
      <c r="NHU22" s="530" t="s">
        <v>550</v>
      </c>
      <c r="NHV22" s="530" t="s">
        <v>550</v>
      </c>
      <c r="NHW22" s="530" t="s">
        <v>550</v>
      </c>
      <c r="NHX22" s="530" t="s">
        <v>550</v>
      </c>
      <c r="NHY22" s="530" t="s">
        <v>550</v>
      </c>
      <c r="NHZ22" s="530" t="s">
        <v>550</v>
      </c>
      <c r="NIA22" s="530" t="s">
        <v>550</v>
      </c>
      <c r="NIB22" s="530" t="s">
        <v>550</v>
      </c>
      <c r="NIC22" s="530" t="s">
        <v>550</v>
      </c>
      <c r="NID22" s="530" t="s">
        <v>550</v>
      </c>
      <c r="NIE22" s="530" t="s">
        <v>550</v>
      </c>
      <c r="NIF22" s="530" t="s">
        <v>550</v>
      </c>
      <c r="NIG22" s="530" t="s">
        <v>550</v>
      </c>
      <c r="NIH22" s="530" t="s">
        <v>550</v>
      </c>
      <c r="NII22" s="530" t="s">
        <v>550</v>
      </c>
      <c r="NIJ22" s="530" t="s">
        <v>550</v>
      </c>
      <c r="NIK22" s="530" t="s">
        <v>550</v>
      </c>
      <c r="NIL22" s="530" t="s">
        <v>550</v>
      </c>
      <c r="NIM22" s="530" t="s">
        <v>550</v>
      </c>
      <c r="NIN22" s="530" t="s">
        <v>550</v>
      </c>
      <c r="NIO22" s="530" t="s">
        <v>550</v>
      </c>
      <c r="NIP22" s="530" t="s">
        <v>550</v>
      </c>
      <c r="NIQ22" s="530" t="s">
        <v>550</v>
      </c>
      <c r="NIR22" s="530" t="s">
        <v>550</v>
      </c>
      <c r="NIS22" s="530" t="s">
        <v>550</v>
      </c>
      <c r="NIT22" s="530" t="s">
        <v>550</v>
      </c>
      <c r="NIU22" s="530" t="s">
        <v>550</v>
      </c>
      <c r="NIV22" s="530" t="s">
        <v>550</v>
      </c>
      <c r="NIW22" s="530" t="s">
        <v>550</v>
      </c>
      <c r="NIX22" s="530" t="s">
        <v>550</v>
      </c>
      <c r="NIY22" s="530" t="s">
        <v>550</v>
      </c>
      <c r="NIZ22" s="530" t="s">
        <v>550</v>
      </c>
      <c r="NJA22" s="530" t="s">
        <v>550</v>
      </c>
      <c r="NJB22" s="530" t="s">
        <v>550</v>
      </c>
      <c r="NJC22" s="530" t="s">
        <v>550</v>
      </c>
      <c r="NJD22" s="530" t="s">
        <v>550</v>
      </c>
      <c r="NJE22" s="530" t="s">
        <v>550</v>
      </c>
      <c r="NJF22" s="530" t="s">
        <v>550</v>
      </c>
      <c r="NJG22" s="530" t="s">
        <v>550</v>
      </c>
      <c r="NJH22" s="530" t="s">
        <v>550</v>
      </c>
      <c r="NJI22" s="530" t="s">
        <v>550</v>
      </c>
      <c r="NJJ22" s="530" t="s">
        <v>550</v>
      </c>
      <c r="NJK22" s="530" t="s">
        <v>550</v>
      </c>
      <c r="NJL22" s="530" t="s">
        <v>550</v>
      </c>
      <c r="NJM22" s="530" t="s">
        <v>550</v>
      </c>
      <c r="NJN22" s="530" t="s">
        <v>550</v>
      </c>
      <c r="NJO22" s="530" t="s">
        <v>550</v>
      </c>
      <c r="NJP22" s="530" t="s">
        <v>550</v>
      </c>
      <c r="NJQ22" s="530" t="s">
        <v>550</v>
      </c>
      <c r="NJR22" s="530" t="s">
        <v>550</v>
      </c>
      <c r="NJS22" s="530" t="s">
        <v>550</v>
      </c>
      <c r="NJT22" s="530" t="s">
        <v>550</v>
      </c>
      <c r="NJU22" s="530" t="s">
        <v>550</v>
      </c>
      <c r="NJV22" s="530" t="s">
        <v>550</v>
      </c>
      <c r="NJW22" s="530" t="s">
        <v>550</v>
      </c>
      <c r="NJX22" s="530" t="s">
        <v>550</v>
      </c>
      <c r="NJY22" s="530" t="s">
        <v>550</v>
      </c>
      <c r="NJZ22" s="530" t="s">
        <v>550</v>
      </c>
      <c r="NKA22" s="530" t="s">
        <v>550</v>
      </c>
      <c r="NKB22" s="530" t="s">
        <v>550</v>
      </c>
      <c r="NKC22" s="530" t="s">
        <v>550</v>
      </c>
      <c r="NKD22" s="530" t="s">
        <v>550</v>
      </c>
      <c r="NKE22" s="530" t="s">
        <v>550</v>
      </c>
      <c r="NKF22" s="530" t="s">
        <v>550</v>
      </c>
      <c r="NKG22" s="530" t="s">
        <v>550</v>
      </c>
      <c r="NKH22" s="530" t="s">
        <v>550</v>
      </c>
      <c r="NKI22" s="530" t="s">
        <v>550</v>
      </c>
      <c r="NKJ22" s="530" t="s">
        <v>550</v>
      </c>
      <c r="NKK22" s="530" t="s">
        <v>550</v>
      </c>
      <c r="NKL22" s="530" t="s">
        <v>550</v>
      </c>
      <c r="NKM22" s="530" t="s">
        <v>550</v>
      </c>
      <c r="NKN22" s="530" t="s">
        <v>550</v>
      </c>
      <c r="NKO22" s="530" t="s">
        <v>550</v>
      </c>
      <c r="NKP22" s="530" t="s">
        <v>550</v>
      </c>
      <c r="NKQ22" s="530" t="s">
        <v>550</v>
      </c>
      <c r="NKR22" s="530" t="s">
        <v>550</v>
      </c>
      <c r="NKS22" s="530" t="s">
        <v>550</v>
      </c>
      <c r="NKT22" s="530" t="s">
        <v>550</v>
      </c>
      <c r="NKU22" s="530" t="s">
        <v>550</v>
      </c>
      <c r="NKV22" s="530" t="s">
        <v>550</v>
      </c>
      <c r="NKW22" s="530" t="s">
        <v>550</v>
      </c>
      <c r="NKX22" s="530" t="s">
        <v>550</v>
      </c>
      <c r="NKY22" s="530" t="s">
        <v>550</v>
      </c>
      <c r="NKZ22" s="530" t="s">
        <v>550</v>
      </c>
      <c r="NLA22" s="530" t="s">
        <v>550</v>
      </c>
      <c r="NLB22" s="530" t="s">
        <v>550</v>
      </c>
      <c r="NLC22" s="530" t="s">
        <v>550</v>
      </c>
      <c r="NLD22" s="530" t="s">
        <v>550</v>
      </c>
      <c r="NLE22" s="530" t="s">
        <v>550</v>
      </c>
      <c r="NLF22" s="530" t="s">
        <v>550</v>
      </c>
      <c r="NLG22" s="530" t="s">
        <v>550</v>
      </c>
      <c r="NLH22" s="530" t="s">
        <v>550</v>
      </c>
      <c r="NLI22" s="530" t="s">
        <v>550</v>
      </c>
      <c r="NLJ22" s="530" t="s">
        <v>550</v>
      </c>
      <c r="NLK22" s="530" t="s">
        <v>550</v>
      </c>
      <c r="NLL22" s="530" t="s">
        <v>550</v>
      </c>
      <c r="NLM22" s="530" t="s">
        <v>550</v>
      </c>
      <c r="NLN22" s="530" t="s">
        <v>550</v>
      </c>
      <c r="NLO22" s="530" t="s">
        <v>550</v>
      </c>
      <c r="NLP22" s="530" t="s">
        <v>550</v>
      </c>
      <c r="NLQ22" s="530" t="s">
        <v>550</v>
      </c>
      <c r="NLR22" s="530" t="s">
        <v>550</v>
      </c>
      <c r="NLS22" s="530" t="s">
        <v>550</v>
      </c>
      <c r="NLT22" s="530" t="s">
        <v>550</v>
      </c>
      <c r="NLU22" s="530" t="s">
        <v>550</v>
      </c>
      <c r="NLV22" s="530" t="s">
        <v>550</v>
      </c>
      <c r="NLW22" s="530" t="s">
        <v>550</v>
      </c>
      <c r="NLX22" s="530" t="s">
        <v>550</v>
      </c>
      <c r="NLY22" s="530" t="s">
        <v>550</v>
      </c>
      <c r="NLZ22" s="530" t="s">
        <v>550</v>
      </c>
      <c r="NMA22" s="530" t="s">
        <v>550</v>
      </c>
      <c r="NMB22" s="530" t="s">
        <v>550</v>
      </c>
      <c r="NMC22" s="530" t="s">
        <v>550</v>
      </c>
      <c r="NMD22" s="530" t="s">
        <v>550</v>
      </c>
      <c r="NME22" s="530" t="s">
        <v>550</v>
      </c>
      <c r="NMF22" s="530" t="s">
        <v>550</v>
      </c>
      <c r="NMG22" s="530" t="s">
        <v>550</v>
      </c>
      <c r="NMH22" s="530" t="s">
        <v>550</v>
      </c>
      <c r="NMI22" s="530" t="s">
        <v>550</v>
      </c>
      <c r="NMJ22" s="530" t="s">
        <v>550</v>
      </c>
      <c r="NMK22" s="530" t="s">
        <v>550</v>
      </c>
      <c r="NML22" s="530" t="s">
        <v>550</v>
      </c>
      <c r="NMM22" s="530" t="s">
        <v>550</v>
      </c>
      <c r="NMN22" s="530" t="s">
        <v>550</v>
      </c>
      <c r="NMO22" s="530" t="s">
        <v>550</v>
      </c>
      <c r="NMP22" s="530" t="s">
        <v>550</v>
      </c>
      <c r="NMQ22" s="530" t="s">
        <v>550</v>
      </c>
      <c r="NMR22" s="530" t="s">
        <v>550</v>
      </c>
      <c r="NMS22" s="530" t="s">
        <v>550</v>
      </c>
      <c r="NMT22" s="530" t="s">
        <v>550</v>
      </c>
      <c r="NMU22" s="530" t="s">
        <v>550</v>
      </c>
      <c r="NMV22" s="530" t="s">
        <v>550</v>
      </c>
      <c r="NMW22" s="530" t="s">
        <v>550</v>
      </c>
      <c r="NMX22" s="530" t="s">
        <v>550</v>
      </c>
      <c r="NMY22" s="530" t="s">
        <v>550</v>
      </c>
      <c r="NMZ22" s="530" t="s">
        <v>550</v>
      </c>
      <c r="NNA22" s="530" t="s">
        <v>550</v>
      </c>
      <c r="NNB22" s="530" t="s">
        <v>550</v>
      </c>
      <c r="NNC22" s="530" t="s">
        <v>550</v>
      </c>
      <c r="NND22" s="530" t="s">
        <v>550</v>
      </c>
      <c r="NNE22" s="530" t="s">
        <v>550</v>
      </c>
      <c r="NNF22" s="530" t="s">
        <v>550</v>
      </c>
      <c r="NNG22" s="530" t="s">
        <v>550</v>
      </c>
      <c r="NNH22" s="530" t="s">
        <v>550</v>
      </c>
      <c r="NNI22" s="530" t="s">
        <v>550</v>
      </c>
      <c r="NNJ22" s="530" t="s">
        <v>550</v>
      </c>
      <c r="NNK22" s="530" t="s">
        <v>550</v>
      </c>
      <c r="NNL22" s="530" t="s">
        <v>550</v>
      </c>
      <c r="NNM22" s="530" t="s">
        <v>550</v>
      </c>
      <c r="NNN22" s="530" t="s">
        <v>550</v>
      </c>
      <c r="NNO22" s="530" t="s">
        <v>550</v>
      </c>
      <c r="NNP22" s="530" t="s">
        <v>550</v>
      </c>
      <c r="NNQ22" s="530" t="s">
        <v>550</v>
      </c>
      <c r="NNR22" s="530" t="s">
        <v>550</v>
      </c>
      <c r="NNS22" s="530" t="s">
        <v>550</v>
      </c>
      <c r="NNT22" s="530" t="s">
        <v>550</v>
      </c>
      <c r="NNU22" s="530" t="s">
        <v>550</v>
      </c>
      <c r="NNV22" s="530" t="s">
        <v>550</v>
      </c>
      <c r="NNW22" s="530" t="s">
        <v>550</v>
      </c>
      <c r="NNX22" s="530" t="s">
        <v>550</v>
      </c>
      <c r="NNY22" s="530" t="s">
        <v>550</v>
      </c>
      <c r="NNZ22" s="530" t="s">
        <v>550</v>
      </c>
      <c r="NOA22" s="530" t="s">
        <v>550</v>
      </c>
      <c r="NOB22" s="530" t="s">
        <v>550</v>
      </c>
      <c r="NOC22" s="530" t="s">
        <v>550</v>
      </c>
      <c r="NOD22" s="530" t="s">
        <v>550</v>
      </c>
      <c r="NOE22" s="530" t="s">
        <v>550</v>
      </c>
      <c r="NOF22" s="530" t="s">
        <v>550</v>
      </c>
      <c r="NOG22" s="530" t="s">
        <v>550</v>
      </c>
      <c r="NOH22" s="530" t="s">
        <v>550</v>
      </c>
      <c r="NOI22" s="530" t="s">
        <v>550</v>
      </c>
      <c r="NOJ22" s="530" t="s">
        <v>550</v>
      </c>
      <c r="NOK22" s="530" t="s">
        <v>550</v>
      </c>
      <c r="NOL22" s="530" t="s">
        <v>550</v>
      </c>
      <c r="NOM22" s="530" t="s">
        <v>550</v>
      </c>
      <c r="NON22" s="530" t="s">
        <v>550</v>
      </c>
      <c r="NOO22" s="530" t="s">
        <v>550</v>
      </c>
      <c r="NOP22" s="530" t="s">
        <v>550</v>
      </c>
      <c r="NOQ22" s="530" t="s">
        <v>550</v>
      </c>
      <c r="NOR22" s="530" t="s">
        <v>550</v>
      </c>
      <c r="NOS22" s="530" t="s">
        <v>550</v>
      </c>
      <c r="NOT22" s="530" t="s">
        <v>550</v>
      </c>
      <c r="NOU22" s="530" t="s">
        <v>550</v>
      </c>
      <c r="NOV22" s="530" t="s">
        <v>550</v>
      </c>
      <c r="NOW22" s="530" t="s">
        <v>550</v>
      </c>
      <c r="NOX22" s="530" t="s">
        <v>550</v>
      </c>
      <c r="NOY22" s="530" t="s">
        <v>550</v>
      </c>
      <c r="NOZ22" s="530" t="s">
        <v>550</v>
      </c>
      <c r="NPA22" s="530" t="s">
        <v>550</v>
      </c>
      <c r="NPB22" s="530" t="s">
        <v>550</v>
      </c>
      <c r="NPC22" s="530" t="s">
        <v>550</v>
      </c>
      <c r="NPD22" s="530" t="s">
        <v>550</v>
      </c>
      <c r="NPE22" s="530" t="s">
        <v>550</v>
      </c>
      <c r="NPF22" s="530" t="s">
        <v>550</v>
      </c>
      <c r="NPG22" s="530" t="s">
        <v>550</v>
      </c>
      <c r="NPH22" s="530" t="s">
        <v>550</v>
      </c>
      <c r="NPI22" s="530" t="s">
        <v>550</v>
      </c>
      <c r="NPJ22" s="530" t="s">
        <v>550</v>
      </c>
      <c r="NPK22" s="530" t="s">
        <v>550</v>
      </c>
      <c r="NPL22" s="530" t="s">
        <v>550</v>
      </c>
      <c r="NPM22" s="530" t="s">
        <v>550</v>
      </c>
      <c r="NPN22" s="530" t="s">
        <v>550</v>
      </c>
      <c r="NPO22" s="530" t="s">
        <v>550</v>
      </c>
      <c r="NPP22" s="530" t="s">
        <v>550</v>
      </c>
      <c r="NPQ22" s="530" t="s">
        <v>550</v>
      </c>
      <c r="NPR22" s="530" t="s">
        <v>550</v>
      </c>
      <c r="NPS22" s="530" t="s">
        <v>550</v>
      </c>
      <c r="NPT22" s="530" t="s">
        <v>550</v>
      </c>
      <c r="NPU22" s="530" t="s">
        <v>550</v>
      </c>
      <c r="NPV22" s="530" t="s">
        <v>550</v>
      </c>
      <c r="NPW22" s="530" t="s">
        <v>550</v>
      </c>
      <c r="NPX22" s="530" t="s">
        <v>550</v>
      </c>
      <c r="NPY22" s="530" t="s">
        <v>550</v>
      </c>
      <c r="NPZ22" s="530" t="s">
        <v>550</v>
      </c>
      <c r="NQA22" s="530" t="s">
        <v>550</v>
      </c>
      <c r="NQB22" s="530" t="s">
        <v>550</v>
      </c>
      <c r="NQC22" s="530" t="s">
        <v>550</v>
      </c>
      <c r="NQD22" s="530" t="s">
        <v>550</v>
      </c>
      <c r="NQE22" s="530" t="s">
        <v>550</v>
      </c>
      <c r="NQF22" s="530" t="s">
        <v>550</v>
      </c>
      <c r="NQG22" s="530" t="s">
        <v>550</v>
      </c>
      <c r="NQH22" s="530" t="s">
        <v>550</v>
      </c>
      <c r="NQI22" s="530" t="s">
        <v>550</v>
      </c>
      <c r="NQJ22" s="530" t="s">
        <v>550</v>
      </c>
      <c r="NQK22" s="530" t="s">
        <v>550</v>
      </c>
      <c r="NQL22" s="530" t="s">
        <v>550</v>
      </c>
      <c r="NQM22" s="530" t="s">
        <v>550</v>
      </c>
      <c r="NQN22" s="530" t="s">
        <v>550</v>
      </c>
      <c r="NQO22" s="530" t="s">
        <v>550</v>
      </c>
      <c r="NQP22" s="530" t="s">
        <v>550</v>
      </c>
      <c r="NQQ22" s="530" t="s">
        <v>550</v>
      </c>
      <c r="NQR22" s="530" t="s">
        <v>550</v>
      </c>
      <c r="NQS22" s="530" t="s">
        <v>550</v>
      </c>
      <c r="NQT22" s="530" t="s">
        <v>550</v>
      </c>
      <c r="NQU22" s="530" t="s">
        <v>550</v>
      </c>
      <c r="NQV22" s="530" t="s">
        <v>550</v>
      </c>
      <c r="NQW22" s="530" t="s">
        <v>550</v>
      </c>
      <c r="NQX22" s="530" t="s">
        <v>550</v>
      </c>
      <c r="NQY22" s="530" t="s">
        <v>550</v>
      </c>
      <c r="NQZ22" s="530" t="s">
        <v>550</v>
      </c>
      <c r="NRA22" s="530" t="s">
        <v>550</v>
      </c>
      <c r="NRB22" s="530" t="s">
        <v>550</v>
      </c>
      <c r="NRC22" s="530" t="s">
        <v>550</v>
      </c>
      <c r="NRD22" s="530" t="s">
        <v>550</v>
      </c>
      <c r="NRE22" s="530" t="s">
        <v>550</v>
      </c>
      <c r="NRF22" s="530" t="s">
        <v>550</v>
      </c>
      <c r="NRG22" s="530" t="s">
        <v>550</v>
      </c>
      <c r="NRH22" s="530" t="s">
        <v>550</v>
      </c>
      <c r="NRI22" s="530" t="s">
        <v>550</v>
      </c>
      <c r="NRJ22" s="530" t="s">
        <v>550</v>
      </c>
      <c r="NRK22" s="530" t="s">
        <v>550</v>
      </c>
      <c r="NRL22" s="530" t="s">
        <v>550</v>
      </c>
      <c r="NRM22" s="530" t="s">
        <v>550</v>
      </c>
      <c r="NRN22" s="530" t="s">
        <v>550</v>
      </c>
      <c r="NRO22" s="530" t="s">
        <v>550</v>
      </c>
      <c r="NRP22" s="530" t="s">
        <v>550</v>
      </c>
      <c r="NRQ22" s="530" t="s">
        <v>550</v>
      </c>
      <c r="NRR22" s="530" t="s">
        <v>550</v>
      </c>
      <c r="NRS22" s="530" t="s">
        <v>550</v>
      </c>
      <c r="NRT22" s="530" t="s">
        <v>550</v>
      </c>
      <c r="NRU22" s="530" t="s">
        <v>550</v>
      </c>
      <c r="NRV22" s="530" t="s">
        <v>550</v>
      </c>
      <c r="NRW22" s="530" t="s">
        <v>550</v>
      </c>
      <c r="NRX22" s="530" t="s">
        <v>550</v>
      </c>
      <c r="NRY22" s="530" t="s">
        <v>550</v>
      </c>
      <c r="NRZ22" s="530" t="s">
        <v>550</v>
      </c>
      <c r="NSA22" s="530" t="s">
        <v>550</v>
      </c>
      <c r="NSB22" s="530" t="s">
        <v>550</v>
      </c>
      <c r="NSC22" s="530" t="s">
        <v>550</v>
      </c>
      <c r="NSD22" s="530" t="s">
        <v>550</v>
      </c>
      <c r="NSE22" s="530" t="s">
        <v>550</v>
      </c>
      <c r="NSF22" s="530" t="s">
        <v>550</v>
      </c>
      <c r="NSG22" s="530" t="s">
        <v>550</v>
      </c>
      <c r="NSH22" s="530" t="s">
        <v>550</v>
      </c>
      <c r="NSI22" s="530" t="s">
        <v>550</v>
      </c>
      <c r="NSJ22" s="530" t="s">
        <v>550</v>
      </c>
      <c r="NSK22" s="530" t="s">
        <v>550</v>
      </c>
      <c r="NSL22" s="530" t="s">
        <v>550</v>
      </c>
      <c r="NSM22" s="530" t="s">
        <v>550</v>
      </c>
      <c r="NSN22" s="530" t="s">
        <v>550</v>
      </c>
      <c r="NSO22" s="530" t="s">
        <v>550</v>
      </c>
      <c r="NSP22" s="530" t="s">
        <v>550</v>
      </c>
      <c r="NSQ22" s="530" t="s">
        <v>550</v>
      </c>
      <c r="NSR22" s="530" t="s">
        <v>550</v>
      </c>
      <c r="NSS22" s="530" t="s">
        <v>550</v>
      </c>
      <c r="NST22" s="530" t="s">
        <v>550</v>
      </c>
      <c r="NSU22" s="530" t="s">
        <v>550</v>
      </c>
      <c r="NSV22" s="530" t="s">
        <v>550</v>
      </c>
      <c r="NSW22" s="530" t="s">
        <v>550</v>
      </c>
      <c r="NSX22" s="530" t="s">
        <v>550</v>
      </c>
      <c r="NSY22" s="530" t="s">
        <v>550</v>
      </c>
      <c r="NSZ22" s="530" t="s">
        <v>550</v>
      </c>
      <c r="NTA22" s="530" t="s">
        <v>550</v>
      </c>
      <c r="NTB22" s="530" t="s">
        <v>550</v>
      </c>
      <c r="NTC22" s="530" t="s">
        <v>550</v>
      </c>
      <c r="NTD22" s="530" t="s">
        <v>550</v>
      </c>
      <c r="NTE22" s="530" t="s">
        <v>550</v>
      </c>
      <c r="NTF22" s="530" t="s">
        <v>550</v>
      </c>
      <c r="NTG22" s="530" t="s">
        <v>550</v>
      </c>
      <c r="NTH22" s="530" t="s">
        <v>550</v>
      </c>
      <c r="NTI22" s="530" t="s">
        <v>550</v>
      </c>
      <c r="NTJ22" s="530" t="s">
        <v>550</v>
      </c>
      <c r="NTK22" s="530" t="s">
        <v>550</v>
      </c>
      <c r="NTL22" s="530" t="s">
        <v>550</v>
      </c>
      <c r="NTM22" s="530" t="s">
        <v>550</v>
      </c>
      <c r="NTN22" s="530" t="s">
        <v>550</v>
      </c>
      <c r="NTO22" s="530" t="s">
        <v>550</v>
      </c>
      <c r="NTP22" s="530" t="s">
        <v>550</v>
      </c>
      <c r="NTQ22" s="530" t="s">
        <v>550</v>
      </c>
      <c r="NTR22" s="530" t="s">
        <v>550</v>
      </c>
      <c r="NTS22" s="530" t="s">
        <v>550</v>
      </c>
      <c r="NTT22" s="530" t="s">
        <v>550</v>
      </c>
      <c r="NTU22" s="530" t="s">
        <v>550</v>
      </c>
      <c r="NTV22" s="530" t="s">
        <v>550</v>
      </c>
      <c r="NTW22" s="530" t="s">
        <v>550</v>
      </c>
      <c r="NTX22" s="530" t="s">
        <v>550</v>
      </c>
      <c r="NTY22" s="530" t="s">
        <v>550</v>
      </c>
      <c r="NTZ22" s="530" t="s">
        <v>550</v>
      </c>
      <c r="NUA22" s="530" t="s">
        <v>550</v>
      </c>
      <c r="NUB22" s="530" t="s">
        <v>550</v>
      </c>
      <c r="NUC22" s="530" t="s">
        <v>550</v>
      </c>
      <c r="NUD22" s="530" t="s">
        <v>550</v>
      </c>
      <c r="NUE22" s="530" t="s">
        <v>550</v>
      </c>
      <c r="NUF22" s="530" t="s">
        <v>550</v>
      </c>
      <c r="NUG22" s="530" t="s">
        <v>550</v>
      </c>
      <c r="NUH22" s="530" t="s">
        <v>550</v>
      </c>
      <c r="NUI22" s="530" t="s">
        <v>550</v>
      </c>
      <c r="NUJ22" s="530" t="s">
        <v>550</v>
      </c>
      <c r="NUK22" s="530" t="s">
        <v>550</v>
      </c>
      <c r="NUL22" s="530" t="s">
        <v>550</v>
      </c>
      <c r="NUM22" s="530" t="s">
        <v>550</v>
      </c>
      <c r="NUN22" s="530" t="s">
        <v>550</v>
      </c>
      <c r="NUO22" s="530" t="s">
        <v>550</v>
      </c>
      <c r="NUP22" s="530" t="s">
        <v>550</v>
      </c>
      <c r="NUQ22" s="530" t="s">
        <v>550</v>
      </c>
      <c r="NUR22" s="530" t="s">
        <v>550</v>
      </c>
      <c r="NUS22" s="530" t="s">
        <v>550</v>
      </c>
      <c r="NUT22" s="530" t="s">
        <v>550</v>
      </c>
      <c r="NUU22" s="530" t="s">
        <v>550</v>
      </c>
      <c r="NUV22" s="530" t="s">
        <v>550</v>
      </c>
      <c r="NUW22" s="530" t="s">
        <v>550</v>
      </c>
      <c r="NUX22" s="530" t="s">
        <v>550</v>
      </c>
      <c r="NUY22" s="530" t="s">
        <v>550</v>
      </c>
      <c r="NUZ22" s="530" t="s">
        <v>550</v>
      </c>
      <c r="NVA22" s="530" t="s">
        <v>550</v>
      </c>
      <c r="NVB22" s="530" t="s">
        <v>550</v>
      </c>
      <c r="NVC22" s="530" t="s">
        <v>550</v>
      </c>
      <c r="NVD22" s="530" t="s">
        <v>550</v>
      </c>
      <c r="NVE22" s="530" t="s">
        <v>550</v>
      </c>
      <c r="NVF22" s="530" t="s">
        <v>550</v>
      </c>
      <c r="NVG22" s="530" t="s">
        <v>550</v>
      </c>
      <c r="NVH22" s="530" t="s">
        <v>550</v>
      </c>
      <c r="NVI22" s="530" t="s">
        <v>550</v>
      </c>
      <c r="NVJ22" s="530" t="s">
        <v>550</v>
      </c>
      <c r="NVK22" s="530" t="s">
        <v>550</v>
      </c>
      <c r="NVL22" s="530" t="s">
        <v>550</v>
      </c>
      <c r="NVM22" s="530" t="s">
        <v>550</v>
      </c>
      <c r="NVN22" s="530" t="s">
        <v>550</v>
      </c>
      <c r="NVO22" s="530" t="s">
        <v>550</v>
      </c>
      <c r="NVP22" s="530" t="s">
        <v>550</v>
      </c>
      <c r="NVQ22" s="530" t="s">
        <v>550</v>
      </c>
      <c r="NVR22" s="530" t="s">
        <v>550</v>
      </c>
      <c r="NVS22" s="530" t="s">
        <v>550</v>
      </c>
      <c r="NVT22" s="530" t="s">
        <v>550</v>
      </c>
      <c r="NVU22" s="530" t="s">
        <v>550</v>
      </c>
      <c r="NVV22" s="530" t="s">
        <v>550</v>
      </c>
      <c r="NVW22" s="530" t="s">
        <v>550</v>
      </c>
      <c r="NVX22" s="530" t="s">
        <v>550</v>
      </c>
      <c r="NVY22" s="530" t="s">
        <v>550</v>
      </c>
      <c r="NVZ22" s="530" t="s">
        <v>550</v>
      </c>
      <c r="NWA22" s="530" t="s">
        <v>550</v>
      </c>
      <c r="NWB22" s="530" t="s">
        <v>550</v>
      </c>
      <c r="NWC22" s="530" t="s">
        <v>550</v>
      </c>
      <c r="NWD22" s="530" t="s">
        <v>550</v>
      </c>
      <c r="NWE22" s="530" t="s">
        <v>550</v>
      </c>
      <c r="NWF22" s="530" t="s">
        <v>550</v>
      </c>
      <c r="NWG22" s="530" t="s">
        <v>550</v>
      </c>
      <c r="NWH22" s="530" t="s">
        <v>550</v>
      </c>
      <c r="NWI22" s="530" t="s">
        <v>550</v>
      </c>
      <c r="NWJ22" s="530" t="s">
        <v>550</v>
      </c>
      <c r="NWK22" s="530" t="s">
        <v>550</v>
      </c>
      <c r="NWL22" s="530" t="s">
        <v>550</v>
      </c>
      <c r="NWM22" s="530" t="s">
        <v>550</v>
      </c>
      <c r="NWN22" s="530" t="s">
        <v>550</v>
      </c>
      <c r="NWO22" s="530" t="s">
        <v>550</v>
      </c>
      <c r="NWP22" s="530" t="s">
        <v>550</v>
      </c>
      <c r="NWQ22" s="530" t="s">
        <v>550</v>
      </c>
      <c r="NWR22" s="530" t="s">
        <v>550</v>
      </c>
      <c r="NWS22" s="530" t="s">
        <v>550</v>
      </c>
      <c r="NWT22" s="530" t="s">
        <v>550</v>
      </c>
      <c r="NWU22" s="530" t="s">
        <v>550</v>
      </c>
      <c r="NWV22" s="530" t="s">
        <v>550</v>
      </c>
      <c r="NWW22" s="530" t="s">
        <v>550</v>
      </c>
      <c r="NWX22" s="530" t="s">
        <v>550</v>
      </c>
      <c r="NWY22" s="530" t="s">
        <v>550</v>
      </c>
      <c r="NWZ22" s="530" t="s">
        <v>550</v>
      </c>
      <c r="NXA22" s="530" t="s">
        <v>550</v>
      </c>
      <c r="NXB22" s="530" t="s">
        <v>550</v>
      </c>
      <c r="NXC22" s="530" t="s">
        <v>550</v>
      </c>
      <c r="NXD22" s="530" t="s">
        <v>550</v>
      </c>
      <c r="NXE22" s="530" t="s">
        <v>550</v>
      </c>
      <c r="NXF22" s="530" t="s">
        <v>550</v>
      </c>
      <c r="NXG22" s="530" t="s">
        <v>550</v>
      </c>
      <c r="NXH22" s="530" t="s">
        <v>550</v>
      </c>
      <c r="NXI22" s="530" t="s">
        <v>550</v>
      </c>
      <c r="NXJ22" s="530" t="s">
        <v>550</v>
      </c>
      <c r="NXK22" s="530" t="s">
        <v>550</v>
      </c>
      <c r="NXL22" s="530" t="s">
        <v>550</v>
      </c>
      <c r="NXM22" s="530" t="s">
        <v>550</v>
      </c>
      <c r="NXN22" s="530" t="s">
        <v>550</v>
      </c>
      <c r="NXO22" s="530" t="s">
        <v>550</v>
      </c>
      <c r="NXP22" s="530" t="s">
        <v>550</v>
      </c>
      <c r="NXQ22" s="530" t="s">
        <v>550</v>
      </c>
      <c r="NXR22" s="530" t="s">
        <v>550</v>
      </c>
      <c r="NXS22" s="530" t="s">
        <v>550</v>
      </c>
      <c r="NXT22" s="530" t="s">
        <v>550</v>
      </c>
      <c r="NXU22" s="530" t="s">
        <v>550</v>
      </c>
      <c r="NXV22" s="530" t="s">
        <v>550</v>
      </c>
      <c r="NXW22" s="530" t="s">
        <v>550</v>
      </c>
      <c r="NXX22" s="530" t="s">
        <v>550</v>
      </c>
      <c r="NXY22" s="530" t="s">
        <v>550</v>
      </c>
      <c r="NXZ22" s="530" t="s">
        <v>550</v>
      </c>
      <c r="NYA22" s="530" t="s">
        <v>550</v>
      </c>
      <c r="NYB22" s="530" t="s">
        <v>550</v>
      </c>
      <c r="NYC22" s="530" t="s">
        <v>550</v>
      </c>
      <c r="NYD22" s="530" t="s">
        <v>550</v>
      </c>
      <c r="NYE22" s="530" t="s">
        <v>550</v>
      </c>
      <c r="NYF22" s="530" t="s">
        <v>550</v>
      </c>
      <c r="NYG22" s="530" t="s">
        <v>550</v>
      </c>
      <c r="NYH22" s="530" t="s">
        <v>550</v>
      </c>
      <c r="NYI22" s="530" t="s">
        <v>550</v>
      </c>
      <c r="NYJ22" s="530" t="s">
        <v>550</v>
      </c>
      <c r="NYK22" s="530" t="s">
        <v>550</v>
      </c>
      <c r="NYL22" s="530" t="s">
        <v>550</v>
      </c>
      <c r="NYM22" s="530" t="s">
        <v>550</v>
      </c>
      <c r="NYN22" s="530" t="s">
        <v>550</v>
      </c>
      <c r="NYO22" s="530" t="s">
        <v>550</v>
      </c>
      <c r="NYP22" s="530" t="s">
        <v>550</v>
      </c>
      <c r="NYQ22" s="530" t="s">
        <v>550</v>
      </c>
      <c r="NYR22" s="530" t="s">
        <v>550</v>
      </c>
      <c r="NYS22" s="530" t="s">
        <v>550</v>
      </c>
      <c r="NYT22" s="530" t="s">
        <v>550</v>
      </c>
      <c r="NYU22" s="530" t="s">
        <v>550</v>
      </c>
      <c r="NYV22" s="530" t="s">
        <v>550</v>
      </c>
      <c r="NYW22" s="530" t="s">
        <v>550</v>
      </c>
      <c r="NYX22" s="530" t="s">
        <v>550</v>
      </c>
      <c r="NYY22" s="530" t="s">
        <v>550</v>
      </c>
      <c r="NYZ22" s="530" t="s">
        <v>550</v>
      </c>
      <c r="NZA22" s="530" t="s">
        <v>550</v>
      </c>
      <c r="NZB22" s="530" t="s">
        <v>550</v>
      </c>
      <c r="NZC22" s="530" t="s">
        <v>550</v>
      </c>
      <c r="NZD22" s="530" t="s">
        <v>550</v>
      </c>
      <c r="NZE22" s="530" t="s">
        <v>550</v>
      </c>
      <c r="NZF22" s="530" t="s">
        <v>550</v>
      </c>
      <c r="NZG22" s="530" t="s">
        <v>550</v>
      </c>
      <c r="NZH22" s="530" t="s">
        <v>550</v>
      </c>
      <c r="NZI22" s="530" t="s">
        <v>550</v>
      </c>
      <c r="NZJ22" s="530" t="s">
        <v>550</v>
      </c>
      <c r="NZK22" s="530" t="s">
        <v>550</v>
      </c>
      <c r="NZL22" s="530" t="s">
        <v>550</v>
      </c>
      <c r="NZM22" s="530" t="s">
        <v>550</v>
      </c>
      <c r="NZN22" s="530" t="s">
        <v>550</v>
      </c>
      <c r="NZO22" s="530" t="s">
        <v>550</v>
      </c>
      <c r="NZP22" s="530" t="s">
        <v>550</v>
      </c>
      <c r="NZQ22" s="530" t="s">
        <v>550</v>
      </c>
      <c r="NZR22" s="530" t="s">
        <v>550</v>
      </c>
      <c r="NZS22" s="530" t="s">
        <v>550</v>
      </c>
      <c r="NZT22" s="530" t="s">
        <v>550</v>
      </c>
      <c r="NZU22" s="530" t="s">
        <v>550</v>
      </c>
      <c r="NZV22" s="530" t="s">
        <v>550</v>
      </c>
      <c r="NZW22" s="530" t="s">
        <v>550</v>
      </c>
      <c r="NZX22" s="530" t="s">
        <v>550</v>
      </c>
      <c r="NZY22" s="530" t="s">
        <v>550</v>
      </c>
      <c r="NZZ22" s="530" t="s">
        <v>550</v>
      </c>
      <c r="OAA22" s="530" t="s">
        <v>550</v>
      </c>
      <c r="OAB22" s="530" t="s">
        <v>550</v>
      </c>
      <c r="OAC22" s="530" t="s">
        <v>550</v>
      </c>
      <c r="OAD22" s="530" t="s">
        <v>550</v>
      </c>
      <c r="OAE22" s="530" t="s">
        <v>550</v>
      </c>
      <c r="OAF22" s="530" t="s">
        <v>550</v>
      </c>
      <c r="OAG22" s="530" t="s">
        <v>550</v>
      </c>
      <c r="OAH22" s="530" t="s">
        <v>550</v>
      </c>
      <c r="OAI22" s="530" t="s">
        <v>550</v>
      </c>
      <c r="OAJ22" s="530" t="s">
        <v>550</v>
      </c>
      <c r="OAK22" s="530" t="s">
        <v>550</v>
      </c>
      <c r="OAL22" s="530" t="s">
        <v>550</v>
      </c>
      <c r="OAM22" s="530" t="s">
        <v>550</v>
      </c>
      <c r="OAN22" s="530" t="s">
        <v>550</v>
      </c>
      <c r="OAO22" s="530" t="s">
        <v>550</v>
      </c>
      <c r="OAP22" s="530" t="s">
        <v>550</v>
      </c>
      <c r="OAQ22" s="530" t="s">
        <v>550</v>
      </c>
      <c r="OAR22" s="530" t="s">
        <v>550</v>
      </c>
      <c r="OAS22" s="530" t="s">
        <v>550</v>
      </c>
      <c r="OAT22" s="530" t="s">
        <v>550</v>
      </c>
      <c r="OAU22" s="530" t="s">
        <v>550</v>
      </c>
      <c r="OAV22" s="530" t="s">
        <v>550</v>
      </c>
      <c r="OAW22" s="530" t="s">
        <v>550</v>
      </c>
      <c r="OAX22" s="530" t="s">
        <v>550</v>
      </c>
      <c r="OAY22" s="530" t="s">
        <v>550</v>
      </c>
      <c r="OAZ22" s="530" t="s">
        <v>550</v>
      </c>
      <c r="OBA22" s="530" t="s">
        <v>550</v>
      </c>
      <c r="OBB22" s="530" t="s">
        <v>550</v>
      </c>
      <c r="OBC22" s="530" t="s">
        <v>550</v>
      </c>
      <c r="OBD22" s="530" t="s">
        <v>550</v>
      </c>
      <c r="OBE22" s="530" t="s">
        <v>550</v>
      </c>
      <c r="OBF22" s="530" t="s">
        <v>550</v>
      </c>
      <c r="OBG22" s="530" t="s">
        <v>550</v>
      </c>
      <c r="OBH22" s="530" t="s">
        <v>550</v>
      </c>
      <c r="OBI22" s="530" t="s">
        <v>550</v>
      </c>
      <c r="OBJ22" s="530" t="s">
        <v>550</v>
      </c>
      <c r="OBK22" s="530" t="s">
        <v>550</v>
      </c>
      <c r="OBL22" s="530" t="s">
        <v>550</v>
      </c>
      <c r="OBM22" s="530" t="s">
        <v>550</v>
      </c>
      <c r="OBN22" s="530" t="s">
        <v>550</v>
      </c>
      <c r="OBO22" s="530" t="s">
        <v>550</v>
      </c>
      <c r="OBP22" s="530" t="s">
        <v>550</v>
      </c>
      <c r="OBQ22" s="530" t="s">
        <v>550</v>
      </c>
      <c r="OBR22" s="530" t="s">
        <v>550</v>
      </c>
      <c r="OBS22" s="530" t="s">
        <v>550</v>
      </c>
      <c r="OBT22" s="530" t="s">
        <v>550</v>
      </c>
      <c r="OBU22" s="530" t="s">
        <v>550</v>
      </c>
      <c r="OBV22" s="530" t="s">
        <v>550</v>
      </c>
      <c r="OBW22" s="530" t="s">
        <v>550</v>
      </c>
      <c r="OBX22" s="530" t="s">
        <v>550</v>
      </c>
      <c r="OBY22" s="530" t="s">
        <v>550</v>
      </c>
      <c r="OBZ22" s="530" t="s">
        <v>550</v>
      </c>
      <c r="OCA22" s="530" t="s">
        <v>550</v>
      </c>
      <c r="OCB22" s="530" t="s">
        <v>550</v>
      </c>
      <c r="OCC22" s="530" t="s">
        <v>550</v>
      </c>
      <c r="OCD22" s="530" t="s">
        <v>550</v>
      </c>
      <c r="OCE22" s="530" t="s">
        <v>550</v>
      </c>
      <c r="OCF22" s="530" t="s">
        <v>550</v>
      </c>
      <c r="OCG22" s="530" t="s">
        <v>550</v>
      </c>
      <c r="OCH22" s="530" t="s">
        <v>550</v>
      </c>
      <c r="OCI22" s="530" t="s">
        <v>550</v>
      </c>
      <c r="OCJ22" s="530" t="s">
        <v>550</v>
      </c>
      <c r="OCK22" s="530" t="s">
        <v>550</v>
      </c>
      <c r="OCL22" s="530" t="s">
        <v>550</v>
      </c>
      <c r="OCM22" s="530" t="s">
        <v>550</v>
      </c>
      <c r="OCN22" s="530" t="s">
        <v>550</v>
      </c>
      <c r="OCO22" s="530" t="s">
        <v>550</v>
      </c>
      <c r="OCP22" s="530" t="s">
        <v>550</v>
      </c>
      <c r="OCQ22" s="530" t="s">
        <v>550</v>
      </c>
      <c r="OCR22" s="530" t="s">
        <v>550</v>
      </c>
      <c r="OCS22" s="530" t="s">
        <v>550</v>
      </c>
      <c r="OCT22" s="530" t="s">
        <v>550</v>
      </c>
      <c r="OCU22" s="530" t="s">
        <v>550</v>
      </c>
      <c r="OCV22" s="530" t="s">
        <v>550</v>
      </c>
      <c r="OCW22" s="530" t="s">
        <v>550</v>
      </c>
      <c r="OCX22" s="530" t="s">
        <v>550</v>
      </c>
      <c r="OCY22" s="530" t="s">
        <v>550</v>
      </c>
      <c r="OCZ22" s="530" t="s">
        <v>550</v>
      </c>
      <c r="ODA22" s="530" t="s">
        <v>550</v>
      </c>
      <c r="ODB22" s="530" t="s">
        <v>550</v>
      </c>
      <c r="ODC22" s="530" t="s">
        <v>550</v>
      </c>
      <c r="ODD22" s="530" t="s">
        <v>550</v>
      </c>
      <c r="ODE22" s="530" t="s">
        <v>550</v>
      </c>
      <c r="ODF22" s="530" t="s">
        <v>550</v>
      </c>
      <c r="ODG22" s="530" t="s">
        <v>550</v>
      </c>
      <c r="ODH22" s="530" t="s">
        <v>550</v>
      </c>
      <c r="ODI22" s="530" t="s">
        <v>550</v>
      </c>
      <c r="ODJ22" s="530" t="s">
        <v>550</v>
      </c>
      <c r="ODK22" s="530" t="s">
        <v>550</v>
      </c>
      <c r="ODL22" s="530" t="s">
        <v>550</v>
      </c>
      <c r="ODM22" s="530" t="s">
        <v>550</v>
      </c>
      <c r="ODN22" s="530" t="s">
        <v>550</v>
      </c>
      <c r="ODO22" s="530" t="s">
        <v>550</v>
      </c>
      <c r="ODP22" s="530" t="s">
        <v>550</v>
      </c>
      <c r="ODQ22" s="530" t="s">
        <v>550</v>
      </c>
      <c r="ODR22" s="530" t="s">
        <v>550</v>
      </c>
      <c r="ODS22" s="530" t="s">
        <v>550</v>
      </c>
      <c r="ODT22" s="530" t="s">
        <v>550</v>
      </c>
      <c r="ODU22" s="530" t="s">
        <v>550</v>
      </c>
      <c r="ODV22" s="530" t="s">
        <v>550</v>
      </c>
      <c r="ODW22" s="530" t="s">
        <v>550</v>
      </c>
      <c r="ODX22" s="530" t="s">
        <v>550</v>
      </c>
      <c r="ODY22" s="530" t="s">
        <v>550</v>
      </c>
      <c r="ODZ22" s="530" t="s">
        <v>550</v>
      </c>
      <c r="OEA22" s="530" t="s">
        <v>550</v>
      </c>
      <c r="OEB22" s="530" t="s">
        <v>550</v>
      </c>
      <c r="OEC22" s="530" t="s">
        <v>550</v>
      </c>
      <c r="OED22" s="530" t="s">
        <v>550</v>
      </c>
      <c r="OEE22" s="530" t="s">
        <v>550</v>
      </c>
      <c r="OEF22" s="530" t="s">
        <v>550</v>
      </c>
      <c r="OEG22" s="530" t="s">
        <v>550</v>
      </c>
      <c r="OEH22" s="530" t="s">
        <v>550</v>
      </c>
      <c r="OEI22" s="530" t="s">
        <v>550</v>
      </c>
      <c r="OEJ22" s="530" t="s">
        <v>550</v>
      </c>
      <c r="OEK22" s="530" t="s">
        <v>550</v>
      </c>
      <c r="OEL22" s="530" t="s">
        <v>550</v>
      </c>
      <c r="OEM22" s="530" t="s">
        <v>550</v>
      </c>
      <c r="OEN22" s="530" t="s">
        <v>550</v>
      </c>
      <c r="OEO22" s="530" t="s">
        <v>550</v>
      </c>
      <c r="OEP22" s="530" t="s">
        <v>550</v>
      </c>
      <c r="OEQ22" s="530" t="s">
        <v>550</v>
      </c>
      <c r="OER22" s="530" t="s">
        <v>550</v>
      </c>
      <c r="OES22" s="530" t="s">
        <v>550</v>
      </c>
      <c r="OET22" s="530" t="s">
        <v>550</v>
      </c>
      <c r="OEU22" s="530" t="s">
        <v>550</v>
      </c>
      <c r="OEV22" s="530" t="s">
        <v>550</v>
      </c>
      <c r="OEW22" s="530" t="s">
        <v>550</v>
      </c>
      <c r="OEX22" s="530" t="s">
        <v>550</v>
      </c>
      <c r="OEY22" s="530" t="s">
        <v>550</v>
      </c>
      <c r="OEZ22" s="530" t="s">
        <v>550</v>
      </c>
      <c r="OFA22" s="530" t="s">
        <v>550</v>
      </c>
      <c r="OFB22" s="530" t="s">
        <v>550</v>
      </c>
      <c r="OFC22" s="530" t="s">
        <v>550</v>
      </c>
      <c r="OFD22" s="530" t="s">
        <v>550</v>
      </c>
      <c r="OFE22" s="530" t="s">
        <v>550</v>
      </c>
      <c r="OFF22" s="530" t="s">
        <v>550</v>
      </c>
      <c r="OFG22" s="530" t="s">
        <v>550</v>
      </c>
      <c r="OFH22" s="530" t="s">
        <v>550</v>
      </c>
      <c r="OFI22" s="530" t="s">
        <v>550</v>
      </c>
      <c r="OFJ22" s="530" t="s">
        <v>550</v>
      </c>
      <c r="OFK22" s="530" t="s">
        <v>550</v>
      </c>
      <c r="OFL22" s="530" t="s">
        <v>550</v>
      </c>
      <c r="OFM22" s="530" t="s">
        <v>550</v>
      </c>
      <c r="OFN22" s="530" t="s">
        <v>550</v>
      </c>
      <c r="OFO22" s="530" t="s">
        <v>550</v>
      </c>
      <c r="OFP22" s="530" t="s">
        <v>550</v>
      </c>
      <c r="OFQ22" s="530" t="s">
        <v>550</v>
      </c>
      <c r="OFR22" s="530" t="s">
        <v>550</v>
      </c>
      <c r="OFS22" s="530" t="s">
        <v>550</v>
      </c>
      <c r="OFT22" s="530" t="s">
        <v>550</v>
      </c>
      <c r="OFU22" s="530" t="s">
        <v>550</v>
      </c>
      <c r="OFV22" s="530" t="s">
        <v>550</v>
      </c>
      <c r="OFW22" s="530" t="s">
        <v>550</v>
      </c>
      <c r="OFX22" s="530" t="s">
        <v>550</v>
      </c>
      <c r="OFY22" s="530" t="s">
        <v>550</v>
      </c>
      <c r="OFZ22" s="530" t="s">
        <v>550</v>
      </c>
      <c r="OGA22" s="530" t="s">
        <v>550</v>
      </c>
      <c r="OGB22" s="530" t="s">
        <v>550</v>
      </c>
      <c r="OGC22" s="530" t="s">
        <v>550</v>
      </c>
      <c r="OGD22" s="530" t="s">
        <v>550</v>
      </c>
      <c r="OGE22" s="530" t="s">
        <v>550</v>
      </c>
      <c r="OGF22" s="530" t="s">
        <v>550</v>
      </c>
      <c r="OGG22" s="530" t="s">
        <v>550</v>
      </c>
      <c r="OGH22" s="530" t="s">
        <v>550</v>
      </c>
      <c r="OGI22" s="530" t="s">
        <v>550</v>
      </c>
      <c r="OGJ22" s="530" t="s">
        <v>550</v>
      </c>
      <c r="OGK22" s="530" t="s">
        <v>550</v>
      </c>
      <c r="OGL22" s="530" t="s">
        <v>550</v>
      </c>
      <c r="OGM22" s="530" t="s">
        <v>550</v>
      </c>
      <c r="OGN22" s="530" t="s">
        <v>550</v>
      </c>
      <c r="OGO22" s="530" t="s">
        <v>550</v>
      </c>
      <c r="OGP22" s="530" t="s">
        <v>550</v>
      </c>
      <c r="OGQ22" s="530" t="s">
        <v>550</v>
      </c>
      <c r="OGR22" s="530" t="s">
        <v>550</v>
      </c>
      <c r="OGS22" s="530" t="s">
        <v>550</v>
      </c>
      <c r="OGT22" s="530" t="s">
        <v>550</v>
      </c>
      <c r="OGU22" s="530" t="s">
        <v>550</v>
      </c>
      <c r="OGV22" s="530" t="s">
        <v>550</v>
      </c>
      <c r="OGW22" s="530" t="s">
        <v>550</v>
      </c>
      <c r="OGX22" s="530" t="s">
        <v>550</v>
      </c>
      <c r="OGY22" s="530" t="s">
        <v>550</v>
      </c>
      <c r="OGZ22" s="530" t="s">
        <v>550</v>
      </c>
      <c r="OHA22" s="530" t="s">
        <v>550</v>
      </c>
      <c r="OHB22" s="530" t="s">
        <v>550</v>
      </c>
      <c r="OHC22" s="530" t="s">
        <v>550</v>
      </c>
      <c r="OHD22" s="530" t="s">
        <v>550</v>
      </c>
      <c r="OHE22" s="530" t="s">
        <v>550</v>
      </c>
      <c r="OHF22" s="530" t="s">
        <v>550</v>
      </c>
      <c r="OHG22" s="530" t="s">
        <v>550</v>
      </c>
      <c r="OHH22" s="530" t="s">
        <v>550</v>
      </c>
      <c r="OHI22" s="530" t="s">
        <v>550</v>
      </c>
      <c r="OHJ22" s="530" t="s">
        <v>550</v>
      </c>
      <c r="OHK22" s="530" t="s">
        <v>550</v>
      </c>
      <c r="OHL22" s="530" t="s">
        <v>550</v>
      </c>
      <c r="OHM22" s="530" t="s">
        <v>550</v>
      </c>
      <c r="OHN22" s="530" t="s">
        <v>550</v>
      </c>
      <c r="OHO22" s="530" t="s">
        <v>550</v>
      </c>
      <c r="OHP22" s="530" t="s">
        <v>550</v>
      </c>
      <c r="OHQ22" s="530" t="s">
        <v>550</v>
      </c>
      <c r="OHR22" s="530" t="s">
        <v>550</v>
      </c>
      <c r="OHS22" s="530" t="s">
        <v>550</v>
      </c>
      <c r="OHT22" s="530" t="s">
        <v>550</v>
      </c>
      <c r="OHU22" s="530" t="s">
        <v>550</v>
      </c>
      <c r="OHV22" s="530" t="s">
        <v>550</v>
      </c>
      <c r="OHW22" s="530" t="s">
        <v>550</v>
      </c>
      <c r="OHX22" s="530" t="s">
        <v>550</v>
      </c>
      <c r="OHY22" s="530" t="s">
        <v>550</v>
      </c>
      <c r="OHZ22" s="530" t="s">
        <v>550</v>
      </c>
      <c r="OIA22" s="530" t="s">
        <v>550</v>
      </c>
      <c r="OIB22" s="530" t="s">
        <v>550</v>
      </c>
      <c r="OIC22" s="530" t="s">
        <v>550</v>
      </c>
      <c r="OID22" s="530" t="s">
        <v>550</v>
      </c>
      <c r="OIE22" s="530" t="s">
        <v>550</v>
      </c>
      <c r="OIF22" s="530" t="s">
        <v>550</v>
      </c>
      <c r="OIG22" s="530" t="s">
        <v>550</v>
      </c>
      <c r="OIH22" s="530" t="s">
        <v>550</v>
      </c>
      <c r="OII22" s="530" t="s">
        <v>550</v>
      </c>
      <c r="OIJ22" s="530" t="s">
        <v>550</v>
      </c>
      <c r="OIK22" s="530" t="s">
        <v>550</v>
      </c>
      <c r="OIL22" s="530" t="s">
        <v>550</v>
      </c>
      <c r="OIM22" s="530" t="s">
        <v>550</v>
      </c>
      <c r="OIN22" s="530" t="s">
        <v>550</v>
      </c>
      <c r="OIO22" s="530" t="s">
        <v>550</v>
      </c>
      <c r="OIP22" s="530" t="s">
        <v>550</v>
      </c>
      <c r="OIQ22" s="530" t="s">
        <v>550</v>
      </c>
      <c r="OIR22" s="530" t="s">
        <v>550</v>
      </c>
      <c r="OIS22" s="530" t="s">
        <v>550</v>
      </c>
      <c r="OIT22" s="530" t="s">
        <v>550</v>
      </c>
      <c r="OIU22" s="530" t="s">
        <v>550</v>
      </c>
      <c r="OIV22" s="530" t="s">
        <v>550</v>
      </c>
      <c r="OIW22" s="530" t="s">
        <v>550</v>
      </c>
      <c r="OIX22" s="530" t="s">
        <v>550</v>
      </c>
      <c r="OIY22" s="530" t="s">
        <v>550</v>
      </c>
      <c r="OIZ22" s="530" t="s">
        <v>550</v>
      </c>
      <c r="OJA22" s="530" t="s">
        <v>550</v>
      </c>
      <c r="OJB22" s="530" t="s">
        <v>550</v>
      </c>
      <c r="OJC22" s="530" t="s">
        <v>550</v>
      </c>
      <c r="OJD22" s="530" t="s">
        <v>550</v>
      </c>
      <c r="OJE22" s="530" t="s">
        <v>550</v>
      </c>
      <c r="OJF22" s="530" t="s">
        <v>550</v>
      </c>
      <c r="OJG22" s="530" t="s">
        <v>550</v>
      </c>
      <c r="OJH22" s="530" t="s">
        <v>550</v>
      </c>
      <c r="OJI22" s="530" t="s">
        <v>550</v>
      </c>
      <c r="OJJ22" s="530" t="s">
        <v>550</v>
      </c>
      <c r="OJK22" s="530" t="s">
        <v>550</v>
      </c>
      <c r="OJL22" s="530" t="s">
        <v>550</v>
      </c>
      <c r="OJM22" s="530" t="s">
        <v>550</v>
      </c>
      <c r="OJN22" s="530" t="s">
        <v>550</v>
      </c>
      <c r="OJO22" s="530" t="s">
        <v>550</v>
      </c>
      <c r="OJP22" s="530" t="s">
        <v>550</v>
      </c>
      <c r="OJQ22" s="530" t="s">
        <v>550</v>
      </c>
      <c r="OJR22" s="530" t="s">
        <v>550</v>
      </c>
      <c r="OJS22" s="530" t="s">
        <v>550</v>
      </c>
      <c r="OJT22" s="530" t="s">
        <v>550</v>
      </c>
      <c r="OJU22" s="530" t="s">
        <v>550</v>
      </c>
      <c r="OJV22" s="530" t="s">
        <v>550</v>
      </c>
      <c r="OJW22" s="530" t="s">
        <v>550</v>
      </c>
      <c r="OJX22" s="530" t="s">
        <v>550</v>
      </c>
      <c r="OJY22" s="530" t="s">
        <v>550</v>
      </c>
      <c r="OJZ22" s="530" t="s">
        <v>550</v>
      </c>
      <c r="OKA22" s="530" t="s">
        <v>550</v>
      </c>
      <c r="OKB22" s="530" t="s">
        <v>550</v>
      </c>
      <c r="OKC22" s="530" t="s">
        <v>550</v>
      </c>
      <c r="OKD22" s="530" t="s">
        <v>550</v>
      </c>
      <c r="OKE22" s="530" t="s">
        <v>550</v>
      </c>
      <c r="OKF22" s="530" t="s">
        <v>550</v>
      </c>
      <c r="OKG22" s="530" t="s">
        <v>550</v>
      </c>
      <c r="OKH22" s="530" t="s">
        <v>550</v>
      </c>
      <c r="OKI22" s="530" t="s">
        <v>550</v>
      </c>
      <c r="OKJ22" s="530" t="s">
        <v>550</v>
      </c>
      <c r="OKK22" s="530" t="s">
        <v>550</v>
      </c>
      <c r="OKL22" s="530" t="s">
        <v>550</v>
      </c>
      <c r="OKM22" s="530" t="s">
        <v>550</v>
      </c>
      <c r="OKN22" s="530" t="s">
        <v>550</v>
      </c>
      <c r="OKO22" s="530" t="s">
        <v>550</v>
      </c>
      <c r="OKP22" s="530" t="s">
        <v>550</v>
      </c>
      <c r="OKQ22" s="530" t="s">
        <v>550</v>
      </c>
      <c r="OKR22" s="530" t="s">
        <v>550</v>
      </c>
      <c r="OKS22" s="530" t="s">
        <v>550</v>
      </c>
      <c r="OKT22" s="530" t="s">
        <v>550</v>
      </c>
      <c r="OKU22" s="530" t="s">
        <v>550</v>
      </c>
      <c r="OKV22" s="530" t="s">
        <v>550</v>
      </c>
      <c r="OKW22" s="530" t="s">
        <v>550</v>
      </c>
      <c r="OKX22" s="530" t="s">
        <v>550</v>
      </c>
      <c r="OKY22" s="530" t="s">
        <v>550</v>
      </c>
      <c r="OKZ22" s="530" t="s">
        <v>550</v>
      </c>
      <c r="OLA22" s="530" t="s">
        <v>550</v>
      </c>
      <c r="OLB22" s="530" t="s">
        <v>550</v>
      </c>
      <c r="OLC22" s="530" t="s">
        <v>550</v>
      </c>
      <c r="OLD22" s="530" t="s">
        <v>550</v>
      </c>
      <c r="OLE22" s="530" t="s">
        <v>550</v>
      </c>
      <c r="OLF22" s="530" t="s">
        <v>550</v>
      </c>
      <c r="OLG22" s="530" t="s">
        <v>550</v>
      </c>
      <c r="OLH22" s="530" t="s">
        <v>550</v>
      </c>
      <c r="OLI22" s="530" t="s">
        <v>550</v>
      </c>
      <c r="OLJ22" s="530" t="s">
        <v>550</v>
      </c>
      <c r="OLK22" s="530" t="s">
        <v>550</v>
      </c>
      <c r="OLL22" s="530" t="s">
        <v>550</v>
      </c>
      <c r="OLM22" s="530" t="s">
        <v>550</v>
      </c>
      <c r="OLN22" s="530" t="s">
        <v>550</v>
      </c>
      <c r="OLO22" s="530" t="s">
        <v>550</v>
      </c>
      <c r="OLP22" s="530" t="s">
        <v>550</v>
      </c>
      <c r="OLQ22" s="530" t="s">
        <v>550</v>
      </c>
      <c r="OLR22" s="530" t="s">
        <v>550</v>
      </c>
      <c r="OLS22" s="530" t="s">
        <v>550</v>
      </c>
      <c r="OLT22" s="530" t="s">
        <v>550</v>
      </c>
      <c r="OLU22" s="530" t="s">
        <v>550</v>
      </c>
      <c r="OLV22" s="530" t="s">
        <v>550</v>
      </c>
      <c r="OLW22" s="530" t="s">
        <v>550</v>
      </c>
      <c r="OLX22" s="530" t="s">
        <v>550</v>
      </c>
      <c r="OLY22" s="530" t="s">
        <v>550</v>
      </c>
      <c r="OLZ22" s="530" t="s">
        <v>550</v>
      </c>
      <c r="OMA22" s="530" t="s">
        <v>550</v>
      </c>
      <c r="OMB22" s="530" t="s">
        <v>550</v>
      </c>
      <c r="OMC22" s="530" t="s">
        <v>550</v>
      </c>
      <c r="OMD22" s="530" t="s">
        <v>550</v>
      </c>
      <c r="OME22" s="530" t="s">
        <v>550</v>
      </c>
      <c r="OMF22" s="530" t="s">
        <v>550</v>
      </c>
      <c r="OMG22" s="530" t="s">
        <v>550</v>
      </c>
      <c r="OMH22" s="530" t="s">
        <v>550</v>
      </c>
      <c r="OMI22" s="530" t="s">
        <v>550</v>
      </c>
      <c r="OMJ22" s="530" t="s">
        <v>550</v>
      </c>
      <c r="OMK22" s="530" t="s">
        <v>550</v>
      </c>
      <c r="OML22" s="530" t="s">
        <v>550</v>
      </c>
      <c r="OMM22" s="530" t="s">
        <v>550</v>
      </c>
      <c r="OMN22" s="530" t="s">
        <v>550</v>
      </c>
      <c r="OMO22" s="530" t="s">
        <v>550</v>
      </c>
      <c r="OMP22" s="530" t="s">
        <v>550</v>
      </c>
      <c r="OMQ22" s="530" t="s">
        <v>550</v>
      </c>
      <c r="OMR22" s="530" t="s">
        <v>550</v>
      </c>
      <c r="OMS22" s="530" t="s">
        <v>550</v>
      </c>
      <c r="OMT22" s="530" t="s">
        <v>550</v>
      </c>
      <c r="OMU22" s="530" t="s">
        <v>550</v>
      </c>
      <c r="OMV22" s="530" t="s">
        <v>550</v>
      </c>
      <c r="OMW22" s="530" t="s">
        <v>550</v>
      </c>
      <c r="OMX22" s="530" t="s">
        <v>550</v>
      </c>
      <c r="OMY22" s="530" t="s">
        <v>550</v>
      </c>
      <c r="OMZ22" s="530" t="s">
        <v>550</v>
      </c>
      <c r="ONA22" s="530" t="s">
        <v>550</v>
      </c>
      <c r="ONB22" s="530" t="s">
        <v>550</v>
      </c>
      <c r="ONC22" s="530" t="s">
        <v>550</v>
      </c>
      <c r="OND22" s="530" t="s">
        <v>550</v>
      </c>
      <c r="ONE22" s="530" t="s">
        <v>550</v>
      </c>
      <c r="ONF22" s="530" t="s">
        <v>550</v>
      </c>
      <c r="ONG22" s="530" t="s">
        <v>550</v>
      </c>
      <c r="ONH22" s="530" t="s">
        <v>550</v>
      </c>
      <c r="ONI22" s="530" t="s">
        <v>550</v>
      </c>
      <c r="ONJ22" s="530" t="s">
        <v>550</v>
      </c>
      <c r="ONK22" s="530" t="s">
        <v>550</v>
      </c>
      <c r="ONL22" s="530" t="s">
        <v>550</v>
      </c>
      <c r="ONM22" s="530" t="s">
        <v>550</v>
      </c>
      <c r="ONN22" s="530" t="s">
        <v>550</v>
      </c>
      <c r="ONO22" s="530" t="s">
        <v>550</v>
      </c>
      <c r="ONP22" s="530" t="s">
        <v>550</v>
      </c>
      <c r="ONQ22" s="530" t="s">
        <v>550</v>
      </c>
      <c r="ONR22" s="530" t="s">
        <v>550</v>
      </c>
      <c r="ONS22" s="530" t="s">
        <v>550</v>
      </c>
      <c r="ONT22" s="530" t="s">
        <v>550</v>
      </c>
      <c r="ONU22" s="530" t="s">
        <v>550</v>
      </c>
      <c r="ONV22" s="530" t="s">
        <v>550</v>
      </c>
      <c r="ONW22" s="530" t="s">
        <v>550</v>
      </c>
      <c r="ONX22" s="530" t="s">
        <v>550</v>
      </c>
      <c r="ONY22" s="530" t="s">
        <v>550</v>
      </c>
      <c r="ONZ22" s="530" t="s">
        <v>550</v>
      </c>
      <c r="OOA22" s="530" t="s">
        <v>550</v>
      </c>
      <c r="OOB22" s="530" t="s">
        <v>550</v>
      </c>
      <c r="OOC22" s="530" t="s">
        <v>550</v>
      </c>
      <c r="OOD22" s="530" t="s">
        <v>550</v>
      </c>
      <c r="OOE22" s="530" t="s">
        <v>550</v>
      </c>
      <c r="OOF22" s="530" t="s">
        <v>550</v>
      </c>
      <c r="OOG22" s="530" t="s">
        <v>550</v>
      </c>
      <c r="OOH22" s="530" t="s">
        <v>550</v>
      </c>
      <c r="OOI22" s="530" t="s">
        <v>550</v>
      </c>
      <c r="OOJ22" s="530" t="s">
        <v>550</v>
      </c>
      <c r="OOK22" s="530" t="s">
        <v>550</v>
      </c>
      <c r="OOL22" s="530" t="s">
        <v>550</v>
      </c>
      <c r="OOM22" s="530" t="s">
        <v>550</v>
      </c>
      <c r="OON22" s="530" t="s">
        <v>550</v>
      </c>
      <c r="OOO22" s="530" t="s">
        <v>550</v>
      </c>
      <c r="OOP22" s="530" t="s">
        <v>550</v>
      </c>
      <c r="OOQ22" s="530" t="s">
        <v>550</v>
      </c>
      <c r="OOR22" s="530" t="s">
        <v>550</v>
      </c>
      <c r="OOS22" s="530" t="s">
        <v>550</v>
      </c>
      <c r="OOT22" s="530" t="s">
        <v>550</v>
      </c>
      <c r="OOU22" s="530" t="s">
        <v>550</v>
      </c>
      <c r="OOV22" s="530" t="s">
        <v>550</v>
      </c>
      <c r="OOW22" s="530" t="s">
        <v>550</v>
      </c>
      <c r="OOX22" s="530" t="s">
        <v>550</v>
      </c>
      <c r="OOY22" s="530" t="s">
        <v>550</v>
      </c>
      <c r="OOZ22" s="530" t="s">
        <v>550</v>
      </c>
      <c r="OPA22" s="530" t="s">
        <v>550</v>
      </c>
      <c r="OPB22" s="530" t="s">
        <v>550</v>
      </c>
      <c r="OPC22" s="530" t="s">
        <v>550</v>
      </c>
      <c r="OPD22" s="530" t="s">
        <v>550</v>
      </c>
      <c r="OPE22" s="530" t="s">
        <v>550</v>
      </c>
      <c r="OPF22" s="530" t="s">
        <v>550</v>
      </c>
      <c r="OPG22" s="530" t="s">
        <v>550</v>
      </c>
      <c r="OPH22" s="530" t="s">
        <v>550</v>
      </c>
      <c r="OPI22" s="530" t="s">
        <v>550</v>
      </c>
      <c r="OPJ22" s="530" t="s">
        <v>550</v>
      </c>
      <c r="OPK22" s="530" t="s">
        <v>550</v>
      </c>
      <c r="OPL22" s="530" t="s">
        <v>550</v>
      </c>
      <c r="OPM22" s="530" t="s">
        <v>550</v>
      </c>
      <c r="OPN22" s="530" t="s">
        <v>550</v>
      </c>
      <c r="OPO22" s="530" t="s">
        <v>550</v>
      </c>
      <c r="OPP22" s="530" t="s">
        <v>550</v>
      </c>
      <c r="OPQ22" s="530" t="s">
        <v>550</v>
      </c>
      <c r="OPR22" s="530" t="s">
        <v>550</v>
      </c>
      <c r="OPS22" s="530" t="s">
        <v>550</v>
      </c>
      <c r="OPT22" s="530" t="s">
        <v>550</v>
      </c>
      <c r="OPU22" s="530" t="s">
        <v>550</v>
      </c>
      <c r="OPV22" s="530" t="s">
        <v>550</v>
      </c>
      <c r="OPW22" s="530" t="s">
        <v>550</v>
      </c>
      <c r="OPX22" s="530" t="s">
        <v>550</v>
      </c>
      <c r="OPY22" s="530" t="s">
        <v>550</v>
      </c>
      <c r="OPZ22" s="530" t="s">
        <v>550</v>
      </c>
      <c r="OQA22" s="530" t="s">
        <v>550</v>
      </c>
      <c r="OQB22" s="530" t="s">
        <v>550</v>
      </c>
      <c r="OQC22" s="530" t="s">
        <v>550</v>
      </c>
      <c r="OQD22" s="530" t="s">
        <v>550</v>
      </c>
      <c r="OQE22" s="530" t="s">
        <v>550</v>
      </c>
      <c r="OQF22" s="530" t="s">
        <v>550</v>
      </c>
      <c r="OQG22" s="530" t="s">
        <v>550</v>
      </c>
      <c r="OQH22" s="530" t="s">
        <v>550</v>
      </c>
      <c r="OQI22" s="530" t="s">
        <v>550</v>
      </c>
      <c r="OQJ22" s="530" t="s">
        <v>550</v>
      </c>
      <c r="OQK22" s="530" t="s">
        <v>550</v>
      </c>
      <c r="OQL22" s="530" t="s">
        <v>550</v>
      </c>
      <c r="OQM22" s="530" t="s">
        <v>550</v>
      </c>
      <c r="OQN22" s="530" t="s">
        <v>550</v>
      </c>
      <c r="OQO22" s="530" t="s">
        <v>550</v>
      </c>
      <c r="OQP22" s="530" t="s">
        <v>550</v>
      </c>
      <c r="OQQ22" s="530" t="s">
        <v>550</v>
      </c>
      <c r="OQR22" s="530" t="s">
        <v>550</v>
      </c>
      <c r="OQS22" s="530" t="s">
        <v>550</v>
      </c>
      <c r="OQT22" s="530" t="s">
        <v>550</v>
      </c>
      <c r="OQU22" s="530" t="s">
        <v>550</v>
      </c>
      <c r="OQV22" s="530" t="s">
        <v>550</v>
      </c>
      <c r="OQW22" s="530" t="s">
        <v>550</v>
      </c>
      <c r="OQX22" s="530" t="s">
        <v>550</v>
      </c>
      <c r="OQY22" s="530" t="s">
        <v>550</v>
      </c>
      <c r="OQZ22" s="530" t="s">
        <v>550</v>
      </c>
      <c r="ORA22" s="530" t="s">
        <v>550</v>
      </c>
      <c r="ORB22" s="530" t="s">
        <v>550</v>
      </c>
      <c r="ORC22" s="530" t="s">
        <v>550</v>
      </c>
      <c r="ORD22" s="530" t="s">
        <v>550</v>
      </c>
      <c r="ORE22" s="530" t="s">
        <v>550</v>
      </c>
      <c r="ORF22" s="530" t="s">
        <v>550</v>
      </c>
      <c r="ORG22" s="530" t="s">
        <v>550</v>
      </c>
      <c r="ORH22" s="530" t="s">
        <v>550</v>
      </c>
      <c r="ORI22" s="530" t="s">
        <v>550</v>
      </c>
      <c r="ORJ22" s="530" t="s">
        <v>550</v>
      </c>
      <c r="ORK22" s="530" t="s">
        <v>550</v>
      </c>
      <c r="ORL22" s="530" t="s">
        <v>550</v>
      </c>
      <c r="ORM22" s="530" t="s">
        <v>550</v>
      </c>
      <c r="ORN22" s="530" t="s">
        <v>550</v>
      </c>
      <c r="ORO22" s="530" t="s">
        <v>550</v>
      </c>
      <c r="ORP22" s="530" t="s">
        <v>550</v>
      </c>
      <c r="ORQ22" s="530" t="s">
        <v>550</v>
      </c>
      <c r="ORR22" s="530" t="s">
        <v>550</v>
      </c>
      <c r="ORS22" s="530" t="s">
        <v>550</v>
      </c>
      <c r="ORT22" s="530" t="s">
        <v>550</v>
      </c>
      <c r="ORU22" s="530" t="s">
        <v>550</v>
      </c>
      <c r="ORV22" s="530" t="s">
        <v>550</v>
      </c>
      <c r="ORW22" s="530" t="s">
        <v>550</v>
      </c>
      <c r="ORX22" s="530" t="s">
        <v>550</v>
      </c>
      <c r="ORY22" s="530" t="s">
        <v>550</v>
      </c>
      <c r="ORZ22" s="530" t="s">
        <v>550</v>
      </c>
      <c r="OSA22" s="530" t="s">
        <v>550</v>
      </c>
      <c r="OSB22" s="530" t="s">
        <v>550</v>
      </c>
      <c r="OSC22" s="530" t="s">
        <v>550</v>
      </c>
      <c r="OSD22" s="530" t="s">
        <v>550</v>
      </c>
      <c r="OSE22" s="530" t="s">
        <v>550</v>
      </c>
      <c r="OSF22" s="530" t="s">
        <v>550</v>
      </c>
      <c r="OSG22" s="530" t="s">
        <v>550</v>
      </c>
      <c r="OSH22" s="530" t="s">
        <v>550</v>
      </c>
      <c r="OSI22" s="530" t="s">
        <v>550</v>
      </c>
      <c r="OSJ22" s="530" t="s">
        <v>550</v>
      </c>
      <c r="OSK22" s="530" t="s">
        <v>550</v>
      </c>
      <c r="OSL22" s="530" t="s">
        <v>550</v>
      </c>
      <c r="OSM22" s="530" t="s">
        <v>550</v>
      </c>
      <c r="OSN22" s="530" t="s">
        <v>550</v>
      </c>
      <c r="OSO22" s="530" t="s">
        <v>550</v>
      </c>
      <c r="OSP22" s="530" t="s">
        <v>550</v>
      </c>
      <c r="OSQ22" s="530" t="s">
        <v>550</v>
      </c>
      <c r="OSR22" s="530" t="s">
        <v>550</v>
      </c>
      <c r="OSS22" s="530" t="s">
        <v>550</v>
      </c>
      <c r="OST22" s="530" t="s">
        <v>550</v>
      </c>
      <c r="OSU22" s="530" t="s">
        <v>550</v>
      </c>
      <c r="OSV22" s="530" t="s">
        <v>550</v>
      </c>
      <c r="OSW22" s="530" t="s">
        <v>550</v>
      </c>
      <c r="OSX22" s="530" t="s">
        <v>550</v>
      </c>
      <c r="OSY22" s="530" t="s">
        <v>550</v>
      </c>
      <c r="OSZ22" s="530" t="s">
        <v>550</v>
      </c>
      <c r="OTA22" s="530" t="s">
        <v>550</v>
      </c>
      <c r="OTB22" s="530" t="s">
        <v>550</v>
      </c>
      <c r="OTC22" s="530" t="s">
        <v>550</v>
      </c>
      <c r="OTD22" s="530" t="s">
        <v>550</v>
      </c>
      <c r="OTE22" s="530" t="s">
        <v>550</v>
      </c>
      <c r="OTF22" s="530" t="s">
        <v>550</v>
      </c>
      <c r="OTG22" s="530" t="s">
        <v>550</v>
      </c>
      <c r="OTH22" s="530" t="s">
        <v>550</v>
      </c>
      <c r="OTI22" s="530" t="s">
        <v>550</v>
      </c>
      <c r="OTJ22" s="530" t="s">
        <v>550</v>
      </c>
      <c r="OTK22" s="530" t="s">
        <v>550</v>
      </c>
      <c r="OTL22" s="530" t="s">
        <v>550</v>
      </c>
      <c r="OTM22" s="530" t="s">
        <v>550</v>
      </c>
      <c r="OTN22" s="530" t="s">
        <v>550</v>
      </c>
      <c r="OTO22" s="530" t="s">
        <v>550</v>
      </c>
      <c r="OTP22" s="530" t="s">
        <v>550</v>
      </c>
      <c r="OTQ22" s="530" t="s">
        <v>550</v>
      </c>
      <c r="OTR22" s="530" t="s">
        <v>550</v>
      </c>
      <c r="OTS22" s="530" t="s">
        <v>550</v>
      </c>
      <c r="OTT22" s="530" t="s">
        <v>550</v>
      </c>
      <c r="OTU22" s="530" t="s">
        <v>550</v>
      </c>
      <c r="OTV22" s="530" t="s">
        <v>550</v>
      </c>
      <c r="OTW22" s="530" t="s">
        <v>550</v>
      </c>
      <c r="OTX22" s="530" t="s">
        <v>550</v>
      </c>
      <c r="OTY22" s="530" t="s">
        <v>550</v>
      </c>
      <c r="OTZ22" s="530" t="s">
        <v>550</v>
      </c>
      <c r="OUA22" s="530" t="s">
        <v>550</v>
      </c>
      <c r="OUB22" s="530" t="s">
        <v>550</v>
      </c>
      <c r="OUC22" s="530" t="s">
        <v>550</v>
      </c>
      <c r="OUD22" s="530" t="s">
        <v>550</v>
      </c>
      <c r="OUE22" s="530" t="s">
        <v>550</v>
      </c>
      <c r="OUF22" s="530" t="s">
        <v>550</v>
      </c>
      <c r="OUG22" s="530" t="s">
        <v>550</v>
      </c>
      <c r="OUH22" s="530" t="s">
        <v>550</v>
      </c>
      <c r="OUI22" s="530" t="s">
        <v>550</v>
      </c>
      <c r="OUJ22" s="530" t="s">
        <v>550</v>
      </c>
      <c r="OUK22" s="530" t="s">
        <v>550</v>
      </c>
      <c r="OUL22" s="530" t="s">
        <v>550</v>
      </c>
      <c r="OUM22" s="530" t="s">
        <v>550</v>
      </c>
      <c r="OUN22" s="530" t="s">
        <v>550</v>
      </c>
      <c r="OUO22" s="530" t="s">
        <v>550</v>
      </c>
      <c r="OUP22" s="530" t="s">
        <v>550</v>
      </c>
      <c r="OUQ22" s="530" t="s">
        <v>550</v>
      </c>
      <c r="OUR22" s="530" t="s">
        <v>550</v>
      </c>
      <c r="OUS22" s="530" t="s">
        <v>550</v>
      </c>
      <c r="OUT22" s="530" t="s">
        <v>550</v>
      </c>
      <c r="OUU22" s="530" t="s">
        <v>550</v>
      </c>
      <c r="OUV22" s="530" t="s">
        <v>550</v>
      </c>
      <c r="OUW22" s="530" t="s">
        <v>550</v>
      </c>
      <c r="OUX22" s="530" t="s">
        <v>550</v>
      </c>
      <c r="OUY22" s="530" t="s">
        <v>550</v>
      </c>
      <c r="OUZ22" s="530" t="s">
        <v>550</v>
      </c>
      <c r="OVA22" s="530" t="s">
        <v>550</v>
      </c>
      <c r="OVB22" s="530" t="s">
        <v>550</v>
      </c>
      <c r="OVC22" s="530" t="s">
        <v>550</v>
      </c>
      <c r="OVD22" s="530" t="s">
        <v>550</v>
      </c>
      <c r="OVE22" s="530" t="s">
        <v>550</v>
      </c>
      <c r="OVF22" s="530" t="s">
        <v>550</v>
      </c>
      <c r="OVG22" s="530" t="s">
        <v>550</v>
      </c>
      <c r="OVH22" s="530" t="s">
        <v>550</v>
      </c>
      <c r="OVI22" s="530" t="s">
        <v>550</v>
      </c>
      <c r="OVJ22" s="530" t="s">
        <v>550</v>
      </c>
      <c r="OVK22" s="530" t="s">
        <v>550</v>
      </c>
      <c r="OVL22" s="530" t="s">
        <v>550</v>
      </c>
      <c r="OVM22" s="530" t="s">
        <v>550</v>
      </c>
      <c r="OVN22" s="530" t="s">
        <v>550</v>
      </c>
      <c r="OVO22" s="530" t="s">
        <v>550</v>
      </c>
      <c r="OVP22" s="530" t="s">
        <v>550</v>
      </c>
      <c r="OVQ22" s="530" t="s">
        <v>550</v>
      </c>
      <c r="OVR22" s="530" t="s">
        <v>550</v>
      </c>
      <c r="OVS22" s="530" t="s">
        <v>550</v>
      </c>
      <c r="OVT22" s="530" t="s">
        <v>550</v>
      </c>
      <c r="OVU22" s="530" t="s">
        <v>550</v>
      </c>
      <c r="OVV22" s="530" t="s">
        <v>550</v>
      </c>
      <c r="OVW22" s="530" t="s">
        <v>550</v>
      </c>
      <c r="OVX22" s="530" t="s">
        <v>550</v>
      </c>
      <c r="OVY22" s="530" t="s">
        <v>550</v>
      </c>
      <c r="OVZ22" s="530" t="s">
        <v>550</v>
      </c>
      <c r="OWA22" s="530" t="s">
        <v>550</v>
      </c>
      <c r="OWB22" s="530" t="s">
        <v>550</v>
      </c>
      <c r="OWC22" s="530" t="s">
        <v>550</v>
      </c>
      <c r="OWD22" s="530" t="s">
        <v>550</v>
      </c>
      <c r="OWE22" s="530" t="s">
        <v>550</v>
      </c>
      <c r="OWF22" s="530" t="s">
        <v>550</v>
      </c>
      <c r="OWG22" s="530" t="s">
        <v>550</v>
      </c>
      <c r="OWH22" s="530" t="s">
        <v>550</v>
      </c>
      <c r="OWI22" s="530" t="s">
        <v>550</v>
      </c>
      <c r="OWJ22" s="530" t="s">
        <v>550</v>
      </c>
      <c r="OWK22" s="530" t="s">
        <v>550</v>
      </c>
      <c r="OWL22" s="530" t="s">
        <v>550</v>
      </c>
      <c r="OWM22" s="530" t="s">
        <v>550</v>
      </c>
      <c r="OWN22" s="530" t="s">
        <v>550</v>
      </c>
      <c r="OWO22" s="530" t="s">
        <v>550</v>
      </c>
      <c r="OWP22" s="530" t="s">
        <v>550</v>
      </c>
      <c r="OWQ22" s="530" t="s">
        <v>550</v>
      </c>
      <c r="OWR22" s="530" t="s">
        <v>550</v>
      </c>
      <c r="OWS22" s="530" t="s">
        <v>550</v>
      </c>
      <c r="OWT22" s="530" t="s">
        <v>550</v>
      </c>
      <c r="OWU22" s="530" t="s">
        <v>550</v>
      </c>
      <c r="OWV22" s="530" t="s">
        <v>550</v>
      </c>
      <c r="OWW22" s="530" t="s">
        <v>550</v>
      </c>
      <c r="OWX22" s="530" t="s">
        <v>550</v>
      </c>
      <c r="OWY22" s="530" t="s">
        <v>550</v>
      </c>
      <c r="OWZ22" s="530" t="s">
        <v>550</v>
      </c>
      <c r="OXA22" s="530" t="s">
        <v>550</v>
      </c>
      <c r="OXB22" s="530" t="s">
        <v>550</v>
      </c>
      <c r="OXC22" s="530" t="s">
        <v>550</v>
      </c>
      <c r="OXD22" s="530" t="s">
        <v>550</v>
      </c>
      <c r="OXE22" s="530" t="s">
        <v>550</v>
      </c>
      <c r="OXF22" s="530" t="s">
        <v>550</v>
      </c>
      <c r="OXG22" s="530" t="s">
        <v>550</v>
      </c>
      <c r="OXH22" s="530" t="s">
        <v>550</v>
      </c>
      <c r="OXI22" s="530" t="s">
        <v>550</v>
      </c>
      <c r="OXJ22" s="530" t="s">
        <v>550</v>
      </c>
      <c r="OXK22" s="530" t="s">
        <v>550</v>
      </c>
      <c r="OXL22" s="530" t="s">
        <v>550</v>
      </c>
      <c r="OXM22" s="530" t="s">
        <v>550</v>
      </c>
      <c r="OXN22" s="530" t="s">
        <v>550</v>
      </c>
      <c r="OXO22" s="530" t="s">
        <v>550</v>
      </c>
      <c r="OXP22" s="530" t="s">
        <v>550</v>
      </c>
      <c r="OXQ22" s="530" t="s">
        <v>550</v>
      </c>
      <c r="OXR22" s="530" t="s">
        <v>550</v>
      </c>
      <c r="OXS22" s="530" t="s">
        <v>550</v>
      </c>
      <c r="OXT22" s="530" t="s">
        <v>550</v>
      </c>
      <c r="OXU22" s="530" t="s">
        <v>550</v>
      </c>
      <c r="OXV22" s="530" t="s">
        <v>550</v>
      </c>
      <c r="OXW22" s="530" t="s">
        <v>550</v>
      </c>
      <c r="OXX22" s="530" t="s">
        <v>550</v>
      </c>
      <c r="OXY22" s="530" t="s">
        <v>550</v>
      </c>
      <c r="OXZ22" s="530" t="s">
        <v>550</v>
      </c>
      <c r="OYA22" s="530" t="s">
        <v>550</v>
      </c>
      <c r="OYB22" s="530" t="s">
        <v>550</v>
      </c>
      <c r="OYC22" s="530" t="s">
        <v>550</v>
      </c>
      <c r="OYD22" s="530" t="s">
        <v>550</v>
      </c>
      <c r="OYE22" s="530" t="s">
        <v>550</v>
      </c>
      <c r="OYF22" s="530" t="s">
        <v>550</v>
      </c>
      <c r="OYG22" s="530" t="s">
        <v>550</v>
      </c>
      <c r="OYH22" s="530" t="s">
        <v>550</v>
      </c>
      <c r="OYI22" s="530" t="s">
        <v>550</v>
      </c>
      <c r="OYJ22" s="530" t="s">
        <v>550</v>
      </c>
      <c r="OYK22" s="530" t="s">
        <v>550</v>
      </c>
      <c r="OYL22" s="530" t="s">
        <v>550</v>
      </c>
      <c r="OYM22" s="530" t="s">
        <v>550</v>
      </c>
      <c r="OYN22" s="530" t="s">
        <v>550</v>
      </c>
      <c r="OYO22" s="530" t="s">
        <v>550</v>
      </c>
      <c r="OYP22" s="530" t="s">
        <v>550</v>
      </c>
      <c r="OYQ22" s="530" t="s">
        <v>550</v>
      </c>
      <c r="OYR22" s="530" t="s">
        <v>550</v>
      </c>
      <c r="OYS22" s="530" t="s">
        <v>550</v>
      </c>
      <c r="OYT22" s="530" t="s">
        <v>550</v>
      </c>
      <c r="OYU22" s="530" t="s">
        <v>550</v>
      </c>
      <c r="OYV22" s="530" t="s">
        <v>550</v>
      </c>
      <c r="OYW22" s="530" t="s">
        <v>550</v>
      </c>
      <c r="OYX22" s="530" t="s">
        <v>550</v>
      </c>
      <c r="OYY22" s="530" t="s">
        <v>550</v>
      </c>
      <c r="OYZ22" s="530" t="s">
        <v>550</v>
      </c>
      <c r="OZA22" s="530" t="s">
        <v>550</v>
      </c>
      <c r="OZB22" s="530" t="s">
        <v>550</v>
      </c>
      <c r="OZC22" s="530" t="s">
        <v>550</v>
      </c>
      <c r="OZD22" s="530" t="s">
        <v>550</v>
      </c>
      <c r="OZE22" s="530" t="s">
        <v>550</v>
      </c>
      <c r="OZF22" s="530" t="s">
        <v>550</v>
      </c>
      <c r="OZG22" s="530" t="s">
        <v>550</v>
      </c>
      <c r="OZH22" s="530" t="s">
        <v>550</v>
      </c>
      <c r="OZI22" s="530" t="s">
        <v>550</v>
      </c>
      <c r="OZJ22" s="530" t="s">
        <v>550</v>
      </c>
      <c r="OZK22" s="530" t="s">
        <v>550</v>
      </c>
      <c r="OZL22" s="530" t="s">
        <v>550</v>
      </c>
      <c r="OZM22" s="530" t="s">
        <v>550</v>
      </c>
      <c r="OZN22" s="530" t="s">
        <v>550</v>
      </c>
      <c r="OZO22" s="530" t="s">
        <v>550</v>
      </c>
      <c r="OZP22" s="530" t="s">
        <v>550</v>
      </c>
      <c r="OZQ22" s="530" t="s">
        <v>550</v>
      </c>
      <c r="OZR22" s="530" t="s">
        <v>550</v>
      </c>
      <c r="OZS22" s="530" t="s">
        <v>550</v>
      </c>
      <c r="OZT22" s="530" t="s">
        <v>550</v>
      </c>
      <c r="OZU22" s="530" t="s">
        <v>550</v>
      </c>
      <c r="OZV22" s="530" t="s">
        <v>550</v>
      </c>
      <c r="OZW22" s="530" t="s">
        <v>550</v>
      </c>
      <c r="OZX22" s="530" t="s">
        <v>550</v>
      </c>
      <c r="OZY22" s="530" t="s">
        <v>550</v>
      </c>
      <c r="OZZ22" s="530" t="s">
        <v>550</v>
      </c>
      <c r="PAA22" s="530" t="s">
        <v>550</v>
      </c>
      <c r="PAB22" s="530" t="s">
        <v>550</v>
      </c>
      <c r="PAC22" s="530" t="s">
        <v>550</v>
      </c>
      <c r="PAD22" s="530" t="s">
        <v>550</v>
      </c>
      <c r="PAE22" s="530" t="s">
        <v>550</v>
      </c>
      <c r="PAF22" s="530" t="s">
        <v>550</v>
      </c>
      <c r="PAG22" s="530" t="s">
        <v>550</v>
      </c>
      <c r="PAH22" s="530" t="s">
        <v>550</v>
      </c>
      <c r="PAI22" s="530" t="s">
        <v>550</v>
      </c>
      <c r="PAJ22" s="530" t="s">
        <v>550</v>
      </c>
      <c r="PAK22" s="530" t="s">
        <v>550</v>
      </c>
      <c r="PAL22" s="530" t="s">
        <v>550</v>
      </c>
      <c r="PAM22" s="530" t="s">
        <v>550</v>
      </c>
      <c r="PAN22" s="530" t="s">
        <v>550</v>
      </c>
      <c r="PAO22" s="530" t="s">
        <v>550</v>
      </c>
      <c r="PAP22" s="530" t="s">
        <v>550</v>
      </c>
      <c r="PAQ22" s="530" t="s">
        <v>550</v>
      </c>
      <c r="PAR22" s="530" t="s">
        <v>550</v>
      </c>
      <c r="PAS22" s="530" t="s">
        <v>550</v>
      </c>
      <c r="PAT22" s="530" t="s">
        <v>550</v>
      </c>
      <c r="PAU22" s="530" t="s">
        <v>550</v>
      </c>
      <c r="PAV22" s="530" t="s">
        <v>550</v>
      </c>
      <c r="PAW22" s="530" t="s">
        <v>550</v>
      </c>
      <c r="PAX22" s="530" t="s">
        <v>550</v>
      </c>
      <c r="PAY22" s="530" t="s">
        <v>550</v>
      </c>
      <c r="PAZ22" s="530" t="s">
        <v>550</v>
      </c>
      <c r="PBA22" s="530" t="s">
        <v>550</v>
      </c>
      <c r="PBB22" s="530" t="s">
        <v>550</v>
      </c>
      <c r="PBC22" s="530" t="s">
        <v>550</v>
      </c>
      <c r="PBD22" s="530" t="s">
        <v>550</v>
      </c>
      <c r="PBE22" s="530" t="s">
        <v>550</v>
      </c>
      <c r="PBF22" s="530" t="s">
        <v>550</v>
      </c>
      <c r="PBG22" s="530" t="s">
        <v>550</v>
      </c>
      <c r="PBH22" s="530" t="s">
        <v>550</v>
      </c>
      <c r="PBI22" s="530" t="s">
        <v>550</v>
      </c>
      <c r="PBJ22" s="530" t="s">
        <v>550</v>
      </c>
      <c r="PBK22" s="530" t="s">
        <v>550</v>
      </c>
      <c r="PBL22" s="530" t="s">
        <v>550</v>
      </c>
      <c r="PBM22" s="530" t="s">
        <v>550</v>
      </c>
      <c r="PBN22" s="530" t="s">
        <v>550</v>
      </c>
      <c r="PBO22" s="530" t="s">
        <v>550</v>
      </c>
      <c r="PBP22" s="530" t="s">
        <v>550</v>
      </c>
      <c r="PBQ22" s="530" t="s">
        <v>550</v>
      </c>
      <c r="PBR22" s="530" t="s">
        <v>550</v>
      </c>
      <c r="PBS22" s="530" t="s">
        <v>550</v>
      </c>
      <c r="PBT22" s="530" t="s">
        <v>550</v>
      </c>
      <c r="PBU22" s="530" t="s">
        <v>550</v>
      </c>
      <c r="PBV22" s="530" t="s">
        <v>550</v>
      </c>
      <c r="PBW22" s="530" t="s">
        <v>550</v>
      </c>
      <c r="PBX22" s="530" t="s">
        <v>550</v>
      </c>
      <c r="PBY22" s="530" t="s">
        <v>550</v>
      </c>
      <c r="PBZ22" s="530" t="s">
        <v>550</v>
      </c>
      <c r="PCA22" s="530" t="s">
        <v>550</v>
      </c>
      <c r="PCB22" s="530" t="s">
        <v>550</v>
      </c>
      <c r="PCC22" s="530" t="s">
        <v>550</v>
      </c>
      <c r="PCD22" s="530" t="s">
        <v>550</v>
      </c>
      <c r="PCE22" s="530" t="s">
        <v>550</v>
      </c>
      <c r="PCF22" s="530" t="s">
        <v>550</v>
      </c>
      <c r="PCG22" s="530" t="s">
        <v>550</v>
      </c>
      <c r="PCH22" s="530" t="s">
        <v>550</v>
      </c>
      <c r="PCI22" s="530" t="s">
        <v>550</v>
      </c>
      <c r="PCJ22" s="530" t="s">
        <v>550</v>
      </c>
      <c r="PCK22" s="530" t="s">
        <v>550</v>
      </c>
      <c r="PCL22" s="530" t="s">
        <v>550</v>
      </c>
      <c r="PCM22" s="530" t="s">
        <v>550</v>
      </c>
      <c r="PCN22" s="530" t="s">
        <v>550</v>
      </c>
      <c r="PCO22" s="530" t="s">
        <v>550</v>
      </c>
      <c r="PCP22" s="530" t="s">
        <v>550</v>
      </c>
      <c r="PCQ22" s="530" t="s">
        <v>550</v>
      </c>
      <c r="PCR22" s="530" t="s">
        <v>550</v>
      </c>
      <c r="PCS22" s="530" t="s">
        <v>550</v>
      </c>
      <c r="PCT22" s="530" t="s">
        <v>550</v>
      </c>
      <c r="PCU22" s="530" t="s">
        <v>550</v>
      </c>
      <c r="PCV22" s="530" t="s">
        <v>550</v>
      </c>
      <c r="PCW22" s="530" t="s">
        <v>550</v>
      </c>
      <c r="PCX22" s="530" t="s">
        <v>550</v>
      </c>
      <c r="PCY22" s="530" t="s">
        <v>550</v>
      </c>
      <c r="PCZ22" s="530" t="s">
        <v>550</v>
      </c>
      <c r="PDA22" s="530" t="s">
        <v>550</v>
      </c>
      <c r="PDB22" s="530" t="s">
        <v>550</v>
      </c>
      <c r="PDC22" s="530" t="s">
        <v>550</v>
      </c>
      <c r="PDD22" s="530" t="s">
        <v>550</v>
      </c>
      <c r="PDE22" s="530" t="s">
        <v>550</v>
      </c>
      <c r="PDF22" s="530" t="s">
        <v>550</v>
      </c>
      <c r="PDG22" s="530" t="s">
        <v>550</v>
      </c>
      <c r="PDH22" s="530" t="s">
        <v>550</v>
      </c>
      <c r="PDI22" s="530" t="s">
        <v>550</v>
      </c>
      <c r="PDJ22" s="530" t="s">
        <v>550</v>
      </c>
      <c r="PDK22" s="530" t="s">
        <v>550</v>
      </c>
      <c r="PDL22" s="530" t="s">
        <v>550</v>
      </c>
      <c r="PDM22" s="530" t="s">
        <v>550</v>
      </c>
      <c r="PDN22" s="530" t="s">
        <v>550</v>
      </c>
      <c r="PDO22" s="530" t="s">
        <v>550</v>
      </c>
      <c r="PDP22" s="530" t="s">
        <v>550</v>
      </c>
      <c r="PDQ22" s="530" t="s">
        <v>550</v>
      </c>
      <c r="PDR22" s="530" t="s">
        <v>550</v>
      </c>
      <c r="PDS22" s="530" t="s">
        <v>550</v>
      </c>
      <c r="PDT22" s="530" t="s">
        <v>550</v>
      </c>
      <c r="PDU22" s="530" t="s">
        <v>550</v>
      </c>
      <c r="PDV22" s="530" t="s">
        <v>550</v>
      </c>
      <c r="PDW22" s="530" t="s">
        <v>550</v>
      </c>
      <c r="PDX22" s="530" t="s">
        <v>550</v>
      </c>
      <c r="PDY22" s="530" t="s">
        <v>550</v>
      </c>
      <c r="PDZ22" s="530" t="s">
        <v>550</v>
      </c>
      <c r="PEA22" s="530" t="s">
        <v>550</v>
      </c>
      <c r="PEB22" s="530" t="s">
        <v>550</v>
      </c>
      <c r="PEC22" s="530" t="s">
        <v>550</v>
      </c>
      <c r="PED22" s="530" t="s">
        <v>550</v>
      </c>
      <c r="PEE22" s="530" t="s">
        <v>550</v>
      </c>
      <c r="PEF22" s="530" t="s">
        <v>550</v>
      </c>
      <c r="PEG22" s="530" t="s">
        <v>550</v>
      </c>
      <c r="PEH22" s="530" t="s">
        <v>550</v>
      </c>
      <c r="PEI22" s="530" t="s">
        <v>550</v>
      </c>
      <c r="PEJ22" s="530" t="s">
        <v>550</v>
      </c>
      <c r="PEK22" s="530" t="s">
        <v>550</v>
      </c>
      <c r="PEL22" s="530" t="s">
        <v>550</v>
      </c>
      <c r="PEM22" s="530" t="s">
        <v>550</v>
      </c>
      <c r="PEN22" s="530" t="s">
        <v>550</v>
      </c>
      <c r="PEO22" s="530" t="s">
        <v>550</v>
      </c>
      <c r="PEP22" s="530" t="s">
        <v>550</v>
      </c>
      <c r="PEQ22" s="530" t="s">
        <v>550</v>
      </c>
      <c r="PER22" s="530" t="s">
        <v>550</v>
      </c>
      <c r="PES22" s="530" t="s">
        <v>550</v>
      </c>
      <c r="PET22" s="530" t="s">
        <v>550</v>
      </c>
      <c r="PEU22" s="530" t="s">
        <v>550</v>
      </c>
      <c r="PEV22" s="530" t="s">
        <v>550</v>
      </c>
      <c r="PEW22" s="530" t="s">
        <v>550</v>
      </c>
      <c r="PEX22" s="530" t="s">
        <v>550</v>
      </c>
      <c r="PEY22" s="530" t="s">
        <v>550</v>
      </c>
      <c r="PEZ22" s="530" t="s">
        <v>550</v>
      </c>
      <c r="PFA22" s="530" t="s">
        <v>550</v>
      </c>
      <c r="PFB22" s="530" t="s">
        <v>550</v>
      </c>
      <c r="PFC22" s="530" t="s">
        <v>550</v>
      </c>
      <c r="PFD22" s="530" t="s">
        <v>550</v>
      </c>
      <c r="PFE22" s="530" t="s">
        <v>550</v>
      </c>
      <c r="PFF22" s="530" t="s">
        <v>550</v>
      </c>
      <c r="PFG22" s="530" t="s">
        <v>550</v>
      </c>
      <c r="PFH22" s="530" t="s">
        <v>550</v>
      </c>
      <c r="PFI22" s="530" t="s">
        <v>550</v>
      </c>
      <c r="PFJ22" s="530" t="s">
        <v>550</v>
      </c>
      <c r="PFK22" s="530" t="s">
        <v>550</v>
      </c>
      <c r="PFL22" s="530" t="s">
        <v>550</v>
      </c>
      <c r="PFM22" s="530" t="s">
        <v>550</v>
      </c>
      <c r="PFN22" s="530" t="s">
        <v>550</v>
      </c>
      <c r="PFO22" s="530" t="s">
        <v>550</v>
      </c>
      <c r="PFP22" s="530" t="s">
        <v>550</v>
      </c>
      <c r="PFQ22" s="530" t="s">
        <v>550</v>
      </c>
      <c r="PFR22" s="530" t="s">
        <v>550</v>
      </c>
      <c r="PFS22" s="530" t="s">
        <v>550</v>
      </c>
      <c r="PFT22" s="530" t="s">
        <v>550</v>
      </c>
      <c r="PFU22" s="530" t="s">
        <v>550</v>
      </c>
      <c r="PFV22" s="530" t="s">
        <v>550</v>
      </c>
      <c r="PFW22" s="530" t="s">
        <v>550</v>
      </c>
      <c r="PFX22" s="530" t="s">
        <v>550</v>
      </c>
      <c r="PFY22" s="530" t="s">
        <v>550</v>
      </c>
      <c r="PFZ22" s="530" t="s">
        <v>550</v>
      </c>
      <c r="PGA22" s="530" t="s">
        <v>550</v>
      </c>
      <c r="PGB22" s="530" t="s">
        <v>550</v>
      </c>
      <c r="PGC22" s="530" t="s">
        <v>550</v>
      </c>
      <c r="PGD22" s="530" t="s">
        <v>550</v>
      </c>
      <c r="PGE22" s="530" t="s">
        <v>550</v>
      </c>
      <c r="PGF22" s="530" t="s">
        <v>550</v>
      </c>
      <c r="PGG22" s="530" t="s">
        <v>550</v>
      </c>
      <c r="PGH22" s="530" t="s">
        <v>550</v>
      </c>
      <c r="PGI22" s="530" t="s">
        <v>550</v>
      </c>
      <c r="PGJ22" s="530" t="s">
        <v>550</v>
      </c>
      <c r="PGK22" s="530" t="s">
        <v>550</v>
      </c>
      <c r="PGL22" s="530" t="s">
        <v>550</v>
      </c>
      <c r="PGM22" s="530" t="s">
        <v>550</v>
      </c>
      <c r="PGN22" s="530" t="s">
        <v>550</v>
      </c>
      <c r="PGO22" s="530" t="s">
        <v>550</v>
      </c>
      <c r="PGP22" s="530" t="s">
        <v>550</v>
      </c>
      <c r="PGQ22" s="530" t="s">
        <v>550</v>
      </c>
      <c r="PGR22" s="530" t="s">
        <v>550</v>
      </c>
      <c r="PGS22" s="530" t="s">
        <v>550</v>
      </c>
      <c r="PGT22" s="530" t="s">
        <v>550</v>
      </c>
      <c r="PGU22" s="530" t="s">
        <v>550</v>
      </c>
      <c r="PGV22" s="530" t="s">
        <v>550</v>
      </c>
      <c r="PGW22" s="530" t="s">
        <v>550</v>
      </c>
      <c r="PGX22" s="530" t="s">
        <v>550</v>
      </c>
      <c r="PGY22" s="530" t="s">
        <v>550</v>
      </c>
      <c r="PGZ22" s="530" t="s">
        <v>550</v>
      </c>
      <c r="PHA22" s="530" t="s">
        <v>550</v>
      </c>
      <c r="PHB22" s="530" t="s">
        <v>550</v>
      </c>
      <c r="PHC22" s="530" t="s">
        <v>550</v>
      </c>
      <c r="PHD22" s="530" t="s">
        <v>550</v>
      </c>
      <c r="PHE22" s="530" t="s">
        <v>550</v>
      </c>
      <c r="PHF22" s="530" t="s">
        <v>550</v>
      </c>
      <c r="PHG22" s="530" t="s">
        <v>550</v>
      </c>
      <c r="PHH22" s="530" t="s">
        <v>550</v>
      </c>
      <c r="PHI22" s="530" t="s">
        <v>550</v>
      </c>
      <c r="PHJ22" s="530" t="s">
        <v>550</v>
      </c>
      <c r="PHK22" s="530" t="s">
        <v>550</v>
      </c>
      <c r="PHL22" s="530" t="s">
        <v>550</v>
      </c>
      <c r="PHM22" s="530" t="s">
        <v>550</v>
      </c>
      <c r="PHN22" s="530" t="s">
        <v>550</v>
      </c>
      <c r="PHO22" s="530" t="s">
        <v>550</v>
      </c>
      <c r="PHP22" s="530" t="s">
        <v>550</v>
      </c>
      <c r="PHQ22" s="530" t="s">
        <v>550</v>
      </c>
      <c r="PHR22" s="530" t="s">
        <v>550</v>
      </c>
      <c r="PHS22" s="530" t="s">
        <v>550</v>
      </c>
      <c r="PHT22" s="530" t="s">
        <v>550</v>
      </c>
      <c r="PHU22" s="530" t="s">
        <v>550</v>
      </c>
      <c r="PHV22" s="530" t="s">
        <v>550</v>
      </c>
      <c r="PHW22" s="530" t="s">
        <v>550</v>
      </c>
      <c r="PHX22" s="530" t="s">
        <v>550</v>
      </c>
      <c r="PHY22" s="530" t="s">
        <v>550</v>
      </c>
      <c r="PHZ22" s="530" t="s">
        <v>550</v>
      </c>
      <c r="PIA22" s="530" t="s">
        <v>550</v>
      </c>
      <c r="PIB22" s="530" t="s">
        <v>550</v>
      </c>
      <c r="PIC22" s="530" t="s">
        <v>550</v>
      </c>
      <c r="PID22" s="530" t="s">
        <v>550</v>
      </c>
      <c r="PIE22" s="530" t="s">
        <v>550</v>
      </c>
      <c r="PIF22" s="530" t="s">
        <v>550</v>
      </c>
      <c r="PIG22" s="530" t="s">
        <v>550</v>
      </c>
      <c r="PIH22" s="530" t="s">
        <v>550</v>
      </c>
      <c r="PII22" s="530" t="s">
        <v>550</v>
      </c>
      <c r="PIJ22" s="530" t="s">
        <v>550</v>
      </c>
      <c r="PIK22" s="530" t="s">
        <v>550</v>
      </c>
      <c r="PIL22" s="530" t="s">
        <v>550</v>
      </c>
      <c r="PIM22" s="530" t="s">
        <v>550</v>
      </c>
      <c r="PIN22" s="530" t="s">
        <v>550</v>
      </c>
      <c r="PIO22" s="530" t="s">
        <v>550</v>
      </c>
      <c r="PIP22" s="530" t="s">
        <v>550</v>
      </c>
      <c r="PIQ22" s="530" t="s">
        <v>550</v>
      </c>
      <c r="PIR22" s="530" t="s">
        <v>550</v>
      </c>
      <c r="PIS22" s="530" t="s">
        <v>550</v>
      </c>
      <c r="PIT22" s="530" t="s">
        <v>550</v>
      </c>
      <c r="PIU22" s="530" t="s">
        <v>550</v>
      </c>
      <c r="PIV22" s="530" t="s">
        <v>550</v>
      </c>
      <c r="PIW22" s="530" t="s">
        <v>550</v>
      </c>
      <c r="PIX22" s="530" t="s">
        <v>550</v>
      </c>
      <c r="PIY22" s="530" t="s">
        <v>550</v>
      </c>
      <c r="PIZ22" s="530" t="s">
        <v>550</v>
      </c>
      <c r="PJA22" s="530" t="s">
        <v>550</v>
      </c>
      <c r="PJB22" s="530" t="s">
        <v>550</v>
      </c>
      <c r="PJC22" s="530" t="s">
        <v>550</v>
      </c>
      <c r="PJD22" s="530" t="s">
        <v>550</v>
      </c>
      <c r="PJE22" s="530" t="s">
        <v>550</v>
      </c>
      <c r="PJF22" s="530" t="s">
        <v>550</v>
      </c>
      <c r="PJG22" s="530" t="s">
        <v>550</v>
      </c>
      <c r="PJH22" s="530" t="s">
        <v>550</v>
      </c>
      <c r="PJI22" s="530" t="s">
        <v>550</v>
      </c>
      <c r="PJJ22" s="530" t="s">
        <v>550</v>
      </c>
      <c r="PJK22" s="530" t="s">
        <v>550</v>
      </c>
      <c r="PJL22" s="530" t="s">
        <v>550</v>
      </c>
      <c r="PJM22" s="530" t="s">
        <v>550</v>
      </c>
      <c r="PJN22" s="530" t="s">
        <v>550</v>
      </c>
      <c r="PJO22" s="530" t="s">
        <v>550</v>
      </c>
      <c r="PJP22" s="530" t="s">
        <v>550</v>
      </c>
      <c r="PJQ22" s="530" t="s">
        <v>550</v>
      </c>
      <c r="PJR22" s="530" t="s">
        <v>550</v>
      </c>
      <c r="PJS22" s="530" t="s">
        <v>550</v>
      </c>
      <c r="PJT22" s="530" t="s">
        <v>550</v>
      </c>
      <c r="PJU22" s="530" t="s">
        <v>550</v>
      </c>
      <c r="PJV22" s="530" t="s">
        <v>550</v>
      </c>
      <c r="PJW22" s="530" t="s">
        <v>550</v>
      </c>
      <c r="PJX22" s="530" t="s">
        <v>550</v>
      </c>
      <c r="PJY22" s="530" t="s">
        <v>550</v>
      </c>
      <c r="PJZ22" s="530" t="s">
        <v>550</v>
      </c>
      <c r="PKA22" s="530" t="s">
        <v>550</v>
      </c>
      <c r="PKB22" s="530" t="s">
        <v>550</v>
      </c>
      <c r="PKC22" s="530" t="s">
        <v>550</v>
      </c>
      <c r="PKD22" s="530" t="s">
        <v>550</v>
      </c>
      <c r="PKE22" s="530" t="s">
        <v>550</v>
      </c>
      <c r="PKF22" s="530" t="s">
        <v>550</v>
      </c>
      <c r="PKG22" s="530" t="s">
        <v>550</v>
      </c>
      <c r="PKH22" s="530" t="s">
        <v>550</v>
      </c>
      <c r="PKI22" s="530" t="s">
        <v>550</v>
      </c>
      <c r="PKJ22" s="530" t="s">
        <v>550</v>
      </c>
      <c r="PKK22" s="530" t="s">
        <v>550</v>
      </c>
      <c r="PKL22" s="530" t="s">
        <v>550</v>
      </c>
      <c r="PKM22" s="530" t="s">
        <v>550</v>
      </c>
      <c r="PKN22" s="530" t="s">
        <v>550</v>
      </c>
      <c r="PKO22" s="530" t="s">
        <v>550</v>
      </c>
      <c r="PKP22" s="530" t="s">
        <v>550</v>
      </c>
      <c r="PKQ22" s="530" t="s">
        <v>550</v>
      </c>
      <c r="PKR22" s="530" t="s">
        <v>550</v>
      </c>
      <c r="PKS22" s="530" t="s">
        <v>550</v>
      </c>
      <c r="PKT22" s="530" t="s">
        <v>550</v>
      </c>
      <c r="PKU22" s="530" t="s">
        <v>550</v>
      </c>
      <c r="PKV22" s="530" t="s">
        <v>550</v>
      </c>
      <c r="PKW22" s="530" t="s">
        <v>550</v>
      </c>
      <c r="PKX22" s="530" t="s">
        <v>550</v>
      </c>
      <c r="PKY22" s="530" t="s">
        <v>550</v>
      </c>
      <c r="PKZ22" s="530" t="s">
        <v>550</v>
      </c>
      <c r="PLA22" s="530" t="s">
        <v>550</v>
      </c>
      <c r="PLB22" s="530" t="s">
        <v>550</v>
      </c>
      <c r="PLC22" s="530" t="s">
        <v>550</v>
      </c>
      <c r="PLD22" s="530" t="s">
        <v>550</v>
      </c>
      <c r="PLE22" s="530" t="s">
        <v>550</v>
      </c>
      <c r="PLF22" s="530" t="s">
        <v>550</v>
      </c>
      <c r="PLG22" s="530" t="s">
        <v>550</v>
      </c>
      <c r="PLH22" s="530" t="s">
        <v>550</v>
      </c>
      <c r="PLI22" s="530" t="s">
        <v>550</v>
      </c>
      <c r="PLJ22" s="530" t="s">
        <v>550</v>
      </c>
      <c r="PLK22" s="530" t="s">
        <v>550</v>
      </c>
      <c r="PLL22" s="530" t="s">
        <v>550</v>
      </c>
      <c r="PLM22" s="530" t="s">
        <v>550</v>
      </c>
      <c r="PLN22" s="530" t="s">
        <v>550</v>
      </c>
      <c r="PLO22" s="530" t="s">
        <v>550</v>
      </c>
      <c r="PLP22" s="530" t="s">
        <v>550</v>
      </c>
      <c r="PLQ22" s="530" t="s">
        <v>550</v>
      </c>
      <c r="PLR22" s="530" t="s">
        <v>550</v>
      </c>
      <c r="PLS22" s="530" t="s">
        <v>550</v>
      </c>
      <c r="PLT22" s="530" t="s">
        <v>550</v>
      </c>
      <c r="PLU22" s="530" t="s">
        <v>550</v>
      </c>
      <c r="PLV22" s="530" t="s">
        <v>550</v>
      </c>
      <c r="PLW22" s="530" t="s">
        <v>550</v>
      </c>
      <c r="PLX22" s="530" t="s">
        <v>550</v>
      </c>
      <c r="PLY22" s="530" t="s">
        <v>550</v>
      </c>
      <c r="PLZ22" s="530" t="s">
        <v>550</v>
      </c>
      <c r="PMA22" s="530" t="s">
        <v>550</v>
      </c>
      <c r="PMB22" s="530" t="s">
        <v>550</v>
      </c>
      <c r="PMC22" s="530" t="s">
        <v>550</v>
      </c>
      <c r="PMD22" s="530" t="s">
        <v>550</v>
      </c>
      <c r="PME22" s="530" t="s">
        <v>550</v>
      </c>
      <c r="PMF22" s="530" t="s">
        <v>550</v>
      </c>
      <c r="PMG22" s="530" t="s">
        <v>550</v>
      </c>
      <c r="PMH22" s="530" t="s">
        <v>550</v>
      </c>
      <c r="PMI22" s="530" t="s">
        <v>550</v>
      </c>
      <c r="PMJ22" s="530" t="s">
        <v>550</v>
      </c>
      <c r="PMK22" s="530" t="s">
        <v>550</v>
      </c>
      <c r="PML22" s="530" t="s">
        <v>550</v>
      </c>
      <c r="PMM22" s="530" t="s">
        <v>550</v>
      </c>
      <c r="PMN22" s="530" t="s">
        <v>550</v>
      </c>
      <c r="PMO22" s="530" t="s">
        <v>550</v>
      </c>
      <c r="PMP22" s="530" t="s">
        <v>550</v>
      </c>
      <c r="PMQ22" s="530" t="s">
        <v>550</v>
      </c>
      <c r="PMR22" s="530" t="s">
        <v>550</v>
      </c>
      <c r="PMS22" s="530" t="s">
        <v>550</v>
      </c>
      <c r="PMT22" s="530" t="s">
        <v>550</v>
      </c>
      <c r="PMU22" s="530" t="s">
        <v>550</v>
      </c>
      <c r="PMV22" s="530" t="s">
        <v>550</v>
      </c>
      <c r="PMW22" s="530" t="s">
        <v>550</v>
      </c>
      <c r="PMX22" s="530" t="s">
        <v>550</v>
      </c>
      <c r="PMY22" s="530" t="s">
        <v>550</v>
      </c>
      <c r="PMZ22" s="530" t="s">
        <v>550</v>
      </c>
      <c r="PNA22" s="530" t="s">
        <v>550</v>
      </c>
      <c r="PNB22" s="530" t="s">
        <v>550</v>
      </c>
      <c r="PNC22" s="530" t="s">
        <v>550</v>
      </c>
      <c r="PND22" s="530" t="s">
        <v>550</v>
      </c>
      <c r="PNE22" s="530" t="s">
        <v>550</v>
      </c>
      <c r="PNF22" s="530" t="s">
        <v>550</v>
      </c>
      <c r="PNG22" s="530" t="s">
        <v>550</v>
      </c>
      <c r="PNH22" s="530" t="s">
        <v>550</v>
      </c>
      <c r="PNI22" s="530" t="s">
        <v>550</v>
      </c>
      <c r="PNJ22" s="530" t="s">
        <v>550</v>
      </c>
      <c r="PNK22" s="530" t="s">
        <v>550</v>
      </c>
      <c r="PNL22" s="530" t="s">
        <v>550</v>
      </c>
      <c r="PNM22" s="530" t="s">
        <v>550</v>
      </c>
      <c r="PNN22" s="530" t="s">
        <v>550</v>
      </c>
      <c r="PNO22" s="530" t="s">
        <v>550</v>
      </c>
      <c r="PNP22" s="530" t="s">
        <v>550</v>
      </c>
      <c r="PNQ22" s="530" t="s">
        <v>550</v>
      </c>
      <c r="PNR22" s="530" t="s">
        <v>550</v>
      </c>
      <c r="PNS22" s="530" t="s">
        <v>550</v>
      </c>
      <c r="PNT22" s="530" t="s">
        <v>550</v>
      </c>
      <c r="PNU22" s="530" t="s">
        <v>550</v>
      </c>
      <c r="PNV22" s="530" t="s">
        <v>550</v>
      </c>
      <c r="PNW22" s="530" t="s">
        <v>550</v>
      </c>
      <c r="PNX22" s="530" t="s">
        <v>550</v>
      </c>
      <c r="PNY22" s="530" t="s">
        <v>550</v>
      </c>
      <c r="PNZ22" s="530" t="s">
        <v>550</v>
      </c>
      <c r="POA22" s="530" t="s">
        <v>550</v>
      </c>
      <c r="POB22" s="530" t="s">
        <v>550</v>
      </c>
      <c r="POC22" s="530" t="s">
        <v>550</v>
      </c>
      <c r="POD22" s="530" t="s">
        <v>550</v>
      </c>
      <c r="POE22" s="530" t="s">
        <v>550</v>
      </c>
      <c r="POF22" s="530" t="s">
        <v>550</v>
      </c>
      <c r="POG22" s="530" t="s">
        <v>550</v>
      </c>
      <c r="POH22" s="530" t="s">
        <v>550</v>
      </c>
      <c r="POI22" s="530" t="s">
        <v>550</v>
      </c>
      <c r="POJ22" s="530" t="s">
        <v>550</v>
      </c>
      <c r="POK22" s="530" t="s">
        <v>550</v>
      </c>
      <c r="POL22" s="530" t="s">
        <v>550</v>
      </c>
      <c r="POM22" s="530" t="s">
        <v>550</v>
      </c>
      <c r="PON22" s="530" t="s">
        <v>550</v>
      </c>
      <c r="POO22" s="530" t="s">
        <v>550</v>
      </c>
      <c r="POP22" s="530" t="s">
        <v>550</v>
      </c>
      <c r="POQ22" s="530" t="s">
        <v>550</v>
      </c>
      <c r="POR22" s="530" t="s">
        <v>550</v>
      </c>
      <c r="POS22" s="530" t="s">
        <v>550</v>
      </c>
      <c r="POT22" s="530" t="s">
        <v>550</v>
      </c>
      <c r="POU22" s="530" t="s">
        <v>550</v>
      </c>
      <c r="POV22" s="530" t="s">
        <v>550</v>
      </c>
      <c r="POW22" s="530" t="s">
        <v>550</v>
      </c>
      <c r="POX22" s="530" t="s">
        <v>550</v>
      </c>
      <c r="POY22" s="530" t="s">
        <v>550</v>
      </c>
      <c r="POZ22" s="530" t="s">
        <v>550</v>
      </c>
      <c r="PPA22" s="530" t="s">
        <v>550</v>
      </c>
      <c r="PPB22" s="530" t="s">
        <v>550</v>
      </c>
      <c r="PPC22" s="530" t="s">
        <v>550</v>
      </c>
      <c r="PPD22" s="530" t="s">
        <v>550</v>
      </c>
      <c r="PPE22" s="530" t="s">
        <v>550</v>
      </c>
      <c r="PPF22" s="530" t="s">
        <v>550</v>
      </c>
      <c r="PPG22" s="530" t="s">
        <v>550</v>
      </c>
      <c r="PPH22" s="530" t="s">
        <v>550</v>
      </c>
      <c r="PPI22" s="530" t="s">
        <v>550</v>
      </c>
      <c r="PPJ22" s="530" t="s">
        <v>550</v>
      </c>
      <c r="PPK22" s="530" t="s">
        <v>550</v>
      </c>
      <c r="PPL22" s="530" t="s">
        <v>550</v>
      </c>
      <c r="PPM22" s="530" t="s">
        <v>550</v>
      </c>
      <c r="PPN22" s="530" t="s">
        <v>550</v>
      </c>
      <c r="PPO22" s="530" t="s">
        <v>550</v>
      </c>
      <c r="PPP22" s="530" t="s">
        <v>550</v>
      </c>
      <c r="PPQ22" s="530" t="s">
        <v>550</v>
      </c>
      <c r="PPR22" s="530" t="s">
        <v>550</v>
      </c>
      <c r="PPS22" s="530" t="s">
        <v>550</v>
      </c>
      <c r="PPT22" s="530" t="s">
        <v>550</v>
      </c>
      <c r="PPU22" s="530" t="s">
        <v>550</v>
      </c>
      <c r="PPV22" s="530" t="s">
        <v>550</v>
      </c>
      <c r="PPW22" s="530" t="s">
        <v>550</v>
      </c>
      <c r="PPX22" s="530" t="s">
        <v>550</v>
      </c>
      <c r="PPY22" s="530" t="s">
        <v>550</v>
      </c>
      <c r="PPZ22" s="530" t="s">
        <v>550</v>
      </c>
      <c r="PQA22" s="530" t="s">
        <v>550</v>
      </c>
      <c r="PQB22" s="530" t="s">
        <v>550</v>
      </c>
      <c r="PQC22" s="530" t="s">
        <v>550</v>
      </c>
      <c r="PQD22" s="530" t="s">
        <v>550</v>
      </c>
      <c r="PQE22" s="530" t="s">
        <v>550</v>
      </c>
      <c r="PQF22" s="530" t="s">
        <v>550</v>
      </c>
      <c r="PQG22" s="530" t="s">
        <v>550</v>
      </c>
      <c r="PQH22" s="530" t="s">
        <v>550</v>
      </c>
      <c r="PQI22" s="530" t="s">
        <v>550</v>
      </c>
      <c r="PQJ22" s="530" t="s">
        <v>550</v>
      </c>
      <c r="PQK22" s="530" t="s">
        <v>550</v>
      </c>
      <c r="PQL22" s="530" t="s">
        <v>550</v>
      </c>
      <c r="PQM22" s="530" t="s">
        <v>550</v>
      </c>
      <c r="PQN22" s="530" t="s">
        <v>550</v>
      </c>
      <c r="PQO22" s="530" t="s">
        <v>550</v>
      </c>
      <c r="PQP22" s="530" t="s">
        <v>550</v>
      </c>
      <c r="PQQ22" s="530" t="s">
        <v>550</v>
      </c>
      <c r="PQR22" s="530" t="s">
        <v>550</v>
      </c>
      <c r="PQS22" s="530" t="s">
        <v>550</v>
      </c>
      <c r="PQT22" s="530" t="s">
        <v>550</v>
      </c>
      <c r="PQU22" s="530" t="s">
        <v>550</v>
      </c>
      <c r="PQV22" s="530" t="s">
        <v>550</v>
      </c>
      <c r="PQW22" s="530" t="s">
        <v>550</v>
      </c>
      <c r="PQX22" s="530" t="s">
        <v>550</v>
      </c>
      <c r="PQY22" s="530" t="s">
        <v>550</v>
      </c>
      <c r="PQZ22" s="530" t="s">
        <v>550</v>
      </c>
      <c r="PRA22" s="530" t="s">
        <v>550</v>
      </c>
      <c r="PRB22" s="530" t="s">
        <v>550</v>
      </c>
      <c r="PRC22" s="530" t="s">
        <v>550</v>
      </c>
      <c r="PRD22" s="530" t="s">
        <v>550</v>
      </c>
      <c r="PRE22" s="530" t="s">
        <v>550</v>
      </c>
      <c r="PRF22" s="530" t="s">
        <v>550</v>
      </c>
      <c r="PRG22" s="530" t="s">
        <v>550</v>
      </c>
      <c r="PRH22" s="530" t="s">
        <v>550</v>
      </c>
      <c r="PRI22" s="530" t="s">
        <v>550</v>
      </c>
      <c r="PRJ22" s="530" t="s">
        <v>550</v>
      </c>
      <c r="PRK22" s="530" t="s">
        <v>550</v>
      </c>
      <c r="PRL22" s="530" t="s">
        <v>550</v>
      </c>
      <c r="PRM22" s="530" t="s">
        <v>550</v>
      </c>
      <c r="PRN22" s="530" t="s">
        <v>550</v>
      </c>
      <c r="PRO22" s="530" t="s">
        <v>550</v>
      </c>
      <c r="PRP22" s="530" t="s">
        <v>550</v>
      </c>
      <c r="PRQ22" s="530" t="s">
        <v>550</v>
      </c>
      <c r="PRR22" s="530" t="s">
        <v>550</v>
      </c>
      <c r="PRS22" s="530" t="s">
        <v>550</v>
      </c>
      <c r="PRT22" s="530" t="s">
        <v>550</v>
      </c>
      <c r="PRU22" s="530" t="s">
        <v>550</v>
      </c>
      <c r="PRV22" s="530" t="s">
        <v>550</v>
      </c>
      <c r="PRW22" s="530" t="s">
        <v>550</v>
      </c>
      <c r="PRX22" s="530" t="s">
        <v>550</v>
      </c>
      <c r="PRY22" s="530" t="s">
        <v>550</v>
      </c>
      <c r="PRZ22" s="530" t="s">
        <v>550</v>
      </c>
      <c r="PSA22" s="530" t="s">
        <v>550</v>
      </c>
      <c r="PSB22" s="530" t="s">
        <v>550</v>
      </c>
      <c r="PSC22" s="530" t="s">
        <v>550</v>
      </c>
      <c r="PSD22" s="530" t="s">
        <v>550</v>
      </c>
      <c r="PSE22" s="530" t="s">
        <v>550</v>
      </c>
      <c r="PSF22" s="530" t="s">
        <v>550</v>
      </c>
      <c r="PSG22" s="530" t="s">
        <v>550</v>
      </c>
      <c r="PSH22" s="530" t="s">
        <v>550</v>
      </c>
      <c r="PSI22" s="530" t="s">
        <v>550</v>
      </c>
      <c r="PSJ22" s="530" t="s">
        <v>550</v>
      </c>
      <c r="PSK22" s="530" t="s">
        <v>550</v>
      </c>
      <c r="PSL22" s="530" t="s">
        <v>550</v>
      </c>
      <c r="PSM22" s="530" t="s">
        <v>550</v>
      </c>
      <c r="PSN22" s="530" t="s">
        <v>550</v>
      </c>
      <c r="PSO22" s="530" t="s">
        <v>550</v>
      </c>
      <c r="PSP22" s="530" t="s">
        <v>550</v>
      </c>
      <c r="PSQ22" s="530" t="s">
        <v>550</v>
      </c>
      <c r="PSR22" s="530" t="s">
        <v>550</v>
      </c>
      <c r="PSS22" s="530" t="s">
        <v>550</v>
      </c>
      <c r="PST22" s="530" t="s">
        <v>550</v>
      </c>
      <c r="PSU22" s="530" t="s">
        <v>550</v>
      </c>
      <c r="PSV22" s="530" t="s">
        <v>550</v>
      </c>
      <c r="PSW22" s="530" t="s">
        <v>550</v>
      </c>
      <c r="PSX22" s="530" t="s">
        <v>550</v>
      </c>
      <c r="PSY22" s="530" t="s">
        <v>550</v>
      </c>
      <c r="PSZ22" s="530" t="s">
        <v>550</v>
      </c>
      <c r="PTA22" s="530" t="s">
        <v>550</v>
      </c>
      <c r="PTB22" s="530" t="s">
        <v>550</v>
      </c>
      <c r="PTC22" s="530" t="s">
        <v>550</v>
      </c>
      <c r="PTD22" s="530" t="s">
        <v>550</v>
      </c>
      <c r="PTE22" s="530" t="s">
        <v>550</v>
      </c>
      <c r="PTF22" s="530" t="s">
        <v>550</v>
      </c>
      <c r="PTG22" s="530" t="s">
        <v>550</v>
      </c>
      <c r="PTH22" s="530" t="s">
        <v>550</v>
      </c>
      <c r="PTI22" s="530" t="s">
        <v>550</v>
      </c>
      <c r="PTJ22" s="530" t="s">
        <v>550</v>
      </c>
      <c r="PTK22" s="530" t="s">
        <v>550</v>
      </c>
      <c r="PTL22" s="530" t="s">
        <v>550</v>
      </c>
      <c r="PTM22" s="530" t="s">
        <v>550</v>
      </c>
      <c r="PTN22" s="530" t="s">
        <v>550</v>
      </c>
      <c r="PTO22" s="530" t="s">
        <v>550</v>
      </c>
      <c r="PTP22" s="530" t="s">
        <v>550</v>
      </c>
      <c r="PTQ22" s="530" t="s">
        <v>550</v>
      </c>
      <c r="PTR22" s="530" t="s">
        <v>550</v>
      </c>
      <c r="PTS22" s="530" t="s">
        <v>550</v>
      </c>
      <c r="PTT22" s="530" t="s">
        <v>550</v>
      </c>
      <c r="PTU22" s="530" t="s">
        <v>550</v>
      </c>
      <c r="PTV22" s="530" t="s">
        <v>550</v>
      </c>
      <c r="PTW22" s="530" t="s">
        <v>550</v>
      </c>
      <c r="PTX22" s="530" t="s">
        <v>550</v>
      </c>
      <c r="PTY22" s="530" t="s">
        <v>550</v>
      </c>
      <c r="PTZ22" s="530" t="s">
        <v>550</v>
      </c>
      <c r="PUA22" s="530" t="s">
        <v>550</v>
      </c>
      <c r="PUB22" s="530" t="s">
        <v>550</v>
      </c>
      <c r="PUC22" s="530" t="s">
        <v>550</v>
      </c>
      <c r="PUD22" s="530" t="s">
        <v>550</v>
      </c>
      <c r="PUE22" s="530" t="s">
        <v>550</v>
      </c>
      <c r="PUF22" s="530" t="s">
        <v>550</v>
      </c>
      <c r="PUG22" s="530" t="s">
        <v>550</v>
      </c>
      <c r="PUH22" s="530" t="s">
        <v>550</v>
      </c>
      <c r="PUI22" s="530" t="s">
        <v>550</v>
      </c>
      <c r="PUJ22" s="530" t="s">
        <v>550</v>
      </c>
      <c r="PUK22" s="530" t="s">
        <v>550</v>
      </c>
      <c r="PUL22" s="530" t="s">
        <v>550</v>
      </c>
      <c r="PUM22" s="530" t="s">
        <v>550</v>
      </c>
      <c r="PUN22" s="530" t="s">
        <v>550</v>
      </c>
      <c r="PUO22" s="530" t="s">
        <v>550</v>
      </c>
      <c r="PUP22" s="530" t="s">
        <v>550</v>
      </c>
      <c r="PUQ22" s="530" t="s">
        <v>550</v>
      </c>
      <c r="PUR22" s="530" t="s">
        <v>550</v>
      </c>
      <c r="PUS22" s="530" t="s">
        <v>550</v>
      </c>
      <c r="PUT22" s="530" t="s">
        <v>550</v>
      </c>
      <c r="PUU22" s="530" t="s">
        <v>550</v>
      </c>
      <c r="PUV22" s="530" t="s">
        <v>550</v>
      </c>
      <c r="PUW22" s="530" t="s">
        <v>550</v>
      </c>
      <c r="PUX22" s="530" t="s">
        <v>550</v>
      </c>
      <c r="PUY22" s="530" t="s">
        <v>550</v>
      </c>
      <c r="PUZ22" s="530" t="s">
        <v>550</v>
      </c>
      <c r="PVA22" s="530" t="s">
        <v>550</v>
      </c>
      <c r="PVB22" s="530" t="s">
        <v>550</v>
      </c>
      <c r="PVC22" s="530" t="s">
        <v>550</v>
      </c>
      <c r="PVD22" s="530" t="s">
        <v>550</v>
      </c>
      <c r="PVE22" s="530" t="s">
        <v>550</v>
      </c>
      <c r="PVF22" s="530" t="s">
        <v>550</v>
      </c>
      <c r="PVG22" s="530" t="s">
        <v>550</v>
      </c>
      <c r="PVH22" s="530" t="s">
        <v>550</v>
      </c>
      <c r="PVI22" s="530" t="s">
        <v>550</v>
      </c>
      <c r="PVJ22" s="530" t="s">
        <v>550</v>
      </c>
      <c r="PVK22" s="530" t="s">
        <v>550</v>
      </c>
      <c r="PVL22" s="530" t="s">
        <v>550</v>
      </c>
      <c r="PVM22" s="530" t="s">
        <v>550</v>
      </c>
      <c r="PVN22" s="530" t="s">
        <v>550</v>
      </c>
      <c r="PVO22" s="530" t="s">
        <v>550</v>
      </c>
      <c r="PVP22" s="530" t="s">
        <v>550</v>
      </c>
      <c r="PVQ22" s="530" t="s">
        <v>550</v>
      </c>
      <c r="PVR22" s="530" t="s">
        <v>550</v>
      </c>
      <c r="PVS22" s="530" t="s">
        <v>550</v>
      </c>
      <c r="PVT22" s="530" t="s">
        <v>550</v>
      </c>
      <c r="PVU22" s="530" t="s">
        <v>550</v>
      </c>
      <c r="PVV22" s="530" t="s">
        <v>550</v>
      </c>
      <c r="PVW22" s="530" t="s">
        <v>550</v>
      </c>
      <c r="PVX22" s="530" t="s">
        <v>550</v>
      </c>
      <c r="PVY22" s="530" t="s">
        <v>550</v>
      </c>
      <c r="PVZ22" s="530" t="s">
        <v>550</v>
      </c>
      <c r="PWA22" s="530" t="s">
        <v>550</v>
      </c>
      <c r="PWB22" s="530" t="s">
        <v>550</v>
      </c>
      <c r="PWC22" s="530" t="s">
        <v>550</v>
      </c>
      <c r="PWD22" s="530" t="s">
        <v>550</v>
      </c>
      <c r="PWE22" s="530" t="s">
        <v>550</v>
      </c>
      <c r="PWF22" s="530" t="s">
        <v>550</v>
      </c>
      <c r="PWG22" s="530" t="s">
        <v>550</v>
      </c>
      <c r="PWH22" s="530" t="s">
        <v>550</v>
      </c>
      <c r="PWI22" s="530" t="s">
        <v>550</v>
      </c>
      <c r="PWJ22" s="530" t="s">
        <v>550</v>
      </c>
      <c r="PWK22" s="530" t="s">
        <v>550</v>
      </c>
      <c r="PWL22" s="530" t="s">
        <v>550</v>
      </c>
      <c r="PWM22" s="530" t="s">
        <v>550</v>
      </c>
      <c r="PWN22" s="530" t="s">
        <v>550</v>
      </c>
      <c r="PWO22" s="530" t="s">
        <v>550</v>
      </c>
      <c r="PWP22" s="530" t="s">
        <v>550</v>
      </c>
      <c r="PWQ22" s="530" t="s">
        <v>550</v>
      </c>
      <c r="PWR22" s="530" t="s">
        <v>550</v>
      </c>
      <c r="PWS22" s="530" t="s">
        <v>550</v>
      </c>
      <c r="PWT22" s="530" t="s">
        <v>550</v>
      </c>
      <c r="PWU22" s="530" t="s">
        <v>550</v>
      </c>
      <c r="PWV22" s="530" t="s">
        <v>550</v>
      </c>
      <c r="PWW22" s="530" t="s">
        <v>550</v>
      </c>
      <c r="PWX22" s="530" t="s">
        <v>550</v>
      </c>
      <c r="PWY22" s="530" t="s">
        <v>550</v>
      </c>
      <c r="PWZ22" s="530" t="s">
        <v>550</v>
      </c>
      <c r="PXA22" s="530" t="s">
        <v>550</v>
      </c>
      <c r="PXB22" s="530" t="s">
        <v>550</v>
      </c>
      <c r="PXC22" s="530" t="s">
        <v>550</v>
      </c>
      <c r="PXD22" s="530" t="s">
        <v>550</v>
      </c>
      <c r="PXE22" s="530" t="s">
        <v>550</v>
      </c>
      <c r="PXF22" s="530" t="s">
        <v>550</v>
      </c>
      <c r="PXG22" s="530" t="s">
        <v>550</v>
      </c>
      <c r="PXH22" s="530" t="s">
        <v>550</v>
      </c>
      <c r="PXI22" s="530" t="s">
        <v>550</v>
      </c>
      <c r="PXJ22" s="530" t="s">
        <v>550</v>
      </c>
      <c r="PXK22" s="530" t="s">
        <v>550</v>
      </c>
      <c r="PXL22" s="530" t="s">
        <v>550</v>
      </c>
      <c r="PXM22" s="530" t="s">
        <v>550</v>
      </c>
      <c r="PXN22" s="530" t="s">
        <v>550</v>
      </c>
      <c r="PXO22" s="530" t="s">
        <v>550</v>
      </c>
      <c r="PXP22" s="530" t="s">
        <v>550</v>
      </c>
      <c r="PXQ22" s="530" t="s">
        <v>550</v>
      </c>
      <c r="PXR22" s="530" t="s">
        <v>550</v>
      </c>
      <c r="PXS22" s="530" t="s">
        <v>550</v>
      </c>
      <c r="PXT22" s="530" t="s">
        <v>550</v>
      </c>
      <c r="PXU22" s="530" t="s">
        <v>550</v>
      </c>
      <c r="PXV22" s="530" t="s">
        <v>550</v>
      </c>
      <c r="PXW22" s="530" t="s">
        <v>550</v>
      </c>
      <c r="PXX22" s="530" t="s">
        <v>550</v>
      </c>
      <c r="PXY22" s="530" t="s">
        <v>550</v>
      </c>
      <c r="PXZ22" s="530" t="s">
        <v>550</v>
      </c>
      <c r="PYA22" s="530" t="s">
        <v>550</v>
      </c>
      <c r="PYB22" s="530" t="s">
        <v>550</v>
      </c>
      <c r="PYC22" s="530" t="s">
        <v>550</v>
      </c>
      <c r="PYD22" s="530" t="s">
        <v>550</v>
      </c>
      <c r="PYE22" s="530" t="s">
        <v>550</v>
      </c>
      <c r="PYF22" s="530" t="s">
        <v>550</v>
      </c>
      <c r="PYG22" s="530" t="s">
        <v>550</v>
      </c>
      <c r="PYH22" s="530" t="s">
        <v>550</v>
      </c>
      <c r="PYI22" s="530" t="s">
        <v>550</v>
      </c>
      <c r="PYJ22" s="530" t="s">
        <v>550</v>
      </c>
      <c r="PYK22" s="530" t="s">
        <v>550</v>
      </c>
      <c r="PYL22" s="530" t="s">
        <v>550</v>
      </c>
      <c r="PYM22" s="530" t="s">
        <v>550</v>
      </c>
      <c r="PYN22" s="530" t="s">
        <v>550</v>
      </c>
      <c r="PYO22" s="530" t="s">
        <v>550</v>
      </c>
      <c r="PYP22" s="530" t="s">
        <v>550</v>
      </c>
      <c r="PYQ22" s="530" t="s">
        <v>550</v>
      </c>
      <c r="PYR22" s="530" t="s">
        <v>550</v>
      </c>
      <c r="PYS22" s="530" t="s">
        <v>550</v>
      </c>
      <c r="PYT22" s="530" t="s">
        <v>550</v>
      </c>
      <c r="PYU22" s="530" t="s">
        <v>550</v>
      </c>
      <c r="PYV22" s="530" t="s">
        <v>550</v>
      </c>
      <c r="PYW22" s="530" t="s">
        <v>550</v>
      </c>
      <c r="PYX22" s="530" t="s">
        <v>550</v>
      </c>
      <c r="PYY22" s="530" t="s">
        <v>550</v>
      </c>
      <c r="PYZ22" s="530" t="s">
        <v>550</v>
      </c>
      <c r="PZA22" s="530" t="s">
        <v>550</v>
      </c>
      <c r="PZB22" s="530" t="s">
        <v>550</v>
      </c>
      <c r="PZC22" s="530" t="s">
        <v>550</v>
      </c>
      <c r="PZD22" s="530" t="s">
        <v>550</v>
      </c>
      <c r="PZE22" s="530" t="s">
        <v>550</v>
      </c>
      <c r="PZF22" s="530" t="s">
        <v>550</v>
      </c>
      <c r="PZG22" s="530" t="s">
        <v>550</v>
      </c>
      <c r="PZH22" s="530" t="s">
        <v>550</v>
      </c>
      <c r="PZI22" s="530" t="s">
        <v>550</v>
      </c>
      <c r="PZJ22" s="530" t="s">
        <v>550</v>
      </c>
      <c r="PZK22" s="530" t="s">
        <v>550</v>
      </c>
      <c r="PZL22" s="530" t="s">
        <v>550</v>
      </c>
      <c r="PZM22" s="530" t="s">
        <v>550</v>
      </c>
      <c r="PZN22" s="530" t="s">
        <v>550</v>
      </c>
      <c r="PZO22" s="530" t="s">
        <v>550</v>
      </c>
      <c r="PZP22" s="530" t="s">
        <v>550</v>
      </c>
      <c r="PZQ22" s="530" t="s">
        <v>550</v>
      </c>
      <c r="PZR22" s="530" t="s">
        <v>550</v>
      </c>
      <c r="PZS22" s="530" t="s">
        <v>550</v>
      </c>
      <c r="PZT22" s="530" t="s">
        <v>550</v>
      </c>
      <c r="PZU22" s="530" t="s">
        <v>550</v>
      </c>
      <c r="PZV22" s="530" t="s">
        <v>550</v>
      </c>
      <c r="PZW22" s="530" t="s">
        <v>550</v>
      </c>
      <c r="PZX22" s="530" t="s">
        <v>550</v>
      </c>
      <c r="PZY22" s="530" t="s">
        <v>550</v>
      </c>
      <c r="PZZ22" s="530" t="s">
        <v>550</v>
      </c>
      <c r="QAA22" s="530" t="s">
        <v>550</v>
      </c>
      <c r="QAB22" s="530" t="s">
        <v>550</v>
      </c>
      <c r="QAC22" s="530" t="s">
        <v>550</v>
      </c>
      <c r="QAD22" s="530" t="s">
        <v>550</v>
      </c>
      <c r="QAE22" s="530" t="s">
        <v>550</v>
      </c>
      <c r="QAF22" s="530" t="s">
        <v>550</v>
      </c>
      <c r="QAG22" s="530" t="s">
        <v>550</v>
      </c>
      <c r="QAH22" s="530" t="s">
        <v>550</v>
      </c>
      <c r="QAI22" s="530" t="s">
        <v>550</v>
      </c>
      <c r="QAJ22" s="530" t="s">
        <v>550</v>
      </c>
      <c r="QAK22" s="530" t="s">
        <v>550</v>
      </c>
      <c r="QAL22" s="530" t="s">
        <v>550</v>
      </c>
      <c r="QAM22" s="530" t="s">
        <v>550</v>
      </c>
      <c r="QAN22" s="530" t="s">
        <v>550</v>
      </c>
      <c r="QAO22" s="530" t="s">
        <v>550</v>
      </c>
      <c r="QAP22" s="530" t="s">
        <v>550</v>
      </c>
      <c r="QAQ22" s="530" t="s">
        <v>550</v>
      </c>
      <c r="QAR22" s="530" t="s">
        <v>550</v>
      </c>
      <c r="QAS22" s="530" t="s">
        <v>550</v>
      </c>
      <c r="QAT22" s="530" t="s">
        <v>550</v>
      </c>
      <c r="QAU22" s="530" t="s">
        <v>550</v>
      </c>
      <c r="QAV22" s="530" t="s">
        <v>550</v>
      </c>
      <c r="QAW22" s="530" t="s">
        <v>550</v>
      </c>
      <c r="QAX22" s="530" t="s">
        <v>550</v>
      </c>
      <c r="QAY22" s="530" t="s">
        <v>550</v>
      </c>
      <c r="QAZ22" s="530" t="s">
        <v>550</v>
      </c>
      <c r="QBA22" s="530" t="s">
        <v>550</v>
      </c>
      <c r="QBB22" s="530" t="s">
        <v>550</v>
      </c>
      <c r="QBC22" s="530" t="s">
        <v>550</v>
      </c>
      <c r="QBD22" s="530" t="s">
        <v>550</v>
      </c>
      <c r="QBE22" s="530" t="s">
        <v>550</v>
      </c>
      <c r="QBF22" s="530" t="s">
        <v>550</v>
      </c>
      <c r="QBG22" s="530" t="s">
        <v>550</v>
      </c>
      <c r="QBH22" s="530" t="s">
        <v>550</v>
      </c>
      <c r="QBI22" s="530" t="s">
        <v>550</v>
      </c>
      <c r="QBJ22" s="530" t="s">
        <v>550</v>
      </c>
      <c r="QBK22" s="530" t="s">
        <v>550</v>
      </c>
      <c r="QBL22" s="530" t="s">
        <v>550</v>
      </c>
      <c r="QBM22" s="530" t="s">
        <v>550</v>
      </c>
      <c r="QBN22" s="530" t="s">
        <v>550</v>
      </c>
      <c r="QBO22" s="530" t="s">
        <v>550</v>
      </c>
      <c r="QBP22" s="530" t="s">
        <v>550</v>
      </c>
      <c r="QBQ22" s="530" t="s">
        <v>550</v>
      </c>
      <c r="QBR22" s="530" t="s">
        <v>550</v>
      </c>
      <c r="QBS22" s="530" t="s">
        <v>550</v>
      </c>
      <c r="QBT22" s="530" t="s">
        <v>550</v>
      </c>
      <c r="QBU22" s="530" t="s">
        <v>550</v>
      </c>
      <c r="QBV22" s="530" t="s">
        <v>550</v>
      </c>
      <c r="QBW22" s="530" t="s">
        <v>550</v>
      </c>
      <c r="QBX22" s="530" t="s">
        <v>550</v>
      </c>
      <c r="QBY22" s="530" t="s">
        <v>550</v>
      </c>
      <c r="QBZ22" s="530" t="s">
        <v>550</v>
      </c>
      <c r="QCA22" s="530" t="s">
        <v>550</v>
      </c>
      <c r="QCB22" s="530" t="s">
        <v>550</v>
      </c>
      <c r="QCC22" s="530" t="s">
        <v>550</v>
      </c>
      <c r="QCD22" s="530" t="s">
        <v>550</v>
      </c>
      <c r="QCE22" s="530" t="s">
        <v>550</v>
      </c>
      <c r="QCF22" s="530" t="s">
        <v>550</v>
      </c>
      <c r="QCG22" s="530" t="s">
        <v>550</v>
      </c>
      <c r="QCH22" s="530" t="s">
        <v>550</v>
      </c>
      <c r="QCI22" s="530" t="s">
        <v>550</v>
      </c>
      <c r="QCJ22" s="530" t="s">
        <v>550</v>
      </c>
      <c r="QCK22" s="530" t="s">
        <v>550</v>
      </c>
      <c r="QCL22" s="530" t="s">
        <v>550</v>
      </c>
      <c r="QCM22" s="530" t="s">
        <v>550</v>
      </c>
      <c r="QCN22" s="530" t="s">
        <v>550</v>
      </c>
      <c r="QCO22" s="530" t="s">
        <v>550</v>
      </c>
      <c r="QCP22" s="530" t="s">
        <v>550</v>
      </c>
      <c r="QCQ22" s="530" t="s">
        <v>550</v>
      </c>
      <c r="QCR22" s="530" t="s">
        <v>550</v>
      </c>
      <c r="QCS22" s="530" t="s">
        <v>550</v>
      </c>
      <c r="QCT22" s="530" t="s">
        <v>550</v>
      </c>
      <c r="QCU22" s="530" t="s">
        <v>550</v>
      </c>
      <c r="QCV22" s="530" t="s">
        <v>550</v>
      </c>
      <c r="QCW22" s="530" t="s">
        <v>550</v>
      </c>
      <c r="QCX22" s="530" t="s">
        <v>550</v>
      </c>
      <c r="QCY22" s="530" t="s">
        <v>550</v>
      </c>
      <c r="QCZ22" s="530" t="s">
        <v>550</v>
      </c>
      <c r="QDA22" s="530" t="s">
        <v>550</v>
      </c>
      <c r="QDB22" s="530" t="s">
        <v>550</v>
      </c>
      <c r="QDC22" s="530" t="s">
        <v>550</v>
      </c>
      <c r="QDD22" s="530" t="s">
        <v>550</v>
      </c>
      <c r="QDE22" s="530" t="s">
        <v>550</v>
      </c>
      <c r="QDF22" s="530" t="s">
        <v>550</v>
      </c>
      <c r="QDG22" s="530" t="s">
        <v>550</v>
      </c>
      <c r="QDH22" s="530" t="s">
        <v>550</v>
      </c>
      <c r="QDI22" s="530" t="s">
        <v>550</v>
      </c>
      <c r="QDJ22" s="530" t="s">
        <v>550</v>
      </c>
      <c r="QDK22" s="530" t="s">
        <v>550</v>
      </c>
      <c r="QDL22" s="530" t="s">
        <v>550</v>
      </c>
      <c r="QDM22" s="530" t="s">
        <v>550</v>
      </c>
      <c r="QDN22" s="530" t="s">
        <v>550</v>
      </c>
      <c r="QDO22" s="530" t="s">
        <v>550</v>
      </c>
      <c r="QDP22" s="530" t="s">
        <v>550</v>
      </c>
      <c r="QDQ22" s="530" t="s">
        <v>550</v>
      </c>
      <c r="QDR22" s="530" t="s">
        <v>550</v>
      </c>
      <c r="QDS22" s="530" t="s">
        <v>550</v>
      </c>
      <c r="QDT22" s="530" t="s">
        <v>550</v>
      </c>
      <c r="QDU22" s="530" t="s">
        <v>550</v>
      </c>
      <c r="QDV22" s="530" t="s">
        <v>550</v>
      </c>
      <c r="QDW22" s="530" t="s">
        <v>550</v>
      </c>
      <c r="QDX22" s="530" t="s">
        <v>550</v>
      </c>
      <c r="QDY22" s="530" t="s">
        <v>550</v>
      </c>
      <c r="QDZ22" s="530" t="s">
        <v>550</v>
      </c>
      <c r="QEA22" s="530" t="s">
        <v>550</v>
      </c>
      <c r="QEB22" s="530" t="s">
        <v>550</v>
      </c>
      <c r="QEC22" s="530" t="s">
        <v>550</v>
      </c>
      <c r="QED22" s="530" t="s">
        <v>550</v>
      </c>
      <c r="QEE22" s="530" t="s">
        <v>550</v>
      </c>
      <c r="QEF22" s="530" t="s">
        <v>550</v>
      </c>
      <c r="QEG22" s="530" t="s">
        <v>550</v>
      </c>
      <c r="QEH22" s="530" t="s">
        <v>550</v>
      </c>
      <c r="QEI22" s="530" t="s">
        <v>550</v>
      </c>
      <c r="QEJ22" s="530" t="s">
        <v>550</v>
      </c>
      <c r="QEK22" s="530" t="s">
        <v>550</v>
      </c>
      <c r="QEL22" s="530" t="s">
        <v>550</v>
      </c>
      <c r="QEM22" s="530" t="s">
        <v>550</v>
      </c>
      <c r="QEN22" s="530" t="s">
        <v>550</v>
      </c>
      <c r="QEO22" s="530" t="s">
        <v>550</v>
      </c>
      <c r="QEP22" s="530" t="s">
        <v>550</v>
      </c>
      <c r="QEQ22" s="530" t="s">
        <v>550</v>
      </c>
      <c r="QER22" s="530" t="s">
        <v>550</v>
      </c>
      <c r="QES22" s="530" t="s">
        <v>550</v>
      </c>
      <c r="QET22" s="530" t="s">
        <v>550</v>
      </c>
      <c r="QEU22" s="530" t="s">
        <v>550</v>
      </c>
      <c r="QEV22" s="530" t="s">
        <v>550</v>
      </c>
      <c r="QEW22" s="530" t="s">
        <v>550</v>
      </c>
      <c r="QEX22" s="530" t="s">
        <v>550</v>
      </c>
      <c r="QEY22" s="530" t="s">
        <v>550</v>
      </c>
      <c r="QEZ22" s="530" t="s">
        <v>550</v>
      </c>
      <c r="QFA22" s="530" t="s">
        <v>550</v>
      </c>
      <c r="QFB22" s="530" t="s">
        <v>550</v>
      </c>
      <c r="QFC22" s="530" t="s">
        <v>550</v>
      </c>
      <c r="QFD22" s="530" t="s">
        <v>550</v>
      </c>
      <c r="QFE22" s="530" t="s">
        <v>550</v>
      </c>
      <c r="QFF22" s="530" t="s">
        <v>550</v>
      </c>
      <c r="QFG22" s="530" t="s">
        <v>550</v>
      </c>
      <c r="QFH22" s="530" t="s">
        <v>550</v>
      </c>
      <c r="QFI22" s="530" t="s">
        <v>550</v>
      </c>
      <c r="QFJ22" s="530" t="s">
        <v>550</v>
      </c>
      <c r="QFK22" s="530" t="s">
        <v>550</v>
      </c>
      <c r="QFL22" s="530" t="s">
        <v>550</v>
      </c>
      <c r="QFM22" s="530" t="s">
        <v>550</v>
      </c>
      <c r="QFN22" s="530" t="s">
        <v>550</v>
      </c>
      <c r="QFO22" s="530" t="s">
        <v>550</v>
      </c>
      <c r="QFP22" s="530" t="s">
        <v>550</v>
      </c>
      <c r="QFQ22" s="530" t="s">
        <v>550</v>
      </c>
      <c r="QFR22" s="530" t="s">
        <v>550</v>
      </c>
      <c r="QFS22" s="530" t="s">
        <v>550</v>
      </c>
      <c r="QFT22" s="530" t="s">
        <v>550</v>
      </c>
      <c r="QFU22" s="530" t="s">
        <v>550</v>
      </c>
      <c r="QFV22" s="530" t="s">
        <v>550</v>
      </c>
      <c r="QFW22" s="530" t="s">
        <v>550</v>
      </c>
      <c r="QFX22" s="530" t="s">
        <v>550</v>
      </c>
      <c r="QFY22" s="530" t="s">
        <v>550</v>
      </c>
      <c r="QFZ22" s="530" t="s">
        <v>550</v>
      </c>
      <c r="QGA22" s="530" t="s">
        <v>550</v>
      </c>
      <c r="QGB22" s="530" t="s">
        <v>550</v>
      </c>
      <c r="QGC22" s="530" t="s">
        <v>550</v>
      </c>
      <c r="QGD22" s="530" t="s">
        <v>550</v>
      </c>
      <c r="QGE22" s="530" t="s">
        <v>550</v>
      </c>
      <c r="QGF22" s="530" t="s">
        <v>550</v>
      </c>
      <c r="QGG22" s="530" t="s">
        <v>550</v>
      </c>
      <c r="QGH22" s="530" t="s">
        <v>550</v>
      </c>
      <c r="QGI22" s="530" t="s">
        <v>550</v>
      </c>
      <c r="QGJ22" s="530" t="s">
        <v>550</v>
      </c>
      <c r="QGK22" s="530" t="s">
        <v>550</v>
      </c>
      <c r="QGL22" s="530" t="s">
        <v>550</v>
      </c>
      <c r="QGM22" s="530" t="s">
        <v>550</v>
      </c>
      <c r="QGN22" s="530" t="s">
        <v>550</v>
      </c>
      <c r="QGO22" s="530" t="s">
        <v>550</v>
      </c>
      <c r="QGP22" s="530" t="s">
        <v>550</v>
      </c>
      <c r="QGQ22" s="530" t="s">
        <v>550</v>
      </c>
      <c r="QGR22" s="530" t="s">
        <v>550</v>
      </c>
      <c r="QGS22" s="530" t="s">
        <v>550</v>
      </c>
      <c r="QGT22" s="530" t="s">
        <v>550</v>
      </c>
      <c r="QGU22" s="530" t="s">
        <v>550</v>
      </c>
      <c r="QGV22" s="530" t="s">
        <v>550</v>
      </c>
      <c r="QGW22" s="530" t="s">
        <v>550</v>
      </c>
      <c r="QGX22" s="530" t="s">
        <v>550</v>
      </c>
      <c r="QGY22" s="530" t="s">
        <v>550</v>
      </c>
      <c r="QGZ22" s="530" t="s">
        <v>550</v>
      </c>
      <c r="QHA22" s="530" t="s">
        <v>550</v>
      </c>
      <c r="QHB22" s="530" t="s">
        <v>550</v>
      </c>
      <c r="QHC22" s="530" t="s">
        <v>550</v>
      </c>
      <c r="QHD22" s="530" t="s">
        <v>550</v>
      </c>
      <c r="QHE22" s="530" t="s">
        <v>550</v>
      </c>
      <c r="QHF22" s="530" t="s">
        <v>550</v>
      </c>
      <c r="QHG22" s="530" t="s">
        <v>550</v>
      </c>
      <c r="QHH22" s="530" t="s">
        <v>550</v>
      </c>
      <c r="QHI22" s="530" t="s">
        <v>550</v>
      </c>
      <c r="QHJ22" s="530" t="s">
        <v>550</v>
      </c>
      <c r="QHK22" s="530" t="s">
        <v>550</v>
      </c>
      <c r="QHL22" s="530" t="s">
        <v>550</v>
      </c>
      <c r="QHM22" s="530" t="s">
        <v>550</v>
      </c>
      <c r="QHN22" s="530" t="s">
        <v>550</v>
      </c>
      <c r="QHO22" s="530" t="s">
        <v>550</v>
      </c>
      <c r="QHP22" s="530" t="s">
        <v>550</v>
      </c>
      <c r="QHQ22" s="530" t="s">
        <v>550</v>
      </c>
      <c r="QHR22" s="530" t="s">
        <v>550</v>
      </c>
      <c r="QHS22" s="530" t="s">
        <v>550</v>
      </c>
      <c r="QHT22" s="530" t="s">
        <v>550</v>
      </c>
      <c r="QHU22" s="530" t="s">
        <v>550</v>
      </c>
      <c r="QHV22" s="530" t="s">
        <v>550</v>
      </c>
      <c r="QHW22" s="530" t="s">
        <v>550</v>
      </c>
      <c r="QHX22" s="530" t="s">
        <v>550</v>
      </c>
      <c r="QHY22" s="530" t="s">
        <v>550</v>
      </c>
      <c r="QHZ22" s="530" t="s">
        <v>550</v>
      </c>
      <c r="QIA22" s="530" t="s">
        <v>550</v>
      </c>
      <c r="QIB22" s="530" t="s">
        <v>550</v>
      </c>
      <c r="QIC22" s="530" t="s">
        <v>550</v>
      </c>
      <c r="QID22" s="530" t="s">
        <v>550</v>
      </c>
      <c r="QIE22" s="530" t="s">
        <v>550</v>
      </c>
      <c r="QIF22" s="530" t="s">
        <v>550</v>
      </c>
      <c r="QIG22" s="530" t="s">
        <v>550</v>
      </c>
      <c r="QIH22" s="530" t="s">
        <v>550</v>
      </c>
      <c r="QII22" s="530" t="s">
        <v>550</v>
      </c>
      <c r="QIJ22" s="530" t="s">
        <v>550</v>
      </c>
      <c r="QIK22" s="530" t="s">
        <v>550</v>
      </c>
      <c r="QIL22" s="530" t="s">
        <v>550</v>
      </c>
      <c r="QIM22" s="530" t="s">
        <v>550</v>
      </c>
      <c r="QIN22" s="530" t="s">
        <v>550</v>
      </c>
      <c r="QIO22" s="530" t="s">
        <v>550</v>
      </c>
      <c r="QIP22" s="530" t="s">
        <v>550</v>
      </c>
      <c r="QIQ22" s="530" t="s">
        <v>550</v>
      </c>
      <c r="QIR22" s="530" t="s">
        <v>550</v>
      </c>
      <c r="QIS22" s="530" t="s">
        <v>550</v>
      </c>
      <c r="QIT22" s="530" t="s">
        <v>550</v>
      </c>
      <c r="QIU22" s="530" t="s">
        <v>550</v>
      </c>
      <c r="QIV22" s="530" t="s">
        <v>550</v>
      </c>
      <c r="QIW22" s="530" t="s">
        <v>550</v>
      </c>
      <c r="QIX22" s="530" t="s">
        <v>550</v>
      </c>
      <c r="QIY22" s="530" t="s">
        <v>550</v>
      </c>
      <c r="QIZ22" s="530" t="s">
        <v>550</v>
      </c>
      <c r="QJA22" s="530" t="s">
        <v>550</v>
      </c>
      <c r="QJB22" s="530" t="s">
        <v>550</v>
      </c>
      <c r="QJC22" s="530" t="s">
        <v>550</v>
      </c>
      <c r="QJD22" s="530" t="s">
        <v>550</v>
      </c>
      <c r="QJE22" s="530" t="s">
        <v>550</v>
      </c>
      <c r="QJF22" s="530" t="s">
        <v>550</v>
      </c>
      <c r="QJG22" s="530" t="s">
        <v>550</v>
      </c>
      <c r="QJH22" s="530" t="s">
        <v>550</v>
      </c>
      <c r="QJI22" s="530" t="s">
        <v>550</v>
      </c>
      <c r="QJJ22" s="530" t="s">
        <v>550</v>
      </c>
      <c r="QJK22" s="530" t="s">
        <v>550</v>
      </c>
      <c r="QJL22" s="530" t="s">
        <v>550</v>
      </c>
      <c r="QJM22" s="530" t="s">
        <v>550</v>
      </c>
      <c r="QJN22" s="530" t="s">
        <v>550</v>
      </c>
      <c r="QJO22" s="530" t="s">
        <v>550</v>
      </c>
      <c r="QJP22" s="530" t="s">
        <v>550</v>
      </c>
      <c r="QJQ22" s="530" t="s">
        <v>550</v>
      </c>
      <c r="QJR22" s="530" t="s">
        <v>550</v>
      </c>
      <c r="QJS22" s="530" t="s">
        <v>550</v>
      </c>
      <c r="QJT22" s="530" t="s">
        <v>550</v>
      </c>
      <c r="QJU22" s="530" t="s">
        <v>550</v>
      </c>
      <c r="QJV22" s="530" t="s">
        <v>550</v>
      </c>
      <c r="QJW22" s="530" t="s">
        <v>550</v>
      </c>
      <c r="QJX22" s="530" t="s">
        <v>550</v>
      </c>
      <c r="QJY22" s="530" t="s">
        <v>550</v>
      </c>
      <c r="QJZ22" s="530" t="s">
        <v>550</v>
      </c>
      <c r="QKA22" s="530" t="s">
        <v>550</v>
      </c>
      <c r="QKB22" s="530" t="s">
        <v>550</v>
      </c>
      <c r="QKC22" s="530" t="s">
        <v>550</v>
      </c>
      <c r="QKD22" s="530" t="s">
        <v>550</v>
      </c>
      <c r="QKE22" s="530" t="s">
        <v>550</v>
      </c>
      <c r="QKF22" s="530" t="s">
        <v>550</v>
      </c>
      <c r="QKG22" s="530" t="s">
        <v>550</v>
      </c>
      <c r="QKH22" s="530" t="s">
        <v>550</v>
      </c>
      <c r="QKI22" s="530" t="s">
        <v>550</v>
      </c>
      <c r="QKJ22" s="530" t="s">
        <v>550</v>
      </c>
      <c r="QKK22" s="530" t="s">
        <v>550</v>
      </c>
      <c r="QKL22" s="530" t="s">
        <v>550</v>
      </c>
      <c r="QKM22" s="530" t="s">
        <v>550</v>
      </c>
      <c r="QKN22" s="530" t="s">
        <v>550</v>
      </c>
      <c r="QKO22" s="530" t="s">
        <v>550</v>
      </c>
      <c r="QKP22" s="530" t="s">
        <v>550</v>
      </c>
      <c r="QKQ22" s="530" t="s">
        <v>550</v>
      </c>
      <c r="QKR22" s="530" t="s">
        <v>550</v>
      </c>
      <c r="QKS22" s="530" t="s">
        <v>550</v>
      </c>
      <c r="QKT22" s="530" t="s">
        <v>550</v>
      </c>
      <c r="QKU22" s="530" t="s">
        <v>550</v>
      </c>
      <c r="QKV22" s="530" t="s">
        <v>550</v>
      </c>
      <c r="QKW22" s="530" t="s">
        <v>550</v>
      </c>
      <c r="QKX22" s="530" t="s">
        <v>550</v>
      </c>
      <c r="QKY22" s="530" t="s">
        <v>550</v>
      </c>
      <c r="QKZ22" s="530" t="s">
        <v>550</v>
      </c>
      <c r="QLA22" s="530" t="s">
        <v>550</v>
      </c>
      <c r="QLB22" s="530" t="s">
        <v>550</v>
      </c>
      <c r="QLC22" s="530" t="s">
        <v>550</v>
      </c>
      <c r="QLD22" s="530" t="s">
        <v>550</v>
      </c>
      <c r="QLE22" s="530" t="s">
        <v>550</v>
      </c>
      <c r="QLF22" s="530" t="s">
        <v>550</v>
      </c>
      <c r="QLG22" s="530" t="s">
        <v>550</v>
      </c>
      <c r="QLH22" s="530" t="s">
        <v>550</v>
      </c>
      <c r="QLI22" s="530" t="s">
        <v>550</v>
      </c>
      <c r="QLJ22" s="530" t="s">
        <v>550</v>
      </c>
      <c r="QLK22" s="530" t="s">
        <v>550</v>
      </c>
      <c r="QLL22" s="530" t="s">
        <v>550</v>
      </c>
      <c r="QLM22" s="530" t="s">
        <v>550</v>
      </c>
      <c r="QLN22" s="530" t="s">
        <v>550</v>
      </c>
      <c r="QLO22" s="530" t="s">
        <v>550</v>
      </c>
      <c r="QLP22" s="530" t="s">
        <v>550</v>
      </c>
      <c r="QLQ22" s="530" t="s">
        <v>550</v>
      </c>
      <c r="QLR22" s="530" t="s">
        <v>550</v>
      </c>
      <c r="QLS22" s="530" t="s">
        <v>550</v>
      </c>
      <c r="QLT22" s="530" t="s">
        <v>550</v>
      </c>
      <c r="QLU22" s="530" t="s">
        <v>550</v>
      </c>
      <c r="QLV22" s="530" t="s">
        <v>550</v>
      </c>
      <c r="QLW22" s="530" t="s">
        <v>550</v>
      </c>
      <c r="QLX22" s="530" t="s">
        <v>550</v>
      </c>
      <c r="QLY22" s="530" t="s">
        <v>550</v>
      </c>
      <c r="QLZ22" s="530" t="s">
        <v>550</v>
      </c>
      <c r="QMA22" s="530" t="s">
        <v>550</v>
      </c>
      <c r="QMB22" s="530" t="s">
        <v>550</v>
      </c>
      <c r="QMC22" s="530" t="s">
        <v>550</v>
      </c>
      <c r="QMD22" s="530" t="s">
        <v>550</v>
      </c>
      <c r="QME22" s="530" t="s">
        <v>550</v>
      </c>
      <c r="QMF22" s="530" t="s">
        <v>550</v>
      </c>
      <c r="QMG22" s="530" t="s">
        <v>550</v>
      </c>
      <c r="QMH22" s="530" t="s">
        <v>550</v>
      </c>
      <c r="QMI22" s="530" t="s">
        <v>550</v>
      </c>
      <c r="QMJ22" s="530" t="s">
        <v>550</v>
      </c>
      <c r="QMK22" s="530" t="s">
        <v>550</v>
      </c>
      <c r="QML22" s="530" t="s">
        <v>550</v>
      </c>
      <c r="QMM22" s="530" t="s">
        <v>550</v>
      </c>
      <c r="QMN22" s="530" t="s">
        <v>550</v>
      </c>
      <c r="QMO22" s="530" t="s">
        <v>550</v>
      </c>
      <c r="QMP22" s="530" t="s">
        <v>550</v>
      </c>
      <c r="QMQ22" s="530" t="s">
        <v>550</v>
      </c>
      <c r="QMR22" s="530" t="s">
        <v>550</v>
      </c>
      <c r="QMS22" s="530" t="s">
        <v>550</v>
      </c>
      <c r="QMT22" s="530" t="s">
        <v>550</v>
      </c>
      <c r="QMU22" s="530" t="s">
        <v>550</v>
      </c>
      <c r="QMV22" s="530" t="s">
        <v>550</v>
      </c>
      <c r="QMW22" s="530" t="s">
        <v>550</v>
      </c>
      <c r="QMX22" s="530" t="s">
        <v>550</v>
      </c>
      <c r="QMY22" s="530" t="s">
        <v>550</v>
      </c>
      <c r="QMZ22" s="530" t="s">
        <v>550</v>
      </c>
      <c r="QNA22" s="530" t="s">
        <v>550</v>
      </c>
      <c r="QNB22" s="530" t="s">
        <v>550</v>
      </c>
      <c r="QNC22" s="530" t="s">
        <v>550</v>
      </c>
      <c r="QND22" s="530" t="s">
        <v>550</v>
      </c>
      <c r="QNE22" s="530" t="s">
        <v>550</v>
      </c>
      <c r="QNF22" s="530" t="s">
        <v>550</v>
      </c>
      <c r="QNG22" s="530" t="s">
        <v>550</v>
      </c>
      <c r="QNH22" s="530" t="s">
        <v>550</v>
      </c>
      <c r="QNI22" s="530" t="s">
        <v>550</v>
      </c>
      <c r="QNJ22" s="530" t="s">
        <v>550</v>
      </c>
      <c r="QNK22" s="530" t="s">
        <v>550</v>
      </c>
      <c r="QNL22" s="530" t="s">
        <v>550</v>
      </c>
      <c r="QNM22" s="530" t="s">
        <v>550</v>
      </c>
      <c r="QNN22" s="530" t="s">
        <v>550</v>
      </c>
      <c r="QNO22" s="530" t="s">
        <v>550</v>
      </c>
      <c r="QNP22" s="530" t="s">
        <v>550</v>
      </c>
      <c r="QNQ22" s="530" t="s">
        <v>550</v>
      </c>
      <c r="QNR22" s="530" t="s">
        <v>550</v>
      </c>
      <c r="QNS22" s="530" t="s">
        <v>550</v>
      </c>
      <c r="QNT22" s="530" t="s">
        <v>550</v>
      </c>
      <c r="QNU22" s="530" t="s">
        <v>550</v>
      </c>
      <c r="QNV22" s="530" t="s">
        <v>550</v>
      </c>
      <c r="QNW22" s="530" t="s">
        <v>550</v>
      </c>
      <c r="QNX22" s="530" t="s">
        <v>550</v>
      </c>
      <c r="QNY22" s="530" t="s">
        <v>550</v>
      </c>
      <c r="QNZ22" s="530" t="s">
        <v>550</v>
      </c>
      <c r="QOA22" s="530" t="s">
        <v>550</v>
      </c>
      <c r="QOB22" s="530" t="s">
        <v>550</v>
      </c>
      <c r="QOC22" s="530" t="s">
        <v>550</v>
      </c>
      <c r="QOD22" s="530" t="s">
        <v>550</v>
      </c>
      <c r="QOE22" s="530" t="s">
        <v>550</v>
      </c>
      <c r="QOF22" s="530" t="s">
        <v>550</v>
      </c>
      <c r="QOG22" s="530" t="s">
        <v>550</v>
      </c>
      <c r="QOH22" s="530" t="s">
        <v>550</v>
      </c>
      <c r="QOI22" s="530" t="s">
        <v>550</v>
      </c>
      <c r="QOJ22" s="530" t="s">
        <v>550</v>
      </c>
      <c r="QOK22" s="530" t="s">
        <v>550</v>
      </c>
      <c r="QOL22" s="530" t="s">
        <v>550</v>
      </c>
      <c r="QOM22" s="530" t="s">
        <v>550</v>
      </c>
      <c r="QON22" s="530" t="s">
        <v>550</v>
      </c>
      <c r="QOO22" s="530" t="s">
        <v>550</v>
      </c>
      <c r="QOP22" s="530" t="s">
        <v>550</v>
      </c>
      <c r="QOQ22" s="530" t="s">
        <v>550</v>
      </c>
      <c r="QOR22" s="530" t="s">
        <v>550</v>
      </c>
      <c r="QOS22" s="530" t="s">
        <v>550</v>
      </c>
      <c r="QOT22" s="530" t="s">
        <v>550</v>
      </c>
      <c r="QOU22" s="530" t="s">
        <v>550</v>
      </c>
      <c r="QOV22" s="530" t="s">
        <v>550</v>
      </c>
      <c r="QOW22" s="530" t="s">
        <v>550</v>
      </c>
      <c r="QOX22" s="530" t="s">
        <v>550</v>
      </c>
      <c r="QOY22" s="530" t="s">
        <v>550</v>
      </c>
      <c r="QOZ22" s="530" t="s">
        <v>550</v>
      </c>
      <c r="QPA22" s="530" t="s">
        <v>550</v>
      </c>
      <c r="QPB22" s="530" t="s">
        <v>550</v>
      </c>
      <c r="QPC22" s="530" t="s">
        <v>550</v>
      </c>
      <c r="QPD22" s="530" t="s">
        <v>550</v>
      </c>
      <c r="QPE22" s="530" t="s">
        <v>550</v>
      </c>
      <c r="QPF22" s="530" t="s">
        <v>550</v>
      </c>
      <c r="QPG22" s="530" t="s">
        <v>550</v>
      </c>
      <c r="QPH22" s="530" t="s">
        <v>550</v>
      </c>
      <c r="QPI22" s="530" t="s">
        <v>550</v>
      </c>
      <c r="QPJ22" s="530" t="s">
        <v>550</v>
      </c>
      <c r="QPK22" s="530" t="s">
        <v>550</v>
      </c>
      <c r="QPL22" s="530" t="s">
        <v>550</v>
      </c>
      <c r="QPM22" s="530" t="s">
        <v>550</v>
      </c>
      <c r="QPN22" s="530" t="s">
        <v>550</v>
      </c>
      <c r="QPO22" s="530" t="s">
        <v>550</v>
      </c>
      <c r="QPP22" s="530" t="s">
        <v>550</v>
      </c>
      <c r="QPQ22" s="530" t="s">
        <v>550</v>
      </c>
      <c r="QPR22" s="530" t="s">
        <v>550</v>
      </c>
      <c r="QPS22" s="530" t="s">
        <v>550</v>
      </c>
      <c r="QPT22" s="530" t="s">
        <v>550</v>
      </c>
      <c r="QPU22" s="530" t="s">
        <v>550</v>
      </c>
      <c r="QPV22" s="530" t="s">
        <v>550</v>
      </c>
      <c r="QPW22" s="530" t="s">
        <v>550</v>
      </c>
      <c r="QPX22" s="530" t="s">
        <v>550</v>
      </c>
      <c r="QPY22" s="530" t="s">
        <v>550</v>
      </c>
      <c r="QPZ22" s="530" t="s">
        <v>550</v>
      </c>
      <c r="QQA22" s="530" t="s">
        <v>550</v>
      </c>
      <c r="QQB22" s="530" t="s">
        <v>550</v>
      </c>
      <c r="QQC22" s="530" t="s">
        <v>550</v>
      </c>
      <c r="QQD22" s="530" t="s">
        <v>550</v>
      </c>
      <c r="QQE22" s="530" t="s">
        <v>550</v>
      </c>
      <c r="QQF22" s="530" t="s">
        <v>550</v>
      </c>
      <c r="QQG22" s="530" t="s">
        <v>550</v>
      </c>
      <c r="QQH22" s="530" t="s">
        <v>550</v>
      </c>
      <c r="QQI22" s="530" t="s">
        <v>550</v>
      </c>
      <c r="QQJ22" s="530" t="s">
        <v>550</v>
      </c>
      <c r="QQK22" s="530" t="s">
        <v>550</v>
      </c>
      <c r="QQL22" s="530" t="s">
        <v>550</v>
      </c>
      <c r="QQM22" s="530" t="s">
        <v>550</v>
      </c>
      <c r="QQN22" s="530" t="s">
        <v>550</v>
      </c>
      <c r="QQO22" s="530" t="s">
        <v>550</v>
      </c>
      <c r="QQP22" s="530" t="s">
        <v>550</v>
      </c>
      <c r="QQQ22" s="530" t="s">
        <v>550</v>
      </c>
      <c r="QQR22" s="530" t="s">
        <v>550</v>
      </c>
      <c r="QQS22" s="530" t="s">
        <v>550</v>
      </c>
      <c r="QQT22" s="530" t="s">
        <v>550</v>
      </c>
      <c r="QQU22" s="530" t="s">
        <v>550</v>
      </c>
      <c r="QQV22" s="530" t="s">
        <v>550</v>
      </c>
      <c r="QQW22" s="530" t="s">
        <v>550</v>
      </c>
      <c r="QQX22" s="530" t="s">
        <v>550</v>
      </c>
      <c r="QQY22" s="530" t="s">
        <v>550</v>
      </c>
      <c r="QQZ22" s="530" t="s">
        <v>550</v>
      </c>
      <c r="QRA22" s="530" t="s">
        <v>550</v>
      </c>
      <c r="QRB22" s="530" t="s">
        <v>550</v>
      </c>
      <c r="QRC22" s="530" t="s">
        <v>550</v>
      </c>
      <c r="QRD22" s="530" t="s">
        <v>550</v>
      </c>
      <c r="QRE22" s="530" t="s">
        <v>550</v>
      </c>
      <c r="QRF22" s="530" t="s">
        <v>550</v>
      </c>
      <c r="QRG22" s="530" t="s">
        <v>550</v>
      </c>
      <c r="QRH22" s="530" t="s">
        <v>550</v>
      </c>
      <c r="QRI22" s="530" t="s">
        <v>550</v>
      </c>
      <c r="QRJ22" s="530" t="s">
        <v>550</v>
      </c>
      <c r="QRK22" s="530" t="s">
        <v>550</v>
      </c>
      <c r="QRL22" s="530" t="s">
        <v>550</v>
      </c>
      <c r="QRM22" s="530" t="s">
        <v>550</v>
      </c>
      <c r="QRN22" s="530" t="s">
        <v>550</v>
      </c>
      <c r="QRO22" s="530" t="s">
        <v>550</v>
      </c>
      <c r="QRP22" s="530" t="s">
        <v>550</v>
      </c>
      <c r="QRQ22" s="530" t="s">
        <v>550</v>
      </c>
      <c r="QRR22" s="530" t="s">
        <v>550</v>
      </c>
      <c r="QRS22" s="530" t="s">
        <v>550</v>
      </c>
      <c r="QRT22" s="530" t="s">
        <v>550</v>
      </c>
      <c r="QRU22" s="530" t="s">
        <v>550</v>
      </c>
      <c r="QRV22" s="530" t="s">
        <v>550</v>
      </c>
      <c r="QRW22" s="530" t="s">
        <v>550</v>
      </c>
      <c r="QRX22" s="530" t="s">
        <v>550</v>
      </c>
      <c r="QRY22" s="530" t="s">
        <v>550</v>
      </c>
      <c r="QRZ22" s="530" t="s">
        <v>550</v>
      </c>
      <c r="QSA22" s="530" t="s">
        <v>550</v>
      </c>
      <c r="QSB22" s="530" t="s">
        <v>550</v>
      </c>
      <c r="QSC22" s="530" t="s">
        <v>550</v>
      </c>
      <c r="QSD22" s="530" t="s">
        <v>550</v>
      </c>
      <c r="QSE22" s="530" t="s">
        <v>550</v>
      </c>
      <c r="QSF22" s="530" t="s">
        <v>550</v>
      </c>
      <c r="QSG22" s="530" t="s">
        <v>550</v>
      </c>
      <c r="QSH22" s="530" t="s">
        <v>550</v>
      </c>
      <c r="QSI22" s="530" t="s">
        <v>550</v>
      </c>
      <c r="QSJ22" s="530" t="s">
        <v>550</v>
      </c>
      <c r="QSK22" s="530" t="s">
        <v>550</v>
      </c>
      <c r="QSL22" s="530" t="s">
        <v>550</v>
      </c>
      <c r="QSM22" s="530" t="s">
        <v>550</v>
      </c>
      <c r="QSN22" s="530" t="s">
        <v>550</v>
      </c>
      <c r="QSO22" s="530" t="s">
        <v>550</v>
      </c>
      <c r="QSP22" s="530" t="s">
        <v>550</v>
      </c>
      <c r="QSQ22" s="530" t="s">
        <v>550</v>
      </c>
      <c r="QSR22" s="530" t="s">
        <v>550</v>
      </c>
      <c r="QSS22" s="530" t="s">
        <v>550</v>
      </c>
      <c r="QST22" s="530" t="s">
        <v>550</v>
      </c>
      <c r="QSU22" s="530" t="s">
        <v>550</v>
      </c>
      <c r="QSV22" s="530" t="s">
        <v>550</v>
      </c>
      <c r="QSW22" s="530" t="s">
        <v>550</v>
      </c>
      <c r="QSX22" s="530" t="s">
        <v>550</v>
      </c>
      <c r="QSY22" s="530" t="s">
        <v>550</v>
      </c>
      <c r="QSZ22" s="530" t="s">
        <v>550</v>
      </c>
      <c r="QTA22" s="530" t="s">
        <v>550</v>
      </c>
      <c r="QTB22" s="530" t="s">
        <v>550</v>
      </c>
      <c r="QTC22" s="530" t="s">
        <v>550</v>
      </c>
      <c r="QTD22" s="530" t="s">
        <v>550</v>
      </c>
      <c r="QTE22" s="530" t="s">
        <v>550</v>
      </c>
      <c r="QTF22" s="530" t="s">
        <v>550</v>
      </c>
      <c r="QTG22" s="530" t="s">
        <v>550</v>
      </c>
      <c r="QTH22" s="530" t="s">
        <v>550</v>
      </c>
      <c r="QTI22" s="530" t="s">
        <v>550</v>
      </c>
      <c r="QTJ22" s="530" t="s">
        <v>550</v>
      </c>
      <c r="QTK22" s="530" t="s">
        <v>550</v>
      </c>
      <c r="QTL22" s="530" t="s">
        <v>550</v>
      </c>
      <c r="QTM22" s="530" t="s">
        <v>550</v>
      </c>
      <c r="QTN22" s="530" t="s">
        <v>550</v>
      </c>
      <c r="QTO22" s="530" t="s">
        <v>550</v>
      </c>
      <c r="QTP22" s="530" t="s">
        <v>550</v>
      </c>
      <c r="QTQ22" s="530" t="s">
        <v>550</v>
      </c>
      <c r="QTR22" s="530" t="s">
        <v>550</v>
      </c>
      <c r="QTS22" s="530" t="s">
        <v>550</v>
      </c>
      <c r="QTT22" s="530" t="s">
        <v>550</v>
      </c>
      <c r="QTU22" s="530" t="s">
        <v>550</v>
      </c>
      <c r="QTV22" s="530" t="s">
        <v>550</v>
      </c>
      <c r="QTW22" s="530" t="s">
        <v>550</v>
      </c>
      <c r="QTX22" s="530" t="s">
        <v>550</v>
      </c>
      <c r="QTY22" s="530" t="s">
        <v>550</v>
      </c>
      <c r="QTZ22" s="530" t="s">
        <v>550</v>
      </c>
      <c r="QUA22" s="530" t="s">
        <v>550</v>
      </c>
      <c r="QUB22" s="530" t="s">
        <v>550</v>
      </c>
      <c r="QUC22" s="530" t="s">
        <v>550</v>
      </c>
      <c r="QUD22" s="530" t="s">
        <v>550</v>
      </c>
      <c r="QUE22" s="530" t="s">
        <v>550</v>
      </c>
      <c r="QUF22" s="530" t="s">
        <v>550</v>
      </c>
      <c r="QUG22" s="530" t="s">
        <v>550</v>
      </c>
      <c r="QUH22" s="530" t="s">
        <v>550</v>
      </c>
      <c r="QUI22" s="530" t="s">
        <v>550</v>
      </c>
      <c r="QUJ22" s="530" t="s">
        <v>550</v>
      </c>
      <c r="QUK22" s="530" t="s">
        <v>550</v>
      </c>
      <c r="QUL22" s="530" t="s">
        <v>550</v>
      </c>
      <c r="QUM22" s="530" t="s">
        <v>550</v>
      </c>
      <c r="QUN22" s="530" t="s">
        <v>550</v>
      </c>
      <c r="QUO22" s="530" t="s">
        <v>550</v>
      </c>
      <c r="QUP22" s="530" t="s">
        <v>550</v>
      </c>
      <c r="QUQ22" s="530" t="s">
        <v>550</v>
      </c>
      <c r="QUR22" s="530" t="s">
        <v>550</v>
      </c>
      <c r="QUS22" s="530" t="s">
        <v>550</v>
      </c>
      <c r="QUT22" s="530" t="s">
        <v>550</v>
      </c>
      <c r="QUU22" s="530" t="s">
        <v>550</v>
      </c>
      <c r="QUV22" s="530" t="s">
        <v>550</v>
      </c>
      <c r="QUW22" s="530" t="s">
        <v>550</v>
      </c>
      <c r="QUX22" s="530" t="s">
        <v>550</v>
      </c>
      <c r="QUY22" s="530" t="s">
        <v>550</v>
      </c>
      <c r="QUZ22" s="530" t="s">
        <v>550</v>
      </c>
      <c r="QVA22" s="530" t="s">
        <v>550</v>
      </c>
      <c r="QVB22" s="530" t="s">
        <v>550</v>
      </c>
      <c r="QVC22" s="530" t="s">
        <v>550</v>
      </c>
      <c r="QVD22" s="530" t="s">
        <v>550</v>
      </c>
      <c r="QVE22" s="530" t="s">
        <v>550</v>
      </c>
      <c r="QVF22" s="530" t="s">
        <v>550</v>
      </c>
      <c r="QVG22" s="530" t="s">
        <v>550</v>
      </c>
      <c r="QVH22" s="530" t="s">
        <v>550</v>
      </c>
      <c r="QVI22" s="530" t="s">
        <v>550</v>
      </c>
      <c r="QVJ22" s="530" t="s">
        <v>550</v>
      </c>
      <c r="QVK22" s="530" t="s">
        <v>550</v>
      </c>
      <c r="QVL22" s="530" t="s">
        <v>550</v>
      </c>
      <c r="QVM22" s="530" t="s">
        <v>550</v>
      </c>
      <c r="QVN22" s="530" t="s">
        <v>550</v>
      </c>
      <c r="QVO22" s="530" t="s">
        <v>550</v>
      </c>
      <c r="QVP22" s="530" t="s">
        <v>550</v>
      </c>
      <c r="QVQ22" s="530" t="s">
        <v>550</v>
      </c>
      <c r="QVR22" s="530" t="s">
        <v>550</v>
      </c>
      <c r="QVS22" s="530" t="s">
        <v>550</v>
      </c>
      <c r="QVT22" s="530" t="s">
        <v>550</v>
      </c>
      <c r="QVU22" s="530" t="s">
        <v>550</v>
      </c>
      <c r="QVV22" s="530" t="s">
        <v>550</v>
      </c>
      <c r="QVW22" s="530" t="s">
        <v>550</v>
      </c>
      <c r="QVX22" s="530" t="s">
        <v>550</v>
      </c>
      <c r="QVY22" s="530" t="s">
        <v>550</v>
      </c>
      <c r="QVZ22" s="530" t="s">
        <v>550</v>
      </c>
      <c r="QWA22" s="530" t="s">
        <v>550</v>
      </c>
      <c r="QWB22" s="530" t="s">
        <v>550</v>
      </c>
      <c r="QWC22" s="530" t="s">
        <v>550</v>
      </c>
      <c r="QWD22" s="530" t="s">
        <v>550</v>
      </c>
      <c r="QWE22" s="530" t="s">
        <v>550</v>
      </c>
      <c r="QWF22" s="530" t="s">
        <v>550</v>
      </c>
      <c r="QWG22" s="530" t="s">
        <v>550</v>
      </c>
      <c r="QWH22" s="530" t="s">
        <v>550</v>
      </c>
      <c r="QWI22" s="530" t="s">
        <v>550</v>
      </c>
      <c r="QWJ22" s="530" t="s">
        <v>550</v>
      </c>
      <c r="QWK22" s="530" t="s">
        <v>550</v>
      </c>
      <c r="QWL22" s="530" t="s">
        <v>550</v>
      </c>
      <c r="QWM22" s="530" t="s">
        <v>550</v>
      </c>
      <c r="QWN22" s="530" t="s">
        <v>550</v>
      </c>
      <c r="QWO22" s="530" t="s">
        <v>550</v>
      </c>
      <c r="QWP22" s="530" t="s">
        <v>550</v>
      </c>
      <c r="QWQ22" s="530" t="s">
        <v>550</v>
      </c>
      <c r="QWR22" s="530" t="s">
        <v>550</v>
      </c>
      <c r="QWS22" s="530" t="s">
        <v>550</v>
      </c>
      <c r="QWT22" s="530" t="s">
        <v>550</v>
      </c>
      <c r="QWU22" s="530" t="s">
        <v>550</v>
      </c>
      <c r="QWV22" s="530" t="s">
        <v>550</v>
      </c>
      <c r="QWW22" s="530" t="s">
        <v>550</v>
      </c>
      <c r="QWX22" s="530" t="s">
        <v>550</v>
      </c>
      <c r="QWY22" s="530" t="s">
        <v>550</v>
      </c>
      <c r="QWZ22" s="530" t="s">
        <v>550</v>
      </c>
      <c r="QXA22" s="530" t="s">
        <v>550</v>
      </c>
      <c r="QXB22" s="530" t="s">
        <v>550</v>
      </c>
      <c r="QXC22" s="530" t="s">
        <v>550</v>
      </c>
      <c r="QXD22" s="530" t="s">
        <v>550</v>
      </c>
      <c r="QXE22" s="530" t="s">
        <v>550</v>
      </c>
      <c r="QXF22" s="530" t="s">
        <v>550</v>
      </c>
      <c r="QXG22" s="530" t="s">
        <v>550</v>
      </c>
      <c r="QXH22" s="530" t="s">
        <v>550</v>
      </c>
      <c r="QXI22" s="530" t="s">
        <v>550</v>
      </c>
      <c r="QXJ22" s="530" t="s">
        <v>550</v>
      </c>
      <c r="QXK22" s="530" t="s">
        <v>550</v>
      </c>
      <c r="QXL22" s="530" t="s">
        <v>550</v>
      </c>
      <c r="QXM22" s="530" t="s">
        <v>550</v>
      </c>
      <c r="QXN22" s="530" t="s">
        <v>550</v>
      </c>
      <c r="QXO22" s="530" t="s">
        <v>550</v>
      </c>
      <c r="QXP22" s="530" t="s">
        <v>550</v>
      </c>
      <c r="QXQ22" s="530" t="s">
        <v>550</v>
      </c>
      <c r="QXR22" s="530" t="s">
        <v>550</v>
      </c>
      <c r="QXS22" s="530" t="s">
        <v>550</v>
      </c>
      <c r="QXT22" s="530" t="s">
        <v>550</v>
      </c>
      <c r="QXU22" s="530" t="s">
        <v>550</v>
      </c>
      <c r="QXV22" s="530" t="s">
        <v>550</v>
      </c>
      <c r="QXW22" s="530" t="s">
        <v>550</v>
      </c>
      <c r="QXX22" s="530" t="s">
        <v>550</v>
      </c>
      <c r="QXY22" s="530" t="s">
        <v>550</v>
      </c>
      <c r="QXZ22" s="530" t="s">
        <v>550</v>
      </c>
      <c r="QYA22" s="530" t="s">
        <v>550</v>
      </c>
      <c r="QYB22" s="530" t="s">
        <v>550</v>
      </c>
      <c r="QYC22" s="530" t="s">
        <v>550</v>
      </c>
      <c r="QYD22" s="530" t="s">
        <v>550</v>
      </c>
      <c r="QYE22" s="530" t="s">
        <v>550</v>
      </c>
      <c r="QYF22" s="530" t="s">
        <v>550</v>
      </c>
      <c r="QYG22" s="530" t="s">
        <v>550</v>
      </c>
      <c r="QYH22" s="530" t="s">
        <v>550</v>
      </c>
      <c r="QYI22" s="530" t="s">
        <v>550</v>
      </c>
      <c r="QYJ22" s="530" t="s">
        <v>550</v>
      </c>
      <c r="QYK22" s="530" t="s">
        <v>550</v>
      </c>
      <c r="QYL22" s="530" t="s">
        <v>550</v>
      </c>
      <c r="QYM22" s="530" t="s">
        <v>550</v>
      </c>
      <c r="QYN22" s="530" t="s">
        <v>550</v>
      </c>
      <c r="QYO22" s="530" t="s">
        <v>550</v>
      </c>
      <c r="QYP22" s="530" t="s">
        <v>550</v>
      </c>
      <c r="QYQ22" s="530" t="s">
        <v>550</v>
      </c>
      <c r="QYR22" s="530" t="s">
        <v>550</v>
      </c>
      <c r="QYS22" s="530" t="s">
        <v>550</v>
      </c>
      <c r="QYT22" s="530" t="s">
        <v>550</v>
      </c>
      <c r="QYU22" s="530" t="s">
        <v>550</v>
      </c>
      <c r="QYV22" s="530" t="s">
        <v>550</v>
      </c>
      <c r="QYW22" s="530" t="s">
        <v>550</v>
      </c>
      <c r="QYX22" s="530" t="s">
        <v>550</v>
      </c>
      <c r="QYY22" s="530" t="s">
        <v>550</v>
      </c>
      <c r="QYZ22" s="530" t="s">
        <v>550</v>
      </c>
      <c r="QZA22" s="530" t="s">
        <v>550</v>
      </c>
      <c r="QZB22" s="530" t="s">
        <v>550</v>
      </c>
      <c r="QZC22" s="530" t="s">
        <v>550</v>
      </c>
      <c r="QZD22" s="530" t="s">
        <v>550</v>
      </c>
      <c r="QZE22" s="530" t="s">
        <v>550</v>
      </c>
      <c r="QZF22" s="530" t="s">
        <v>550</v>
      </c>
      <c r="QZG22" s="530" t="s">
        <v>550</v>
      </c>
      <c r="QZH22" s="530" t="s">
        <v>550</v>
      </c>
      <c r="QZI22" s="530" t="s">
        <v>550</v>
      </c>
      <c r="QZJ22" s="530" t="s">
        <v>550</v>
      </c>
      <c r="QZK22" s="530" t="s">
        <v>550</v>
      </c>
      <c r="QZL22" s="530" t="s">
        <v>550</v>
      </c>
      <c r="QZM22" s="530" t="s">
        <v>550</v>
      </c>
      <c r="QZN22" s="530" t="s">
        <v>550</v>
      </c>
      <c r="QZO22" s="530" t="s">
        <v>550</v>
      </c>
      <c r="QZP22" s="530" t="s">
        <v>550</v>
      </c>
      <c r="QZQ22" s="530" t="s">
        <v>550</v>
      </c>
      <c r="QZR22" s="530" t="s">
        <v>550</v>
      </c>
      <c r="QZS22" s="530" t="s">
        <v>550</v>
      </c>
      <c r="QZT22" s="530" t="s">
        <v>550</v>
      </c>
      <c r="QZU22" s="530" t="s">
        <v>550</v>
      </c>
      <c r="QZV22" s="530" t="s">
        <v>550</v>
      </c>
      <c r="QZW22" s="530" t="s">
        <v>550</v>
      </c>
      <c r="QZX22" s="530" t="s">
        <v>550</v>
      </c>
      <c r="QZY22" s="530" t="s">
        <v>550</v>
      </c>
      <c r="QZZ22" s="530" t="s">
        <v>550</v>
      </c>
      <c r="RAA22" s="530" t="s">
        <v>550</v>
      </c>
      <c r="RAB22" s="530" t="s">
        <v>550</v>
      </c>
      <c r="RAC22" s="530" t="s">
        <v>550</v>
      </c>
      <c r="RAD22" s="530" t="s">
        <v>550</v>
      </c>
      <c r="RAE22" s="530" t="s">
        <v>550</v>
      </c>
      <c r="RAF22" s="530" t="s">
        <v>550</v>
      </c>
      <c r="RAG22" s="530" t="s">
        <v>550</v>
      </c>
      <c r="RAH22" s="530" t="s">
        <v>550</v>
      </c>
      <c r="RAI22" s="530" t="s">
        <v>550</v>
      </c>
      <c r="RAJ22" s="530" t="s">
        <v>550</v>
      </c>
      <c r="RAK22" s="530" t="s">
        <v>550</v>
      </c>
      <c r="RAL22" s="530" t="s">
        <v>550</v>
      </c>
      <c r="RAM22" s="530" t="s">
        <v>550</v>
      </c>
      <c r="RAN22" s="530" t="s">
        <v>550</v>
      </c>
      <c r="RAO22" s="530" t="s">
        <v>550</v>
      </c>
      <c r="RAP22" s="530" t="s">
        <v>550</v>
      </c>
      <c r="RAQ22" s="530" t="s">
        <v>550</v>
      </c>
      <c r="RAR22" s="530" t="s">
        <v>550</v>
      </c>
      <c r="RAS22" s="530" t="s">
        <v>550</v>
      </c>
      <c r="RAT22" s="530" t="s">
        <v>550</v>
      </c>
      <c r="RAU22" s="530" t="s">
        <v>550</v>
      </c>
      <c r="RAV22" s="530" t="s">
        <v>550</v>
      </c>
      <c r="RAW22" s="530" t="s">
        <v>550</v>
      </c>
      <c r="RAX22" s="530" t="s">
        <v>550</v>
      </c>
      <c r="RAY22" s="530" t="s">
        <v>550</v>
      </c>
      <c r="RAZ22" s="530" t="s">
        <v>550</v>
      </c>
      <c r="RBA22" s="530" t="s">
        <v>550</v>
      </c>
      <c r="RBB22" s="530" t="s">
        <v>550</v>
      </c>
      <c r="RBC22" s="530" t="s">
        <v>550</v>
      </c>
      <c r="RBD22" s="530" t="s">
        <v>550</v>
      </c>
      <c r="RBE22" s="530" t="s">
        <v>550</v>
      </c>
      <c r="RBF22" s="530" t="s">
        <v>550</v>
      </c>
      <c r="RBG22" s="530" t="s">
        <v>550</v>
      </c>
      <c r="RBH22" s="530" t="s">
        <v>550</v>
      </c>
      <c r="RBI22" s="530" t="s">
        <v>550</v>
      </c>
      <c r="RBJ22" s="530" t="s">
        <v>550</v>
      </c>
      <c r="RBK22" s="530" t="s">
        <v>550</v>
      </c>
      <c r="RBL22" s="530" t="s">
        <v>550</v>
      </c>
      <c r="RBM22" s="530" t="s">
        <v>550</v>
      </c>
      <c r="RBN22" s="530" t="s">
        <v>550</v>
      </c>
      <c r="RBO22" s="530" t="s">
        <v>550</v>
      </c>
      <c r="RBP22" s="530" t="s">
        <v>550</v>
      </c>
      <c r="RBQ22" s="530" t="s">
        <v>550</v>
      </c>
      <c r="RBR22" s="530" t="s">
        <v>550</v>
      </c>
      <c r="RBS22" s="530" t="s">
        <v>550</v>
      </c>
      <c r="RBT22" s="530" t="s">
        <v>550</v>
      </c>
      <c r="RBU22" s="530" t="s">
        <v>550</v>
      </c>
      <c r="RBV22" s="530" t="s">
        <v>550</v>
      </c>
      <c r="RBW22" s="530" t="s">
        <v>550</v>
      </c>
      <c r="RBX22" s="530" t="s">
        <v>550</v>
      </c>
      <c r="RBY22" s="530" t="s">
        <v>550</v>
      </c>
      <c r="RBZ22" s="530" t="s">
        <v>550</v>
      </c>
      <c r="RCA22" s="530" t="s">
        <v>550</v>
      </c>
      <c r="RCB22" s="530" t="s">
        <v>550</v>
      </c>
      <c r="RCC22" s="530" t="s">
        <v>550</v>
      </c>
      <c r="RCD22" s="530" t="s">
        <v>550</v>
      </c>
      <c r="RCE22" s="530" t="s">
        <v>550</v>
      </c>
      <c r="RCF22" s="530" t="s">
        <v>550</v>
      </c>
      <c r="RCG22" s="530" t="s">
        <v>550</v>
      </c>
      <c r="RCH22" s="530" t="s">
        <v>550</v>
      </c>
      <c r="RCI22" s="530" t="s">
        <v>550</v>
      </c>
      <c r="RCJ22" s="530" t="s">
        <v>550</v>
      </c>
      <c r="RCK22" s="530" t="s">
        <v>550</v>
      </c>
      <c r="RCL22" s="530" t="s">
        <v>550</v>
      </c>
      <c r="RCM22" s="530" t="s">
        <v>550</v>
      </c>
      <c r="RCN22" s="530" t="s">
        <v>550</v>
      </c>
      <c r="RCO22" s="530" t="s">
        <v>550</v>
      </c>
      <c r="RCP22" s="530" t="s">
        <v>550</v>
      </c>
      <c r="RCQ22" s="530" t="s">
        <v>550</v>
      </c>
      <c r="RCR22" s="530" t="s">
        <v>550</v>
      </c>
      <c r="RCS22" s="530" t="s">
        <v>550</v>
      </c>
      <c r="RCT22" s="530" t="s">
        <v>550</v>
      </c>
      <c r="RCU22" s="530" t="s">
        <v>550</v>
      </c>
      <c r="RCV22" s="530" t="s">
        <v>550</v>
      </c>
      <c r="RCW22" s="530" t="s">
        <v>550</v>
      </c>
      <c r="RCX22" s="530" t="s">
        <v>550</v>
      </c>
      <c r="RCY22" s="530" t="s">
        <v>550</v>
      </c>
      <c r="RCZ22" s="530" t="s">
        <v>550</v>
      </c>
      <c r="RDA22" s="530" t="s">
        <v>550</v>
      </c>
      <c r="RDB22" s="530" t="s">
        <v>550</v>
      </c>
      <c r="RDC22" s="530" t="s">
        <v>550</v>
      </c>
      <c r="RDD22" s="530" t="s">
        <v>550</v>
      </c>
      <c r="RDE22" s="530" t="s">
        <v>550</v>
      </c>
      <c r="RDF22" s="530" t="s">
        <v>550</v>
      </c>
      <c r="RDG22" s="530" t="s">
        <v>550</v>
      </c>
      <c r="RDH22" s="530" t="s">
        <v>550</v>
      </c>
      <c r="RDI22" s="530" t="s">
        <v>550</v>
      </c>
      <c r="RDJ22" s="530" t="s">
        <v>550</v>
      </c>
      <c r="RDK22" s="530" t="s">
        <v>550</v>
      </c>
      <c r="RDL22" s="530" t="s">
        <v>550</v>
      </c>
      <c r="RDM22" s="530" t="s">
        <v>550</v>
      </c>
      <c r="RDN22" s="530" t="s">
        <v>550</v>
      </c>
      <c r="RDO22" s="530" t="s">
        <v>550</v>
      </c>
      <c r="RDP22" s="530" t="s">
        <v>550</v>
      </c>
      <c r="RDQ22" s="530" t="s">
        <v>550</v>
      </c>
      <c r="RDR22" s="530" t="s">
        <v>550</v>
      </c>
      <c r="RDS22" s="530" t="s">
        <v>550</v>
      </c>
      <c r="RDT22" s="530" t="s">
        <v>550</v>
      </c>
      <c r="RDU22" s="530" t="s">
        <v>550</v>
      </c>
      <c r="RDV22" s="530" t="s">
        <v>550</v>
      </c>
      <c r="RDW22" s="530" t="s">
        <v>550</v>
      </c>
      <c r="RDX22" s="530" t="s">
        <v>550</v>
      </c>
      <c r="RDY22" s="530" t="s">
        <v>550</v>
      </c>
      <c r="RDZ22" s="530" t="s">
        <v>550</v>
      </c>
      <c r="REA22" s="530" t="s">
        <v>550</v>
      </c>
      <c r="REB22" s="530" t="s">
        <v>550</v>
      </c>
      <c r="REC22" s="530" t="s">
        <v>550</v>
      </c>
      <c r="RED22" s="530" t="s">
        <v>550</v>
      </c>
      <c r="REE22" s="530" t="s">
        <v>550</v>
      </c>
      <c r="REF22" s="530" t="s">
        <v>550</v>
      </c>
      <c r="REG22" s="530" t="s">
        <v>550</v>
      </c>
      <c r="REH22" s="530" t="s">
        <v>550</v>
      </c>
      <c r="REI22" s="530" t="s">
        <v>550</v>
      </c>
      <c r="REJ22" s="530" t="s">
        <v>550</v>
      </c>
      <c r="REK22" s="530" t="s">
        <v>550</v>
      </c>
      <c r="REL22" s="530" t="s">
        <v>550</v>
      </c>
      <c r="REM22" s="530" t="s">
        <v>550</v>
      </c>
      <c r="REN22" s="530" t="s">
        <v>550</v>
      </c>
      <c r="REO22" s="530" t="s">
        <v>550</v>
      </c>
      <c r="REP22" s="530" t="s">
        <v>550</v>
      </c>
      <c r="REQ22" s="530" t="s">
        <v>550</v>
      </c>
      <c r="RER22" s="530" t="s">
        <v>550</v>
      </c>
      <c r="RES22" s="530" t="s">
        <v>550</v>
      </c>
      <c r="RET22" s="530" t="s">
        <v>550</v>
      </c>
      <c r="REU22" s="530" t="s">
        <v>550</v>
      </c>
      <c r="REV22" s="530" t="s">
        <v>550</v>
      </c>
      <c r="REW22" s="530" t="s">
        <v>550</v>
      </c>
      <c r="REX22" s="530" t="s">
        <v>550</v>
      </c>
      <c r="REY22" s="530" t="s">
        <v>550</v>
      </c>
      <c r="REZ22" s="530" t="s">
        <v>550</v>
      </c>
      <c r="RFA22" s="530" t="s">
        <v>550</v>
      </c>
      <c r="RFB22" s="530" t="s">
        <v>550</v>
      </c>
      <c r="RFC22" s="530" t="s">
        <v>550</v>
      </c>
      <c r="RFD22" s="530" t="s">
        <v>550</v>
      </c>
      <c r="RFE22" s="530" t="s">
        <v>550</v>
      </c>
      <c r="RFF22" s="530" t="s">
        <v>550</v>
      </c>
      <c r="RFG22" s="530" t="s">
        <v>550</v>
      </c>
      <c r="RFH22" s="530" t="s">
        <v>550</v>
      </c>
      <c r="RFI22" s="530" t="s">
        <v>550</v>
      </c>
      <c r="RFJ22" s="530" t="s">
        <v>550</v>
      </c>
      <c r="RFK22" s="530" t="s">
        <v>550</v>
      </c>
      <c r="RFL22" s="530" t="s">
        <v>550</v>
      </c>
      <c r="RFM22" s="530" t="s">
        <v>550</v>
      </c>
      <c r="RFN22" s="530" t="s">
        <v>550</v>
      </c>
      <c r="RFO22" s="530" t="s">
        <v>550</v>
      </c>
      <c r="RFP22" s="530" t="s">
        <v>550</v>
      </c>
      <c r="RFQ22" s="530" t="s">
        <v>550</v>
      </c>
      <c r="RFR22" s="530" t="s">
        <v>550</v>
      </c>
      <c r="RFS22" s="530" t="s">
        <v>550</v>
      </c>
      <c r="RFT22" s="530" t="s">
        <v>550</v>
      </c>
      <c r="RFU22" s="530" t="s">
        <v>550</v>
      </c>
      <c r="RFV22" s="530" t="s">
        <v>550</v>
      </c>
      <c r="RFW22" s="530" t="s">
        <v>550</v>
      </c>
      <c r="RFX22" s="530" t="s">
        <v>550</v>
      </c>
      <c r="RFY22" s="530" t="s">
        <v>550</v>
      </c>
      <c r="RFZ22" s="530" t="s">
        <v>550</v>
      </c>
      <c r="RGA22" s="530" t="s">
        <v>550</v>
      </c>
      <c r="RGB22" s="530" t="s">
        <v>550</v>
      </c>
      <c r="RGC22" s="530" t="s">
        <v>550</v>
      </c>
      <c r="RGD22" s="530" t="s">
        <v>550</v>
      </c>
      <c r="RGE22" s="530" t="s">
        <v>550</v>
      </c>
      <c r="RGF22" s="530" t="s">
        <v>550</v>
      </c>
      <c r="RGG22" s="530" t="s">
        <v>550</v>
      </c>
      <c r="RGH22" s="530" t="s">
        <v>550</v>
      </c>
      <c r="RGI22" s="530" t="s">
        <v>550</v>
      </c>
      <c r="RGJ22" s="530" t="s">
        <v>550</v>
      </c>
      <c r="RGK22" s="530" t="s">
        <v>550</v>
      </c>
      <c r="RGL22" s="530" t="s">
        <v>550</v>
      </c>
      <c r="RGM22" s="530" t="s">
        <v>550</v>
      </c>
      <c r="RGN22" s="530" t="s">
        <v>550</v>
      </c>
      <c r="RGO22" s="530" t="s">
        <v>550</v>
      </c>
      <c r="RGP22" s="530" t="s">
        <v>550</v>
      </c>
      <c r="RGQ22" s="530" t="s">
        <v>550</v>
      </c>
      <c r="RGR22" s="530" t="s">
        <v>550</v>
      </c>
      <c r="RGS22" s="530" t="s">
        <v>550</v>
      </c>
      <c r="RGT22" s="530" t="s">
        <v>550</v>
      </c>
      <c r="RGU22" s="530" t="s">
        <v>550</v>
      </c>
      <c r="RGV22" s="530" t="s">
        <v>550</v>
      </c>
      <c r="RGW22" s="530" t="s">
        <v>550</v>
      </c>
      <c r="RGX22" s="530" t="s">
        <v>550</v>
      </c>
      <c r="RGY22" s="530" t="s">
        <v>550</v>
      </c>
      <c r="RGZ22" s="530" t="s">
        <v>550</v>
      </c>
      <c r="RHA22" s="530" t="s">
        <v>550</v>
      </c>
      <c r="RHB22" s="530" t="s">
        <v>550</v>
      </c>
      <c r="RHC22" s="530" t="s">
        <v>550</v>
      </c>
      <c r="RHD22" s="530" t="s">
        <v>550</v>
      </c>
      <c r="RHE22" s="530" t="s">
        <v>550</v>
      </c>
      <c r="RHF22" s="530" t="s">
        <v>550</v>
      </c>
      <c r="RHG22" s="530" t="s">
        <v>550</v>
      </c>
      <c r="RHH22" s="530" t="s">
        <v>550</v>
      </c>
      <c r="RHI22" s="530" t="s">
        <v>550</v>
      </c>
      <c r="RHJ22" s="530" t="s">
        <v>550</v>
      </c>
      <c r="RHK22" s="530" t="s">
        <v>550</v>
      </c>
      <c r="RHL22" s="530" t="s">
        <v>550</v>
      </c>
      <c r="RHM22" s="530" t="s">
        <v>550</v>
      </c>
      <c r="RHN22" s="530" t="s">
        <v>550</v>
      </c>
      <c r="RHO22" s="530" t="s">
        <v>550</v>
      </c>
      <c r="RHP22" s="530" t="s">
        <v>550</v>
      </c>
      <c r="RHQ22" s="530" t="s">
        <v>550</v>
      </c>
      <c r="RHR22" s="530" t="s">
        <v>550</v>
      </c>
      <c r="RHS22" s="530" t="s">
        <v>550</v>
      </c>
      <c r="RHT22" s="530" t="s">
        <v>550</v>
      </c>
      <c r="RHU22" s="530" t="s">
        <v>550</v>
      </c>
      <c r="RHV22" s="530" t="s">
        <v>550</v>
      </c>
      <c r="RHW22" s="530" t="s">
        <v>550</v>
      </c>
      <c r="RHX22" s="530" t="s">
        <v>550</v>
      </c>
      <c r="RHY22" s="530" t="s">
        <v>550</v>
      </c>
      <c r="RHZ22" s="530" t="s">
        <v>550</v>
      </c>
      <c r="RIA22" s="530" t="s">
        <v>550</v>
      </c>
      <c r="RIB22" s="530" t="s">
        <v>550</v>
      </c>
      <c r="RIC22" s="530" t="s">
        <v>550</v>
      </c>
      <c r="RID22" s="530" t="s">
        <v>550</v>
      </c>
      <c r="RIE22" s="530" t="s">
        <v>550</v>
      </c>
      <c r="RIF22" s="530" t="s">
        <v>550</v>
      </c>
      <c r="RIG22" s="530" t="s">
        <v>550</v>
      </c>
      <c r="RIH22" s="530" t="s">
        <v>550</v>
      </c>
      <c r="RII22" s="530" t="s">
        <v>550</v>
      </c>
      <c r="RIJ22" s="530" t="s">
        <v>550</v>
      </c>
      <c r="RIK22" s="530" t="s">
        <v>550</v>
      </c>
      <c r="RIL22" s="530" t="s">
        <v>550</v>
      </c>
      <c r="RIM22" s="530" t="s">
        <v>550</v>
      </c>
      <c r="RIN22" s="530" t="s">
        <v>550</v>
      </c>
      <c r="RIO22" s="530" t="s">
        <v>550</v>
      </c>
      <c r="RIP22" s="530" t="s">
        <v>550</v>
      </c>
      <c r="RIQ22" s="530" t="s">
        <v>550</v>
      </c>
      <c r="RIR22" s="530" t="s">
        <v>550</v>
      </c>
      <c r="RIS22" s="530" t="s">
        <v>550</v>
      </c>
      <c r="RIT22" s="530" t="s">
        <v>550</v>
      </c>
      <c r="RIU22" s="530" t="s">
        <v>550</v>
      </c>
      <c r="RIV22" s="530" t="s">
        <v>550</v>
      </c>
      <c r="RIW22" s="530" t="s">
        <v>550</v>
      </c>
      <c r="RIX22" s="530" t="s">
        <v>550</v>
      </c>
      <c r="RIY22" s="530" t="s">
        <v>550</v>
      </c>
      <c r="RIZ22" s="530" t="s">
        <v>550</v>
      </c>
      <c r="RJA22" s="530" t="s">
        <v>550</v>
      </c>
      <c r="RJB22" s="530" t="s">
        <v>550</v>
      </c>
      <c r="RJC22" s="530" t="s">
        <v>550</v>
      </c>
      <c r="RJD22" s="530" t="s">
        <v>550</v>
      </c>
      <c r="RJE22" s="530" t="s">
        <v>550</v>
      </c>
      <c r="RJF22" s="530" t="s">
        <v>550</v>
      </c>
      <c r="RJG22" s="530" t="s">
        <v>550</v>
      </c>
      <c r="RJH22" s="530" t="s">
        <v>550</v>
      </c>
      <c r="RJI22" s="530" t="s">
        <v>550</v>
      </c>
      <c r="RJJ22" s="530" t="s">
        <v>550</v>
      </c>
      <c r="RJK22" s="530" t="s">
        <v>550</v>
      </c>
      <c r="RJL22" s="530" t="s">
        <v>550</v>
      </c>
      <c r="RJM22" s="530" t="s">
        <v>550</v>
      </c>
      <c r="RJN22" s="530" t="s">
        <v>550</v>
      </c>
      <c r="RJO22" s="530" t="s">
        <v>550</v>
      </c>
      <c r="RJP22" s="530" t="s">
        <v>550</v>
      </c>
      <c r="RJQ22" s="530" t="s">
        <v>550</v>
      </c>
      <c r="RJR22" s="530" t="s">
        <v>550</v>
      </c>
      <c r="RJS22" s="530" t="s">
        <v>550</v>
      </c>
      <c r="RJT22" s="530" t="s">
        <v>550</v>
      </c>
      <c r="RJU22" s="530" t="s">
        <v>550</v>
      </c>
      <c r="RJV22" s="530" t="s">
        <v>550</v>
      </c>
      <c r="RJW22" s="530" t="s">
        <v>550</v>
      </c>
      <c r="RJX22" s="530" t="s">
        <v>550</v>
      </c>
      <c r="RJY22" s="530" t="s">
        <v>550</v>
      </c>
      <c r="RJZ22" s="530" t="s">
        <v>550</v>
      </c>
      <c r="RKA22" s="530" t="s">
        <v>550</v>
      </c>
      <c r="RKB22" s="530" t="s">
        <v>550</v>
      </c>
      <c r="RKC22" s="530" t="s">
        <v>550</v>
      </c>
      <c r="RKD22" s="530" t="s">
        <v>550</v>
      </c>
      <c r="RKE22" s="530" t="s">
        <v>550</v>
      </c>
      <c r="RKF22" s="530" t="s">
        <v>550</v>
      </c>
      <c r="RKG22" s="530" t="s">
        <v>550</v>
      </c>
      <c r="RKH22" s="530" t="s">
        <v>550</v>
      </c>
      <c r="RKI22" s="530" t="s">
        <v>550</v>
      </c>
      <c r="RKJ22" s="530" t="s">
        <v>550</v>
      </c>
      <c r="RKK22" s="530" t="s">
        <v>550</v>
      </c>
      <c r="RKL22" s="530" t="s">
        <v>550</v>
      </c>
      <c r="RKM22" s="530" t="s">
        <v>550</v>
      </c>
      <c r="RKN22" s="530" t="s">
        <v>550</v>
      </c>
      <c r="RKO22" s="530" t="s">
        <v>550</v>
      </c>
      <c r="RKP22" s="530" t="s">
        <v>550</v>
      </c>
      <c r="RKQ22" s="530" t="s">
        <v>550</v>
      </c>
      <c r="RKR22" s="530" t="s">
        <v>550</v>
      </c>
      <c r="RKS22" s="530" t="s">
        <v>550</v>
      </c>
      <c r="RKT22" s="530" t="s">
        <v>550</v>
      </c>
      <c r="RKU22" s="530" t="s">
        <v>550</v>
      </c>
      <c r="RKV22" s="530" t="s">
        <v>550</v>
      </c>
      <c r="RKW22" s="530" t="s">
        <v>550</v>
      </c>
      <c r="RKX22" s="530" t="s">
        <v>550</v>
      </c>
      <c r="RKY22" s="530" t="s">
        <v>550</v>
      </c>
      <c r="RKZ22" s="530" t="s">
        <v>550</v>
      </c>
      <c r="RLA22" s="530" t="s">
        <v>550</v>
      </c>
      <c r="RLB22" s="530" t="s">
        <v>550</v>
      </c>
      <c r="RLC22" s="530" t="s">
        <v>550</v>
      </c>
      <c r="RLD22" s="530" t="s">
        <v>550</v>
      </c>
      <c r="RLE22" s="530" t="s">
        <v>550</v>
      </c>
      <c r="RLF22" s="530" t="s">
        <v>550</v>
      </c>
      <c r="RLG22" s="530" t="s">
        <v>550</v>
      </c>
      <c r="RLH22" s="530" t="s">
        <v>550</v>
      </c>
      <c r="RLI22" s="530" t="s">
        <v>550</v>
      </c>
      <c r="RLJ22" s="530" t="s">
        <v>550</v>
      </c>
      <c r="RLK22" s="530" t="s">
        <v>550</v>
      </c>
      <c r="RLL22" s="530" t="s">
        <v>550</v>
      </c>
      <c r="RLM22" s="530" t="s">
        <v>550</v>
      </c>
      <c r="RLN22" s="530" t="s">
        <v>550</v>
      </c>
      <c r="RLO22" s="530" t="s">
        <v>550</v>
      </c>
      <c r="RLP22" s="530" t="s">
        <v>550</v>
      </c>
      <c r="RLQ22" s="530" t="s">
        <v>550</v>
      </c>
      <c r="RLR22" s="530" t="s">
        <v>550</v>
      </c>
      <c r="RLS22" s="530" t="s">
        <v>550</v>
      </c>
      <c r="RLT22" s="530" t="s">
        <v>550</v>
      </c>
      <c r="RLU22" s="530" t="s">
        <v>550</v>
      </c>
      <c r="RLV22" s="530" t="s">
        <v>550</v>
      </c>
      <c r="RLW22" s="530" t="s">
        <v>550</v>
      </c>
      <c r="RLX22" s="530" t="s">
        <v>550</v>
      </c>
      <c r="RLY22" s="530" t="s">
        <v>550</v>
      </c>
      <c r="RLZ22" s="530" t="s">
        <v>550</v>
      </c>
      <c r="RMA22" s="530" t="s">
        <v>550</v>
      </c>
      <c r="RMB22" s="530" t="s">
        <v>550</v>
      </c>
      <c r="RMC22" s="530" t="s">
        <v>550</v>
      </c>
      <c r="RMD22" s="530" t="s">
        <v>550</v>
      </c>
      <c r="RME22" s="530" t="s">
        <v>550</v>
      </c>
      <c r="RMF22" s="530" t="s">
        <v>550</v>
      </c>
      <c r="RMG22" s="530" t="s">
        <v>550</v>
      </c>
      <c r="RMH22" s="530" t="s">
        <v>550</v>
      </c>
      <c r="RMI22" s="530" t="s">
        <v>550</v>
      </c>
      <c r="RMJ22" s="530" t="s">
        <v>550</v>
      </c>
      <c r="RMK22" s="530" t="s">
        <v>550</v>
      </c>
      <c r="RML22" s="530" t="s">
        <v>550</v>
      </c>
      <c r="RMM22" s="530" t="s">
        <v>550</v>
      </c>
      <c r="RMN22" s="530" t="s">
        <v>550</v>
      </c>
      <c r="RMO22" s="530" t="s">
        <v>550</v>
      </c>
      <c r="RMP22" s="530" t="s">
        <v>550</v>
      </c>
      <c r="RMQ22" s="530" t="s">
        <v>550</v>
      </c>
      <c r="RMR22" s="530" t="s">
        <v>550</v>
      </c>
      <c r="RMS22" s="530" t="s">
        <v>550</v>
      </c>
      <c r="RMT22" s="530" t="s">
        <v>550</v>
      </c>
      <c r="RMU22" s="530" t="s">
        <v>550</v>
      </c>
      <c r="RMV22" s="530" t="s">
        <v>550</v>
      </c>
      <c r="RMW22" s="530" t="s">
        <v>550</v>
      </c>
      <c r="RMX22" s="530" t="s">
        <v>550</v>
      </c>
      <c r="RMY22" s="530" t="s">
        <v>550</v>
      </c>
      <c r="RMZ22" s="530" t="s">
        <v>550</v>
      </c>
      <c r="RNA22" s="530" t="s">
        <v>550</v>
      </c>
      <c r="RNB22" s="530" t="s">
        <v>550</v>
      </c>
      <c r="RNC22" s="530" t="s">
        <v>550</v>
      </c>
      <c r="RND22" s="530" t="s">
        <v>550</v>
      </c>
      <c r="RNE22" s="530" t="s">
        <v>550</v>
      </c>
      <c r="RNF22" s="530" t="s">
        <v>550</v>
      </c>
      <c r="RNG22" s="530" t="s">
        <v>550</v>
      </c>
      <c r="RNH22" s="530" t="s">
        <v>550</v>
      </c>
      <c r="RNI22" s="530" t="s">
        <v>550</v>
      </c>
      <c r="RNJ22" s="530" t="s">
        <v>550</v>
      </c>
      <c r="RNK22" s="530" t="s">
        <v>550</v>
      </c>
      <c r="RNL22" s="530" t="s">
        <v>550</v>
      </c>
      <c r="RNM22" s="530" t="s">
        <v>550</v>
      </c>
      <c r="RNN22" s="530" t="s">
        <v>550</v>
      </c>
      <c r="RNO22" s="530" t="s">
        <v>550</v>
      </c>
      <c r="RNP22" s="530" t="s">
        <v>550</v>
      </c>
      <c r="RNQ22" s="530" t="s">
        <v>550</v>
      </c>
      <c r="RNR22" s="530" t="s">
        <v>550</v>
      </c>
      <c r="RNS22" s="530" t="s">
        <v>550</v>
      </c>
      <c r="RNT22" s="530" t="s">
        <v>550</v>
      </c>
      <c r="RNU22" s="530" t="s">
        <v>550</v>
      </c>
      <c r="RNV22" s="530" t="s">
        <v>550</v>
      </c>
      <c r="RNW22" s="530" t="s">
        <v>550</v>
      </c>
      <c r="RNX22" s="530" t="s">
        <v>550</v>
      </c>
      <c r="RNY22" s="530" t="s">
        <v>550</v>
      </c>
      <c r="RNZ22" s="530" t="s">
        <v>550</v>
      </c>
      <c r="ROA22" s="530" t="s">
        <v>550</v>
      </c>
      <c r="ROB22" s="530" t="s">
        <v>550</v>
      </c>
      <c r="ROC22" s="530" t="s">
        <v>550</v>
      </c>
      <c r="ROD22" s="530" t="s">
        <v>550</v>
      </c>
      <c r="ROE22" s="530" t="s">
        <v>550</v>
      </c>
      <c r="ROF22" s="530" t="s">
        <v>550</v>
      </c>
      <c r="ROG22" s="530" t="s">
        <v>550</v>
      </c>
      <c r="ROH22" s="530" t="s">
        <v>550</v>
      </c>
      <c r="ROI22" s="530" t="s">
        <v>550</v>
      </c>
      <c r="ROJ22" s="530" t="s">
        <v>550</v>
      </c>
      <c r="ROK22" s="530" t="s">
        <v>550</v>
      </c>
      <c r="ROL22" s="530" t="s">
        <v>550</v>
      </c>
      <c r="ROM22" s="530" t="s">
        <v>550</v>
      </c>
      <c r="RON22" s="530" t="s">
        <v>550</v>
      </c>
      <c r="ROO22" s="530" t="s">
        <v>550</v>
      </c>
      <c r="ROP22" s="530" t="s">
        <v>550</v>
      </c>
      <c r="ROQ22" s="530" t="s">
        <v>550</v>
      </c>
      <c r="ROR22" s="530" t="s">
        <v>550</v>
      </c>
      <c r="ROS22" s="530" t="s">
        <v>550</v>
      </c>
      <c r="ROT22" s="530" t="s">
        <v>550</v>
      </c>
      <c r="ROU22" s="530" t="s">
        <v>550</v>
      </c>
      <c r="ROV22" s="530" t="s">
        <v>550</v>
      </c>
      <c r="ROW22" s="530" t="s">
        <v>550</v>
      </c>
      <c r="ROX22" s="530" t="s">
        <v>550</v>
      </c>
      <c r="ROY22" s="530" t="s">
        <v>550</v>
      </c>
      <c r="ROZ22" s="530" t="s">
        <v>550</v>
      </c>
      <c r="RPA22" s="530" t="s">
        <v>550</v>
      </c>
      <c r="RPB22" s="530" t="s">
        <v>550</v>
      </c>
      <c r="RPC22" s="530" t="s">
        <v>550</v>
      </c>
      <c r="RPD22" s="530" t="s">
        <v>550</v>
      </c>
      <c r="RPE22" s="530" t="s">
        <v>550</v>
      </c>
      <c r="RPF22" s="530" t="s">
        <v>550</v>
      </c>
      <c r="RPG22" s="530" t="s">
        <v>550</v>
      </c>
      <c r="RPH22" s="530" t="s">
        <v>550</v>
      </c>
      <c r="RPI22" s="530" t="s">
        <v>550</v>
      </c>
      <c r="RPJ22" s="530" t="s">
        <v>550</v>
      </c>
      <c r="RPK22" s="530" t="s">
        <v>550</v>
      </c>
      <c r="RPL22" s="530" t="s">
        <v>550</v>
      </c>
      <c r="RPM22" s="530" t="s">
        <v>550</v>
      </c>
      <c r="RPN22" s="530" t="s">
        <v>550</v>
      </c>
      <c r="RPO22" s="530" t="s">
        <v>550</v>
      </c>
      <c r="RPP22" s="530" t="s">
        <v>550</v>
      </c>
      <c r="RPQ22" s="530" t="s">
        <v>550</v>
      </c>
      <c r="RPR22" s="530" t="s">
        <v>550</v>
      </c>
      <c r="RPS22" s="530" t="s">
        <v>550</v>
      </c>
      <c r="RPT22" s="530" t="s">
        <v>550</v>
      </c>
      <c r="RPU22" s="530" t="s">
        <v>550</v>
      </c>
      <c r="RPV22" s="530" t="s">
        <v>550</v>
      </c>
      <c r="RPW22" s="530" t="s">
        <v>550</v>
      </c>
      <c r="RPX22" s="530" t="s">
        <v>550</v>
      </c>
      <c r="RPY22" s="530" t="s">
        <v>550</v>
      </c>
      <c r="RPZ22" s="530" t="s">
        <v>550</v>
      </c>
      <c r="RQA22" s="530" t="s">
        <v>550</v>
      </c>
      <c r="RQB22" s="530" t="s">
        <v>550</v>
      </c>
      <c r="RQC22" s="530" t="s">
        <v>550</v>
      </c>
      <c r="RQD22" s="530" t="s">
        <v>550</v>
      </c>
      <c r="RQE22" s="530" t="s">
        <v>550</v>
      </c>
      <c r="RQF22" s="530" t="s">
        <v>550</v>
      </c>
      <c r="RQG22" s="530" t="s">
        <v>550</v>
      </c>
      <c r="RQH22" s="530" t="s">
        <v>550</v>
      </c>
      <c r="RQI22" s="530" t="s">
        <v>550</v>
      </c>
      <c r="RQJ22" s="530" t="s">
        <v>550</v>
      </c>
      <c r="RQK22" s="530" t="s">
        <v>550</v>
      </c>
      <c r="RQL22" s="530" t="s">
        <v>550</v>
      </c>
      <c r="RQM22" s="530" t="s">
        <v>550</v>
      </c>
      <c r="RQN22" s="530" t="s">
        <v>550</v>
      </c>
      <c r="RQO22" s="530" t="s">
        <v>550</v>
      </c>
      <c r="RQP22" s="530" t="s">
        <v>550</v>
      </c>
      <c r="RQQ22" s="530" t="s">
        <v>550</v>
      </c>
      <c r="RQR22" s="530" t="s">
        <v>550</v>
      </c>
      <c r="RQS22" s="530" t="s">
        <v>550</v>
      </c>
      <c r="RQT22" s="530" t="s">
        <v>550</v>
      </c>
      <c r="RQU22" s="530" t="s">
        <v>550</v>
      </c>
      <c r="RQV22" s="530" t="s">
        <v>550</v>
      </c>
      <c r="RQW22" s="530" t="s">
        <v>550</v>
      </c>
      <c r="RQX22" s="530" t="s">
        <v>550</v>
      </c>
      <c r="RQY22" s="530" t="s">
        <v>550</v>
      </c>
      <c r="RQZ22" s="530" t="s">
        <v>550</v>
      </c>
      <c r="RRA22" s="530" t="s">
        <v>550</v>
      </c>
      <c r="RRB22" s="530" t="s">
        <v>550</v>
      </c>
      <c r="RRC22" s="530" t="s">
        <v>550</v>
      </c>
      <c r="RRD22" s="530" t="s">
        <v>550</v>
      </c>
      <c r="RRE22" s="530" t="s">
        <v>550</v>
      </c>
      <c r="RRF22" s="530" t="s">
        <v>550</v>
      </c>
      <c r="RRG22" s="530" t="s">
        <v>550</v>
      </c>
      <c r="RRH22" s="530" t="s">
        <v>550</v>
      </c>
      <c r="RRI22" s="530" t="s">
        <v>550</v>
      </c>
      <c r="RRJ22" s="530" t="s">
        <v>550</v>
      </c>
      <c r="RRK22" s="530" t="s">
        <v>550</v>
      </c>
      <c r="RRL22" s="530" t="s">
        <v>550</v>
      </c>
      <c r="RRM22" s="530" t="s">
        <v>550</v>
      </c>
      <c r="RRN22" s="530" t="s">
        <v>550</v>
      </c>
      <c r="RRO22" s="530" t="s">
        <v>550</v>
      </c>
      <c r="RRP22" s="530" t="s">
        <v>550</v>
      </c>
      <c r="RRQ22" s="530" t="s">
        <v>550</v>
      </c>
      <c r="RRR22" s="530" t="s">
        <v>550</v>
      </c>
      <c r="RRS22" s="530" t="s">
        <v>550</v>
      </c>
      <c r="RRT22" s="530" t="s">
        <v>550</v>
      </c>
      <c r="RRU22" s="530" t="s">
        <v>550</v>
      </c>
      <c r="RRV22" s="530" t="s">
        <v>550</v>
      </c>
      <c r="RRW22" s="530" t="s">
        <v>550</v>
      </c>
      <c r="RRX22" s="530" t="s">
        <v>550</v>
      </c>
      <c r="RRY22" s="530" t="s">
        <v>550</v>
      </c>
      <c r="RRZ22" s="530" t="s">
        <v>550</v>
      </c>
      <c r="RSA22" s="530" t="s">
        <v>550</v>
      </c>
      <c r="RSB22" s="530" t="s">
        <v>550</v>
      </c>
      <c r="RSC22" s="530" t="s">
        <v>550</v>
      </c>
      <c r="RSD22" s="530" t="s">
        <v>550</v>
      </c>
      <c r="RSE22" s="530" t="s">
        <v>550</v>
      </c>
      <c r="RSF22" s="530" t="s">
        <v>550</v>
      </c>
      <c r="RSG22" s="530" t="s">
        <v>550</v>
      </c>
      <c r="RSH22" s="530" t="s">
        <v>550</v>
      </c>
      <c r="RSI22" s="530" t="s">
        <v>550</v>
      </c>
      <c r="RSJ22" s="530" t="s">
        <v>550</v>
      </c>
      <c r="RSK22" s="530" t="s">
        <v>550</v>
      </c>
      <c r="RSL22" s="530" t="s">
        <v>550</v>
      </c>
      <c r="RSM22" s="530" t="s">
        <v>550</v>
      </c>
      <c r="RSN22" s="530" t="s">
        <v>550</v>
      </c>
      <c r="RSO22" s="530" t="s">
        <v>550</v>
      </c>
      <c r="RSP22" s="530" t="s">
        <v>550</v>
      </c>
      <c r="RSQ22" s="530" t="s">
        <v>550</v>
      </c>
      <c r="RSR22" s="530" t="s">
        <v>550</v>
      </c>
      <c r="RSS22" s="530" t="s">
        <v>550</v>
      </c>
      <c r="RST22" s="530" t="s">
        <v>550</v>
      </c>
      <c r="RSU22" s="530" t="s">
        <v>550</v>
      </c>
      <c r="RSV22" s="530" t="s">
        <v>550</v>
      </c>
      <c r="RSW22" s="530" t="s">
        <v>550</v>
      </c>
      <c r="RSX22" s="530" t="s">
        <v>550</v>
      </c>
      <c r="RSY22" s="530" t="s">
        <v>550</v>
      </c>
      <c r="RSZ22" s="530" t="s">
        <v>550</v>
      </c>
      <c r="RTA22" s="530" t="s">
        <v>550</v>
      </c>
      <c r="RTB22" s="530" t="s">
        <v>550</v>
      </c>
      <c r="RTC22" s="530" t="s">
        <v>550</v>
      </c>
      <c r="RTD22" s="530" t="s">
        <v>550</v>
      </c>
      <c r="RTE22" s="530" t="s">
        <v>550</v>
      </c>
      <c r="RTF22" s="530" t="s">
        <v>550</v>
      </c>
      <c r="RTG22" s="530" t="s">
        <v>550</v>
      </c>
      <c r="RTH22" s="530" t="s">
        <v>550</v>
      </c>
      <c r="RTI22" s="530" t="s">
        <v>550</v>
      </c>
      <c r="RTJ22" s="530" t="s">
        <v>550</v>
      </c>
      <c r="RTK22" s="530" t="s">
        <v>550</v>
      </c>
      <c r="RTL22" s="530" t="s">
        <v>550</v>
      </c>
      <c r="RTM22" s="530" t="s">
        <v>550</v>
      </c>
      <c r="RTN22" s="530" t="s">
        <v>550</v>
      </c>
      <c r="RTO22" s="530" t="s">
        <v>550</v>
      </c>
      <c r="RTP22" s="530" t="s">
        <v>550</v>
      </c>
      <c r="RTQ22" s="530" t="s">
        <v>550</v>
      </c>
      <c r="RTR22" s="530" t="s">
        <v>550</v>
      </c>
      <c r="RTS22" s="530" t="s">
        <v>550</v>
      </c>
      <c r="RTT22" s="530" t="s">
        <v>550</v>
      </c>
      <c r="RTU22" s="530" t="s">
        <v>550</v>
      </c>
      <c r="RTV22" s="530" t="s">
        <v>550</v>
      </c>
      <c r="RTW22" s="530" t="s">
        <v>550</v>
      </c>
      <c r="RTX22" s="530" t="s">
        <v>550</v>
      </c>
      <c r="RTY22" s="530" t="s">
        <v>550</v>
      </c>
      <c r="RTZ22" s="530" t="s">
        <v>550</v>
      </c>
      <c r="RUA22" s="530" t="s">
        <v>550</v>
      </c>
      <c r="RUB22" s="530" t="s">
        <v>550</v>
      </c>
      <c r="RUC22" s="530" t="s">
        <v>550</v>
      </c>
      <c r="RUD22" s="530" t="s">
        <v>550</v>
      </c>
      <c r="RUE22" s="530" t="s">
        <v>550</v>
      </c>
      <c r="RUF22" s="530" t="s">
        <v>550</v>
      </c>
      <c r="RUG22" s="530" t="s">
        <v>550</v>
      </c>
      <c r="RUH22" s="530" t="s">
        <v>550</v>
      </c>
      <c r="RUI22" s="530" t="s">
        <v>550</v>
      </c>
      <c r="RUJ22" s="530" t="s">
        <v>550</v>
      </c>
      <c r="RUK22" s="530" t="s">
        <v>550</v>
      </c>
      <c r="RUL22" s="530" t="s">
        <v>550</v>
      </c>
      <c r="RUM22" s="530" t="s">
        <v>550</v>
      </c>
      <c r="RUN22" s="530" t="s">
        <v>550</v>
      </c>
      <c r="RUO22" s="530" t="s">
        <v>550</v>
      </c>
      <c r="RUP22" s="530" t="s">
        <v>550</v>
      </c>
      <c r="RUQ22" s="530" t="s">
        <v>550</v>
      </c>
      <c r="RUR22" s="530" t="s">
        <v>550</v>
      </c>
      <c r="RUS22" s="530" t="s">
        <v>550</v>
      </c>
      <c r="RUT22" s="530" t="s">
        <v>550</v>
      </c>
      <c r="RUU22" s="530" t="s">
        <v>550</v>
      </c>
      <c r="RUV22" s="530" t="s">
        <v>550</v>
      </c>
      <c r="RUW22" s="530" t="s">
        <v>550</v>
      </c>
      <c r="RUX22" s="530" t="s">
        <v>550</v>
      </c>
      <c r="RUY22" s="530" t="s">
        <v>550</v>
      </c>
      <c r="RUZ22" s="530" t="s">
        <v>550</v>
      </c>
      <c r="RVA22" s="530" t="s">
        <v>550</v>
      </c>
      <c r="RVB22" s="530" t="s">
        <v>550</v>
      </c>
      <c r="RVC22" s="530" t="s">
        <v>550</v>
      </c>
      <c r="RVD22" s="530" t="s">
        <v>550</v>
      </c>
      <c r="RVE22" s="530" t="s">
        <v>550</v>
      </c>
      <c r="RVF22" s="530" t="s">
        <v>550</v>
      </c>
      <c r="RVG22" s="530" t="s">
        <v>550</v>
      </c>
      <c r="RVH22" s="530" t="s">
        <v>550</v>
      </c>
      <c r="RVI22" s="530" t="s">
        <v>550</v>
      </c>
      <c r="RVJ22" s="530" t="s">
        <v>550</v>
      </c>
      <c r="RVK22" s="530" t="s">
        <v>550</v>
      </c>
      <c r="RVL22" s="530" t="s">
        <v>550</v>
      </c>
      <c r="RVM22" s="530" t="s">
        <v>550</v>
      </c>
      <c r="RVN22" s="530" t="s">
        <v>550</v>
      </c>
      <c r="RVO22" s="530" t="s">
        <v>550</v>
      </c>
      <c r="RVP22" s="530" t="s">
        <v>550</v>
      </c>
      <c r="RVQ22" s="530" t="s">
        <v>550</v>
      </c>
      <c r="RVR22" s="530" t="s">
        <v>550</v>
      </c>
      <c r="RVS22" s="530" t="s">
        <v>550</v>
      </c>
      <c r="RVT22" s="530" t="s">
        <v>550</v>
      </c>
      <c r="RVU22" s="530" t="s">
        <v>550</v>
      </c>
      <c r="RVV22" s="530" t="s">
        <v>550</v>
      </c>
      <c r="RVW22" s="530" t="s">
        <v>550</v>
      </c>
      <c r="RVX22" s="530" t="s">
        <v>550</v>
      </c>
      <c r="RVY22" s="530" t="s">
        <v>550</v>
      </c>
      <c r="RVZ22" s="530" t="s">
        <v>550</v>
      </c>
      <c r="RWA22" s="530" t="s">
        <v>550</v>
      </c>
      <c r="RWB22" s="530" t="s">
        <v>550</v>
      </c>
      <c r="RWC22" s="530" t="s">
        <v>550</v>
      </c>
      <c r="RWD22" s="530" t="s">
        <v>550</v>
      </c>
      <c r="RWE22" s="530" t="s">
        <v>550</v>
      </c>
      <c r="RWF22" s="530" t="s">
        <v>550</v>
      </c>
      <c r="RWG22" s="530" t="s">
        <v>550</v>
      </c>
      <c r="RWH22" s="530" t="s">
        <v>550</v>
      </c>
      <c r="RWI22" s="530" t="s">
        <v>550</v>
      </c>
      <c r="RWJ22" s="530" t="s">
        <v>550</v>
      </c>
      <c r="RWK22" s="530" t="s">
        <v>550</v>
      </c>
      <c r="RWL22" s="530" t="s">
        <v>550</v>
      </c>
      <c r="RWM22" s="530" t="s">
        <v>550</v>
      </c>
      <c r="RWN22" s="530" t="s">
        <v>550</v>
      </c>
      <c r="RWO22" s="530" t="s">
        <v>550</v>
      </c>
      <c r="RWP22" s="530" t="s">
        <v>550</v>
      </c>
      <c r="RWQ22" s="530" t="s">
        <v>550</v>
      </c>
      <c r="RWR22" s="530" t="s">
        <v>550</v>
      </c>
      <c r="RWS22" s="530" t="s">
        <v>550</v>
      </c>
      <c r="RWT22" s="530" t="s">
        <v>550</v>
      </c>
      <c r="RWU22" s="530" t="s">
        <v>550</v>
      </c>
      <c r="RWV22" s="530" t="s">
        <v>550</v>
      </c>
      <c r="RWW22" s="530" t="s">
        <v>550</v>
      </c>
      <c r="RWX22" s="530" t="s">
        <v>550</v>
      </c>
      <c r="RWY22" s="530" t="s">
        <v>550</v>
      </c>
      <c r="RWZ22" s="530" t="s">
        <v>550</v>
      </c>
      <c r="RXA22" s="530" t="s">
        <v>550</v>
      </c>
      <c r="RXB22" s="530" t="s">
        <v>550</v>
      </c>
      <c r="RXC22" s="530" t="s">
        <v>550</v>
      </c>
      <c r="RXD22" s="530" t="s">
        <v>550</v>
      </c>
      <c r="RXE22" s="530" t="s">
        <v>550</v>
      </c>
      <c r="RXF22" s="530" t="s">
        <v>550</v>
      </c>
      <c r="RXG22" s="530" t="s">
        <v>550</v>
      </c>
      <c r="RXH22" s="530" t="s">
        <v>550</v>
      </c>
      <c r="RXI22" s="530" t="s">
        <v>550</v>
      </c>
      <c r="RXJ22" s="530" t="s">
        <v>550</v>
      </c>
      <c r="RXK22" s="530" t="s">
        <v>550</v>
      </c>
      <c r="RXL22" s="530" t="s">
        <v>550</v>
      </c>
      <c r="RXM22" s="530" t="s">
        <v>550</v>
      </c>
      <c r="RXN22" s="530" t="s">
        <v>550</v>
      </c>
      <c r="RXO22" s="530" t="s">
        <v>550</v>
      </c>
      <c r="RXP22" s="530" t="s">
        <v>550</v>
      </c>
      <c r="RXQ22" s="530" t="s">
        <v>550</v>
      </c>
      <c r="RXR22" s="530" t="s">
        <v>550</v>
      </c>
      <c r="RXS22" s="530" t="s">
        <v>550</v>
      </c>
      <c r="RXT22" s="530" t="s">
        <v>550</v>
      </c>
      <c r="RXU22" s="530" t="s">
        <v>550</v>
      </c>
      <c r="RXV22" s="530" t="s">
        <v>550</v>
      </c>
      <c r="RXW22" s="530" t="s">
        <v>550</v>
      </c>
      <c r="RXX22" s="530" t="s">
        <v>550</v>
      </c>
      <c r="RXY22" s="530" t="s">
        <v>550</v>
      </c>
      <c r="RXZ22" s="530" t="s">
        <v>550</v>
      </c>
      <c r="RYA22" s="530" t="s">
        <v>550</v>
      </c>
      <c r="RYB22" s="530" t="s">
        <v>550</v>
      </c>
      <c r="RYC22" s="530" t="s">
        <v>550</v>
      </c>
      <c r="RYD22" s="530" t="s">
        <v>550</v>
      </c>
      <c r="RYE22" s="530" t="s">
        <v>550</v>
      </c>
      <c r="RYF22" s="530" t="s">
        <v>550</v>
      </c>
      <c r="RYG22" s="530" t="s">
        <v>550</v>
      </c>
      <c r="RYH22" s="530" t="s">
        <v>550</v>
      </c>
      <c r="RYI22" s="530" t="s">
        <v>550</v>
      </c>
      <c r="RYJ22" s="530" t="s">
        <v>550</v>
      </c>
      <c r="RYK22" s="530" t="s">
        <v>550</v>
      </c>
      <c r="RYL22" s="530" t="s">
        <v>550</v>
      </c>
      <c r="RYM22" s="530" t="s">
        <v>550</v>
      </c>
      <c r="RYN22" s="530" t="s">
        <v>550</v>
      </c>
      <c r="RYO22" s="530" t="s">
        <v>550</v>
      </c>
      <c r="RYP22" s="530" t="s">
        <v>550</v>
      </c>
      <c r="RYQ22" s="530" t="s">
        <v>550</v>
      </c>
      <c r="RYR22" s="530" t="s">
        <v>550</v>
      </c>
      <c r="RYS22" s="530" t="s">
        <v>550</v>
      </c>
      <c r="RYT22" s="530" t="s">
        <v>550</v>
      </c>
      <c r="RYU22" s="530" t="s">
        <v>550</v>
      </c>
      <c r="RYV22" s="530" t="s">
        <v>550</v>
      </c>
      <c r="RYW22" s="530" t="s">
        <v>550</v>
      </c>
      <c r="RYX22" s="530" t="s">
        <v>550</v>
      </c>
      <c r="RYY22" s="530" t="s">
        <v>550</v>
      </c>
      <c r="RYZ22" s="530" t="s">
        <v>550</v>
      </c>
      <c r="RZA22" s="530" t="s">
        <v>550</v>
      </c>
      <c r="RZB22" s="530" t="s">
        <v>550</v>
      </c>
      <c r="RZC22" s="530" t="s">
        <v>550</v>
      </c>
      <c r="RZD22" s="530" t="s">
        <v>550</v>
      </c>
      <c r="RZE22" s="530" t="s">
        <v>550</v>
      </c>
      <c r="RZF22" s="530" t="s">
        <v>550</v>
      </c>
      <c r="RZG22" s="530" t="s">
        <v>550</v>
      </c>
      <c r="RZH22" s="530" t="s">
        <v>550</v>
      </c>
      <c r="RZI22" s="530" t="s">
        <v>550</v>
      </c>
      <c r="RZJ22" s="530" t="s">
        <v>550</v>
      </c>
      <c r="RZK22" s="530" t="s">
        <v>550</v>
      </c>
      <c r="RZL22" s="530" t="s">
        <v>550</v>
      </c>
      <c r="RZM22" s="530" t="s">
        <v>550</v>
      </c>
      <c r="RZN22" s="530" t="s">
        <v>550</v>
      </c>
      <c r="RZO22" s="530" t="s">
        <v>550</v>
      </c>
      <c r="RZP22" s="530" t="s">
        <v>550</v>
      </c>
      <c r="RZQ22" s="530" t="s">
        <v>550</v>
      </c>
      <c r="RZR22" s="530" t="s">
        <v>550</v>
      </c>
      <c r="RZS22" s="530" t="s">
        <v>550</v>
      </c>
      <c r="RZT22" s="530" t="s">
        <v>550</v>
      </c>
      <c r="RZU22" s="530" t="s">
        <v>550</v>
      </c>
      <c r="RZV22" s="530" t="s">
        <v>550</v>
      </c>
      <c r="RZW22" s="530" t="s">
        <v>550</v>
      </c>
      <c r="RZX22" s="530" t="s">
        <v>550</v>
      </c>
      <c r="RZY22" s="530" t="s">
        <v>550</v>
      </c>
      <c r="RZZ22" s="530" t="s">
        <v>550</v>
      </c>
      <c r="SAA22" s="530" t="s">
        <v>550</v>
      </c>
      <c r="SAB22" s="530" t="s">
        <v>550</v>
      </c>
      <c r="SAC22" s="530" t="s">
        <v>550</v>
      </c>
      <c r="SAD22" s="530" t="s">
        <v>550</v>
      </c>
      <c r="SAE22" s="530" t="s">
        <v>550</v>
      </c>
      <c r="SAF22" s="530" t="s">
        <v>550</v>
      </c>
      <c r="SAG22" s="530" t="s">
        <v>550</v>
      </c>
      <c r="SAH22" s="530" t="s">
        <v>550</v>
      </c>
      <c r="SAI22" s="530" t="s">
        <v>550</v>
      </c>
      <c r="SAJ22" s="530" t="s">
        <v>550</v>
      </c>
      <c r="SAK22" s="530" t="s">
        <v>550</v>
      </c>
      <c r="SAL22" s="530" t="s">
        <v>550</v>
      </c>
      <c r="SAM22" s="530" t="s">
        <v>550</v>
      </c>
      <c r="SAN22" s="530" t="s">
        <v>550</v>
      </c>
      <c r="SAO22" s="530" t="s">
        <v>550</v>
      </c>
      <c r="SAP22" s="530" t="s">
        <v>550</v>
      </c>
      <c r="SAQ22" s="530" t="s">
        <v>550</v>
      </c>
      <c r="SAR22" s="530" t="s">
        <v>550</v>
      </c>
      <c r="SAS22" s="530" t="s">
        <v>550</v>
      </c>
      <c r="SAT22" s="530" t="s">
        <v>550</v>
      </c>
      <c r="SAU22" s="530" t="s">
        <v>550</v>
      </c>
      <c r="SAV22" s="530" t="s">
        <v>550</v>
      </c>
      <c r="SAW22" s="530" t="s">
        <v>550</v>
      </c>
      <c r="SAX22" s="530" t="s">
        <v>550</v>
      </c>
      <c r="SAY22" s="530" t="s">
        <v>550</v>
      </c>
      <c r="SAZ22" s="530" t="s">
        <v>550</v>
      </c>
      <c r="SBA22" s="530" t="s">
        <v>550</v>
      </c>
      <c r="SBB22" s="530" t="s">
        <v>550</v>
      </c>
      <c r="SBC22" s="530" t="s">
        <v>550</v>
      </c>
      <c r="SBD22" s="530" t="s">
        <v>550</v>
      </c>
      <c r="SBE22" s="530" t="s">
        <v>550</v>
      </c>
      <c r="SBF22" s="530" t="s">
        <v>550</v>
      </c>
      <c r="SBG22" s="530" t="s">
        <v>550</v>
      </c>
      <c r="SBH22" s="530" t="s">
        <v>550</v>
      </c>
      <c r="SBI22" s="530" t="s">
        <v>550</v>
      </c>
      <c r="SBJ22" s="530" t="s">
        <v>550</v>
      </c>
      <c r="SBK22" s="530" t="s">
        <v>550</v>
      </c>
      <c r="SBL22" s="530" t="s">
        <v>550</v>
      </c>
      <c r="SBM22" s="530" t="s">
        <v>550</v>
      </c>
      <c r="SBN22" s="530" t="s">
        <v>550</v>
      </c>
      <c r="SBO22" s="530" t="s">
        <v>550</v>
      </c>
      <c r="SBP22" s="530" t="s">
        <v>550</v>
      </c>
      <c r="SBQ22" s="530" t="s">
        <v>550</v>
      </c>
      <c r="SBR22" s="530" t="s">
        <v>550</v>
      </c>
      <c r="SBS22" s="530" t="s">
        <v>550</v>
      </c>
      <c r="SBT22" s="530" t="s">
        <v>550</v>
      </c>
      <c r="SBU22" s="530" t="s">
        <v>550</v>
      </c>
      <c r="SBV22" s="530" t="s">
        <v>550</v>
      </c>
      <c r="SBW22" s="530" t="s">
        <v>550</v>
      </c>
      <c r="SBX22" s="530" t="s">
        <v>550</v>
      </c>
      <c r="SBY22" s="530" t="s">
        <v>550</v>
      </c>
      <c r="SBZ22" s="530" t="s">
        <v>550</v>
      </c>
      <c r="SCA22" s="530" t="s">
        <v>550</v>
      </c>
      <c r="SCB22" s="530" t="s">
        <v>550</v>
      </c>
      <c r="SCC22" s="530" t="s">
        <v>550</v>
      </c>
      <c r="SCD22" s="530" t="s">
        <v>550</v>
      </c>
      <c r="SCE22" s="530" t="s">
        <v>550</v>
      </c>
      <c r="SCF22" s="530" t="s">
        <v>550</v>
      </c>
      <c r="SCG22" s="530" t="s">
        <v>550</v>
      </c>
      <c r="SCH22" s="530" t="s">
        <v>550</v>
      </c>
      <c r="SCI22" s="530" t="s">
        <v>550</v>
      </c>
      <c r="SCJ22" s="530" t="s">
        <v>550</v>
      </c>
      <c r="SCK22" s="530" t="s">
        <v>550</v>
      </c>
      <c r="SCL22" s="530" t="s">
        <v>550</v>
      </c>
      <c r="SCM22" s="530" t="s">
        <v>550</v>
      </c>
      <c r="SCN22" s="530" t="s">
        <v>550</v>
      </c>
      <c r="SCO22" s="530" t="s">
        <v>550</v>
      </c>
      <c r="SCP22" s="530" t="s">
        <v>550</v>
      </c>
      <c r="SCQ22" s="530" t="s">
        <v>550</v>
      </c>
      <c r="SCR22" s="530" t="s">
        <v>550</v>
      </c>
      <c r="SCS22" s="530" t="s">
        <v>550</v>
      </c>
      <c r="SCT22" s="530" t="s">
        <v>550</v>
      </c>
      <c r="SCU22" s="530" t="s">
        <v>550</v>
      </c>
      <c r="SCV22" s="530" t="s">
        <v>550</v>
      </c>
      <c r="SCW22" s="530" t="s">
        <v>550</v>
      </c>
      <c r="SCX22" s="530" t="s">
        <v>550</v>
      </c>
      <c r="SCY22" s="530" t="s">
        <v>550</v>
      </c>
      <c r="SCZ22" s="530" t="s">
        <v>550</v>
      </c>
      <c r="SDA22" s="530" t="s">
        <v>550</v>
      </c>
      <c r="SDB22" s="530" t="s">
        <v>550</v>
      </c>
      <c r="SDC22" s="530" t="s">
        <v>550</v>
      </c>
      <c r="SDD22" s="530" t="s">
        <v>550</v>
      </c>
      <c r="SDE22" s="530" t="s">
        <v>550</v>
      </c>
      <c r="SDF22" s="530" t="s">
        <v>550</v>
      </c>
      <c r="SDG22" s="530" t="s">
        <v>550</v>
      </c>
      <c r="SDH22" s="530" t="s">
        <v>550</v>
      </c>
      <c r="SDI22" s="530" t="s">
        <v>550</v>
      </c>
      <c r="SDJ22" s="530" t="s">
        <v>550</v>
      </c>
      <c r="SDK22" s="530" t="s">
        <v>550</v>
      </c>
      <c r="SDL22" s="530" t="s">
        <v>550</v>
      </c>
      <c r="SDM22" s="530" t="s">
        <v>550</v>
      </c>
      <c r="SDN22" s="530" t="s">
        <v>550</v>
      </c>
      <c r="SDO22" s="530" t="s">
        <v>550</v>
      </c>
      <c r="SDP22" s="530" t="s">
        <v>550</v>
      </c>
      <c r="SDQ22" s="530" t="s">
        <v>550</v>
      </c>
      <c r="SDR22" s="530" t="s">
        <v>550</v>
      </c>
      <c r="SDS22" s="530" t="s">
        <v>550</v>
      </c>
      <c r="SDT22" s="530" t="s">
        <v>550</v>
      </c>
      <c r="SDU22" s="530" t="s">
        <v>550</v>
      </c>
      <c r="SDV22" s="530" t="s">
        <v>550</v>
      </c>
      <c r="SDW22" s="530" t="s">
        <v>550</v>
      </c>
      <c r="SDX22" s="530" t="s">
        <v>550</v>
      </c>
      <c r="SDY22" s="530" t="s">
        <v>550</v>
      </c>
      <c r="SDZ22" s="530" t="s">
        <v>550</v>
      </c>
      <c r="SEA22" s="530" t="s">
        <v>550</v>
      </c>
      <c r="SEB22" s="530" t="s">
        <v>550</v>
      </c>
      <c r="SEC22" s="530" t="s">
        <v>550</v>
      </c>
      <c r="SED22" s="530" t="s">
        <v>550</v>
      </c>
      <c r="SEE22" s="530" t="s">
        <v>550</v>
      </c>
      <c r="SEF22" s="530" t="s">
        <v>550</v>
      </c>
      <c r="SEG22" s="530" t="s">
        <v>550</v>
      </c>
      <c r="SEH22" s="530" t="s">
        <v>550</v>
      </c>
      <c r="SEI22" s="530" t="s">
        <v>550</v>
      </c>
      <c r="SEJ22" s="530" t="s">
        <v>550</v>
      </c>
      <c r="SEK22" s="530" t="s">
        <v>550</v>
      </c>
      <c r="SEL22" s="530" t="s">
        <v>550</v>
      </c>
      <c r="SEM22" s="530" t="s">
        <v>550</v>
      </c>
      <c r="SEN22" s="530" t="s">
        <v>550</v>
      </c>
      <c r="SEO22" s="530" t="s">
        <v>550</v>
      </c>
      <c r="SEP22" s="530" t="s">
        <v>550</v>
      </c>
      <c r="SEQ22" s="530" t="s">
        <v>550</v>
      </c>
      <c r="SER22" s="530" t="s">
        <v>550</v>
      </c>
      <c r="SES22" s="530" t="s">
        <v>550</v>
      </c>
      <c r="SET22" s="530" t="s">
        <v>550</v>
      </c>
      <c r="SEU22" s="530" t="s">
        <v>550</v>
      </c>
      <c r="SEV22" s="530" t="s">
        <v>550</v>
      </c>
      <c r="SEW22" s="530" t="s">
        <v>550</v>
      </c>
      <c r="SEX22" s="530" t="s">
        <v>550</v>
      </c>
      <c r="SEY22" s="530" t="s">
        <v>550</v>
      </c>
      <c r="SEZ22" s="530" t="s">
        <v>550</v>
      </c>
      <c r="SFA22" s="530" t="s">
        <v>550</v>
      </c>
      <c r="SFB22" s="530" t="s">
        <v>550</v>
      </c>
      <c r="SFC22" s="530" t="s">
        <v>550</v>
      </c>
      <c r="SFD22" s="530" t="s">
        <v>550</v>
      </c>
      <c r="SFE22" s="530" t="s">
        <v>550</v>
      </c>
      <c r="SFF22" s="530" t="s">
        <v>550</v>
      </c>
      <c r="SFG22" s="530" t="s">
        <v>550</v>
      </c>
      <c r="SFH22" s="530" t="s">
        <v>550</v>
      </c>
      <c r="SFI22" s="530" t="s">
        <v>550</v>
      </c>
      <c r="SFJ22" s="530" t="s">
        <v>550</v>
      </c>
      <c r="SFK22" s="530" t="s">
        <v>550</v>
      </c>
      <c r="SFL22" s="530" t="s">
        <v>550</v>
      </c>
      <c r="SFM22" s="530" t="s">
        <v>550</v>
      </c>
      <c r="SFN22" s="530" t="s">
        <v>550</v>
      </c>
      <c r="SFO22" s="530" t="s">
        <v>550</v>
      </c>
      <c r="SFP22" s="530" t="s">
        <v>550</v>
      </c>
      <c r="SFQ22" s="530" t="s">
        <v>550</v>
      </c>
      <c r="SFR22" s="530" t="s">
        <v>550</v>
      </c>
      <c r="SFS22" s="530" t="s">
        <v>550</v>
      </c>
      <c r="SFT22" s="530" t="s">
        <v>550</v>
      </c>
      <c r="SFU22" s="530" t="s">
        <v>550</v>
      </c>
      <c r="SFV22" s="530" t="s">
        <v>550</v>
      </c>
      <c r="SFW22" s="530" t="s">
        <v>550</v>
      </c>
      <c r="SFX22" s="530" t="s">
        <v>550</v>
      </c>
      <c r="SFY22" s="530" t="s">
        <v>550</v>
      </c>
      <c r="SFZ22" s="530" t="s">
        <v>550</v>
      </c>
      <c r="SGA22" s="530" t="s">
        <v>550</v>
      </c>
      <c r="SGB22" s="530" t="s">
        <v>550</v>
      </c>
      <c r="SGC22" s="530" t="s">
        <v>550</v>
      </c>
      <c r="SGD22" s="530" t="s">
        <v>550</v>
      </c>
      <c r="SGE22" s="530" t="s">
        <v>550</v>
      </c>
      <c r="SGF22" s="530" t="s">
        <v>550</v>
      </c>
      <c r="SGG22" s="530" t="s">
        <v>550</v>
      </c>
      <c r="SGH22" s="530" t="s">
        <v>550</v>
      </c>
      <c r="SGI22" s="530" t="s">
        <v>550</v>
      </c>
      <c r="SGJ22" s="530" t="s">
        <v>550</v>
      </c>
      <c r="SGK22" s="530" t="s">
        <v>550</v>
      </c>
      <c r="SGL22" s="530" t="s">
        <v>550</v>
      </c>
      <c r="SGM22" s="530" t="s">
        <v>550</v>
      </c>
      <c r="SGN22" s="530" t="s">
        <v>550</v>
      </c>
      <c r="SGO22" s="530" t="s">
        <v>550</v>
      </c>
      <c r="SGP22" s="530" t="s">
        <v>550</v>
      </c>
      <c r="SGQ22" s="530" t="s">
        <v>550</v>
      </c>
      <c r="SGR22" s="530" t="s">
        <v>550</v>
      </c>
      <c r="SGS22" s="530" t="s">
        <v>550</v>
      </c>
      <c r="SGT22" s="530" t="s">
        <v>550</v>
      </c>
      <c r="SGU22" s="530" t="s">
        <v>550</v>
      </c>
      <c r="SGV22" s="530" t="s">
        <v>550</v>
      </c>
      <c r="SGW22" s="530" t="s">
        <v>550</v>
      </c>
      <c r="SGX22" s="530" t="s">
        <v>550</v>
      </c>
      <c r="SGY22" s="530" t="s">
        <v>550</v>
      </c>
      <c r="SGZ22" s="530" t="s">
        <v>550</v>
      </c>
      <c r="SHA22" s="530" t="s">
        <v>550</v>
      </c>
      <c r="SHB22" s="530" t="s">
        <v>550</v>
      </c>
      <c r="SHC22" s="530" t="s">
        <v>550</v>
      </c>
      <c r="SHD22" s="530" t="s">
        <v>550</v>
      </c>
      <c r="SHE22" s="530" t="s">
        <v>550</v>
      </c>
      <c r="SHF22" s="530" t="s">
        <v>550</v>
      </c>
      <c r="SHG22" s="530" t="s">
        <v>550</v>
      </c>
      <c r="SHH22" s="530" t="s">
        <v>550</v>
      </c>
      <c r="SHI22" s="530" t="s">
        <v>550</v>
      </c>
      <c r="SHJ22" s="530" t="s">
        <v>550</v>
      </c>
      <c r="SHK22" s="530" t="s">
        <v>550</v>
      </c>
      <c r="SHL22" s="530" t="s">
        <v>550</v>
      </c>
      <c r="SHM22" s="530" t="s">
        <v>550</v>
      </c>
      <c r="SHN22" s="530" t="s">
        <v>550</v>
      </c>
      <c r="SHO22" s="530" t="s">
        <v>550</v>
      </c>
      <c r="SHP22" s="530" t="s">
        <v>550</v>
      </c>
      <c r="SHQ22" s="530" t="s">
        <v>550</v>
      </c>
      <c r="SHR22" s="530" t="s">
        <v>550</v>
      </c>
      <c r="SHS22" s="530" t="s">
        <v>550</v>
      </c>
      <c r="SHT22" s="530" t="s">
        <v>550</v>
      </c>
      <c r="SHU22" s="530" t="s">
        <v>550</v>
      </c>
      <c r="SHV22" s="530" t="s">
        <v>550</v>
      </c>
      <c r="SHW22" s="530" t="s">
        <v>550</v>
      </c>
      <c r="SHX22" s="530" t="s">
        <v>550</v>
      </c>
      <c r="SHY22" s="530" t="s">
        <v>550</v>
      </c>
      <c r="SHZ22" s="530" t="s">
        <v>550</v>
      </c>
      <c r="SIA22" s="530" t="s">
        <v>550</v>
      </c>
      <c r="SIB22" s="530" t="s">
        <v>550</v>
      </c>
      <c r="SIC22" s="530" t="s">
        <v>550</v>
      </c>
      <c r="SID22" s="530" t="s">
        <v>550</v>
      </c>
      <c r="SIE22" s="530" t="s">
        <v>550</v>
      </c>
      <c r="SIF22" s="530" t="s">
        <v>550</v>
      </c>
      <c r="SIG22" s="530" t="s">
        <v>550</v>
      </c>
      <c r="SIH22" s="530" t="s">
        <v>550</v>
      </c>
      <c r="SII22" s="530" t="s">
        <v>550</v>
      </c>
      <c r="SIJ22" s="530" t="s">
        <v>550</v>
      </c>
      <c r="SIK22" s="530" t="s">
        <v>550</v>
      </c>
      <c r="SIL22" s="530" t="s">
        <v>550</v>
      </c>
      <c r="SIM22" s="530" t="s">
        <v>550</v>
      </c>
      <c r="SIN22" s="530" t="s">
        <v>550</v>
      </c>
      <c r="SIO22" s="530" t="s">
        <v>550</v>
      </c>
      <c r="SIP22" s="530" t="s">
        <v>550</v>
      </c>
      <c r="SIQ22" s="530" t="s">
        <v>550</v>
      </c>
      <c r="SIR22" s="530" t="s">
        <v>550</v>
      </c>
      <c r="SIS22" s="530" t="s">
        <v>550</v>
      </c>
      <c r="SIT22" s="530" t="s">
        <v>550</v>
      </c>
      <c r="SIU22" s="530" t="s">
        <v>550</v>
      </c>
      <c r="SIV22" s="530" t="s">
        <v>550</v>
      </c>
      <c r="SIW22" s="530" t="s">
        <v>550</v>
      </c>
      <c r="SIX22" s="530" t="s">
        <v>550</v>
      </c>
      <c r="SIY22" s="530" t="s">
        <v>550</v>
      </c>
      <c r="SIZ22" s="530" t="s">
        <v>550</v>
      </c>
      <c r="SJA22" s="530" t="s">
        <v>550</v>
      </c>
      <c r="SJB22" s="530" t="s">
        <v>550</v>
      </c>
      <c r="SJC22" s="530" t="s">
        <v>550</v>
      </c>
      <c r="SJD22" s="530" t="s">
        <v>550</v>
      </c>
      <c r="SJE22" s="530" t="s">
        <v>550</v>
      </c>
      <c r="SJF22" s="530" t="s">
        <v>550</v>
      </c>
      <c r="SJG22" s="530" t="s">
        <v>550</v>
      </c>
      <c r="SJH22" s="530" t="s">
        <v>550</v>
      </c>
      <c r="SJI22" s="530" t="s">
        <v>550</v>
      </c>
      <c r="SJJ22" s="530" t="s">
        <v>550</v>
      </c>
      <c r="SJK22" s="530" t="s">
        <v>550</v>
      </c>
      <c r="SJL22" s="530" t="s">
        <v>550</v>
      </c>
      <c r="SJM22" s="530" t="s">
        <v>550</v>
      </c>
      <c r="SJN22" s="530" t="s">
        <v>550</v>
      </c>
      <c r="SJO22" s="530" t="s">
        <v>550</v>
      </c>
      <c r="SJP22" s="530" t="s">
        <v>550</v>
      </c>
      <c r="SJQ22" s="530" t="s">
        <v>550</v>
      </c>
      <c r="SJR22" s="530" t="s">
        <v>550</v>
      </c>
      <c r="SJS22" s="530" t="s">
        <v>550</v>
      </c>
      <c r="SJT22" s="530" t="s">
        <v>550</v>
      </c>
      <c r="SJU22" s="530" t="s">
        <v>550</v>
      </c>
      <c r="SJV22" s="530" t="s">
        <v>550</v>
      </c>
      <c r="SJW22" s="530" t="s">
        <v>550</v>
      </c>
      <c r="SJX22" s="530" t="s">
        <v>550</v>
      </c>
      <c r="SJY22" s="530" t="s">
        <v>550</v>
      </c>
      <c r="SJZ22" s="530" t="s">
        <v>550</v>
      </c>
      <c r="SKA22" s="530" t="s">
        <v>550</v>
      </c>
      <c r="SKB22" s="530" t="s">
        <v>550</v>
      </c>
      <c r="SKC22" s="530" t="s">
        <v>550</v>
      </c>
      <c r="SKD22" s="530" t="s">
        <v>550</v>
      </c>
      <c r="SKE22" s="530" t="s">
        <v>550</v>
      </c>
      <c r="SKF22" s="530" t="s">
        <v>550</v>
      </c>
      <c r="SKG22" s="530" t="s">
        <v>550</v>
      </c>
      <c r="SKH22" s="530" t="s">
        <v>550</v>
      </c>
      <c r="SKI22" s="530" t="s">
        <v>550</v>
      </c>
      <c r="SKJ22" s="530" t="s">
        <v>550</v>
      </c>
      <c r="SKK22" s="530" t="s">
        <v>550</v>
      </c>
      <c r="SKL22" s="530" t="s">
        <v>550</v>
      </c>
      <c r="SKM22" s="530" t="s">
        <v>550</v>
      </c>
      <c r="SKN22" s="530" t="s">
        <v>550</v>
      </c>
      <c r="SKO22" s="530" t="s">
        <v>550</v>
      </c>
      <c r="SKP22" s="530" t="s">
        <v>550</v>
      </c>
      <c r="SKQ22" s="530" t="s">
        <v>550</v>
      </c>
      <c r="SKR22" s="530" t="s">
        <v>550</v>
      </c>
      <c r="SKS22" s="530" t="s">
        <v>550</v>
      </c>
      <c r="SKT22" s="530" t="s">
        <v>550</v>
      </c>
      <c r="SKU22" s="530" t="s">
        <v>550</v>
      </c>
      <c r="SKV22" s="530" t="s">
        <v>550</v>
      </c>
      <c r="SKW22" s="530" t="s">
        <v>550</v>
      </c>
      <c r="SKX22" s="530" t="s">
        <v>550</v>
      </c>
      <c r="SKY22" s="530" t="s">
        <v>550</v>
      </c>
      <c r="SKZ22" s="530" t="s">
        <v>550</v>
      </c>
      <c r="SLA22" s="530" t="s">
        <v>550</v>
      </c>
      <c r="SLB22" s="530" t="s">
        <v>550</v>
      </c>
      <c r="SLC22" s="530" t="s">
        <v>550</v>
      </c>
      <c r="SLD22" s="530" t="s">
        <v>550</v>
      </c>
      <c r="SLE22" s="530" t="s">
        <v>550</v>
      </c>
      <c r="SLF22" s="530" t="s">
        <v>550</v>
      </c>
      <c r="SLG22" s="530" t="s">
        <v>550</v>
      </c>
      <c r="SLH22" s="530" t="s">
        <v>550</v>
      </c>
      <c r="SLI22" s="530" t="s">
        <v>550</v>
      </c>
      <c r="SLJ22" s="530" t="s">
        <v>550</v>
      </c>
      <c r="SLK22" s="530" t="s">
        <v>550</v>
      </c>
      <c r="SLL22" s="530" t="s">
        <v>550</v>
      </c>
      <c r="SLM22" s="530" t="s">
        <v>550</v>
      </c>
      <c r="SLN22" s="530" t="s">
        <v>550</v>
      </c>
      <c r="SLO22" s="530" t="s">
        <v>550</v>
      </c>
      <c r="SLP22" s="530" t="s">
        <v>550</v>
      </c>
      <c r="SLQ22" s="530" t="s">
        <v>550</v>
      </c>
      <c r="SLR22" s="530" t="s">
        <v>550</v>
      </c>
      <c r="SLS22" s="530" t="s">
        <v>550</v>
      </c>
      <c r="SLT22" s="530" t="s">
        <v>550</v>
      </c>
      <c r="SLU22" s="530" t="s">
        <v>550</v>
      </c>
      <c r="SLV22" s="530" t="s">
        <v>550</v>
      </c>
      <c r="SLW22" s="530" t="s">
        <v>550</v>
      </c>
      <c r="SLX22" s="530" t="s">
        <v>550</v>
      </c>
      <c r="SLY22" s="530" t="s">
        <v>550</v>
      </c>
      <c r="SLZ22" s="530" t="s">
        <v>550</v>
      </c>
      <c r="SMA22" s="530" t="s">
        <v>550</v>
      </c>
      <c r="SMB22" s="530" t="s">
        <v>550</v>
      </c>
      <c r="SMC22" s="530" t="s">
        <v>550</v>
      </c>
      <c r="SMD22" s="530" t="s">
        <v>550</v>
      </c>
      <c r="SME22" s="530" t="s">
        <v>550</v>
      </c>
      <c r="SMF22" s="530" t="s">
        <v>550</v>
      </c>
      <c r="SMG22" s="530" t="s">
        <v>550</v>
      </c>
      <c r="SMH22" s="530" t="s">
        <v>550</v>
      </c>
      <c r="SMI22" s="530" t="s">
        <v>550</v>
      </c>
      <c r="SMJ22" s="530" t="s">
        <v>550</v>
      </c>
      <c r="SMK22" s="530" t="s">
        <v>550</v>
      </c>
      <c r="SML22" s="530" t="s">
        <v>550</v>
      </c>
      <c r="SMM22" s="530" t="s">
        <v>550</v>
      </c>
      <c r="SMN22" s="530" t="s">
        <v>550</v>
      </c>
      <c r="SMO22" s="530" t="s">
        <v>550</v>
      </c>
      <c r="SMP22" s="530" t="s">
        <v>550</v>
      </c>
      <c r="SMQ22" s="530" t="s">
        <v>550</v>
      </c>
      <c r="SMR22" s="530" t="s">
        <v>550</v>
      </c>
      <c r="SMS22" s="530" t="s">
        <v>550</v>
      </c>
      <c r="SMT22" s="530" t="s">
        <v>550</v>
      </c>
      <c r="SMU22" s="530" t="s">
        <v>550</v>
      </c>
      <c r="SMV22" s="530" t="s">
        <v>550</v>
      </c>
      <c r="SMW22" s="530" t="s">
        <v>550</v>
      </c>
      <c r="SMX22" s="530" t="s">
        <v>550</v>
      </c>
      <c r="SMY22" s="530" t="s">
        <v>550</v>
      </c>
      <c r="SMZ22" s="530" t="s">
        <v>550</v>
      </c>
      <c r="SNA22" s="530" t="s">
        <v>550</v>
      </c>
      <c r="SNB22" s="530" t="s">
        <v>550</v>
      </c>
      <c r="SNC22" s="530" t="s">
        <v>550</v>
      </c>
      <c r="SND22" s="530" t="s">
        <v>550</v>
      </c>
      <c r="SNE22" s="530" t="s">
        <v>550</v>
      </c>
      <c r="SNF22" s="530" t="s">
        <v>550</v>
      </c>
      <c r="SNG22" s="530" t="s">
        <v>550</v>
      </c>
      <c r="SNH22" s="530" t="s">
        <v>550</v>
      </c>
      <c r="SNI22" s="530" t="s">
        <v>550</v>
      </c>
      <c r="SNJ22" s="530" t="s">
        <v>550</v>
      </c>
      <c r="SNK22" s="530" t="s">
        <v>550</v>
      </c>
      <c r="SNL22" s="530" t="s">
        <v>550</v>
      </c>
      <c r="SNM22" s="530" t="s">
        <v>550</v>
      </c>
      <c r="SNN22" s="530" t="s">
        <v>550</v>
      </c>
      <c r="SNO22" s="530" t="s">
        <v>550</v>
      </c>
      <c r="SNP22" s="530" t="s">
        <v>550</v>
      </c>
      <c r="SNQ22" s="530" t="s">
        <v>550</v>
      </c>
      <c r="SNR22" s="530" t="s">
        <v>550</v>
      </c>
      <c r="SNS22" s="530" t="s">
        <v>550</v>
      </c>
      <c r="SNT22" s="530" t="s">
        <v>550</v>
      </c>
      <c r="SNU22" s="530" t="s">
        <v>550</v>
      </c>
      <c r="SNV22" s="530" t="s">
        <v>550</v>
      </c>
      <c r="SNW22" s="530" t="s">
        <v>550</v>
      </c>
      <c r="SNX22" s="530" t="s">
        <v>550</v>
      </c>
      <c r="SNY22" s="530" t="s">
        <v>550</v>
      </c>
      <c r="SNZ22" s="530" t="s">
        <v>550</v>
      </c>
      <c r="SOA22" s="530" t="s">
        <v>550</v>
      </c>
      <c r="SOB22" s="530" t="s">
        <v>550</v>
      </c>
      <c r="SOC22" s="530" t="s">
        <v>550</v>
      </c>
      <c r="SOD22" s="530" t="s">
        <v>550</v>
      </c>
      <c r="SOE22" s="530" t="s">
        <v>550</v>
      </c>
      <c r="SOF22" s="530" t="s">
        <v>550</v>
      </c>
      <c r="SOG22" s="530" t="s">
        <v>550</v>
      </c>
      <c r="SOH22" s="530" t="s">
        <v>550</v>
      </c>
      <c r="SOI22" s="530" t="s">
        <v>550</v>
      </c>
      <c r="SOJ22" s="530" t="s">
        <v>550</v>
      </c>
      <c r="SOK22" s="530" t="s">
        <v>550</v>
      </c>
      <c r="SOL22" s="530" t="s">
        <v>550</v>
      </c>
      <c r="SOM22" s="530" t="s">
        <v>550</v>
      </c>
      <c r="SON22" s="530" t="s">
        <v>550</v>
      </c>
      <c r="SOO22" s="530" t="s">
        <v>550</v>
      </c>
      <c r="SOP22" s="530" t="s">
        <v>550</v>
      </c>
      <c r="SOQ22" s="530" t="s">
        <v>550</v>
      </c>
      <c r="SOR22" s="530" t="s">
        <v>550</v>
      </c>
      <c r="SOS22" s="530" t="s">
        <v>550</v>
      </c>
      <c r="SOT22" s="530" t="s">
        <v>550</v>
      </c>
      <c r="SOU22" s="530" t="s">
        <v>550</v>
      </c>
      <c r="SOV22" s="530" t="s">
        <v>550</v>
      </c>
      <c r="SOW22" s="530" t="s">
        <v>550</v>
      </c>
      <c r="SOX22" s="530" t="s">
        <v>550</v>
      </c>
      <c r="SOY22" s="530" t="s">
        <v>550</v>
      </c>
      <c r="SOZ22" s="530" t="s">
        <v>550</v>
      </c>
      <c r="SPA22" s="530" t="s">
        <v>550</v>
      </c>
      <c r="SPB22" s="530" t="s">
        <v>550</v>
      </c>
      <c r="SPC22" s="530" t="s">
        <v>550</v>
      </c>
      <c r="SPD22" s="530" t="s">
        <v>550</v>
      </c>
      <c r="SPE22" s="530" t="s">
        <v>550</v>
      </c>
      <c r="SPF22" s="530" t="s">
        <v>550</v>
      </c>
      <c r="SPG22" s="530" t="s">
        <v>550</v>
      </c>
      <c r="SPH22" s="530" t="s">
        <v>550</v>
      </c>
      <c r="SPI22" s="530" t="s">
        <v>550</v>
      </c>
      <c r="SPJ22" s="530" t="s">
        <v>550</v>
      </c>
      <c r="SPK22" s="530" t="s">
        <v>550</v>
      </c>
      <c r="SPL22" s="530" t="s">
        <v>550</v>
      </c>
      <c r="SPM22" s="530" t="s">
        <v>550</v>
      </c>
      <c r="SPN22" s="530" t="s">
        <v>550</v>
      </c>
      <c r="SPO22" s="530" t="s">
        <v>550</v>
      </c>
      <c r="SPP22" s="530" t="s">
        <v>550</v>
      </c>
      <c r="SPQ22" s="530" t="s">
        <v>550</v>
      </c>
      <c r="SPR22" s="530" t="s">
        <v>550</v>
      </c>
      <c r="SPS22" s="530" t="s">
        <v>550</v>
      </c>
      <c r="SPT22" s="530" t="s">
        <v>550</v>
      </c>
      <c r="SPU22" s="530" t="s">
        <v>550</v>
      </c>
      <c r="SPV22" s="530" t="s">
        <v>550</v>
      </c>
      <c r="SPW22" s="530" t="s">
        <v>550</v>
      </c>
      <c r="SPX22" s="530" t="s">
        <v>550</v>
      </c>
      <c r="SPY22" s="530" t="s">
        <v>550</v>
      </c>
      <c r="SPZ22" s="530" t="s">
        <v>550</v>
      </c>
      <c r="SQA22" s="530" t="s">
        <v>550</v>
      </c>
      <c r="SQB22" s="530" t="s">
        <v>550</v>
      </c>
      <c r="SQC22" s="530" t="s">
        <v>550</v>
      </c>
      <c r="SQD22" s="530" t="s">
        <v>550</v>
      </c>
      <c r="SQE22" s="530" t="s">
        <v>550</v>
      </c>
      <c r="SQF22" s="530" t="s">
        <v>550</v>
      </c>
      <c r="SQG22" s="530" t="s">
        <v>550</v>
      </c>
      <c r="SQH22" s="530" t="s">
        <v>550</v>
      </c>
      <c r="SQI22" s="530" t="s">
        <v>550</v>
      </c>
      <c r="SQJ22" s="530" t="s">
        <v>550</v>
      </c>
      <c r="SQK22" s="530" t="s">
        <v>550</v>
      </c>
      <c r="SQL22" s="530" t="s">
        <v>550</v>
      </c>
      <c r="SQM22" s="530" t="s">
        <v>550</v>
      </c>
      <c r="SQN22" s="530" t="s">
        <v>550</v>
      </c>
      <c r="SQO22" s="530" t="s">
        <v>550</v>
      </c>
      <c r="SQP22" s="530" t="s">
        <v>550</v>
      </c>
      <c r="SQQ22" s="530" t="s">
        <v>550</v>
      </c>
      <c r="SQR22" s="530" t="s">
        <v>550</v>
      </c>
      <c r="SQS22" s="530" t="s">
        <v>550</v>
      </c>
      <c r="SQT22" s="530" t="s">
        <v>550</v>
      </c>
      <c r="SQU22" s="530" t="s">
        <v>550</v>
      </c>
      <c r="SQV22" s="530" t="s">
        <v>550</v>
      </c>
      <c r="SQW22" s="530" t="s">
        <v>550</v>
      </c>
      <c r="SQX22" s="530" t="s">
        <v>550</v>
      </c>
      <c r="SQY22" s="530" t="s">
        <v>550</v>
      </c>
      <c r="SQZ22" s="530" t="s">
        <v>550</v>
      </c>
      <c r="SRA22" s="530" t="s">
        <v>550</v>
      </c>
      <c r="SRB22" s="530" t="s">
        <v>550</v>
      </c>
      <c r="SRC22" s="530" t="s">
        <v>550</v>
      </c>
      <c r="SRD22" s="530" t="s">
        <v>550</v>
      </c>
      <c r="SRE22" s="530" t="s">
        <v>550</v>
      </c>
      <c r="SRF22" s="530" t="s">
        <v>550</v>
      </c>
      <c r="SRG22" s="530" t="s">
        <v>550</v>
      </c>
      <c r="SRH22" s="530" t="s">
        <v>550</v>
      </c>
      <c r="SRI22" s="530" t="s">
        <v>550</v>
      </c>
      <c r="SRJ22" s="530" t="s">
        <v>550</v>
      </c>
      <c r="SRK22" s="530" t="s">
        <v>550</v>
      </c>
      <c r="SRL22" s="530" t="s">
        <v>550</v>
      </c>
      <c r="SRM22" s="530" t="s">
        <v>550</v>
      </c>
      <c r="SRN22" s="530" t="s">
        <v>550</v>
      </c>
      <c r="SRO22" s="530" t="s">
        <v>550</v>
      </c>
      <c r="SRP22" s="530" t="s">
        <v>550</v>
      </c>
      <c r="SRQ22" s="530" t="s">
        <v>550</v>
      </c>
      <c r="SRR22" s="530" t="s">
        <v>550</v>
      </c>
      <c r="SRS22" s="530" t="s">
        <v>550</v>
      </c>
      <c r="SRT22" s="530" t="s">
        <v>550</v>
      </c>
      <c r="SRU22" s="530" t="s">
        <v>550</v>
      </c>
      <c r="SRV22" s="530" t="s">
        <v>550</v>
      </c>
      <c r="SRW22" s="530" t="s">
        <v>550</v>
      </c>
      <c r="SRX22" s="530" t="s">
        <v>550</v>
      </c>
      <c r="SRY22" s="530" t="s">
        <v>550</v>
      </c>
      <c r="SRZ22" s="530" t="s">
        <v>550</v>
      </c>
      <c r="SSA22" s="530" t="s">
        <v>550</v>
      </c>
      <c r="SSB22" s="530" t="s">
        <v>550</v>
      </c>
      <c r="SSC22" s="530" t="s">
        <v>550</v>
      </c>
      <c r="SSD22" s="530" t="s">
        <v>550</v>
      </c>
      <c r="SSE22" s="530" t="s">
        <v>550</v>
      </c>
      <c r="SSF22" s="530" t="s">
        <v>550</v>
      </c>
      <c r="SSG22" s="530" t="s">
        <v>550</v>
      </c>
      <c r="SSH22" s="530" t="s">
        <v>550</v>
      </c>
      <c r="SSI22" s="530" t="s">
        <v>550</v>
      </c>
      <c r="SSJ22" s="530" t="s">
        <v>550</v>
      </c>
      <c r="SSK22" s="530" t="s">
        <v>550</v>
      </c>
      <c r="SSL22" s="530" t="s">
        <v>550</v>
      </c>
      <c r="SSM22" s="530" t="s">
        <v>550</v>
      </c>
      <c r="SSN22" s="530" t="s">
        <v>550</v>
      </c>
      <c r="SSO22" s="530" t="s">
        <v>550</v>
      </c>
      <c r="SSP22" s="530" t="s">
        <v>550</v>
      </c>
      <c r="SSQ22" s="530" t="s">
        <v>550</v>
      </c>
      <c r="SSR22" s="530" t="s">
        <v>550</v>
      </c>
      <c r="SSS22" s="530" t="s">
        <v>550</v>
      </c>
      <c r="SST22" s="530" t="s">
        <v>550</v>
      </c>
      <c r="SSU22" s="530" t="s">
        <v>550</v>
      </c>
      <c r="SSV22" s="530" t="s">
        <v>550</v>
      </c>
      <c r="SSW22" s="530" t="s">
        <v>550</v>
      </c>
      <c r="SSX22" s="530" t="s">
        <v>550</v>
      </c>
      <c r="SSY22" s="530" t="s">
        <v>550</v>
      </c>
      <c r="SSZ22" s="530" t="s">
        <v>550</v>
      </c>
      <c r="STA22" s="530" t="s">
        <v>550</v>
      </c>
      <c r="STB22" s="530" t="s">
        <v>550</v>
      </c>
      <c r="STC22" s="530" t="s">
        <v>550</v>
      </c>
      <c r="STD22" s="530" t="s">
        <v>550</v>
      </c>
      <c r="STE22" s="530" t="s">
        <v>550</v>
      </c>
      <c r="STF22" s="530" t="s">
        <v>550</v>
      </c>
      <c r="STG22" s="530" t="s">
        <v>550</v>
      </c>
      <c r="STH22" s="530" t="s">
        <v>550</v>
      </c>
      <c r="STI22" s="530" t="s">
        <v>550</v>
      </c>
      <c r="STJ22" s="530" t="s">
        <v>550</v>
      </c>
      <c r="STK22" s="530" t="s">
        <v>550</v>
      </c>
      <c r="STL22" s="530" t="s">
        <v>550</v>
      </c>
      <c r="STM22" s="530" t="s">
        <v>550</v>
      </c>
      <c r="STN22" s="530" t="s">
        <v>550</v>
      </c>
      <c r="STO22" s="530" t="s">
        <v>550</v>
      </c>
      <c r="STP22" s="530" t="s">
        <v>550</v>
      </c>
      <c r="STQ22" s="530" t="s">
        <v>550</v>
      </c>
      <c r="STR22" s="530" t="s">
        <v>550</v>
      </c>
      <c r="STS22" s="530" t="s">
        <v>550</v>
      </c>
      <c r="STT22" s="530" t="s">
        <v>550</v>
      </c>
      <c r="STU22" s="530" t="s">
        <v>550</v>
      </c>
      <c r="STV22" s="530" t="s">
        <v>550</v>
      </c>
      <c r="STW22" s="530" t="s">
        <v>550</v>
      </c>
      <c r="STX22" s="530" t="s">
        <v>550</v>
      </c>
      <c r="STY22" s="530" t="s">
        <v>550</v>
      </c>
      <c r="STZ22" s="530" t="s">
        <v>550</v>
      </c>
      <c r="SUA22" s="530" t="s">
        <v>550</v>
      </c>
      <c r="SUB22" s="530" t="s">
        <v>550</v>
      </c>
      <c r="SUC22" s="530" t="s">
        <v>550</v>
      </c>
      <c r="SUD22" s="530" t="s">
        <v>550</v>
      </c>
      <c r="SUE22" s="530" t="s">
        <v>550</v>
      </c>
      <c r="SUF22" s="530" t="s">
        <v>550</v>
      </c>
      <c r="SUG22" s="530" t="s">
        <v>550</v>
      </c>
      <c r="SUH22" s="530" t="s">
        <v>550</v>
      </c>
      <c r="SUI22" s="530" t="s">
        <v>550</v>
      </c>
      <c r="SUJ22" s="530" t="s">
        <v>550</v>
      </c>
      <c r="SUK22" s="530" t="s">
        <v>550</v>
      </c>
      <c r="SUL22" s="530" t="s">
        <v>550</v>
      </c>
      <c r="SUM22" s="530" t="s">
        <v>550</v>
      </c>
      <c r="SUN22" s="530" t="s">
        <v>550</v>
      </c>
      <c r="SUO22" s="530" t="s">
        <v>550</v>
      </c>
      <c r="SUP22" s="530" t="s">
        <v>550</v>
      </c>
      <c r="SUQ22" s="530" t="s">
        <v>550</v>
      </c>
      <c r="SUR22" s="530" t="s">
        <v>550</v>
      </c>
      <c r="SUS22" s="530" t="s">
        <v>550</v>
      </c>
      <c r="SUT22" s="530" t="s">
        <v>550</v>
      </c>
      <c r="SUU22" s="530" t="s">
        <v>550</v>
      </c>
      <c r="SUV22" s="530" t="s">
        <v>550</v>
      </c>
      <c r="SUW22" s="530" t="s">
        <v>550</v>
      </c>
      <c r="SUX22" s="530" t="s">
        <v>550</v>
      </c>
      <c r="SUY22" s="530" t="s">
        <v>550</v>
      </c>
      <c r="SUZ22" s="530" t="s">
        <v>550</v>
      </c>
      <c r="SVA22" s="530" t="s">
        <v>550</v>
      </c>
      <c r="SVB22" s="530" t="s">
        <v>550</v>
      </c>
      <c r="SVC22" s="530" t="s">
        <v>550</v>
      </c>
      <c r="SVD22" s="530" t="s">
        <v>550</v>
      </c>
      <c r="SVE22" s="530" t="s">
        <v>550</v>
      </c>
      <c r="SVF22" s="530" t="s">
        <v>550</v>
      </c>
      <c r="SVG22" s="530" t="s">
        <v>550</v>
      </c>
      <c r="SVH22" s="530" t="s">
        <v>550</v>
      </c>
      <c r="SVI22" s="530" t="s">
        <v>550</v>
      </c>
      <c r="SVJ22" s="530" t="s">
        <v>550</v>
      </c>
      <c r="SVK22" s="530" t="s">
        <v>550</v>
      </c>
      <c r="SVL22" s="530" t="s">
        <v>550</v>
      </c>
      <c r="SVM22" s="530" t="s">
        <v>550</v>
      </c>
      <c r="SVN22" s="530" t="s">
        <v>550</v>
      </c>
      <c r="SVO22" s="530" t="s">
        <v>550</v>
      </c>
      <c r="SVP22" s="530" t="s">
        <v>550</v>
      </c>
      <c r="SVQ22" s="530" t="s">
        <v>550</v>
      </c>
      <c r="SVR22" s="530" t="s">
        <v>550</v>
      </c>
      <c r="SVS22" s="530" t="s">
        <v>550</v>
      </c>
      <c r="SVT22" s="530" t="s">
        <v>550</v>
      </c>
      <c r="SVU22" s="530" t="s">
        <v>550</v>
      </c>
      <c r="SVV22" s="530" t="s">
        <v>550</v>
      </c>
      <c r="SVW22" s="530" t="s">
        <v>550</v>
      </c>
      <c r="SVX22" s="530" t="s">
        <v>550</v>
      </c>
      <c r="SVY22" s="530" t="s">
        <v>550</v>
      </c>
      <c r="SVZ22" s="530" t="s">
        <v>550</v>
      </c>
      <c r="SWA22" s="530" t="s">
        <v>550</v>
      </c>
      <c r="SWB22" s="530" t="s">
        <v>550</v>
      </c>
      <c r="SWC22" s="530" t="s">
        <v>550</v>
      </c>
      <c r="SWD22" s="530" t="s">
        <v>550</v>
      </c>
      <c r="SWE22" s="530" t="s">
        <v>550</v>
      </c>
      <c r="SWF22" s="530" t="s">
        <v>550</v>
      </c>
      <c r="SWG22" s="530" t="s">
        <v>550</v>
      </c>
      <c r="SWH22" s="530" t="s">
        <v>550</v>
      </c>
      <c r="SWI22" s="530" t="s">
        <v>550</v>
      </c>
      <c r="SWJ22" s="530" t="s">
        <v>550</v>
      </c>
      <c r="SWK22" s="530" t="s">
        <v>550</v>
      </c>
      <c r="SWL22" s="530" t="s">
        <v>550</v>
      </c>
      <c r="SWM22" s="530" t="s">
        <v>550</v>
      </c>
      <c r="SWN22" s="530" t="s">
        <v>550</v>
      </c>
      <c r="SWO22" s="530" t="s">
        <v>550</v>
      </c>
      <c r="SWP22" s="530" t="s">
        <v>550</v>
      </c>
      <c r="SWQ22" s="530" t="s">
        <v>550</v>
      </c>
      <c r="SWR22" s="530" t="s">
        <v>550</v>
      </c>
      <c r="SWS22" s="530" t="s">
        <v>550</v>
      </c>
      <c r="SWT22" s="530" t="s">
        <v>550</v>
      </c>
      <c r="SWU22" s="530" t="s">
        <v>550</v>
      </c>
      <c r="SWV22" s="530" t="s">
        <v>550</v>
      </c>
      <c r="SWW22" s="530" t="s">
        <v>550</v>
      </c>
      <c r="SWX22" s="530" t="s">
        <v>550</v>
      </c>
      <c r="SWY22" s="530" t="s">
        <v>550</v>
      </c>
      <c r="SWZ22" s="530" t="s">
        <v>550</v>
      </c>
      <c r="SXA22" s="530" t="s">
        <v>550</v>
      </c>
      <c r="SXB22" s="530" t="s">
        <v>550</v>
      </c>
      <c r="SXC22" s="530" t="s">
        <v>550</v>
      </c>
      <c r="SXD22" s="530" t="s">
        <v>550</v>
      </c>
      <c r="SXE22" s="530" t="s">
        <v>550</v>
      </c>
      <c r="SXF22" s="530" t="s">
        <v>550</v>
      </c>
      <c r="SXG22" s="530" t="s">
        <v>550</v>
      </c>
      <c r="SXH22" s="530" t="s">
        <v>550</v>
      </c>
      <c r="SXI22" s="530" t="s">
        <v>550</v>
      </c>
      <c r="SXJ22" s="530" t="s">
        <v>550</v>
      </c>
      <c r="SXK22" s="530" t="s">
        <v>550</v>
      </c>
      <c r="SXL22" s="530" t="s">
        <v>550</v>
      </c>
      <c r="SXM22" s="530" t="s">
        <v>550</v>
      </c>
      <c r="SXN22" s="530" t="s">
        <v>550</v>
      </c>
      <c r="SXO22" s="530" t="s">
        <v>550</v>
      </c>
      <c r="SXP22" s="530" t="s">
        <v>550</v>
      </c>
      <c r="SXQ22" s="530" t="s">
        <v>550</v>
      </c>
      <c r="SXR22" s="530" t="s">
        <v>550</v>
      </c>
      <c r="SXS22" s="530" t="s">
        <v>550</v>
      </c>
      <c r="SXT22" s="530" t="s">
        <v>550</v>
      </c>
      <c r="SXU22" s="530" t="s">
        <v>550</v>
      </c>
      <c r="SXV22" s="530" t="s">
        <v>550</v>
      </c>
      <c r="SXW22" s="530" t="s">
        <v>550</v>
      </c>
      <c r="SXX22" s="530" t="s">
        <v>550</v>
      </c>
      <c r="SXY22" s="530" t="s">
        <v>550</v>
      </c>
      <c r="SXZ22" s="530" t="s">
        <v>550</v>
      </c>
      <c r="SYA22" s="530" t="s">
        <v>550</v>
      </c>
      <c r="SYB22" s="530" t="s">
        <v>550</v>
      </c>
      <c r="SYC22" s="530" t="s">
        <v>550</v>
      </c>
      <c r="SYD22" s="530" t="s">
        <v>550</v>
      </c>
      <c r="SYE22" s="530" t="s">
        <v>550</v>
      </c>
      <c r="SYF22" s="530" t="s">
        <v>550</v>
      </c>
      <c r="SYG22" s="530" t="s">
        <v>550</v>
      </c>
      <c r="SYH22" s="530" t="s">
        <v>550</v>
      </c>
      <c r="SYI22" s="530" t="s">
        <v>550</v>
      </c>
      <c r="SYJ22" s="530" t="s">
        <v>550</v>
      </c>
      <c r="SYK22" s="530" t="s">
        <v>550</v>
      </c>
      <c r="SYL22" s="530" t="s">
        <v>550</v>
      </c>
      <c r="SYM22" s="530" t="s">
        <v>550</v>
      </c>
      <c r="SYN22" s="530" t="s">
        <v>550</v>
      </c>
      <c r="SYO22" s="530" t="s">
        <v>550</v>
      </c>
      <c r="SYP22" s="530" t="s">
        <v>550</v>
      </c>
      <c r="SYQ22" s="530" t="s">
        <v>550</v>
      </c>
      <c r="SYR22" s="530" t="s">
        <v>550</v>
      </c>
      <c r="SYS22" s="530" t="s">
        <v>550</v>
      </c>
      <c r="SYT22" s="530" t="s">
        <v>550</v>
      </c>
      <c r="SYU22" s="530" t="s">
        <v>550</v>
      </c>
      <c r="SYV22" s="530" t="s">
        <v>550</v>
      </c>
      <c r="SYW22" s="530" t="s">
        <v>550</v>
      </c>
      <c r="SYX22" s="530" t="s">
        <v>550</v>
      </c>
      <c r="SYY22" s="530" t="s">
        <v>550</v>
      </c>
      <c r="SYZ22" s="530" t="s">
        <v>550</v>
      </c>
      <c r="SZA22" s="530" t="s">
        <v>550</v>
      </c>
      <c r="SZB22" s="530" t="s">
        <v>550</v>
      </c>
      <c r="SZC22" s="530" t="s">
        <v>550</v>
      </c>
      <c r="SZD22" s="530" t="s">
        <v>550</v>
      </c>
      <c r="SZE22" s="530" t="s">
        <v>550</v>
      </c>
      <c r="SZF22" s="530" t="s">
        <v>550</v>
      </c>
      <c r="SZG22" s="530" t="s">
        <v>550</v>
      </c>
      <c r="SZH22" s="530" t="s">
        <v>550</v>
      </c>
      <c r="SZI22" s="530" t="s">
        <v>550</v>
      </c>
      <c r="SZJ22" s="530" t="s">
        <v>550</v>
      </c>
      <c r="SZK22" s="530" t="s">
        <v>550</v>
      </c>
      <c r="SZL22" s="530" t="s">
        <v>550</v>
      </c>
      <c r="SZM22" s="530" t="s">
        <v>550</v>
      </c>
      <c r="SZN22" s="530" t="s">
        <v>550</v>
      </c>
      <c r="SZO22" s="530" t="s">
        <v>550</v>
      </c>
      <c r="SZP22" s="530" t="s">
        <v>550</v>
      </c>
      <c r="SZQ22" s="530" t="s">
        <v>550</v>
      </c>
      <c r="SZR22" s="530" t="s">
        <v>550</v>
      </c>
      <c r="SZS22" s="530" t="s">
        <v>550</v>
      </c>
      <c r="SZT22" s="530" t="s">
        <v>550</v>
      </c>
      <c r="SZU22" s="530" t="s">
        <v>550</v>
      </c>
      <c r="SZV22" s="530" t="s">
        <v>550</v>
      </c>
      <c r="SZW22" s="530" t="s">
        <v>550</v>
      </c>
      <c r="SZX22" s="530" t="s">
        <v>550</v>
      </c>
      <c r="SZY22" s="530" t="s">
        <v>550</v>
      </c>
      <c r="SZZ22" s="530" t="s">
        <v>550</v>
      </c>
      <c r="TAA22" s="530" t="s">
        <v>550</v>
      </c>
      <c r="TAB22" s="530" t="s">
        <v>550</v>
      </c>
      <c r="TAC22" s="530" t="s">
        <v>550</v>
      </c>
      <c r="TAD22" s="530" t="s">
        <v>550</v>
      </c>
      <c r="TAE22" s="530" t="s">
        <v>550</v>
      </c>
      <c r="TAF22" s="530" t="s">
        <v>550</v>
      </c>
      <c r="TAG22" s="530" t="s">
        <v>550</v>
      </c>
      <c r="TAH22" s="530" t="s">
        <v>550</v>
      </c>
      <c r="TAI22" s="530" t="s">
        <v>550</v>
      </c>
      <c r="TAJ22" s="530" t="s">
        <v>550</v>
      </c>
      <c r="TAK22" s="530" t="s">
        <v>550</v>
      </c>
      <c r="TAL22" s="530" t="s">
        <v>550</v>
      </c>
      <c r="TAM22" s="530" t="s">
        <v>550</v>
      </c>
      <c r="TAN22" s="530" t="s">
        <v>550</v>
      </c>
      <c r="TAO22" s="530" t="s">
        <v>550</v>
      </c>
      <c r="TAP22" s="530" t="s">
        <v>550</v>
      </c>
      <c r="TAQ22" s="530" t="s">
        <v>550</v>
      </c>
      <c r="TAR22" s="530" t="s">
        <v>550</v>
      </c>
      <c r="TAS22" s="530" t="s">
        <v>550</v>
      </c>
      <c r="TAT22" s="530" t="s">
        <v>550</v>
      </c>
      <c r="TAU22" s="530" t="s">
        <v>550</v>
      </c>
      <c r="TAV22" s="530" t="s">
        <v>550</v>
      </c>
      <c r="TAW22" s="530" t="s">
        <v>550</v>
      </c>
      <c r="TAX22" s="530" t="s">
        <v>550</v>
      </c>
      <c r="TAY22" s="530" t="s">
        <v>550</v>
      </c>
      <c r="TAZ22" s="530" t="s">
        <v>550</v>
      </c>
      <c r="TBA22" s="530" t="s">
        <v>550</v>
      </c>
      <c r="TBB22" s="530" t="s">
        <v>550</v>
      </c>
      <c r="TBC22" s="530" t="s">
        <v>550</v>
      </c>
      <c r="TBD22" s="530" t="s">
        <v>550</v>
      </c>
      <c r="TBE22" s="530" t="s">
        <v>550</v>
      </c>
      <c r="TBF22" s="530" t="s">
        <v>550</v>
      </c>
      <c r="TBG22" s="530" t="s">
        <v>550</v>
      </c>
      <c r="TBH22" s="530" t="s">
        <v>550</v>
      </c>
      <c r="TBI22" s="530" t="s">
        <v>550</v>
      </c>
      <c r="TBJ22" s="530" t="s">
        <v>550</v>
      </c>
      <c r="TBK22" s="530" t="s">
        <v>550</v>
      </c>
      <c r="TBL22" s="530" t="s">
        <v>550</v>
      </c>
      <c r="TBM22" s="530" t="s">
        <v>550</v>
      </c>
      <c r="TBN22" s="530" t="s">
        <v>550</v>
      </c>
      <c r="TBO22" s="530" t="s">
        <v>550</v>
      </c>
      <c r="TBP22" s="530" t="s">
        <v>550</v>
      </c>
      <c r="TBQ22" s="530" t="s">
        <v>550</v>
      </c>
      <c r="TBR22" s="530" t="s">
        <v>550</v>
      </c>
      <c r="TBS22" s="530" t="s">
        <v>550</v>
      </c>
      <c r="TBT22" s="530" t="s">
        <v>550</v>
      </c>
      <c r="TBU22" s="530" t="s">
        <v>550</v>
      </c>
      <c r="TBV22" s="530" t="s">
        <v>550</v>
      </c>
      <c r="TBW22" s="530" t="s">
        <v>550</v>
      </c>
      <c r="TBX22" s="530" t="s">
        <v>550</v>
      </c>
      <c r="TBY22" s="530" t="s">
        <v>550</v>
      </c>
      <c r="TBZ22" s="530" t="s">
        <v>550</v>
      </c>
      <c r="TCA22" s="530" t="s">
        <v>550</v>
      </c>
      <c r="TCB22" s="530" t="s">
        <v>550</v>
      </c>
      <c r="TCC22" s="530" t="s">
        <v>550</v>
      </c>
      <c r="TCD22" s="530" t="s">
        <v>550</v>
      </c>
      <c r="TCE22" s="530" t="s">
        <v>550</v>
      </c>
      <c r="TCF22" s="530" t="s">
        <v>550</v>
      </c>
      <c r="TCG22" s="530" t="s">
        <v>550</v>
      </c>
      <c r="TCH22" s="530" t="s">
        <v>550</v>
      </c>
      <c r="TCI22" s="530" t="s">
        <v>550</v>
      </c>
      <c r="TCJ22" s="530" t="s">
        <v>550</v>
      </c>
      <c r="TCK22" s="530" t="s">
        <v>550</v>
      </c>
      <c r="TCL22" s="530" t="s">
        <v>550</v>
      </c>
      <c r="TCM22" s="530" t="s">
        <v>550</v>
      </c>
      <c r="TCN22" s="530" t="s">
        <v>550</v>
      </c>
      <c r="TCO22" s="530" t="s">
        <v>550</v>
      </c>
      <c r="TCP22" s="530" t="s">
        <v>550</v>
      </c>
      <c r="TCQ22" s="530" t="s">
        <v>550</v>
      </c>
      <c r="TCR22" s="530" t="s">
        <v>550</v>
      </c>
      <c r="TCS22" s="530" t="s">
        <v>550</v>
      </c>
      <c r="TCT22" s="530" t="s">
        <v>550</v>
      </c>
      <c r="TCU22" s="530" t="s">
        <v>550</v>
      </c>
      <c r="TCV22" s="530" t="s">
        <v>550</v>
      </c>
      <c r="TCW22" s="530" t="s">
        <v>550</v>
      </c>
      <c r="TCX22" s="530" t="s">
        <v>550</v>
      </c>
      <c r="TCY22" s="530" t="s">
        <v>550</v>
      </c>
      <c r="TCZ22" s="530" t="s">
        <v>550</v>
      </c>
      <c r="TDA22" s="530" t="s">
        <v>550</v>
      </c>
      <c r="TDB22" s="530" t="s">
        <v>550</v>
      </c>
      <c r="TDC22" s="530" t="s">
        <v>550</v>
      </c>
      <c r="TDD22" s="530" t="s">
        <v>550</v>
      </c>
      <c r="TDE22" s="530" t="s">
        <v>550</v>
      </c>
      <c r="TDF22" s="530" t="s">
        <v>550</v>
      </c>
      <c r="TDG22" s="530" t="s">
        <v>550</v>
      </c>
      <c r="TDH22" s="530" t="s">
        <v>550</v>
      </c>
      <c r="TDI22" s="530" t="s">
        <v>550</v>
      </c>
      <c r="TDJ22" s="530" t="s">
        <v>550</v>
      </c>
      <c r="TDK22" s="530" t="s">
        <v>550</v>
      </c>
      <c r="TDL22" s="530" t="s">
        <v>550</v>
      </c>
      <c r="TDM22" s="530" t="s">
        <v>550</v>
      </c>
      <c r="TDN22" s="530" t="s">
        <v>550</v>
      </c>
      <c r="TDO22" s="530" t="s">
        <v>550</v>
      </c>
      <c r="TDP22" s="530" t="s">
        <v>550</v>
      </c>
      <c r="TDQ22" s="530" t="s">
        <v>550</v>
      </c>
      <c r="TDR22" s="530" t="s">
        <v>550</v>
      </c>
      <c r="TDS22" s="530" t="s">
        <v>550</v>
      </c>
      <c r="TDT22" s="530" t="s">
        <v>550</v>
      </c>
      <c r="TDU22" s="530" t="s">
        <v>550</v>
      </c>
      <c r="TDV22" s="530" t="s">
        <v>550</v>
      </c>
      <c r="TDW22" s="530" t="s">
        <v>550</v>
      </c>
      <c r="TDX22" s="530" t="s">
        <v>550</v>
      </c>
      <c r="TDY22" s="530" t="s">
        <v>550</v>
      </c>
      <c r="TDZ22" s="530" t="s">
        <v>550</v>
      </c>
      <c r="TEA22" s="530" t="s">
        <v>550</v>
      </c>
      <c r="TEB22" s="530" t="s">
        <v>550</v>
      </c>
      <c r="TEC22" s="530" t="s">
        <v>550</v>
      </c>
      <c r="TED22" s="530" t="s">
        <v>550</v>
      </c>
      <c r="TEE22" s="530" t="s">
        <v>550</v>
      </c>
      <c r="TEF22" s="530" t="s">
        <v>550</v>
      </c>
      <c r="TEG22" s="530" t="s">
        <v>550</v>
      </c>
      <c r="TEH22" s="530" t="s">
        <v>550</v>
      </c>
      <c r="TEI22" s="530" t="s">
        <v>550</v>
      </c>
      <c r="TEJ22" s="530" t="s">
        <v>550</v>
      </c>
      <c r="TEK22" s="530" t="s">
        <v>550</v>
      </c>
      <c r="TEL22" s="530" t="s">
        <v>550</v>
      </c>
      <c r="TEM22" s="530" t="s">
        <v>550</v>
      </c>
      <c r="TEN22" s="530" t="s">
        <v>550</v>
      </c>
      <c r="TEO22" s="530" t="s">
        <v>550</v>
      </c>
      <c r="TEP22" s="530" t="s">
        <v>550</v>
      </c>
      <c r="TEQ22" s="530" t="s">
        <v>550</v>
      </c>
      <c r="TER22" s="530" t="s">
        <v>550</v>
      </c>
      <c r="TES22" s="530" t="s">
        <v>550</v>
      </c>
      <c r="TET22" s="530" t="s">
        <v>550</v>
      </c>
      <c r="TEU22" s="530" t="s">
        <v>550</v>
      </c>
      <c r="TEV22" s="530" t="s">
        <v>550</v>
      </c>
      <c r="TEW22" s="530" t="s">
        <v>550</v>
      </c>
      <c r="TEX22" s="530" t="s">
        <v>550</v>
      </c>
      <c r="TEY22" s="530" t="s">
        <v>550</v>
      </c>
      <c r="TEZ22" s="530" t="s">
        <v>550</v>
      </c>
      <c r="TFA22" s="530" t="s">
        <v>550</v>
      </c>
      <c r="TFB22" s="530" t="s">
        <v>550</v>
      </c>
      <c r="TFC22" s="530" t="s">
        <v>550</v>
      </c>
      <c r="TFD22" s="530" t="s">
        <v>550</v>
      </c>
      <c r="TFE22" s="530" t="s">
        <v>550</v>
      </c>
      <c r="TFF22" s="530" t="s">
        <v>550</v>
      </c>
      <c r="TFG22" s="530" t="s">
        <v>550</v>
      </c>
      <c r="TFH22" s="530" t="s">
        <v>550</v>
      </c>
      <c r="TFI22" s="530" t="s">
        <v>550</v>
      </c>
      <c r="TFJ22" s="530" t="s">
        <v>550</v>
      </c>
      <c r="TFK22" s="530" t="s">
        <v>550</v>
      </c>
      <c r="TFL22" s="530" t="s">
        <v>550</v>
      </c>
      <c r="TFM22" s="530" t="s">
        <v>550</v>
      </c>
      <c r="TFN22" s="530" t="s">
        <v>550</v>
      </c>
      <c r="TFO22" s="530" t="s">
        <v>550</v>
      </c>
      <c r="TFP22" s="530" t="s">
        <v>550</v>
      </c>
      <c r="TFQ22" s="530" t="s">
        <v>550</v>
      </c>
      <c r="TFR22" s="530" t="s">
        <v>550</v>
      </c>
      <c r="TFS22" s="530" t="s">
        <v>550</v>
      </c>
      <c r="TFT22" s="530" t="s">
        <v>550</v>
      </c>
      <c r="TFU22" s="530" t="s">
        <v>550</v>
      </c>
      <c r="TFV22" s="530" t="s">
        <v>550</v>
      </c>
      <c r="TFW22" s="530" t="s">
        <v>550</v>
      </c>
      <c r="TFX22" s="530" t="s">
        <v>550</v>
      </c>
      <c r="TFY22" s="530" t="s">
        <v>550</v>
      </c>
      <c r="TFZ22" s="530" t="s">
        <v>550</v>
      </c>
      <c r="TGA22" s="530" t="s">
        <v>550</v>
      </c>
      <c r="TGB22" s="530" t="s">
        <v>550</v>
      </c>
      <c r="TGC22" s="530" t="s">
        <v>550</v>
      </c>
      <c r="TGD22" s="530" t="s">
        <v>550</v>
      </c>
      <c r="TGE22" s="530" t="s">
        <v>550</v>
      </c>
      <c r="TGF22" s="530" t="s">
        <v>550</v>
      </c>
      <c r="TGG22" s="530" t="s">
        <v>550</v>
      </c>
      <c r="TGH22" s="530" t="s">
        <v>550</v>
      </c>
      <c r="TGI22" s="530" t="s">
        <v>550</v>
      </c>
      <c r="TGJ22" s="530" t="s">
        <v>550</v>
      </c>
      <c r="TGK22" s="530" t="s">
        <v>550</v>
      </c>
      <c r="TGL22" s="530" t="s">
        <v>550</v>
      </c>
      <c r="TGM22" s="530" t="s">
        <v>550</v>
      </c>
      <c r="TGN22" s="530" t="s">
        <v>550</v>
      </c>
      <c r="TGO22" s="530" t="s">
        <v>550</v>
      </c>
      <c r="TGP22" s="530" t="s">
        <v>550</v>
      </c>
      <c r="TGQ22" s="530" t="s">
        <v>550</v>
      </c>
      <c r="TGR22" s="530" t="s">
        <v>550</v>
      </c>
      <c r="TGS22" s="530" t="s">
        <v>550</v>
      </c>
      <c r="TGT22" s="530" t="s">
        <v>550</v>
      </c>
      <c r="TGU22" s="530" t="s">
        <v>550</v>
      </c>
      <c r="TGV22" s="530" t="s">
        <v>550</v>
      </c>
      <c r="TGW22" s="530" t="s">
        <v>550</v>
      </c>
      <c r="TGX22" s="530" t="s">
        <v>550</v>
      </c>
      <c r="TGY22" s="530" t="s">
        <v>550</v>
      </c>
      <c r="TGZ22" s="530" t="s">
        <v>550</v>
      </c>
      <c r="THA22" s="530" t="s">
        <v>550</v>
      </c>
      <c r="THB22" s="530" t="s">
        <v>550</v>
      </c>
      <c r="THC22" s="530" t="s">
        <v>550</v>
      </c>
      <c r="THD22" s="530" t="s">
        <v>550</v>
      </c>
      <c r="THE22" s="530" t="s">
        <v>550</v>
      </c>
      <c r="THF22" s="530" t="s">
        <v>550</v>
      </c>
      <c r="THG22" s="530" t="s">
        <v>550</v>
      </c>
      <c r="THH22" s="530" t="s">
        <v>550</v>
      </c>
      <c r="THI22" s="530" t="s">
        <v>550</v>
      </c>
      <c r="THJ22" s="530" t="s">
        <v>550</v>
      </c>
      <c r="THK22" s="530" t="s">
        <v>550</v>
      </c>
      <c r="THL22" s="530" t="s">
        <v>550</v>
      </c>
      <c r="THM22" s="530" t="s">
        <v>550</v>
      </c>
      <c r="THN22" s="530" t="s">
        <v>550</v>
      </c>
      <c r="THO22" s="530" t="s">
        <v>550</v>
      </c>
      <c r="THP22" s="530" t="s">
        <v>550</v>
      </c>
      <c r="THQ22" s="530" t="s">
        <v>550</v>
      </c>
      <c r="THR22" s="530" t="s">
        <v>550</v>
      </c>
      <c r="THS22" s="530" t="s">
        <v>550</v>
      </c>
      <c r="THT22" s="530" t="s">
        <v>550</v>
      </c>
      <c r="THU22" s="530" t="s">
        <v>550</v>
      </c>
      <c r="THV22" s="530" t="s">
        <v>550</v>
      </c>
      <c r="THW22" s="530" t="s">
        <v>550</v>
      </c>
      <c r="THX22" s="530" t="s">
        <v>550</v>
      </c>
      <c r="THY22" s="530" t="s">
        <v>550</v>
      </c>
      <c r="THZ22" s="530" t="s">
        <v>550</v>
      </c>
      <c r="TIA22" s="530" t="s">
        <v>550</v>
      </c>
      <c r="TIB22" s="530" t="s">
        <v>550</v>
      </c>
      <c r="TIC22" s="530" t="s">
        <v>550</v>
      </c>
      <c r="TID22" s="530" t="s">
        <v>550</v>
      </c>
      <c r="TIE22" s="530" t="s">
        <v>550</v>
      </c>
      <c r="TIF22" s="530" t="s">
        <v>550</v>
      </c>
      <c r="TIG22" s="530" t="s">
        <v>550</v>
      </c>
      <c r="TIH22" s="530" t="s">
        <v>550</v>
      </c>
      <c r="TII22" s="530" t="s">
        <v>550</v>
      </c>
      <c r="TIJ22" s="530" t="s">
        <v>550</v>
      </c>
      <c r="TIK22" s="530" t="s">
        <v>550</v>
      </c>
      <c r="TIL22" s="530" t="s">
        <v>550</v>
      </c>
      <c r="TIM22" s="530" t="s">
        <v>550</v>
      </c>
      <c r="TIN22" s="530" t="s">
        <v>550</v>
      </c>
      <c r="TIO22" s="530" t="s">
        <v>550</v>
      </c>
      <c r="TIP22" s="530" t="s">
        <v>550</v>
      </c>
      <c r="TIQ22" s="530" t="s">
        <v>550</v>
      </c>
      <c r="TIR22" s="530" t="s">
        <v>550</v>
      </c>
      <c r="TIS22" s="530" t="s">
        <v>550</v>
      </c>
      <c r="TIT22" s="530" t="s">
        <v>550</v>
      </c>
      <c r="TIU22" s="530" t="s">
        <v>550</v>
      </c>
      <c r="TIV22" s="530" t="s">
        <v>550</v>
      </c>
      <c r="TIW22" s="530" t="s">
        <v>550</v>
      </c>
      <c r="TIX22" s="530" t="s">
        <v>550</v>
      </c>
      <c r="TIY22" s="530" t="s">
        <v>550</v>
      </c>
      <c r="TIZ22" s="530" t="s">
        <v>550</v>
      </c>
      <c r="TJA22" s="530" t="s">
        <v>550</v>
      </c>
      <c r="TJB22" s="530" t="s">
        <v>550</v>
      </c>
      <c r="TJC22" s="530" t="s">
        <v>550</v>
      </c>
      <c r="TJD22" s="530" t="s">
        <v>550</v>
      </c>
      <c r="TJE22" s="530" t="s">
        <v>550</v>
      </c>
      <c r="TJF22" s="530" t="s">
        <v>550</v>
      </c>
      <c r="TJG22" s="530" t="s">
        <v>550</v>
      </c>
      <c r="TJH22" s="530" t="s">
        <v>550</v>
      </c>
      <c r="TJI22" s="530" t="s">
        <v>550</v>
      </c>
      <c r="TJJ22" s="530" t="s">
        <v>550</v>
      </c>
      <c r="TJK22" s="530" t="s">
        <v>550</v>
      </c>
      <c r="TJL22" s="530" t="s">
        <v>550</v>
      </c>
      <c r="TJM22" s="530" t="s">
        <v>550</v>
      </c>
      <c r="TJN22" s="530" t="s">
        <v>550</v>
      </c>
      <c r="TJO22" s="530" t="s">
        <v>550</v>
      </c>
      <c r="TJP22" s="530" t="s">
        <v>550</v>
      </c>
      <c r="TJQ22" s="530" t="s">
        <v>550</v>
      </c>
      <c r="TJR22" s="530" t="s">
        <v>550</v>
      </c>
      <c r="TJS22" s="530" t="s">
        <v>550</v>
      </c>
      <c r="TJT22" s="530" t="s">
        <v>550</v>
      </c>
      <c r="TJU22" s="530" t="s">
        <v>550</v>
      </c>
      <c r="TJV22" s="530" t="s">
        <v>550</v>
      </c>
      <c r="TJW22" s="530" t="s">
        <v>550</v>
      </c>
      <c r="TJX22" s="530" t="s">
        <v>550</v>
      </c>
      <c r="TJY22" s="530" t="s">
        <v>550</v>
      </c>
      <c r="TJZ22" s="530" t="s">
        <v>550</v>
      </c>
      <c r="TKA22" s="530" t="s">
        <v>550</v>
      </c>
      <c r="TKB22" s="530" t="s">
        <v>550</v>
      </c>
      <c r="TKC22" s="530" t="s">
        <v>550</v>
      </c>
      <c r="TKD22" s="530" t="s">
        <v>550</v>
      </c>
      <c r="TKE22" s="530" t="s">
        <v>550</v>
      </c>
      <c r="TKF22" s="530" t="s">
        <v>550</v>
      </c>
      <c r="TKG22" s="530" t="s">
        <v>550</v>
      </c>
      <c r="TKH22" s="530" t="s">
        <v>550</v>
      </c>
      <c r="TKI22" s="530" t="s">
        <v>550</v>
      </c>
      <c r="TKJ22" s="530" t="s">
        <v>550</v>
      </c>
      <c r="TKK22" s="530" t="s">
        <v>550</v>
      </c>
      <c r="TKL22" s="530" t="s">
        <v>550</v>
      </c>
      <c r="TKM22" s="530" t="s">
        <v>550</v>
      </c>
      <c r="TKN22" s="530" t="s">
        <v>550</v>
      </c>
      <c r="TKO22" s="530" t="s">
        <v>550</v>
      </c>
      <c r="TKP22" s="530" t="s">
        <v>550</v>
      </c>
      <c r="TKQ22" s="530" t="s">
        <v>550</v>
      </c>
      <c r="TKR22" s="530" t="s">
        <v>550</v>
      </c>
      <c r="TKS22" s="530" t="s">
        <v>550</v>
      </c>
      <c r="TKT22" s="530" t="s">
        <v>550</v>
      </c>
      <c r="TKU22" s="530" t="s">
        <v>550</v>
      </c>
      <c r="TKV22" s="530" t="s">
        <v>550</v>
      </c>
      <c r="TKW22" s="530" t="s">
        <v>550</v>
      </c>
      <c r="TKX22" s="530" t="s">
        <v>550</v>
      </c>
      <c r="TKY22" s="530" t="s">
        <v>550</v>
      </c>
      <c r="TKZ22" s="530" t="s">
        <v>550</v>
      </c>
      <c r="TLA22" s="530" t="s">
        <v>550</v>
      </c>
      <c r="TLB22" s="530" t="s">
        <v>550</v>
      </c>
      <c r="TLC22" s="530" t="s">
        <v>550</v>
      </c>
      <c r="TLD22" s="530" t="s">
        <v>550</v>
      </c>
      <c r="TLE22" s="530" t="s">
        <v>550</v>
      </c>
      <c r="TLF22" s="530" t="s">
        <v>550</v>
      </c>
      <c r="TLG22" s="530" t="s">
        <v>550</v>
      </c>
      <c r="TLH22" s="530" t="s">
        <v>550</v>
      </c>
      <c r="TLI22" s="530" t="s">
        <v>550</v>
      </c>
      <c r="TLJ22" s="530" t="s">
        <v>550</v>
      </c>
      <c r="TLK22" s="530" t="s">
        <v>550</v>
      </c>
      <c r="TLL22" s="530" t="s">
        <v>550</v>
      </c>
      <c r="TLM22" s="530" t="s">
        <v>550</v>
      </c>
      <c r="TLN22" s="530" t="s">
        <v>550</v>
      </c>
      <c r="TLO22" s="530" t="s">
        <v>550</v>
      </c>
      <c r="TLP22" s="530" t="s">
        <v>550</v>
      </c>
      <c r="TLQ22" s="530" t="s">
        <v>550</v>
      </c>
      <c r="TLR22" s="530" t="s">
        <v>550</v>
      </c>
      <c r="TLS22" s="530" t="s">
        <v>550</v>
      </c>
      <c r="TLT22" s="530" t="s">
        <v>550</v>
      </c>
      <c r="TLU22" s="530" t="s">
        <v>550</v>
      </c>
      <c r="TLV22" s="530" t="s">
        <v>550</v>
      </c>
      <c r="TLW22" s="530" t="s">
        <v>550</v>
      </c>
      <c r="TLX22" s="530" t="s">
        <v>550</v>
      </c>
      <c r="TLY22" s="530" t="s">
        <v>550</v>
      </c>
      <c r="TLZ22" s="530" t="s">
        <v>550</v>
      </c>
      <c r="TMA22" s="530" t="s">
        <v>550</v>
      </c>
      <c r="TMB22" s="530" t="s">
        <v>550</v>
      </c>
      <c r="TMC22" s="530" t="s">
        <v>550</v>
      </c>
      <c r="TMD22" s="530" t="s">
        <v>550</v>
      </c>
      <c r="TME22" s="530" t="s">
        <v>550</v>
      </c>
      <c r="TMF22" s="530" t="s">
        <v>550</v>
      </c>
      <c r="TMG22" s="530" t="s">
        <v>550</v>
      </c>
      <c r="TMH22" s="530" t="s">
        <v>550</v>
      </c>
      <c r="TMI22" s="530" t="s">
        <v>550</v>
      </c>
      <c r="TMJ22" s="530" t="s">
        <v>550</v>
      </c>
      <c r="TMK22" s="530" t="s">
        <v>550</v>
      </c>
      <c r="TML22" s="530" t="s">
        <v>550</v>
      </c>
      <c r="TMM22" s="530" t="s">
        <v>550</v>
      </c>
      <c r="TMN22" s="530" t="s">
        <v>550</v>
      </c>
      <c r="TMO22" s="530" t="s">
        <v>550</v>
      </c>
      <c r="TMP22" s="530" t="s">
        <v>550</v>
      </c>
      <c r="TMQ22" s="530" t="s">
        <v>550</v>
      </c>
      <c r="TMR22" s="530" t="s">
        <v>550</v>
      </c>
      <c r="TMS22" s="530" t="s">
        <v>550</v>
      </c>
      <c r="TMT22" s="530" t="s">
        <v>550</v>
      </c>
      <c r="TMU22" s="530" t="s">
        <v>550</v>
      </c>
      <c r="TMV22" s="530" t="s">
        <v>550</v>
      </c>
      <c r="TMW22" s="530" t="s">
        <v>550</v>
      </c>
      <c r="TMX22" s="530" t="s">
        <v>550</v>
      </c>
      <c r="TMY22" s="530" t="s">
        <v>550</v>
      </c>
      <c r="TMZ22" s="530" t="s">
        <v>550</v>
      </c>
      <c r="TNA22" s="530" t="s">
        <v>550</v>
      </c>
      <c r="TNB22" s="530" t="s">
        <v>550</v>
      </c>
      <c r="TNC22" s="530" t="s">
        <v>550</v>
      </c>
      <c r="TND22" s="530" t="s">
        <v>550</v>
      </c>
      <c r="TNE22" s="530" t="s">
        <v>550</v>
      </c>
      <c r="TNF22" s="530" t="s">
        <v>550</v>
      </c>
      <c r="TNG22" s="530" t="s">
        <v>550</v>
      </c>
      <c r="TNH22" s="530" t="s">
        <v>550</v>
      </c>
      <c r="TNI22" s="530" t="s">
        <v>550</v>
      </c>
      <c r="TNJ22" s="530" t="s">
        <v>550</v>
      </c>
      <c r="TNK22" s="530" t="s">
        <v>550</v>
      </c>
      <c r="TNL22" s="530" t="s">
        <v>550</v>
      </c>
      <c r="TNM22" s="530" t="s">
        <v>550</v>
      </c>
      <c r="TNN22" s="530" t="s">
        <v>550</v>
      </c>
      <c r="TNO22" s="530" t="s">
        <v>550</v>
      </c>
      <c r="TNP22" s="530" t="s">
        <v>550</v>
      </c>
      <c r="TNQ22" s="530" t="s">
        <v>550</v>
      </c>
      <c r="TNR22" s="530" t="s">
        <v>550</v>
      </c>
      <c r="TNS22" s="530" t="s">
        <v>550</v>
      </c>
      <c r="TNT22" s="530" t="s">
        <v>550</v>
      </c>
      <c r="TNU22" s="530" t="s">
        <v>550</v>
      </c>
      <c r="TNV22" s="530" t="s">
        <v>550</v>
      </c>
      <c r="TNW22" s="530" t="s">
        <v>550</v>
      </c>
      <c r="TNX22" s="530" t="s">
        <v>550</v>
      </c>
      <c r="TNY22" s="530" t="s">
        <v>550</v>
      </c>
      <c r="TNZ22" s="530" t="s">
        <v>550</v>
      </c>
      <c r="TOA22" s="530" t="s">
        <v>550</v>
      </c>
      <c r="TOB22" s="530" t="s">
        <v>550</v>
      </c>
      <c r="TOC22" s="530" t="s">
        <v>550</v>
      </c>
      <c r="TOD22" s="530" t="s">
        <v>550</v>
      </c>
      <c r="TOE22" s="530" t="s">
        <v>550</v>
      </c>
      <c r="TOF22" s="530" t="s">
        <v>550</v>
      </c>
      <c r="TOG22" s="530" t="s">
        <v>550</v>
      </c>
      <c r="TOH22" s="530" t="s">
        <v>550</v>
      </c>
      <c r="TOI22" s="530" t="s">
        <v>550</v>
      </c>
      <c r="TOJ22" s="530" t="s">
        <v>550</v>
      </c>
      <c r="TOK22" s="530" t="s">
        <v>550</v>
      </c>
      <c r="TOL22" s="530" t="s">
        <v>550</v>
      </c>
      <c r="TOM22" s="530" t="s">
        <v>550</v>
      </c>
      <c r="TON22" s="530" t="s">
        <v>550</v>
      </c>
      <c r="TOO22" s="530" t="s">
        <v>550</v>
      </c>
      <c r="TOP22" s="530" t="s">
        <v>550</v>
      </c>
      <c r="TOQ22" s="530" t="s">
        <v>550</v>
      </c>
      <c r="TOR22" s="530" t="s">
        <v>550</v>
      </c>
      <c r="TOS22" s="530" t="s">
        <v>550</v>
      </c>
      <c r="TOT22" s="530" t="s">
        <v>550</v>
      </c>
      <c r="TOU22" s="530" t="s">
        <v>550</v>
      </c>
      <c r="TOV22" s="530" t="s">
        <v>550</v>
      </c>
      <c r="TOW22" s="530" t="s">
        <v>550</v>
      </c>
      <c r="TOX22" s="530" t="s">
        <v>550</v>
      </c>
      <c r="TOY22" s="530" t="s">
        <v>550</v>
      </c>
      <c r="TOZ22" s="530" t="s">
        <v>550</v>
      </c>
      <c r="TPA22" s="530" t="s">
        <v>550</v>
      </c>
      <c r="TPB22" s="530" t="s">
        <v>550</v>
      </c>
      <c r="TPC22" s="530" t="s">
        <v>550</v>
      </c>
      <c r="TPD22" s="530" t="s">
        <v>550</v>
      </c>
      <c r="TPE22" s="530" t="s">
        <v>550</v>
      </c>
      <c r="TPF22" s="530" t="s">
        <v>550</v>
      </c>
      <c r="TPG22" s="530" t="s">
        <v>550</v>
      </c>
      <c r="TPH22" s="530" t="s">
        <v>550</v>
      </c>
      <c r="TPI22" s="530" t="s">
        <v>550</v>
      </c>
      <c r="TPJ22" s="530" t="s">
        <v>550</v>
      </c>
      <c r="TPK22" s="530" t="s">
        <v>550</v>
      </c>
      <c r="TPL22" s="530" t="s">
        <v>550</v>
      </c>
      <c r="TPM22" s="530" t="s">
        <v>550</v>
      </c>
      <c r="TPN22" s="530" t="s">
        <v>550</v>
      </c>
      <c r="TPO22" s="530" t="s">
        <v>550</v>
      </c>
      <c r="TPP22" s="530" t="s">
        <v>550</v>
      </c>
      <c r="TPQ22" s="530" t="s">
        <v>550</v>
      </c>
      <c r="TPR22" s="530" t="s">
        <v>550</v>
      </c>
      <c r="TPS22" s="530" t="s">
        <v>550</v>
      </c>
      <c r="TPT22" s="530" t="s">
        <v>550</v>
      </c>
      <c r="TPU22" s="530" t="s">
        <v>550</v>
      </c>
      <c r="TPV22" s="530" t="s">
        <v>550</v>
      </c>
      <c r="TPW22" s="530" t="s">
        <v>550</v>
      </c>
      <c r="TPX22" s="530" t="s">
        <v>550</v>
      </c>
      <c r="TPY22" s="530" t="s">
        <v>550</v>
      </c>
      <c r="TPZ22" s="530" t="s">
        <v>550</v>
      </c>
      <c r="TQA22" s="530" t="s">
        <v>550</v>
      </c>
      <c r="TQB22" s="530" t="s">
        <v>550</v>
      </c>
      <c r="TQC22" s="530" t="s">
        <v>550</v>
      </c>
      <c r="TQD22" s="530" t="s">
        <v>550</v>
      </c>
      <c r="TQE22" s="530" t="s">
        <v>550</v>
      </c>
      <c r="TQF22" s="530" t="s">
        <v>550</v>
      </c>
      <c r="TQG22" s="530" t="s">
        <v>550</v>
      </c>
      <c r="TQH22" s="530" t="s">
        <v>550</v>
      </c>
      <c r="TQI22" s="530" t="s">
        <v>550</v>
      </c>
      <c r="TQJ22" s="530" t="s">
        <v>550</v>
      </c>
      <c r="TQK22" s="530" t="s">
        <v>550</v>
      </c>
      <c r="TQL22" s="530" t="s">
        <v>550</v>
      </c>
      <c r="TQM22" s="530" t="s">
        <v>550</v>
      </c>
      <c r="TQN22" s="530" t="s">
        <v>550</v>
      </c>
      <c r="TQO22" s="530" t="s">
        <v>550</v>
      </c>
      <c r="TQP22" s="530" t="s">
        <v>550</v>
      </c>
      <c r="TQQ22" s="530" t="s">
        <v>550</v>
      </c>
      <c r="TQR22" s="530" t="s">
        <v>550</v>
      </c>
      <c r="TQS22" s="530" t="s">
        <v>550</v>
      </c>
      <c r="TQT22" s="530" t="s">
        <v>550</v>
      </c>
      <c r="TQU22" s="530" t="s">
        <v>550</v>
      </c>
      <c r="TQV22" s="530" t="s">
        <v>550</v>
      </c>
      <c r="TQW22" s="530" t="s">
        <v>550</v>
      </c>
      <c r="TQX22" s="530" t="s">
        <v>550</v>
      </c>
      <c r="TQY22" s="530" t="s">
        <v>550</v>
      </c>
      <c r="TQZ22" s="530" t="s">
        <v>550</v>
      </c>
      <c r="TRA22" s="530" t="s">
        <v>550</v>
      </c>
      <c r="TRB22" s="530" t="s">
        <v>550</v>
      </c>
      <c r="TRC22" s="530" t="s">
        <v>550</v>
      </c>
      <c r="TRD22" s="530" t="s">
        <v>550</v>
      </c>
      <c r="TRE22" s="530" t="s">
        <v>550</v>
      </c>
      <c r="TRF22" s="530" t="s">
        <v>550</v>
      </c>
      <c r="TRG22" s="530" t="s">
        <v>550</v>
      </c>
      <c r="TRH22" s="530" t="s">
        <v>550</v>
      </c>
      <c r="TRI22" s="530" t="s">
        <v>550</v>
      </c>
      <c r="TRJ22" s="530" t="s">
        <v>550</v>
      </c>
      <c r="TRK22" s="530" t="s">
        <v>550</v>
      </c>
      <c r="TRL22" s="530" t="s">
        <v>550</v>
      </c>
      <c r="TRM22" s="530" t="s">
        <v>550</v>
      </c>
      <c r="TRN22" s="530" t="s">
        <v>550</v>
      </c>
      <c r="TRO22" s="530" t="s">
        <v>550</v>
      </c>
      <c r="TRP22" s="530" t="s">
        <v>550</v>
      </c>
      <c r="TRQ22" s="530" t="s">
        <v>550</v>
      </c>
      <c r="TRR22" s="530" t="s">
        <v>550</v>
      </c>
      <c r="TRS22" s="530" t="s">
        <v>550</v>
      </c>
      <c r="TRT22" s="530" t="s">
        <v>550</v>
      </c>
      <c r="TRU22" s="530" t="s">
        <v>550</v>
      </c>
      <c r="TRV22" s="530" t="s">
        <v>550</v>
      </c>
      <c r="TRW22" s="530" t="s">
        <v>550</v>
      </c>
      <c r="TRX22" s="530" t="s">
        <v>550</v>
      </c>
      <c r="TRY22" s="530" t="s">
        <v>550</v>
      </c>
      <c r="TRZ22" s="530" t="s">
        <v>550</v>
      </c>
      <c r="TSA22" s="530" t="s">
        <v>550</v>
      </c>
      <c r="TSB22" s="530" t="s">
        <v>550</v>
      </c>
      <c r="TSC22" s="530" t="s">
        <v>550</v>
      </c>
      <c r="TSD22" s="530" t="s">
        <v>550</v>
      </c>
      <c r="TSE22" s="530" t="s">
        <v>550</v>
      </c>
      <c r="TSF22" s="530" t="s">
        <v>550</v>
      </c>
      <c r="TSG22" s="530" t="s">
        <v>550</v>
      </c>
      <c r="TSH22" s="530" t="s">
        <v>550</v>
      </c>
      <c r="TSI22" s="530" t="s">
        <v>550</v>
      </c>
      <c r="TSJ22" s="530" t="s">
        <v>550</v>
      </c>
      <c r="TSK22" s="530" t="s">
        <v>550</v>
      </c>
      <c r="TSL22" s="530" t="s">
        <v>550</v>
      </c>
      <c r="TSM22" s="530" t="s">
        <v>550</v>
      </c>
      <c r="TSN22" s="530" t="s">
        <v>550</v>
      </c>
      <c r="TSO22" s="530" t="s">
        <v>550</v>
      </c>
      <c r="TSP22" s="530" t="s">
        <v>550</v>
      </c>
      <c r="TSQ22" s="530" t="s">
        <v>550</v>
      </c>
      <c r="TSR22" s="530" t="s">
        <v>550</v>
      </c>
      <c r="TSS22" s="530" t="s">
        <v>550</v>
      </c>
      <c r="TST22" s="530" t="s">
        <v>550</v>
      </c>
      <c r="TSU22" s="530" t="s">
        <v>550</v>
      </c>
      <c r="TSV22" s="530" t="s">
        <v>550</v>
      </c>
      <c r="TSW22" s="530" t="s">
        <v>550</v>
      </c>
      <c r="TSX22" s="530" t="s">
        <v>550</v>
      </c>
      <c r="TSY22" s="530" t="s">
        <v>550</v>
      </c>
      <c r="TSZ22" s="530" t="s">
        <v>550</v>
      </c>
      <c r="TTA22" s="530" t="s">
        <v>550</v>
      </c>
      <c r="TTB22" s="530" t="s">
        <v>550</v>
      </c>
      <c r="TTC22" s="530" t="s">
        <v>550</v>
      </c>
      <c r="TTD22" s="530" t="s">
        <v>550</v>
      </c>
      <c r="TTE22" s="530" t="s">
        <v>550</v>
      </c>
      <c r="TTF22" s="530" t="s">
        <v>550</v>
      </c>
      <c r="TTG22" s="530" t="s">
        <v>550</v>
      </c>
      <c r="TTH22" s="530" t="s">
        <v>550</v>
      </c>
      <c r="TTI22" s="530" t="s">
        <v>550</v>
      </c>
      <c r="TTJ22" s="530" t="s">
        <v>550</v>
      </c>
      <c r="TTK22" s="530" t="s">
        <v>550</v>
      </c>
      <c r="TTL22" s="530" t="s">
        <v>550</v>
      </c>
      <c r="TTM22" s="530" t="s">
        <v>550</v>
      </c>
      <c r="TTN22" s="530" t="s">
        <v>550</v>
      </c>
      <c r="TTO22" s="530" t="s">
        <v>550</v>
      </c>
      <c r="TTP22" s="530" t="s">
        <v>550</v>
      </c>
      <c r="TTQ22" s="530" t="s">
        <v>550</v>
      </c>
      <c r="TTR22" s="530" t="s">
        <v>550</v>
      </c>
      <c r="TTS22" s="530" t="s">
        <v>550</v>
      </c>
      <c r="TTT22" s="530" t="s">
        <v>550</v>
      </c>
      <c r="TTU22" s="530" t="s">
        <v>550</v>
      </c>
      <c r="TTV22" s="530" t="s">
        <v>550</v>
      </c>
      <c r="TTW22" s="530" t="s">
        <v>550</v>
      </c>
      <c r="TTX22" s="530" t="s">
        <v>550</v>
      </c>
      <c r="TTY22" s="530" t="s">
        <v>550</v>
      </c>
      <c r="TTZ22" s="530" t="s">
        <v>550</v>
      </c>
      <c r="TUA22" s="530" t="s">
        <v>550</v>
      </c>
      <c r="TUB22" s="530" t="s">
        <v>550</v>
      </c>
      <c r="TUC22" s="530" t="s">
        <v>550</v>
      </c>
      <c r="TUD22" s="530" t="s">
        <v>550</v>
      </c>
      <c r="TUE22" s="530" t="s">
        <v>550</v>
      </c>
      <c r="TUF22" s="530" t="s">
        <v>550</v>
      </c>
      <c r="TUG22" s="530" t="s">
        <v>550</v>
      </c>
      <c r="TUH22" s="530" t="s">
        <v>550</v>
      </c>
      <c r="TUI22" s="530" t="s">
        <v>550</v>
      </c>
      <c r="TUJ22" s="530" t="s">
        <v>550</v>
      </c>
      <c r="TUK22" s="530" t="s">
        <v>550</v>
      </c>
      <c r="TUL22" s="530" t="s">
        <v>550</v>
      </c>
      <c r="TUM22" s="530" t="s">
        <v>550</v>
      </c>
      <c r="TUN22" s="530" t="s">
        <v>550</v>
      </c>
      <c r="TUO22" s="530" t="s">
        <v>550</v>
      </c>
      <c r="TUP22" s="530" t="s">
        <v>550</v>
      </c>
      <c r="TUQ22" s="530" t="s">
        <v>550</v>
      </c>
      <c r="TUR22" s="530" t="s">
        <v>550</v>
      </c>
      <c r="TUS22" s="530" t="s">
        <v>550</v>
      </c>
      <c r="TUT22" s="530" t="s">
        <v>550</v>
      </c>
      <c r="TUU22" s="530" t="s">
        <v>550</v>
      </c>
      <c r="TUV22" s="530" t="s">
        <v>550</v>
      </c>
      <c r="TUW22" s="530" t="s">
        <v>550</v>
      </c>
      <c r="TUX22" s="530" t="s">
        <v>550</v>
      </c>
      <c r="TUY22" s="530" t="s">
        <v>550</v>
      </c>
      <c r="TUZ22" s="530" t="s">
        <v>550</v>
      </c>
      <c r="TVA22" s="530" t="s">
        <v>550</v>
      </c>
      <c r="TVB22" s="530" t="s">
        <v>550</v>
      </c>
      <c r="TVC22" s="530" t="s">
        <v>550</v>
      </c>
      <c r="TVD22" s="530" t="s">
        <v>550</v>
      </c>
      <c r="TVE22" s="530" t="s">
        <v>550</v>
      </c>
      <c r="TVF22" s="530" t="s">
        <v>550</v>
      </c>
      <c r="TVG22" s="530" t="s">
        <v>550</v>
      </c>
      <c r="TVH22" s="530" t="s">
        <v>550</v>
      </c>
      <c r="TVI22" s="530" t="s">
        <v>550</v>
      </c>
      <c r="TVJ22" s="530" t="s">
        <v>550</v>
      </c>
      <c r="TVK22" s="530" t="s">
        <v>550</v>
      </c>
      <c r="TVL22" s="530" t="s">
        <v>550</v>
      </c>
      <c r="TVM22" s="530" t="s">
        <v>550</v>
      </c>
      <c r="TVN22" s="530" t="s">
        <v>550</v>
      </c>
      <c r="TVO22" s="530" t="s">
        <v>550</v>
      </c>
      <c r="TVP22" s="530" t="s">
        <v>550</v>
      </c>
      <c r="TVQ22" s="530" t="s">
        <v>550</v>
      </c>
      <c r="TVR22" s="530" t="s">
        <v>550</v>
      </c>
      <c r="TVS22" s="530" t="s">
        <v>550</v>
      </c>
      <c r="TVT22" s="530" t="s">
        <v>550</v>
      </c>
      <c r="TVU22" s="530" t="s">
        <v>550</v>
      </c>
      <c r="TVV22" s="530" t="s">
        <v>550</v>
      </c>
      <c r="TVW22" s="530" t="s">
        <v>550</v>
      </c>
      <c r="TVX22" s="530" t="s">
        <v>550</v>
      </c>
      <c r="TVY22" s="530" t="s">
        <v>550</v>
      </c>
      <c r="TVZ22" s="530" t="s">
        <v>550</v>
      </c>
      <c r="TWA22" s="530" t="s">
        <v>550</v>
      </c>
      <c r="TWB22" s="530" t="s">
        <v>550</v>
      </c>
      <c r="TWC22" s="530" t="s">
        <v>550</v>
      </c>
      <c r="TWD22" s="530" t="s">
        <v>550</v>
      </c>
      <c r="TWE22" s="530" t="s">
        <v>550</v>
      </c>
      <c r="TWF22" s="530" t="s">
        <v>550</v>
      </c>
      <c r="TWG22" s="530" t="s">
        <v>550</v>
      </c>
      <c r="TWH22" s="530" t="s">
        <v>550</v>
      </c>
      <c r="TWI22" s="530" t="s">
        <v>550</v>
      </c>
      <c r="TWJ22" s="530" t="s">
        <v>550</v>
      </c>
      <c r="TWK22" s="530" t="s">
        <v>550</v>
      </c>
      <c r="TWL22" s="530" t="s">
        <v>550</v>
      </c>
      <c r="TWM22" s="530" t="s">
        <v>550</v>
      </c>
      <c r="TWN22" s="530" t="s">
        <v>550</v>
      </c>
      <c r="TWO22" s="530" t="s">
        <v>550</v>
      </c>
      <c r="TWP22" s="530" t="s">
        <v>550</v>
      </c>
      <c r="TWQ22" s="530" t="s">
        <v>550</v>
      </c>
      <c r="TWR22" s="530" t="s">
        <v>550</v>
      </c>
      <c r="TWS22" s="530" t="s">
        <v>550</v>
      </c>
      <c r="TWT22" s="530" t="s">
        <v>550</v>
      </c>
      <c r="TWU22" s="530" t="s">
        <v>550</v>
      </c>
      <c r="TWV22" s="530" t="s">
        <v>550</v>
      </c>
      <c r="TWW22" s="530" t="s">
        <v>550</v>
      </c>
      <c r="TWX22" s="530" t="s">
        <v>550</v>
      </c>
      <c r="TWY22" s="530" t="s">
        <v>550</v>
      </c>
      <c r="TWZ22" s="530" t="s">
        <v>550</v>
      </c>
      <c r="TXA22" s="530" t="s">
        <v>550</v>
      </c>
      <c r="TXB22" s="530" t="s">
        <v>550</v>
      </c>
      <c r="TXC22" s="530" t="s">
        <v>550</v>
      </c>
      <c r="TXD22" s="530" t="s">
        <v>550</v>
      </c>
      <c r="TXE22" s="530" t="s">
        <v>550</v>
      </c>
      <c r="TXF22" s="530" t="s">
        <v>550</v>
      </c>
      <c r="TXG22" s="530" t="s">
        <v>550</v>
      </c>
      <c r="TXH22" s="530" t="s">
        <v>550</v>
      </c>
      <c r="TXI22" s="530" t="s">
        <v>550</v>
      </c>
      <c r="TXJ22" s="530" t="s">
        <v>550</v>
      </c>
      <c r="TXK22" s="530" t="s">
        <v>550</v>
      </c>
      <c r="TXL22" s="530" t="s">
        <v>550</v>
      </c>
      <c r="TXM22" s="530" t="s">
        <v>550</v>
      </c>
      <c r="TXN22" s="530" t="s">
        <v>550</v>
      </c>
      <c r="TXO22" s="530" t="s">
        <v>550</v>
      </c>
      <c r="TXP22" s="530" t="s">
        <v>550</v>
      </c>
      <c r="TXQ22" s="530" t="s">
        <v>550</v>
      </c>
      <c r="TXR22" s="530" t="s">
        <v>550</v>
      </c>
      <c r="TXS22" s="530" t="s">
        <v>550</v>
      </c>
      <c r="TXT22" s="530" t="s">
        <v>550</v>
      </c>
      <c r="TXU22" s="530" t="s">
        <v>550</v>
      </c>
      <c r="TXV22" s="530" t="s">
        <v>550</v>
      </c>
      <c r="TXW22" s="530" t="s">
        <v>550</v>
      </c>
      <c r="TXX22" s="530" t="s">
        <v>550</v>
      </c>
      <c r="TXY22" s="530" t="s">
        <v>550</v>
      </c>
      <c r="TXZ22" s="530" t="s">
        <v>550</v>
      </c>
      <c r="TYA22" s="530" t="s">
        <v>550</v>
      </c>
      <c r="TYB22" s="530" t="s">
        <v>550</v>
      </c>
      <c r="TYC22" s="530" t="s">
        <v>550</v>
      </c>
      <c r="TYD22" s="530" t="s">
        <v>550</v>
      </c>
      <c r="TYE22" s="530" t="s">
        <v>550</v>
      </c>
      <c r="TYF22" s="530" t="s">
        <v>550</v>
      </c>
      <c r="TYG22" s="530" t="s">
        <v>550</v>
      </c>
      <c r="TYH22" s="530" t="s">
        <v>550</v>
      </c>
      <c r="TYI22" s="530" t="s">
        <v>550</v>
      </c>
      <c r="TYJ22" s="530" t="s">
        <v>550</v>
      </c>
      <c r="TYK22" s="530" t="s">
        <v>550</v>
      </c>
      <c r="TYL22" s="530" t="s">
        <v>550</v>
      </c>
      <c r="TYM22" s="530" t="s">
        <v>550</v>
      </c>
      <c r="TYN22" s="530" t="s">
        <v>550</v>
      </c>
      <c r="TYO22" s="530" t="s">
        <v>550</v>
      </c>
      <c r="TYP22" s="530" t="s">
        <v>550</v>
      </c>
      <c r="TYQ22" s="530" t="s">
        <v>550</v>
      </c>
      <c r="TYR22" s="530" t="s">
        <v>550</v>
      </c>
      <c r="TYS22" s="530" t="s">
        <v>550</v>
      </c>
      <c r="TYT22" s="530" t="s">
        <v>550</v>
      </c>
      <c r="TYU22" s="530" t="s">
        <v>550</v>
      </c>
      <c r="TYV22" s="530" t="s">
        <v>550</v>
      </c>
      <c r="TYW22" s="530" t="s">
        <v>550</v>
      </c>
      <c r="TYX22" s="530" t="s">
        <v>550</v>
      </c>
      <c r="TYY22" s="530" t="s">
        <v>550</v>
      </c>
      <c r="TYZ22" s="530" t="s">
        <v>550</v>
      </c>
      <c r="TZA22" s="530" t="s">
        <v>550</v>
      </c>
      <c r="TZB22" s="530" t="s">
        <v>550</v>
      </c>
      <c r="TZC22" s="530" t="s">
        <v>550</v>
      </c>
      <c r="TZD22" s="530" t="s">
        <v>550</v>
      </c>
      <c r="TZE22" s="530" t="s">
        <v>550</v>
      </c>
      <c r="TZF22" s="530" t="s">
        <v>550</v>
      </c>
      <c r="TZG22" s="530" t="s">
        <v>550</v>
      </c>
      <c r="TZH22" s="530" t="s">
        <v>550</v>
      </c>
      <c r="TZI22" s="530" t="s">
        <v>550</v>
      </c>
      <c r="TZJ22" s="530" t="s">
        <v>550</v>
      </c>
      <c r="TZK22" s="530" t="s">
        <v>550</v>
      </c>
      <c r="TZL22" s="530" t="s">
        <v>550</v>
      </c>
      <c r="TZM22" s="530" t="s">
        <v>550</v>
      </c>
      <c r="TZN22" s="530" t="s">
        <v>550</v>
      </c>
      <c r="TZO22" s="530" t="s">
        <v>550</v>
      </c>
      <c r="TZP22" s="530" t="s">
        <v>550</v>
      </c>
      <c r="TZQ22" s="530" t="s">
        <v>550</v>
      </c>
      <c r="TZR22" s="530" t="s">
        <v>550</v>
      </c>
      <c r="TZS22" s="530" t="s">
        <v>550</v>
      </c>
      <c r="TZT22" s="530" t="s">
        <v>550</v>
      </c>
      <c r="TZU22" s="530" t="s">
        <v>550</v>
      </c>
      <c r="TZV22" s="530" t="s">
        <v>550</v>
      </c>
      <c r="TZW22" s="530" t="s">
        <v>550</v>
      </c>
      <c r="TZX22" s="530" t="s">
        <v>550</v>
      </c>
      <c r="TZY22" s="530" t="s">
        <v>550</v>
      </c>
      <c r="TZZ22" s="530" t="s">
        <v>550</v>
      </c>
      <c r="UAA22" s="530" t="s">
        <v>550</v>
      </c>
      <c r="UAB22" s="530" t="s">
        <v>550</v>
      </c>
      <c r="UAC22" s="530" t="s">
        <v>550</v>
      </c>
      <c r="UAD22" s="530" t="s">
        <v>550</v>
      </c>
      <c r="UAE22" s="530" t="s">
        <v>550</v>
      </c>
      <c r="UAF22" s="530" t="s">
        <v>550</v>
      </c>
      <c r="UAG22" s="530" t="s">
        <v>550</v>
      </c>
      <c r="UAH22" s="530" t="s">
        <v>550</v>
      </c>
      <c r="UAI22" s="530" t="s">
        <v>550</v>
      </c>
      <c r="UAJ22" s="530" t="s">
        <v>550</v>
      </c>
      <c r="UAK22" s="530" t="s">
        <v>550</v>
      </c>
      <c r="UAL22" s="530" t="s">
        <v>550</v>
      </c>
      <c r="UAM22" s="530" t="s">
        <v>550</v>
      </c>
      <c r="UAN22" s="530" t="s">
        <v>550</v>
      </c>
      <c r="UAO22" s="530" t="s">
        <v>550</v>
      </c>
      <c r="UAP22" s="530" t="s">
        <v>550</v>
      </c>
      <c r="UAQ22" s="530" t="s">
        <v>550</v>
      </c>
      <c r="UAR22" s="530" t="s">
        <v>550</v>
      </c>
      <c r="UAS22" s="530" t="s">
        <v>550</v>
      </c>
      <c r="UAT22" s="530" t="s">
        <v>550</v>
      </c>
      <c r="UAU22" s="530" t="s">
        <v>550</v>
      </c>
      <c r="UAV22" s="530" t="s">
        <v>550</v>
      </c>
      <c r="UAW22" s="530" t="s">
        <v>550</v>
      </c>
      <c r="UAX22" s="530" t="s">
        <v>550</v>
      </c>
      <c r="UAY22" s="530" t="s">
        <v>550</v>
      </c>
      <c r="UAZ22" s="530" t="s">
        <v>550</v>
      </c>
      <c r="UBA22" s="530" t="s">
        <v>550</v>
      </c>
      <c r="UBB22" s="530" t="s">
        <v>550</v>
      </c>
      <c r="UBC22" s="530" t="s">
        <v>550</v>
      </c>
      <c r="UBD22" s="530" t="s">
        <v>550</v>
      </c>
      <c r="UBE22" s="530" t="s">
        <v>550</v>
      </c>
      <c r="UBF22" s="530" t="s">
        <v>550</v>
      </c>
      <c r="UBG22" s="530" t="s">
        <v>550</v>
      </c>
      <c r="UBH22" s="530" t="s">
        <v>550</v>
      </c>
      <c r="UBI22" s="530" t="s">
        <v>550</v>
      </c>
      <c r="UBJ22" s="530" t="s">
        <v>550</v>
      </c>
      <c r="UBK22" s="530" t="s">
        <v>550</v>
      </c>
      <c r="UBL22" s="530" t="s">
        <v>550</v>
      </c>
      <c r="UBM22" s="530" t="s">
        <v>550</v>
      </c>
      <c r="UBN22" s="530" t="s">
        <v>550</v>
      </c>
      <c r="UBO22" s="530" t="s">
        <v>550</v>
      </c>
      <c r="UBP22" s="530" t="s">
        <v>550</v>
      </c>
      <c r="UBQ22" s="530" t="s">
        <v>550</v>
      </c>
      <c r="UBR22" s="530" t="s">
        <v>550</v>
      </c>
      <c r="UBS22" s="530" t="s">
        <v>550</v>
      </c>
      <c r="UBT22" s="530" t="s">
        <v>550</v>
      </c>
      <c r="UBU22" s="530" t="s">
        <v>550</v>
      </c>
      <c r="UBV22" s="530" t="s">
        <v>550</v>
      </c>
      <c r="UBW22" s="530" t="s">
        <v>550</v>
      </c>
      <c r="UBX22" s="530" t="s">
        <v>550</v>
      </c>
      <c r="UBY22" s="530" t="s">
        <v>550</v>
      </c>
      <c r="UBZ22" s="530" t="s">
        <v>550</v>
      </c>
      <c r="UCA22" s="530" t="s">
        <v>550</v>
      </c>
      <c r="UCB22" s="530" t="s">
        <v>550</v>
      </c>
      <c r="UCC22" s="530" t="s">
        <v>550</v>
      </c>
      <c r="UCD22" s="530" t="s">
        <v>550</v>
      </c>
      <c r="UCE22" s="530" t="s">
        <v>550</v>
      </c>
      <c r="UCF22" s="530" t="s">
        <v>550</v>
      </c>
      <c r="UCG22" s="530" t="s">
        <v>550</v>
      </c>
      <c r="UCH22" s="530" t="s">
        <v>550</v>
      </c>
      <c r="UCI22" s="530" t="s">
        <v>550</v>
      </c>
      <c r="UCJ22" s="530" t="s">
        <v>550</v>
      </c>
      <c r="UCK22" s="530" t="s">
        <v>550</v>
      </c>
      <c r="UCL22" s="530" t="s">
        <v>550</v>
      </c>
      <c r="UCM22" s="530" t="s">
        <v>550</v>
      </c>
      <c r="UCN22" s="530" t="s">
        <v>550</v>
      </c>
      <c r="UCO22" s="530" t="s">
        <v>550</v>
      </c>
      <c r="UCP22" s="530" t="s">
        <v>550</v>
      </c>
      <c r="UCQ22" s="530" t="s">
        <v>550</v>
      </c>
      <c r="UCR22" s="530" t="s">
        <v>550</v>
      </c>
      <c r="UCS22" s="530" t="s">
        <v>550</v>
      </c>
      <c r="UCT22" s="530" t="s">
        <v>550</v>
      </c>
      <c r="UCU22" s="530" t="s">
        <v>550</v>
      </c>
      <c r="UCV22" s="530" t="s">
        <v>550</v>
      </c>
      <c r="UCW22" s="530" t="s">
        <v>550</v>
      </c>
      <c r="UCX22" s="530" t="s">
        <v>550</v>
      </c>
      <c r="UCY22" s="530" t="s">
        <v>550</v>
      </c>
      <c r="UCZ22" s="530" t="s">
        <v>550</v>
      </c>
      <c r="UDA22" s="530" t="s">
        <v>550</v>
      </c>
      <c r="UDB22" s="530" t="s">
        <v>550</v>
      </c>
      <c r="UDC22" s="530" t="s">
        <v>550</v>
      </c>
      <c r="UDD22" s="530" t="s">
        <v>550</v>
      </c>
      <c r="UDE22" s="530" t="s">
        <v>550</v>
      </c>
      <c r="UDF22" s="530" t="s">
        <v>550</v>
      </c>
      <c r="UDG22" s="530" t="s">
        <v>550</v>
      </c>
      <c r="UDH22" s="530" t="s">
        <v>550</v>
      </c>
      <c r="UDI22" s="530" t="s">
        <v>550</v>
      </c>
      <c r="UDJ22" s="530" t="s">
        <v>550</v>
      </c>
      <c r="UDK22" s="530" t="s">
        <v>550</v>
      </c>
      <c r="UDL22" s="530" t="s">
        <v>550</v>
      </c>
      <c r="UDM22" s="530" t="s">
        <v>550</v>
      </c>
      <c r="UDN22" s="530" t="s">
        <v>550</v>
      </c>
      <c r="UDO22" s="530" t="s">
        <v>550</v>
      </c>
      <c r="UDP22" s="530" t="s">
        <v>550</v>
      </c>
      <c r="UDQ22" s="530" t="s">
        <v>550</v>
      </c>
      <c r="UDR22" s="530" t="s">
        <v>550</v>
      </c>
      <c r="UDS22" s="530" t="s">
        <v>550</v>
      </c>
      <c r="UDT22" s="530" t="s">
        <v>550</v>
      </c>
      <c r="UDU22" s="530" t="s">
        <v>550</v>
      </c>
      <c r="UDV22" s="530" t="s">
        <v>550</v>
      </c>
      <c r="UDW22" s="530" t="s">
        <v>550</v>
      </c>
      <c r="UDX22" s="530" t="s">
        <v>550</v>
      </c>
      <c r="UDY22" s="530" t="s">
        <v>550</v>
      </c>
      <c r="UDZ22" s="530" t="s">
        <v>550</v>
      </c>
      <c r="UEA22" s="530" t="s">
        <v>550</v>
      </c>
      <c r="UEB22" s="530" t="s">
        <v>550</v>
      </c>
      <c r="UEC22" s="530" t="s">
        <v>550</v>
      </c>
      <c r="UED22" s="530" t="s">
        <v>550</v>
      </c>
      <c r="UEE22" s="530" t="s">
        <v>550</v>
      </c>
      <c r="UEF22" s="530" t="s">
        <v>550</v>
      </c>
      <c r="UEG22" s="530" t="s">
        <v>550</v>
      </c>
      <c r="UEH22" s="530" t="s">
        <v>550</v>
      </c>
      <c r="UEI22" s="530" t="s">
        <v>550</v>
      </c>
      <c r="UEJ22" s="530" t="s">
        <v>550</v>
      </c>
      <c r="UEK22" s="530" t="s">
        <v>550</v>
      </c>
      <c r="UEL22" s="530" t="s">
        <v>550</v>
      </c>
      <c r="UEM22" s="530" t="s">
        <v>550</v>
      </c>
      <c r="UEN22" s="530" t="s">
        <v>550</v>
      </c>
      <c r="UEO22" s="530" t="s">
        <v>550</v>
      </c>
      <c r="UEP22" s="530" t="s">
        <v>550</v>
      </c>
      <c r="UEQ22" s="530" t="s">
        <v>550</v>
      </c>
      <c r="UER22" s="530" t="s">
        <v>550</v>
      </c>
      <c r="UES22" s="530" t="s">
        <v>550</v>
      </c>
      <c r="UET22" s="530" t="s">
        <v>550</v>
      </c>
      <c r="UEU22" s="530" t="s">
        <v>550</v>
      </c>
      <c r="UEV22" s="530" t="s">
        <v>550</v>
      </c>
      <c r="UEW22" s="530" t="s">
        <v>550</v>
      </c>
      <c r="UEX22" s="530" t="s">
        <v>550</v>
      </c>
      <c r="UEY22" s="530" t="s">
        <v>550</v>
      </c>
      <c r="UEZ22" s="530" t="s">
        <v>550</v>
      </c>
      <c r="UFA22" s="530" t="s">
        <v>550</v>
      </c>
      <c r="UFB22" s="530" t="s">
        <v>550</v>
      </c>
      <c r="UFC22" s="530" t="s">
        <v>550</v>
      </c>
      <c r="UFD22" s="530" t="s">
        <v>550</v>
      </c>
      <c r="UFE22" s="530" t="s">
        <v>550</v>
      </c>
      <c r="UFF22" s="530" t="s">
        <v>550</v>
      </c>
      <c r="UFG22" s="530" t="s">
        <v>550</v>
      </c>
      <c r="UFH22" s="530" t="s">
        <v>550</v>
      </c>
      <c r="UFI22" s="530" t="s">
        <v>550</v>
      </c>
      <c r="UFJ22" s="530" t="s">
        <v>550</v>
      </c>
      <c r="UFK22" s="530" t="s">
        <v>550</v>
      </c>
      <c r="UFL22" s="530" t="s">
        <v>550</v>
      </c>
      <c r="UFM22" s="530" t="s">
        <v>550</v>
      </c>
      <c r="UFN22" s="530" t="s">
        <v>550</v>
      </c>
      <c r="UFO22" s="530" t="s">
        <v>550</v>
      </c>
      <c r="UFP22" s="530" t="s">
        <v>550</v>
      </c>
      <c r="UFQ22" s="530" t="s">
        <v>550</v>
      </c>
      <c r="UFR22" s="530" t="s">
        <v>550</v>
      </c>
      <c r="UFS22" s="530" t="s">
        <v>550</v>
      </c>
      <c r="UFT22" s="530" t="s">
        <v>550</v>
      </c>
      <c r="UFU22" s="530" t="s">
        <v>550</v>
      </c>
      <c r="UFV22" s="530" t="s">
        <v>550</v>
      </c>
      <c r="UFW22" s="530" t="s">
        <v>550</v>
      </c>
      <c r="UFX22" s="530" t="s">
        <v>550</v>
      </c>
      <c r="UFY22" s="530" t="s">
        <v>550</v>
      </c>
      <c r="UFZ22" s="530" t="s">
        <v>550</v>
      </c>
      <c r="UGA22" s="530" t="s">
        <v>550</v>
      </c>
      <c r="UGB22" s="530" t="s">
        <v>550</v>
      </c>
      <c r="UGC22" s="530" t="s">
        <v>550</v>
      </c>
      <c r="UGD22" s="530" t="s">
        <v>550</v>
      </c>
      <c r="UGE22" s="530" t="s">
        <v>550</v>
      </c>
      <c r="UGF22" s="530" t="s">
        <v>550</v>
      </c>
      <c r="UGG22" s="530" t="s">
        <v>550</v>
      </c>
      <c r="UGH22" s="530" t="s">
        <v>550</v>
      </c>
      <c r="UGI22" s="530" t="s">
        <v>550</v>
      </c>
      <c r="UGJ22" s="530" t="s">
        <v>550</v>
      </c>
      <c r="UGK22" s="530" t="s">
        <v>550</v>
      </c>
      <c r="UGL22" s="530" t="s">
        <v>550</v>
      </c>
      <c r="UGM22" s="530" t="s">
        <v>550</v>
      </c>
      <c r="UGN22" s="530" t="s">
        <v>550</v>
      </c>
      <c r="UGO22" s="530" t="s">
        <v>550</v>
      </c>
      <c r="UGP22" s="530" t="s">
        <v>550</v>
      </c>
      <c r="UGQ22" s="530" t="s">
        <v>550</v>
      </c>
      <c r="UGR22" s="530" t="s">
        <v>550</v>
      </c>
      <c r="UGS22" s="530" t="s">
        <v>550</v>
      </c>
      <c r="UGT22" s="530" t="s">
        <v>550</v>
      </c>
      <c r="UGU22" s="530" t="s">
        <v>550</v>
      </c>
      <c r="UGV22" s="530" t="s">
        <v>550</v>
      </c>
      <c r="UGW22" s="530" t="s">
        <v>550</v>
      </c>
      <c r="UGX22" s="530" t="s">
        <v>550</v>
      </c>
      <c r="UGY22" s="530" t="s">
        <v>550</v>
      </c>
      <c r="UGZ22" s="530" t="s">
        <v>550</v>
      </c>
      <c r="UHA22" s="530" t="s">
        <v>550</v>
      </c>
      <c r="UHB22" s="530" t="s">
        <v>550</v>
      </c>
      <c r="UHC22" s="530" t="s">
        <v>550</v>
      </c>
      <c r="UHD22" s="530" t="s">
        <v>550</v>
      </c>
      <c r="UHE22" s="530" t="s">
        <v>550</v>
      </c>
      <c r="UHF22" s="530" t="s">
        <v>550</v>
      </c>
      <c r="UHG22" s="530" t="s">
        <v>550</v>
      </c>
      <c r="UHH22" s="530" t="s">
        <v>550</v>
      </c>
      <c r="UHI22" s="530" t="s">
        <v>550</v>
      </c>
      <c r="UHJ22" s="530" t="s">
        <v>550</v>
      </c>
      <c r="UHK22" s="530" t="s">
        <v>550</v>
      </c>
      <c r="UHL22" s="530" t="s">
        <v>550</v>
      </c>
      <c r="UHM22" s="530" t="s">
        <v>550</v>
      </c>
      <c r="UHN22" s="530" t="s">
        <v>550</v>
      </c>
      <c r="UHO22" s="530" t="s">
        <v>550</v>
      </c>
      <c r="UHP22" s="530" t="s">
        <v>550</v>
      </c>
      <c r="UHQ22" s="530" t="s">
        <v>550</v>
      </c>
      <c r="UHR22" s="530" t="s">
        <v>550</v>
      </c>
      <c r="UHS22" s="530" t="s">
        <v>550</v>
      </c>
      <c r="UHT22" s="530" t="s">
        <v>550</v>
      </c>
      <c r="UHU22" s="530" t="s">
        <v>550</v>
      </c>
      <c r="UHV22" s="530" t="s">
        <v>550</v>
      </c>
      <c r="UHW22" s="530" t="s">
        <v>550</v>
      </c>
      <c r="UHX22" s="530" t="s">
        <v>550</v>
      </c>
      <c r="UHY22" s="530" t="s">
        <v>550</v>
      </c>
      <c r="UHZ22" s="530" t="s">
        <v>550</v>
      </c>
      <c r="UIA22" s="530" t="s">
        <v>550</v>
      </c>
      <c r="UIB22" s="530" t="s">
        <v>550</v>
      </c>
      <c r="UIC22" s="530" t="s">
        <v>550</v>
      </c>
      <c r="UID22" s="530" t="s">
        <v>550</v>
      </c>
      <c r="UIE22" s="530" t="s">
        <v>550</v>
      </c>
      <c r="UIF22" s="530" t="s">
        <v>550</v>
      </c>
      <c r="UIG22" s="530" t="s">
        <v>550</v>
      </c>
      <c r="UIH22" s="530" t="s">
        <v>550</v>
      </c>
      <c r="UII22" s="530" t="s">
        <v>550</v>
      </c>
      <c r="UIJ22" s="530" t="s">
        <v>550</v>
      </c>
      <c r="UIK22" s="530" t="s">
        <v>550</v>
      </c>
      <c r="UIL22" s="530" t="s">
        <v>550</v>
      </c>
      <c r="UIM22" s="530" t="s">
        <v>550</v>
      </c>
      <c r="UIN22" s="530" t="s">
        <v>550</v>
      </c>
      <c r="UIO22" s="530" t="s">
        <v>550</v>
      </c>
      <c r="UIP22" s="530" t="s">
        <v>550</v>
      </c>
      <c r="UIQ22" s="530" t="s">
        <v>550</v>
      </c>
      <c r="UIR22" s="530" t="s">
        <v>550</v>
      </c>
      <c r="UIS22" s="530" t="s">
        <v>550</v>
      </c>
      <c r="UIT22" s="530" t="s">
        <v>550</v>
      </c>
      <c r="UIU22" s="530" t="s">
        <v>550</v>
      </c>
      <c r="UIV22" s="530" t="s">
        <v>550</v>
      </c>
      <c r="UIW22" s="530" t="s">
        <v>550</v>
      </c>
      <c r="UIX22" s="530" t="s">
        <v>550</v>
      </c>
      <c r="UIY22" s="530" t="s">
        <v>550</v>
      </c>
      <c r="UIZ22" s="530" t="s">
        <v>550</v>
      </c>
      <c r="UJA22" s="530" t="s">
        <v>550</v>
      </c>
      <c r="UJB22" s="530" t="s">
        <v>550</v>
      </c>
      <c r="UJC22" s="530" t="s">
        <v>550</v>
      </c>
      <c r="UJD22" s="530" t="s">
        <v>550</v>
      </c>
      <c r="UJE22" s="530" t="s">
        <v>550</v>
      </c>
      <c r="UJF22" s="530" t="s">
        <v>550</v>
      </c>
      <c r="UJG22" s="530" t="s">
        <v>550</v>
      </c>
      <c r="UJH22" s="530" t="s">
        <v>550</v>
      </c>
      <c r="UJI22" s="530" t="s">
        <v>550</v>
      </c>
      <c r="UJJ22" s="530" t="s">
        <v>550</v>
      </c>
      <c r="UJK22" s="530" t="s">
        <v>550</v>
      </c>
      <c r="UJL22" s="530" t="s">
        <v>550</v>
      </c>
      <c r="UJM22" s="530" t="s">
        <v>550</v>
      </c>
      <c r="UJN22" s="530" t="s">
        <v>550</v>
      </c>
      <c r="UJO22" s="530" t="s">
        <v>550</v>
      </c>
      <c r="UJP22" s="530" t="s">
        <v>550</v>
      </c>
      <c r="UJQ22" s="530" t="s">
        <v>550</v>
      </c>
      <c r="UJR22" s="530" t="s">
        <v>550</v>
      </c>
      <c r="UJS22" s="530" t="s">
        <v>550</v>
      </c>
      <c r="UJT22" s="530" t="s">
        <v>550</v>
      </c>
      <c r="UJU22" s="530" t="s">
        <v>550</v>
      </c>
      <c r="UJV22" s="530" t="s">
        <v>550</v>
      </c>
      <c r="UJW22" s="530" t="s">
        <v>550</v>
      </c>
      <c r="UJX22" s="530" t="s">
        <v>550</v>
      </c>
      <c r="UJY22" s="530" t="s">
        <v>550</v>
      </c>
      <c r="UJZ22" s="530" t="s">
        <v>550</v>
      </c>
      <c r="UKA22" s="530" t="s">
        <v>550</v>
      </c>
      <c r="UKB22" s="530" t="s">
        <v>550</v>
      </c>
      <c r="UKC22" s="530" t="s">
        <v>550</v>
      </c>
      <c r="UKD22" s="530" t="s">
        <v>550</v>
      </c>
      <c r="UKE22" s="530" t="s">
        <v>550</v>
      </c>
      <c r="UKF22" s="530" t="s">
        <v>550</v>
      </c>
      <c r="UKG22" s="530" t="s">
        <v>550</v>
      </c>
      <c r="UKH22" s="530" t="s">
        <v>550</v>
      </c>
      <c r="UKI22" s="530" t="s">
        <v>550</v>
      </c>
      <c r="UKJ22" s="530" t="s">
        <v>550</v>
      </c>
      <c r="UKK22" s="530" t="s">
        <v>550</v>
      </c>
      <c r="UKL22" s="530" t="s">
        <v>550</v>
      </c>
      <c r="UKM22" s="530" t="s">
        <v>550</v>
      </c>
      <c r="UKN22" s="530" t="s">
        <v>550</v>
      </c>
      <c r="UKO22" s="530" t="s">
        <v>550</v>
      </c>
      <c r="UKP22" s="530" t="s">
        <v>550</v>
      </c>
      <c r="UKQ22" s="530" t="s">
        <v>550</v>
      </c>
      <c r="UKR22" s="530" t="s">
        <v>550</v>
      </c>
      <c r="UKS22" s="530" t="s">
        <v>550</v>
      </c>
      <c r="UKT22" s="530" t="s">
        <v>550</v>
      </c>
      <c r="UKU22" s="530" t="s">
        <v>550</v>
      </c>
      <c r="UKV22" s="530" t="s">
        <v>550</v>
      </c>
      <c r="UKW22" s="530" t="s">
        <v>550</v>
      </c>
      <c r="UKX22" s="530" t="s">
        <v>550</v>
      </c>
      <c r="UKY22" s="530" t="s">
        <v>550</v>
      </c>
      <c r="UKZ22" s="530" t="s">
        <v>550</v>
      </c>
      <c r="ULA22" s="530" t="s">
        <v>550</v>
      </c>
      <c r="ULB22" s="530" t="s">
        <v>550</v>
      </c>
      <c r="ULC22" s="530" t="s">
        <v>550</v>
      </c>
      <c r="ULD22" s="530" t="s">
        <v>550</v>
      </c>
      <c r="ULE22" s="530" t="s">
        <v>550</v>
      </c>
      <c r="ULF22" s="530" t="s">
        <v>550</v>
      </c>
      <c r="ULG22" s="530" t="s">
        <v>550</v>
      </c>
      <c r="ULH22" s="530" t="s">
        <v>550</v>
      </c>
      <c r="ULI22" s="530" t="s">
        <v>550</v>
      </c>
      <c r="ULJ22" s="530" t="s">
        <v>550</v>
      </c>
      <c r="ULK22" s="530" t="s">
        <v>550</v>
      </c>
      <c r="ULL22" s="530" t="s">
        <v>550</v>
      </c>
      <c r="ULM22" s="530" t="s">
        <v>550</v>
      </c>
      <c r="ULN22" s="530" t="s">
        <v>550</v>
      </c>
      <c r="ULO22" s="530" t="s">
        <v>550</v>
      </c>
      <c r="ULP22" s="530" t="s">
        <v>550</v>
      </c>
      <c r="ULQ22" s="530" t="s">
        <v>550</v>
      </c>
      <c r="ULR22" s="530" t="s">
        <v>550</v>
      </c>
      <c r="ULS22" s="530" t="s">
        <v>550</v>
      </c>
      <c r="ULT22" s="530" t="s">
        <v>550</v>
      </c>
      <c r="ULU22" s="530" t="s">
        <v>550</v>
      </c>
      <c r="ULV22" s="530" t="s">
        <v>550</v>
      </c>
      <c r="ULW22" s="530" t="s">
        <v>550</v>
      </c>
      <c r="ULX22" s="530" t="s">
        <v>550</v>
      </c>
      <c r="ULY22" s="530" t="s">
        <v>550</v>
      </c>
      <c r="ULZ22" s="530" t="s">
        <v>550</v>
      </c>
      <c r="UMA22" s="530" t="s">
        <v>550</v>
      </c>
      <c r="UMB22" s="530" t="s">
        <v>550</v>
      </c>
      <c r="UMC22" s="530" t="s">
        <v>550</v>
      </c>
      <c r="UMD22" s="530" t="s">
        <v>550</v>
      </c>
      <c r="UME22" s="530" t="s">
        <v>550</v>
      </c>
      <c r="UMF22" s="530" t="s">
        <v>550</v>
      </c>
      <c r="UMG22" s="530" t="s">
        <v>550</v>
      </c>
      <c r="UMH22" s="530" t="s">
        <v>550</v>
      </c>
      <c r="UMI22" s="530" t="s">
        <v>550</v>
      </c>
      <c r="UMJ22" s="530" t="s">
        <v>550</v>
      </c>
      <c r="UMK22" s="530" t="s">
        <v>550</v>
      </c>
      <c r="UML22" s="530" t="s">
        <v>550</v>
      </c>
      <c r="UMM22" s="530" t="s">
        <v>550</v>
      </c>
      <c r="UMN22" s="530" t="s">
        <v>550</v>
      </c>
      <c r="UMO22" s="530" t="s">
        <v>550</v>
      </c>
      <c r="UMP22" s="530" t="s">
        <v>550</v>
      </c>
      <c r="UMQ22" s="530" t="s">
        <v>550</v>
      </c>
      <c r="UMR22" s="530" t="s">
        <v>550</v>
      </c>
      <c r="UMS22" s="530" t="s">
        <v>550</v>
      </c>
      <c r="UMT22" s="530" t="s">
        <v>550</v>
      </c>
      <c r="UMU22" s="530" t="s">
        <v>550</v>
      </c>
      <c r="UMV22" s="530" t="s">
        <v>550</v>
      </c>
      <c r="UMW22" s="530" t="s">
        <v>550</v>
      </c>
      <c r="UMX22" s="530" t="s">
        <v>550</v>
      </c>
      <c r="UMY22" s="530" t="s">
        <v>550</v>
      </c>
      <c r="UMZ22" s="530" t="s">
        <v>550</v>
      </c>
      <c r="UNA22" s="530" t="s">
        <v>550</v>
      </c>
      <c r="UNB22" s="530" t="s">
        <v>550</v>
      </c>
      <c r="UNC22" s="530" t="s">
        <v>550</v>
      </c>
      <c r="UND22" s="530" t="s">
        <v>550</v>
      </c>
      <c r="UNE22" s="530" t="s">
        <v>550</v>
      </c>
      <c r="UNF22" s="530" t="s">
        <v>550</v>
      </c>
      <c r="UNG22" s="530" t="s">
        <v>550</v>
      </c>
      <c r="UNH22" s="530" t="s">
        <v>550</v>
      </c>
      <c r="UNI22" s="530" t="s">
        <v>550</v>
      </c>
      <c r="UNJ22" s="530" t="s">
        <v>550</v>
      </c>
      <c r="UNK22" s="530" t="s">
        <v>550</v>
      </c>
      <c r="UNL22" s="530" t="s">
        <v>550</v>
      </c>
      <c r="UNM22" s="530" t="s">
        <v>550</v>
      </c>
      <c r="UNN22" s="530" t="s">
        <v>550</v>
      </c>
      <c r="UNO22" s="530" t="s">
        <v>550</v>
      </c>
      <c r="UNP22" s="530" t="s">
        <v>550</v>
      </c>
      <c r="UNQ22" s="530" t="s">
        <v>550</v>
      </c>
      <c r="UNR22" s="530" t="s">
        <v>550</v>
      </c>
      <c r="UNS22" s="530" t="s">
        <v>550</v>
      </c>
      <c r="UNT22" s="530" t="s">
        <v>550</v>
      </c>
      <c r="UNU22" s="530" t="s">
        <v>550</v>
      </c>
      <c r="UNV22" s="530" t="s">
        <v>550</v>
      </c>
      <c r="UNW22" s="530" t="s">
        <v>550</v>
      </c>
      <c r="UNX22" s="530" t="s">
        <v>550</v>
      </c>
      <c r="UNY22" s="530" t="s">
        <v>550</v>
      </c>
      <c r="UNZ22" s="530" t="s">
        <v>550</v>
      </c>
      <c r="UOA22" s="530" t="s">
        <v>550</v>
      </c>
      <c r="UOB22" s="530" t="s">
        <v>550</v>
      </c>
      <c r="UOC22" s="530" t="s">
        <v>550</v>
      </c>
      <c r="UOD22" s="530" t="s">
        <v>550</v>
      </c>
      <c r="UOE22" s="530" t="s">
        <v>550</v>
      </c>
      <c r="UOF22" s="530" t="s">
        <v>550</v>
      </c>
      <c r="UOG22" s="530" t="s">
        <v>550</v>
      </c>
      <c r="UOH22" s="530" t="s">
        <v>550</v>
      </c>
      <c r="UOI22" s="530" t="s">
        <v>550</v>
      </c>
      <c r="UOJ22" s="530" t="s">
        <v>550</v>
      </c>
      <c r="UOK22" s="530" t="s">
        <v>550</v>
      </c>
      <c r="UOL22" s="530" t="s">
        <v>550</v>
      </c>
      <c r="UOM22" s="530" t="s">
        <v>550</v>
      </c>
      <c r="UON22" s="530" t="s">
        <v>550</v>
      </c>
      <c r="UOO22" s="530" t="s">
        <v>550</v>
      </c>
      <c r="UOP22" s="530" t="s">
        <v>550</v>
      </c>
      <c r="UOQ22" s="530" t="s">
        <v>550</v>
      </c>
      <c r="UOR22" s="530" t="s">
        <v>550</v>
      </c>
      <c r="UOS22" s="530" t="s">
        <v>550</v>
      </c>
      <c r="UOT22" s="530" t="s">
        <v>550</v>
      </c>
      <c r="UOU22" s="530" t="s">
        <v>550</v>
      </c>
      <c r="UOV22" s="530" t="s">
        <v>550</v>
      </c>
      <c r="UOW22" s="530" t="s">
        <v>550</v>
      </c>
      <c r="UOX22" s="530" t="s">
        <v>550</v>
      </c>
      <c r="UOY22" s="530" t="s">
        <v>550</v>
      </c>
      <c r="UOZ22" s="530" t="s">
        <v>550</v>
      </c>
      <c r="UPA22" s="530" t="s">
        <v>550</v>
      </c>
      <c r="UPB22" s="530" t="s">
        <v>550</v>
      </c>
      <c r="UPC22" s="530" t="s">
        <v>550</v>
      </c>
      <c r="UPD22" s="530" t="s">
        <v>550</v>
      </c>
      <c r="UPE22" s="530" t="s">
        <v>550</v>
      </c>
      <c r="UPF22" s="530" t="s">
        <v>550</v>
      </c>
      <c r="UPG22" s="530" t="s">
        <v>550</v>
      </c>
      <c r="UPH22" s="530" t="s">
        <v>550</v>
      </c>
      <c r="UPI22" s="530" t="s">
        <v>550</v>
      </c>
      <c r="UPJ22" s="530" t="s">
        <v>550</v>
      </c>
      <c r="UPK22" s="530" t="s">
        <v>550</v>
      </c>
      <c r="UPL22" s="530" t="s">
        <v>550</v>
      </c>
      <c r="UPM22" s="530" t="s">
        <v>550</v>
      </c>
      <c r="UPN22" s="530" t="s">
        <v>550</v>
      </c>
      <c r="UPO22" s="530" t="s">
        <v>550</v>
      </c>
      <c r="UPP22" s="530" t="s">
        <v>550</v>
      </c>
      <c r="UPQ22" s="530" t="s">
        <v>550</v>
      </c>
      <c r="UPR22" s="530" t="s">
        <v>550</v>
      </c>
      <c r="UPS22" s="530" t="s">
        <v>550</v>
      </c>
      <c r="UPT22" s="530" t="s">
        <v>550</v>
      </c>
      <c r="UPU22" s="530" t="s">
        <v>550</v>
      </c>
      <c r="UPV22" s="530" t="s">
        <v>550</v>
      </c>
      <c r="UPW22" s="530" t="s">
        <v>550</v>
      </c>
      <c r="UPX22" s="530" t="s">
        <v>550</v>
      </c>
      <c r="UPY22" s="530" t="s">
        <v>550</v>
      </c>
      <c r="UPZ22" s="530" t="s">
        <v>550</v>
      </c>
      <c r="UQA22" s="530" t="s">
        <v>550</v>
      </c>
      <c r="UQB22" s="530" t="s">
        <v>550</v>
      </c>
      <c r="UQC22" s="530" t="s">
        <v>550</v>
      </c>
      <c r="UQD22" s="530" t="s">
        <v>550</v>
      </c>
      <c r="UQE22" s="530" t="s">
        <v>550</v>
      </c>
      <c r="UQF22" s="530" t="s">
        <v>550</v>
      </c>
      <c r="UQG22" s="530" t="s">
        <v>550</v>
      </c>
      <c r="UQH22" s="530" t="s">
        <v>550</v>
      </c>
      <c r="UQI22" s="530" t="s">
        <v>550</v>
      </c>
      <c r="UQJ22" s="530" t="s">
        <v>550</v>
      </c>
      <c r="UQK22" s="530" t="s">
        <v>550</v>
      </c>
      <c r="UQL22" s="530" t="s">
        <v>550</v>
      </c>
      <c r="UQM22" s="530" t="s">
        <v>550</v>
      </c>
      <c r="UQN22" s="530" t="s">
        <v>550</v>
      </c>
      <c r="UQO22" s="530" t="s">
        <v>550</v>
      </c>
      <c r="UQP22" s="530" t="s">
        <v>550</v>
      </c>
      <c r="UQQ22" s="530" t="s">
        <v>550</v>
      </c>
      <c r="UQR22" s="530" t="s">
        <v>550</v>
      </c>
      <c r="UQS22" s="530" t="s">
        <v>550</v>
      </c>
      <c r="UQT22" s="530" t="s">
        <v>550</v>
      </c>
      <c r="UQU22" s="530" t="s">
        <v>550</v>
      </c>
      <c r="UQV22" s="530" t="s">
        <v>550</v>
      </c>
      <c r="UQW22" s="530" t="s">
        <v>550</v>
      </c>
      <c r="UQX22" s="530" t="s">
        <v>550</v>
      </c>
      <c r="UQY22" s="530" t="s">
        <v>550</v>
      </c>
      <c r="UQZ22" s="530" t="s">
        <v>550</v>
      </c>
      <c r="URA22" s="530" t="s">
        <v>550</v>
      </c>
      <c r="URB22" s="530" t="s">
        <v>550</v>
      </c>
      <c r="URC22" s="530" t="s">
        <v>550</v>
      </c>
      <c r="URD22" s="530" t="s">
        <v>550</v>
      </c>
      <c r="URE22" s="530" t="s">
        <v>550</v>
      </c>
      <c r="URF22" s="530" t="s">
        <v>550</v>
      </c>
      <c r="URG22" s="530" t="s">
        <v>550</v>
      </c>
      <c r="URH22" s="530" t="s">
        <v>550</v>
      </c>
      <c r="URI22" s="530" t="s">
        <v>550</v>
      </c>
      <c r="URJ22" s="530" t="s">
        <v>550</v>
      </c>
      <c r="URK22" s="530" t="s">
        <v>550</v>
      </c>
      <c r="URL22" s="530" t="s">
        <v>550</v>
      </c>
      <c r="URM22" s="530" t="s">
        <v>550</v>
      </c>
      <c r="URN22" s="530" t="s">
        <v>550</v>
      </c>
      <c r="URO22" s="530" t="s">
        <v>550</v>
      </c>
      <c r="URP22" s="530" t="s">
        <v>550</v>
      </c>
      <c r="URQ22" s="530" t="s">
        <v>550</v>
      </c>
      <c r="URR22" s="530" t="s">
        <v>550</v>
      </c>
      <c r="URS22" s="530" t="s">
        <v>550</v>
      </c>
      <c r="URT22" s="530" t="s">
        <v>550</v>
      </c>
      <c r="URU22" s="530" t="s">
        <v>550</v>
      </c>
      <c r="URV22" s="530" t="s">
        <v>550</v>
      </c>
      <c r="URW22" s="530" t="s">
        <v>550</v>
      </c>
      <c r="URX22" s="530" t="s">
        <v>550</v>
      </c>
      <c r="URY22" s="530" t="s">
        <v>550</v>
      </c>
      <c r="URZ22" s="530" t="s">
        <v>550</v>
      </c>
      <c r="USA22" s="530" t="s">
        <v>550</v>
      </c>
      <c r="USB22" s="530" t="s">
        <v>550</v>
      </c>
      <c r="USC22" s="530" t="s">
        <v>550</v>
      </c>
      <c r="USD22" s="530" t="s">
        <v>550</v>
      </c>
      <c r="USE22" s="530" t="s">
        <v>550</v>
      </c>
      <c r="USF22" s="530" t="s">
        <v>550</v>
      </c>
      <c r="USG22" s="530" t="s">
        <v>550</v>
      </c>
      <c r="USH22" s="530" t="s">
        <v>550</v>
      </c>
      <c r="USI22" s="530" t="s">
        <v>550</v>
      </c>
      <c r="USJ22" s="530" t="s">
        <v>550</v>
      </c>
      <c r="USK22" s="530" t="s">
        <v>550</v>
      </c>
      <c r="USL22" s="530" t="s">
        <v>550</v>
      </c>
      <c r="USM22" s="530" t="s">
        <v>550</v>
      </c>
      <c r="USN22" s="530" t="s">
        <v>550</v>
      </c>
      <c r="USO22" s="530" t="s">
        <v>550</v>
      </c>
      <c r="USP22" s="530" t="s">
        <v>550</v>
      </c>
      <c r="USQ22" s="530" t="s">
        <v>550</v>
      </c>
      <c r="USR22" s="530" t="s">
        <v>550</v>
      </c>
      <c r="USS22" s="530" t="s">
        <v>550</v>
      </c>
      <c r="UST22" s="530" t="s">
        <v>550</v>
      </c>
      <c r="USU22" s="530" t="s">
        <v>550</v>
      </c>
      <c r="USV22" s="530" t="s">
        <v>550</v>
      </c>
      <c r="USW22" s="530" t="s">
        <v>550</v>
      </c>
      <c r="USX22" s="530" t="s">
        <v>550</v>
      </c>
      <c r="USY22" s="530" t="s">
        <v>550</v>
      </c>
      <c r="USZ22" s="530" t="s">
        <v>550</v>
      </c>
      <c r="UTA22" s="530" t="s">
        <v>550</v>
      </c>
      <c r="UTB22" s="530" t="s">
        <v>550</v>
      </c>
      <c r="UTC22" s="530" t="s">
        <v>550</v>
      </c>
      <c r="UTD22" s="530" t="s">
        <v>550</v>
      </c>
      <c r="UTE22" s="530" t="s">
        <v>550</v>
      </c>
      <c r="UTF22" s="530" t="s">
        <v>550</v>
      </c>
      <c r="UTG22" s="530" t="s">
        <v>550</v>
      </c>
      <c r="UTH22" s="530" t="s">
        <v>550</v>
      </c>
      <c r="UTI22" s="530" t="s">
        <v>550</v>
      </c>
      <c r="UTJ22" s="530" t="s">
        <v>550</v>
      </c>
      <c r="UTK22" s="530" t="s">
        <v>550</v>
      </c>
      <c r="UTL22" s="530" t="s">
        <v>550</v>
      </c>
      <c r="UTM22" s="530" t="s">
        <v>550</v>
      </c>
      <c r="UTN22" s="530" t="s">
        <v>550</v>
      </c>
      <c r="UTO22" s="530" t="s">
        <v>550</v>
      </c>
      <c r="UTP22" s="530" t="s">
        <v>550</v>
      </c>
      <c r="UTQ22" s="530" t="s">
        <v>550</v>
      </c>
      <c r="UTR22" s="530" t="s">
        <v>550</v>
      </c>
      <c r="UTS22" s="530" t="s">
        <v>550</v>
      </c>
      <c r="UTT22" s="530" t="s">
        <v>550</v>
      </c>
      <c r="UTU22" s="530" t="s">
        <v>550</v>
      </c>
      <c r="UTV22" s="530" t="s">
        <v>550</v>
      </c>
      <c r="UTW22" s="530" t="s">
        <v>550</v>
      </c>
      <c r="UTX22" s="530" t="s">
        <v>550</v>
      </c>
      <c r="UTY22" s="530" t="s">
        <v>550</v>
      </c>
      <c r="UTZ22" s="530" t="s">
        <v>550</v>
      </c>
      <c r="UUA22" s="530" t="s">
        <v>550</v>
      </c>
      <c r="UUB22" s="530" t="s">
        <v>550</v>
      </c>
      <c r="UUC22" s="530" t="s">
        <v>550</v>
      </c>
      <c r="UUD22" s="530" t="s">
        <v>550</v>
      </c>
      <c r="UUE22" s="530" t="s">
        <v>550</v>
      </c>
      <c r="UUF22" s="530" t="s">
        <v>550</v>
      </c>
      <c r="UUG22" s="530" t="s">
        <v>550</v>
      </c>
      <c r="UUH22" s="530" t="s">
        <v>550</v>
      </c>
      <c r="UUI22" s="530" t="s">
        <v>550</v>
      </c>
      <c r="UUJ22" s="530" t="s">
        <v>550</v>
      </c>
      <c r="UUK22" s="530" t="s">
        <v>550</v>
      </c>
      <c r="UUL22" s="530" t="s">
        <v>550</v>
      </c>
      <c r="UUM22" s="530" t="s">
        <v>550</v>
      </c>
      <c r="UUN22" s="530" t="s">
        <v>550</v>
      </c>
      <c r="UUO22" s="530" t="s">
        <v>550</v>
      </c>
      <c r="UUP22" s="530" t="s">
        <v>550</v>
      </c>
      <c r="UUQ22" s="530" t="s">
        <v>550</v>
      </c>
      <c r="UUR22" s="530" t="s">
        <v>550</v>
      </c>
      <c r="UUS22" s="530" t="s">
        <v>550</v>
      </c>
      <c r="UUT22" s="530" t="s">
        <v>550</v>
      </c>
      <c r="UUU22" s="530" t="s">
        <v>550</v>
      </c>
      <c r="UUV22" s="530" t="s">
        <v>550</v>
      </c>
      <c r="UUW22" s="530" t="s">
        <v>550</v>
      </c>
      <c r="UUX22" s="530" t="s">
        <v>550</v>
      </c>
      <c r="UUY22" s="530" t="s">
        <v>550</v>
      </c>
      <c r="UUZ22" s="530" t="s">
        <v>550</v>
      </c>
      <c r="UVA22" s="530" t="s">
        <v>550</v>
      </c>
      <c r="UVB22" s="530" t="s">
        <v>550</v>
      </c>
      <c r="UVC22" s="530" t="s">
        <v>550</v>
      </c>
      <c r="UVD22" s="530" t="s">
        <v>550</v>
      </c>
      <c r="UVE22" s="530" t="s">
        <v>550</v>
      </c>
      <c r="UVF22" s="530" t="s">
        <v>550</v>
      </c>
      <c r="UVG22" s="530" t="s">
        <v>550</v>
      </c>
      <c r="UVH22" s="530" t="s">
        <v>550</v>
      </c>
      <c r="UVI22" s="530" t="s">
        <v>550</v>
      </c>
      <c r="UVJ22" s="530" t="s">
        <v>550</v>
      </c>
      <c r="UVK22" s="530" t="s">
        <v>550</v>
      </c>
      <c r="UVL22" s="530" t="s">
        <v>550</v>
      </c>
      <c r="UVM22" s="530" t="s">
        <v>550</v>
      </c>
      <c r="UVN22" s="530" t="s">
        <v>550</v>
      </c>
      <c r="UVO22" s="530" t="s">
        <v>550</v>
      </c>
      <c r="UVP22" s="530" t="s">
        <v>550</v>
      </c>
      <c r="UVQ22" s="530" t="s">
        <v>550</v>
      </c>
      <c r="UVR22" s="530" t="s">
        <v>550</v>
      </c>
      <c r="UVS22" s="530" t="s">
        <v>550</v>
      </c>
      <c r="UVT22" s="530" t="s">
        <v>550</v>
      </c>
      <c r="UVU22" s="530" t="s">
        <v>550</v>
      </c>
      <c r="UVV22" s="530" t="s">
        <v>550</v>
      </c>
      <c r="UVW22" s="530" t="s">
        <v>550</v>
      </c>
      <c r="UVX22" s="530" t="s">
        <v>550</v>
      </c>
      <c r="UVY22" s="530" t="s">
        <v>550</v>
      </c>
      <c r="UVZ22" s="530" t="s">
        <v>550</v>
      </c>
      <c r="UWA22" s="530" t="s">
        <v>550</v>
      </c>
      <c r="UWB22" s="530" t="s">
        <v>550</v>
      </c>
      <c r="UWC22" s="530" t="s">
        <v>550</v>
      </c>
      <c r="UWD22" s="530" t="s">
        <v>550</v>
      </c>
      <c r="UWE22" s="530" t="s">
        <v>550</v>
      </c>
      <c r="UWF22" s="530" t="s">
        <v>550</v>
      </c>
      <c r="UWG22" s="530" t="s">
        <v>550</v>
      </c>
      <c r="UWH22" s="530" t="s">
        <v>550</v>
      </c>
      <c r="UWI22" s="530" t="s">
        <v>550</v>
      </c>
      <c r="UWJ22" s="530" t="s">
        <v>550</v>
      </c>
      <c r="UWK22" s="530" t="s">
        <v>550</v>
      </c>
      <c r="UWL22" s="530" t="s">
        <v>550</v>
      </c>
      <c r="UWM22" s="530" t="s">
        <v>550</v>
      </c>
      <c r="UWN22" s="530" t="s">
        <v>550</v>
      </c>
      <c r="UWO22" s="530" t="s">
        <v>550</v>
      </c>
      <c r="UWP22" s="530" t="s">
        <v>550</v>
      </c>
      <c r="UWQ22" s="530" t="s">
        <v>550</v>
      </c>
      <c r="UWR22" s="530" t="s">
        <v>550</v>
      </c>
      <c r="UWS22" s="530" t="s">
        <v>550</v>
      </c>
      <c r="UWT22" s="530" t="s">
        <v>550</v>
      </c>
      <c r="UWU22" s="530" t="s">
        <v>550</v>
      </c>
      <c r="UWV22" s="530" t="s">
        <v>550</v>
      </c>
      <c r="UWW22" s="530" t="s">
        <v>550</v>
      </c>
      <c r="UWX22" s="530" t="s">
        <v>550</v>
      </c>
      <c r="UWY22" s="530" t="s">
        <v>550</v>
      </c>
      <c r="UWZ22" s="530" t="s">
        <v>550</v>
      </c>
      <c r="UXA22" s="530" t="s">
        <v>550</v>
      </c>
      <c r="UXB22" s="530" t="s">
        <v>550</v>
      </c>
      <c r="UXC22" s="530" t="s">
        <v>550</v>
      </c>
      <c r="UXD22" s="530" t="s">
        <v>550</v>
      </c>
      <c r="UXE22" s="530" t="s">
        <v>550</v>
      </c>
      <c r="UXF22" s="530" t="s">
        <v>550</v>
      </c>
      <c r="UXG22" s="530" t="s">
        <v>550</v>
      </c>
      <c r="UXH22" s="530" t="s">
        <v>550</v>
      </c>
      <c r="UXI22" s="530" t="s">
        <v>550</v>
      </c>
      <c r="UXJ22" s="530" t="s">
        <v>550</v>
      </c>
      <c r="UXK22" s="530" t="s">
        <v>550</v>
      </c>
      <c r="UXL22" s="530" t="s">
        <v>550</v>
      </c>
      <c r="UXM22" s="530" t="s">
        <v>550</v>
      </c>
      <c r="UXN22" s="530" t="s">
        <v>550</v>
      </c>
      <c r="UXO22" s="530" t="s">
        <v>550</v>
      </c>
      <c r="UXP22" s="530" t="s">
        <v>550</v>
      </c>
      <c r="UXQ22" s="530" t="s">
        <v>550</v>
      </c>
      <c r="UXR22" s="530" t="s">
        <v>550</v>
      </c>
      <c r="UXS22" s="530" t="s">
        <v>550</v>
      </c>
      <c r="UXT22" s="530" t="s">
        <v>550</v>
      </c>
      <c r="UXU22" s="530" t="s">
        <v>550</v>
      </c>
      <c r="UXV22" s="530" t="s">
        <v>550</v>
      </c>
      <c r="UXW22" s="530" t="s">
        <v>550</v>
      </c>
      <c r="UXX22" s="530" t="s">
        <v>550</v>
      </c>
      <c r="UXY22" s="530" t="s">
        <v>550</v>
      </c>
      <c r="UXZ22" s="530" t="s">
        <v>550</v>
      </c>
      <c r="UYA22" s="530" t="s">
        <v>550</v>
      </c>
      <c r="UYB22" s="530" t="s">
        <v>550</v>
      </c>
      <c r="UYC22" s="530" t="s">
        <v>550</v>
      </c>
      <c r="UYD22" s="530" t="s">
        <v>550</v>
      </c>
      <c r="UYE22" s="530" t="s">
        <v>550</v>
      </c>
      <c r="UYF22" s="530" t="s">
        <v>550</v>
      </c>
      <c r="UYG22" s="530" t="s">
        <v>550</v>
      </c>
      <c r="UYH22" s="530" t="s">
        <v>550</v>
      </c>
      <c r="UYI22" s="530" t="s">
        <v>550</v>
      </c>
      <c r="UYJ22" s="530" t="s">
        <v>550</v>
      </c>
      <c r="UYK22" s="530" t="s">
        <v>550</v>
      </c>
      <c r="UYL22" s="530" t="s">
        <v>550</v>
      </c>
      <c r="UYM22" s="530" t="s">
        <v>550</v>
      </c>
      <c r="UYN22" s="530" t="s">
        <v>550</v>
      </c>
      <c r="UYO22" s="530" t="s">
        <v>550</v>
      </c>
      <c r="UYP22" s="530" t="s">
        <v>550</v>
      </c>
      <c r="UYQ22" s="530" t="s">
        <v>550</v>
      </c>
      <c r="UYR22" s="530" t="s">
        <v>550</v>
      </c>
      <c r="UYS22" s="530" t="s">
        <v>550</v>
      </c>
      <c r="UYT22" s="530" t="s">
        <v>550</v>
      </c>
      <c r="UYU22" s="530" t="s">
        <v>550</v>
      </c>
      <c r="UYV22" s="530" t="s">
        <v>550</v>
      </c>
      <c r="UYW22" s="530" t="s">
        <v>550</v>
      </c>
      <c r="UYX22" s="530" t="s">
        <v>550</v>
      </c>
      <c r="UYY22" s="530" t="s">
        <v>550</v>
      </c>
      <c r="UYZ22" s="530" t="s">
        <v>550</v>
      </c>
      <c r="UZA22" s="530" t="s">
        <v>550</v>
      </c>
      <c r="UZB22" s="530" t="s">
        <v>550</v>
      </c>
      <c r="UZC22" s="530" t="s">
        <v>550</v>
      </c>
      <c r="UZD22" s="530" t="s">
        <v>550</v>
      </c>
      <c r="UZE22" s="530" t="s">
        <v>550</v>
      </c>
      <c r="UZF22" s="530" t="s">
        <v>550</v>
      </c>
      <c r="UZG22" s="530" t="s">
        <v>550</v>
      </c>
      <c r="UZH22" s="530" t="s">
        <v>550</v>
      </c>
      <c r="UZI22" s="530" t="s">
        <v>550</v>
      </c>
      <c r="UZJ22" s="530" t="s">
        <v>550</v>
      </c>
      <c r="UZK22" s="530" t="s">
        <v>550</v>
      </c>
      <c r="UZL22" s="530" t="s">
        <v>550</v>
      </c>
      <c r="UZM22" s="530" t="s">
        <v>550</v>
      </c>
      <c r="UZN22" s="530" t="s">
        <v>550</v>
      </c>
      <c r="UZO22" s="530" t="s">
        <v>550</v>
      </c>
      <c r="UZP22" s="530" t="s">
        <v>550</v>
      </c>
      <c r="UZQ22" s="530" t="s">
        <v>550</v>
      </c>
      <c r="UZR22" s="530" t="s">
        <v>550</v>
      </c>
      <c r="UZS22" s="530" t="s">
        <v>550</v>
      </c>
      <c r="UZT22" s="530" t="s">
        <v>550</v>
      </c>
      <c r="UZU22" s="530" t="s">
        <v>550</v>
      </c>
      <c r="UZV22" s="530" t="s">
        <v>550</v>
      </c>
      <c r="UZW22" s="530" t="s">
        <v>550</v>
      </c>
      <c r="UZX22" s="530" t="s">
        <v>550</v>
      </c>
      <c r="UZY22" s="530" t="s">
        <v>550</v>
      </c>
      <c r="UZZ22" s="530" t="s">
        <v>550</v>
      </c>
      <c r="VAA22" s="530" t="s">
        <v>550</v>
      </c>
      <c r="VAB22" s="530" t="s">
        <v>550</v>
      </c>
      <c r="VAC22" s="530" t="s">
        <v>550</v>
      </c>
      <c r="VAD22" s="530" t="s">
        <v>550</v>
      </c>
      <c r="VAE22" s="530" t="s">
        <v>550</v>
      </c>
      <c r="VAF22" s="530" t="s">
        <v>550</v>
      </c>
      <c r="VAG22" s="530" t="s">
        <v>550</v>
      </c>
      <c r="VAH22" s="530" t="s">
        <v>550</v>
      </c>
      <c r="VAI22" s="530" t="s">
        <v>550</v>
      </c>
      <c r="VAJ22" s="530" t="s">
        <v>550</v>
      </c>
      <c r="VAK22" s="530" t="s">
        <v>550</v>
      </c>
      <c r="VAL22" s="530" t="s">
        <v>550</v>
      </c>
      <c r="VAM22" s="530" t="s">
        <v>550</v>
      </c>
      <c r="VAN22" s="530" t="s">
        <v>550</v>
      </c>
      <c r="VAO22" s="530" t="s">
        <v>550</v>
      </c>
      <c r="VAP22" s="530" t="s">
        <v>550</v>
      </c>
      <c r="VAQ22" s="530" t="s">
        <v>550</v>
      </c>
      <c r="VAR22" s="530" t="s">
        <v>550</v>
      </c>
      <c r="VAS22" s="530" t="s">
        <v>550</v>
      </c>
      <c r="VAT22" s="530" t="s">
        <v>550</v>
      </c>
      <c r="VAU22" s="530" t="s">
        <v>550</v>
      </c>
      <c r="VAV22" s="530" t="s">
        <v>550</v>
      </c>
      <c r="VAW22" s="530" t="s">
        <v>550</v>
      </c>
      <c r="VAX22" s="530" t="s">
        <v>550</v>
      </c>
      <c r="VAY22" s="530" t="s">
        <v>550</v>
      </c>
      <c r="VAZ22" s="530" t="s">
        <v>550</v>
      </c>
      <c r="VBA22" s="530" t="s">
        <v>550</v>
      </c>
      <c r="VBB22" s="530" t="s">
        <v>550</v>
      </c>
      <c r="VBC22" s="530" t="s">
        <v>550</v>
      </c>
      <c r="VBD22" s="530" t="s">
        <v>550</v>
      </c>
      <c r="VBE22" s="530" t="s">
        <v>550</v>
      </c>
      <c r="VBF22" s="530" t="s">
        <v>550</v>
      </c>
      <c r="VBG22" s="530" t="s">
        <v>550</v>
      </c>
      <c r="VBH22" s="530" t="s">
        <v>550</v>
      </c>
      <c r="VBI22" s="530" t="s">
        <v>550</v>
      </c>
      <c r="VBJ22" s="530" t="s">
        <v>550</v>
      </c>
      <c r="VBK22" s="530" t="s">
        <v>550</v>
      </c>
      <c r="VBL22" s="530" t="s">
        <v>550</v>
      </c>
      <c r="VBM22" s="530" t="s">
        <v>550</v>
      </c>
      <c r="VBN22" s="530" t="s">
        <v>550</v>
      </c>
      <c r="VBO22" s="530" t="s">
        <v>550</v>
      </c>
      <c r="VBP22" s="530" t="s">
        <v>550</v>
      </c>
      <c r="VBQ22" s="530" t="s">
        <v>550</v>
      </c>
      <c r="VBR22" s="530" t="s">
        <v>550</v>
      </c>
      <c r="VBS22" s="530" t="s">
        <v>550</v>
      </c>
      <c r="VBT22" s="530" t="s">
        <v>550</v>
      </c>
      <c r="VBU22" s="530" t="s">
        <v>550</v>
      </c>
      <c r="VBV22" s="530" t="s">
        <v>550</v>
      </c>
      <c r="VBW22" s="530" t="s">
        <v>550</v>
      </c>
      <c r="VBX22" s="530" t="s">
        <v>550</v>
      </c>
      <c r="VBY22" s="530" t="s">
        <v>550</v>
      </c>
      <c r="VBZ22" s="530" t="s">
        <v>550</v>
      </c>
      <c r="VCA22" s="530" t="s">
        <v>550</v>
      </c>
      <c r="VCB22" s="530" t="s">
        <v>550</v>
      </c>
      <c r="VCC22" s="530" t="s">
        <v>550</v>
      </c>
      <c r="VCD22" s="530" t="s">
        <v>550</v>
      </c>
      <c r="VCE22" s="530" t="s">
        <v>550</v>
      </c>
      <c r="VCF22" s="530" t="s">
        <v>550</v>
      </c>
      <c r="VCG22" s="530" t="s">
        <v>550</v>
      </c>
      <c r="VCH22" s="530" t="s">
        <v>550</v>
      </c>
      <c r="VCI22" s="530" t="s">
        <v>550</v>
      </c>
      <c r="VCJ22" s="530" t="s">
        <v>550</v>
      </c>
      <c r="VCK22" s="530" t="s">
        <v>550</v>
      </c>
      <c r="VCL22" s="530" t="s">
        <v>550</v>
      </c>
      <c r="VCM22" s="530" t="s">
        <v>550</v>
      </c>
      <c r="VCN22" s="530" t="s">
        <v>550</v>
      </c>
      <c r="VCO22" s="530" t="s">
        <v>550</v>
      </c>
      <c r="VCP22" s="530" t="s">
        <v>550</v>
      </c>
      <c r="VCQ22" s="530" t="s">
        <v>550</v>
      </c>
      <c r="VCR22" s="530" t="s">
        <v>550</v>
      </c>
      <c r="VCS22" s="530" t="s">
        <v>550</v>
      </c>
      <c r="VCT22" s="530" t="s">
        <v>550</v>
      </c>
      <c r="VCU22" s="530" t="s">
        <v>550</v>
      </c>
      <c r="VCV22" s="530" t="s">
        <v>550</v>
      </c>
      <c r="VCW22" s="530" t="s">
        <v>550</v>
      </c>
      <c r="VCX22" s="530" t="s">
        <v>550</v>
      </c>
      <c r="VCY22" s="530" t="s">
        <v>550</v>
      </c>
      <c r="VCZ22" s="530" t="s">
        <v>550</v>
      </c>
      <c r="VDA22" s="530" t="s">
        <v>550</v>
      </c>
      <c r="VDB22" s="530" t="s">
        <v>550</v>
      </c>
      <c r="VDC22" s="530" t="s">
        <v>550</v>
      </c>
      <c r="VDD22" s="530" t="s">
        <v>550</v>
      </c>
      <c r="VDE22" s="530" t="s">
        <v>550</v>
      </c>
      <c r="VDF22" s="530" t="s">
        <v>550</v>
      </c>
      <c r="VDG22" s="530" t="s">
        <v>550</v>
      </c>
      <c r="VDH22" s="530" t="s">
        <v>550</v>
      </c>
      <c r="VDI22" s="530" t="s">
        <v>550</v>
      </c>
      <c r="VDJ22" s="530" t="s">
        <v>550</v>
      </c>
      <c r="VDK22" s="530" t="s">
        <v>550</v>
      </c>
      <c r="VDL22" s="530" t="s">
        <v>550</v>
      </c>
      <c r="VDM22" s="530" t="s">
        <v>550</v>
      </c>
      <c r="VDN22" s="530" t="s">
        <v>550</v>
      </c>
      <c r="VDO22" s="530" t="s">
        <v>550</v>
      </c>
      <c r="VDP22" s="530" t="s">
        <v>550</v>
      </c>
      <c r="VDQ22" s="530" t="s">
        <v>550</v>
      </c>
      <c r="VDR22" s="530" t="s">
        <v>550</v>
      </c>
      <c r="VDS22" s="530" t="s">
        <v>550</v>
      </c>
      <c r="VDT22" s="530" t="s">
        <v>550</v>
      </c>
      <c r="VDU22" s="530" t="s">
        <v>550</v>
      </c>
      <c r="VDV22" s="530" t="s">
        <v>550</v>
      </c>
      <c r="VDW22" s="530" t="s">
        <v>550</v>
      </c>
      <c r="VDX22" s="530" t="s">
        <v>550</v>
      </c>
      <c r="VDY22" s="530" t="s">
        <v>550</v>
      </c>
      <c r="VDZ22" s="530" t="s">
        <v>550</v>
      </c>
      <c r="VEA22" s="530" t="s">
        <v>550</v>
      </c>
      <c r="VEB22" s="530" t="s">
        <v>550</v>
      </c>
      <c r="VEC22" s="530" t="s">
        <v>550</v>
      </c>
      <c r="VED22" s="530" t="s">
        <v>550</v>
      </c>
      <c r="VEE22" s="530" t="s">
        <v>550</v>
      </c>
      <c r="VEF22" s="530" t="s">
        <v>550</v>
      </c>
      <c r="VEG22" s="530" t="s">
        <v>550</v>
      </c>
      <c r="VEH22" s="530" t="s">
        <v>550</v>
      </c>
      <c r="VEI22" s="530" t="s">
        <v>550</v>
      </c>
      <c r="VEJ22" s="530" t="s">
        <v>550</v>
      </c>
      <c r="VEK22" s="530" t="s">
        <v>550</v>
      </c>
      <c r="VEL22" s="530" t="s">
        <v>550</v>
      </c>
      <c r="VEM22" s="530" t="s">
        <v>550</v>
      </c>
      <c r="VEN22" s="530" t="s">
        <v>550</v>
      </c>
      <c r="VEO22" s="530" t="s">
        <v>550</v>
      </c>
      <c r="VEP22" s="530" t="s">
        <v>550</v>
      </c>
      <c r="VEQ22" s="530" t="s">
        <v>550</v>
      </c>
      <c r="VER22" s="530" t="s">
        <v>550</v>
      </c>
      <c r="VES22" s="530" t="s">
        <v>550</v>
      </c>
      <c r="VET22" s="530" t="s">
        <v>550</v>
      </c>
      <c r="VEU22" s="530" t="s">
        <v>550</v>
      </c>
      <c r="VEV22" s="530" t="s">
        <v>550</v>
      </c>
      <c r="VEW22" s="530" t="s">
        <v>550</v>
      </c>
      <c r="VEX22" s="530" t="s">
        <v>550</v>
      </c>
      <c r="VEY22" s="530" t="s">
        <v>550</v>
      </c>
      <c r="VEZ22" s="530" t="s">
        <v>550</v>
      </c>
      <c r="VFA22" s="530" t="s">
        <v>550</v>
      </c>
      <c r="VFB22" s="530" t="s">
        <v>550</v>
      </c>
      <c r="VFC22" s="530" t="s">
        <v>550</v>
      </c>
      <c r="VFD22" s="530" t="s">
        <v>550</v>
      </c>
      <c r="VFE22" s="530" t="s">
        <v>550</v>
      </c>
      <c r="VFF22" s="530" t="s">
        <v>550</v>
      </c>
      <c r="VFG22" s="530" t="s">
        <v>550</v>
      </c>
      <c r="VFH22" s="530" t="s">
        <v>550</v>
      </c>
      <c r="VFI22" s="530" t="s">
        <v>550</v>
      </c>
      <c r="VFJ22" s="530" t="s">
        <v>550</v>
      </c>
      <c r="VFK22" s="530" t="s">
        <v>550</v>
      </c>
      <c r="VFL22" s="530" t="s">
        <v>550</v>
      </c>
      <c r="VFM22" s="530" t="s">
        <v>550</v>
      </c>
      <c r="VFN22" s="530" t="s">
        <v>550</v>
      </c>
      <c r="VFO22" s="530" t="s">
        <v>550</v>
      </c>
      <c r="VFP22" s="530" t="s">
        <v>550</v>
      </c>
      <c r="VFQ22" s="530" t="s">
        <v>550</v>
      </c>
      <c r="VFR22" s="530" t="s">
        <v>550</v>
      </c>
      <c r="VFS22" s="530" t="s">
        <v>550</v>
      </c>
      <c r="VFT22" s="530" t="s">
        <v>550</v>
      </c>
      <c r="VFU22" s="530" t="s">
        <v>550</v>
      </c>
      <c r="VFV22" s="530" t="s">
        <v>550</v>
      </c>
      <c r="VFW22" s="530" t="s">
        <v>550</v>
      </c>
      <c r="VFX22" s="530" t="s">
        <v>550</v>
      </c>
      <c r="VFY22" s="530" t="s">
        <v>550</v>
      </c>
      <c r="VFZ22" s="530" t="s">
        <v>550</v>
      </c>
      <c r="VGA22" s="530" t="s">
        <v>550</v>
      </c>
      <c r="VGB22" s="530" t="s">
        <v>550</v>
      </c>
      <c r="VGC22" s="530" t="s">
        <v>550</v>
      </c>
      <c r="VGD22" s="530" t="s">
        <v>550</v>
      </c>
      <c r="VGE22" s="530" t="s">
        <v>550</v>
      </c>
      <c r="VGF22" s="530" t="s">
        <v>550</v>
      </c>
      <c r="VGG22" s="530" t="s">
        <v>550</v>
      </c>
      <c r="VGH22" s="530" t="s">
        <v>550</v>
      </c>
      <c r="VGI22" s="530" t="s">
        <v>550</v>
      </c>
      <c r="VGJ22" s="530" t="s">
        <v>550</v>
      </c>
      <c r="VGK22" s="530" t="s">
        <v>550</v>
      </c>
      <c r="VGL22" s="530" t="s">
        <v>550</v>
      </c>
      <c r="VGM22" s="530" t="s">
        <v>550</v>
      </c>
      <c r="VGN22" s="530" t="s">
        <v>550</v>
      </c>
      <c r="VGO22" s="530" t="s">
        <v>550</v>
      </c>
      <c r="VGP22" s="530" t="s">
        <v>550</v>
      </c>
      <c r="VGQ22" s="530" t="s">
        <v>550</v>
      </c>
      <c r="VGR22" s="530" t="s">
        <v>550</v>
      </c>
      <c r="VGS22" s="530" t="s">
        <v>550</v>
      </c>
      <c r="VGT22" s="530" t="s">
        <v>550</v>
      </c>
      <c r="VGU22" s="530" t="s">
        <v>550</v>
      </c>
      <c r="VGV22" s="530" t="s">
        <v>550</v>
      </c>
      <c r="VGW22" s="530" t="s">
        <v>550</v>
      </c>
      <c r="VGX22" s="530" t="s">
        <v>550</v>
      </c>
      <c r="VGY22" s="530" t="s">
        <v>550</v>
      </c>
      <c r="VGZ22" s="530" t="s">
        <v>550</v>
      </c>
      <c r="VHA22" s="530" t="s">
        <v>550</v>
      </c>
      <c r="VHB22" s="530" t="s">
        <v>550</v>
      </c>
      <c r="VHC22" s="530" t="s">
        <v>550</v>
      </c>
      <c r="VHD22" s="530" t="s">
        <v>550</v>
      </c>
      <c r="VHE22" s="530" t="s">
        <v>550</v>
      </c>
      <c r="VHF22" s="530" t="s">
        <v>550</v>
      </c>
      <c r="VHG22" s="530" t="s">
        <v>550</v>
      </c>
      <c r="VHH22" s="530" t="s">
        <v>550</v>
      </c>
      <c r="VHI22" s="530" t="s">
        <v>550</v>
      </c>
      <c r="VHJ22" s="530" t="s">
        <v>550</v>
      </c>
      <c r="VHK22" s="530" t="s">
        <v>550</v>
      </c>
      <c r="VHL22" s="530" t="s">
        <v>550</v>
      </c>
      <c r="VHM22" s="530" t="s">
        <v>550</v>
      </c>
      <c r="VHN22" s="530" t="s">
        <v>550</v>
      </c>
      <c r="VHO22" s="530" t="s">
        <v>550</v>
      </c>
      <c r="VHP22" s="530" t="s">
        <v>550</v>
      </c>
      <c r="VHQ22" s="530" t="s">
        <v>550</v>
      </c>
      <c r="VHR22" s="530" t="s">
        <v>550</v>
      </c>
      <c r="VHS22" s="530" t="s">
        <v>550</v>
      </c>
      <c r="VHT22" s="530" t="s">
        <v>550</v>
      </c>
      <c r="VHU22" s="530" t="s">
        <v>550</v>
      </c>
      <c r="VHV22" s="530" t="s">
        <v>550</v>
      </c>
      <c r="VHW22" s="530" t="s">
        <v>550</v>
      </c>
      <c r="VHX22" s="530" t="s">
        <v>550</v>
      </c>
      <c r="VHY22" s="530" t="s">
        <v>550</v>
      </c>
      <c r="VHZ22" s="530" t="s">
        <v>550</v>
      </c>
      <c r="VIA22" s="530" t="s">
        <v>550</v>
      </c>
      <c r="VIB22" s="530" t="s">
        <v>550</v>
      </c>
      <c r="VIC22" s="530" t="s">
        <v>550</v>
      </c>
      <c r="VID22" s="530" t="s">
        <v>550</v>
      </c>
      <c r="VIE22" s="530" t="s">
        <v>550</v>
      </c>
      <c r="VIF22" s="530" t="s">
        <v>550</v>
      </c>
      <c r="VIG22" s="530" t="s">
        <v>550</v>
      </c>
      <c r="VIH22" s="530" t="s">
        <v>550</v>
      </c>
      <c r="VII22" s="530" t="s">
        <v>550</v>
      </c>
      <c r="VIJ22" s="530" t="s">
        <v>550</v>
      </c>
      <c r="VIK22" s="530" t="s">
        <v>550</v>
      </c>
      <c r="VIL22" s="530" t="s">
        <v>550</v>
      </c>
      <c r="VIM22" s="530" t="s">
        <v>550</v>
      </c>
      <c r="VIN22" s="530" t="s">
        <v>550</v>
      </c>
      <c r="VIO22" s="530" t="s">
        <v>550</v>
      </c>
      <c r="VIP22" s="530" t="s">
        <v>550</v>
      </c>
      <c r="VIQ22" s="530" t="s">
        <v>550</v>
      </c>
      <c r="VIR22" s="530" t="s">
        <v>550</v>
      </c>
      <c r="VIS22" s="530" t="s">
        <v>550</v>
      </c>
      <c r="VIT22" s="530" t="s">
        <v>550</v>
      </c>
      <c r="VIU22" s="530" t="s">
        <v>550</v>
      </c>
      <c r="VIV22" s="530" t="s">
        <v>550</v>
      </c>
      <c r="VIW22" s="530" t="s">
        <v>550</v>
      </c>
      <c r="VIX22" s="530" t="s">
        <v>550</v>
      </c>
      <c r="VIY22" s="530" t="s">
        <v>550</v>
      </c>
      <c r="VIZ22" s="530" t="s">
        <v>550</v>
      </c>
      <c r="VJA22" s="530" t="s">
        <v>550</v>
      </c>
      <c r="VJB22" s="530" t="s">
        <v>550</v>
      </c>
      <c r="VJC22" s="530" t="s">
        <v>550</v>
      </c>
      <c r="VJD22" s="530" t="s">
        <v>550</v>
      </c>
      <c r="VJE22" s="530" t="s">
        <v>550</v>
      </c>
      <c r="VJF22" s="530" t="s">
        <v>550</v>
      </c>
      <c r="VJG22" s="530" t="s">
        <v>550</v>
      </c>
      <c r="VJH22" s="530" t="s">
        <v>550</v>
      </c>
      <c r="VJI22" s="530" t="s">
        <v>550</v>
      </c>
      <c r="VJJ22" s="530" t="s">
        <v>550</v>
      </c>
      <c r="VJK22" s="530" t="s">
        <v>550</v>
      </c>
      <c r="VJL22" s="530" t="s">
        <v>550</v>
      </c>
      <c r="VJM22" s="530" t="s">
        <v>550</v>
      </c>
      <c r="VJN22" s="530" t="s">
        <v>550</v>
      </c>
      <c r="VJO22" s="530" t="s">
        <v>550</v>
      </c>
      <c r="VJP22" s="530" t="s">
        <v>550</v>
      </c>
      <c r="VJQ22" s="530" t="s">
        <v>550</v>
      </c>
      <c r="VJR22" s="530" t="s">
        <v>550</v>
      </c>
      <c r="VJS22" s="530" t="s">
        <v>550</v>
      </c>
      <c r="VJT22" s="530" t="s">
        <v>550</v>
      </c>
      <c r="VJU22" s="530" t="s">
        <v>550</v>
      </c>
      <c r="VJV22" s="530" t="s">
        <v>550</v>
      </c>
      <c r="VJW22" s="530" t="s">
        <v>550</v>
      </c>
      <c r="VJX22" s="530" t="s">
        <v>550</v>
      </c>
      <c r="VJY22" s="530" t="s">
        <v>550</v>
      </c>
      <c r="VJZ22" s="530" t="s">
        <v>550</v>
      </c>
      <c r="VKA22" s="530" t="s">
        <v>550</v>
      </c>
      <c r="VKB22" s="530" t="s">
        <v>550</v>
      </c>
      <c r="VKC22" s="530" t="s">
        <v>550</v>
      </c>
      <c r="VKD22" s="530" t="s">
        <v>550</v>
      </c>
      <c r="VKE22" s="530" t="s">
        <v>550</v>
      </c>
      <c r="VKF22" s="530" t="s">
        <v>550</v>
      </c>
      <c r="VKG22" s="530" t="s">
        <v>550</v>
      </c>
      <c r="VKH22" s="530" t="s">
        <v>550</v>
      </c>
      <c r="VKI22" s="530" t="s">
        <v>550</v>
      </c>
      <c r="VKJ22" s="530" t="s">
        <v>550</v>
      </c>
      <c r="VKK22" s="530" t="s">
        <v>550</v>
      </c>
      <c r="VKL22" s="530" t="s">
        <v>550</v>
      </c>
      <c r="VKM22" s="530" t="s">
        <v>550</v>
      </c>
      <c r="VKN22" s="530" t="s">
        <v>550</v>
      </c>
      <c r="VKO22" s="530" t="s">
        <v>550</v>
      </c>
      <c r="VKP22" s="530" t="s">
        <v>550</v>
      </c>
      <c r="VKQ22" s="530" t="s">
        <v>550</v>
      </c>
      <c r="VKR22" s="530" t="s">
        <v>550</v>
      </c>
      <c r="VKS22" s="530" t="s">
        <v>550</v>
      </c>
      <c r="VKT22" s="530" t="s">
        <v>550</v>
      </c>
      <c r="VKU22" s="530" t="s">
        <v>550</v>
      </c>
      <c r="VKV22" s="530" t="s">
        <v>550</v>
      </c>
      <c r="VKW22" s="530" t="s">
        <v>550</v>
      </c>
      <c r="VKX22" s="530" t="s">
        <v>550</v>
      </c>
      <c r="VKY22" s="530" t="s">
        <v>550</v>
      </c>
      <c r="VKZ22" s="530" t="s">
        <v>550</v>
      </c>
      <c r="VLA22" s="530" t="s">
        <v>550</v>
      </c>
      <c r="VLB22" s="530" t="s">
        <v>550</v>
      </c>
      <c r="VLC22" s="530" t="s">
        <v>550</v>
      </c>
      <c r="VLD22" s="530" t="s">
        <v>550</v>
      </c>
      <c r="VLE22" s="530" t="s">
        <v>550</v>
      </c>
      <c r="VLF22" s="530" t="s">
        <v>550</v>
      </c>
      <c r="VLG22" s="530" t="s">
        <v>550</v>
      </c>
      <c r="VLH22" s="530" t="s">
        <v>550</v>
      </c>
      <c r="VLI22" s="530" t="s">
        <v>550</v>
      </c>
      <c r="VLJ22" s="530" t="s">
        <v>550</v>
      </c>
      <c r="VLK22" s="530" t="s">
        <v>550</v>
      </c>
      <c r="VLL22" s="530" t="s">
        <v>550</v>
      </c>
      <c r="VLM22" s="530" t="s">
        <v>550</v>
      </c>
      <c r="VLN22" s="530" t="s">
        <v>550</v>
      </c>
      <c r="VLO22" s="530" t="s">
        <v>550</v>
      </c>
      <c r="VLP22" s="530" t="s">
        <v>550</v>
      </c>
      <c r="VLQ22" s="530" t="s">
        <v>550</v>
      </c>
      <c r="VLR22" s="530" t="s">
        <v>550</v>
      </c>
      <c r="VLS22" s="530" t="s">
        <v>550</v>
      </c>
      <c r="VLT22" s="530" t="s">
        <v>550</v>
      </c>
      <c r="VLU22" s="530" t="s">
        <v>550</v>
      </c>
      <c r="VLV22" s="530" t="s">
        <v>550</v>
      </c>
      <c r="VLW22" s="530" t="s">
        <v>550</v>
      </c>
      <c r="VLX22" s="530" t="s">
        <v>550</v>
      </c>
      <c r="VLY22" s="530" t="s">
        <v>550</v>
      </c>
      <c r="VLZ22" s="530" t="s">
        <v>550</v>
      </c>
      <c r="VMA22" s="530" t="s">
        <v>550</v>
      </c>
      <c r="VMB22" s="530" t="s">
        <v>550</v>
      </c>
      <c r="VMC22" s="530" t="s">
        <v>550</v>
      </c>
      <c r="VMD22" s="530" t="s">
        <v>550</v>
      </c>
      <c r="VME22" s="530" t="s">
        <v>550</v>
      </c>
      <c r="VMF22" s="530" t="s">
        <v>550</v>
      </c>
      <c r="VMG22" s="530" t="s">
        <v>550</v>
      </c>
      <c r="VMH22" s="530" t="s">
        <v>550</v>
      </c>
      <c r="VMI22" s="530" t="s">
        <v>550</v>
      </c>
      <c r="VMJ22" s="530" t="s">
        <v>550</v>
      </c>
      <c r="VMK22" s="530" t="s">
        <v>550</v>
      </c>
      <c r="VML22" s="530" t="s">
        <v>550</v>
      </c>
      <c r="VMM22" s="530" t="s">
        <v>550</v>
      </c>
      <c r="VMN22" s="530" t="s">
        <v>550</v>
      </c>
      <c r="VMO22" s="530" t="s">
        <v>550</v>
      </c>
      <c r="VMP22" s="530" t="s">
        <v>550</v>
      </c>
      <c r="VMQ22" s="530" t="s">
        <v>550</v>
      </c>
      <c r="VMR22" s="530" t="s">
        <v>550</v>
      </c>
      <c r="VMS22" s="530" t="s">
        <v>550</v>
      </c>
      <c r="VMT22" s="530" t="s">
        <v>550</v>
      </c>
      <c r="VMU22" s="530" t="s">
        <v>550</v>
      </c>
      <c r="VMV22" s="530" t="s">
        <v>550</v>
      </c>
      <c r="VMW22" s="530" t="s">
        <v>550</v>
      </c>
      <c r="VMX22" s="530" t="s">
        <v>550</v>
      </c>
      <c r="VMY22" s="530" t="s">
        <v>550</v>
      </c>
      <c r="VMZ22" s="530" t="s">
        <v>550</v>
      </c>
      <c r="VNA22" s="530" t="s">
        <v>550</v>
      </c>
      <c r="VNB22" s="530" t="s">
        <v>550</v>
      </c>
      <c r="VNC22" s="530" t="s">
        <v>550</v>
      </c>
      <c r="VND22" s="530" t="s">
        <v>550</v>
      </c>
      <c r="VNE22" s="530" t="s">
        <v>550</v>
      </c>
      <c r="VNF22" s="530" t="s">
        <v>550</v>
      </c>
      <c r="VNG22" s="530" t="s">
        <v>550</v>
      </c>
      <c r="VNH22" s="530" t="s">
        <v>550</v>
      </c>
      <c r="VNI22" s="530" t="s">
        <v>550</v>
      </c>
      <c r="VNJ22" s="530" t="s">
        <v>550</v>
      </c>
      <c r="VNK22" s="530" t="s">
        <v>550</v>
      </c>
      <c r="VNL22" s="530" t="s">
        <v>550</v>
      </c>
      <c r="VNM22" s="530" t="s">
        <v>550</v>
      </c>
      <c r="VNN22" s="530" t="s">
        <v>550</v>
      </c>
      <c r="VNO22" s="530" t="s">
        <v>550</v>
      </c>
      <c r="VNP22" s="530" t="s">
        <v>550</v>
      </c>
      <c r="VNQ22" s="530" t="s">
        <v>550</v>
      </c>
      <c r="VNR22" s="530" t="s">
        <v>550</v>
      </c>
      <c r="VNS22" s="530" t="s">
        <v>550</v>
      </c>
      <c r="VNT22" s="530" t="s">
        <v>550</v>
      </c>
      <c r="VNU22" s="530" t="s">
        <v>550</v>
      </c>
      <c r="VNV22" s="530" t="s">
        <v>550</v>
      </c>
      <c r="VNW22" s="530" t="s">
        <v>550</v>
      </c>
      <c r="VNX22" s="530" t="s">
        <v>550</v>
      </c>
      <c r="VNY22" s="530" t="s">
        <v>550</v>
      </c>
      <c r="VNZ22" s="530" t="s">
        <v>550</v>
      </c>
      <c r="VOA22" s="530" t="s">
        <v>550</v>
      </c>
      <c r="VOB22" s="530" t="s">
        <v>550</v>
      </c>
      <c r="VOC22" s="530" t="s">
        <v>550</v>
      </c>
      <c r="VOD22" s="530" t="s">
        <v>550</v>
      </c>
      <c r="VOE22" s="530" t="s">
        <v>550</v>
      </c>
      <c r="VOF22" s="530" t="s">
        <v>550</v>
      </c>
      <c r="VOG22" s="530" t="s">
        <v>550</v>
      </c>
      <c r="VOH22" s="530" t="s">
        <v>550</v>
      </c>
      <c r="VOI22" s="530" t="s">
        <v>550</v>
      </c>
      <c r="VOJ22" s="530" t="s">
        <v>550</v>
      </c>
      <c r="VOK22" s="530" t="s">
        <v>550</v>
      </c>
      <c r="VOL22" s="530" t="s">
        <v>550</v>
      </c>
      <c r="VOM22" s="530" t="s">
        <v>550</v>
      </c>
      <c r="VON22" s="530" t="s">
        <v>550</v>
      </c>
      <c r="VOO22" s="530" t="s">
        <v>550</v>
      </c>
      <c r="VOP22" s="530" t="s">
        <v>550</v>
      </c>
      <c r="VOQ22" s="530" t="s">
        <v>550</v>
      </c>
      <c r="VOR22" s="530" t="s">
        <v>550</v>
      </c>
      <c r="VOS22" s="530" t="s">
        <v>550</v>
      </c>
      <c r="VOT22" s="530" t="s">
        <v>550</v>
      </c>
      <c r="VOU22" s="530" t="s">
        <v>550</v>
      </c>
      <c r="VOV22" s="530" t="s">
        <v>550</v>
      </c>
      <c r="VOW22" s="530" t="s">
        <v>550</v>
      </c>
      <c r="VOX22" s="530" t="s">
        <v>550</v>
      </c>
      <c r="VOY22" s="530" t="s">
        <v>550</v>
      </c>
      <c r="VOZ22" s="530" t="s">
        <v>550</v>
      </c>
      <c r="VPA22" s="530" t="s">
        <v>550</v>
      </c>
      <c r="VPB22" s="530" t="s">
        <v>550</v>
      </c>
      <c r="VPC22" s="530" t="s">
        <v>550</v>
      </c>
      <c r="VPD22" s="530" t="s">
        <v>550</v>
      </c>
      <c r="VPE22" s="530" t="s">
        <v>550</v>
      </c>
      <c r="VPF22" s="530" t="s">
        <v>550</v>
      </c>
      <c r="VPG22" s="530" t="s">
        <v>550</v>
      </c>
      <c r="VPH22" s="530" t="s">
        <v>550</v>
      </c>
      <c r="VPI22" s="530" t="s">
        <v>550</v>
      </c>
      <c r="VPJ22" s="530" t="s">
        <v>550</v>
      </c>
      <c r="VPK22" s="530" t="s">
        <v>550</v>
      </c>
      <c r="VPL22" s="530" t="s">
        <v>550</v>
      </c>
      <c r="VPM22" s="530" t="s">
        <v>550</v>
      </c>
      <c r="VPN22" s="530" t="s">
        <v>550</v>
      </c>
      <c r="VPO22" s="530" t="s">
        <v>550</v>
      </c>
      <c r="VPP22" s="530" t="s">
        <v>550</v>
      </c>
      <c r="VPQ22" s="530" t="s">
        <v>550</v>
      </c>
      <c r="VPR22" s="530" t="s">
        <v>550</v>
      </c>
      <c r="VPS22" s="530" t="s">
        <v>550</v>
      </c>
      <c r="VPT22" s="530" t="s">
        <v>550</v>
      </c>
      <c r="VPU22" s="530" t="s">
        <v>550</v>
      </c>
      <c r="VPV22" s="530" t="s">
        <v>550</v>
      </c>
      <c r="VPW22" s="530" t="s">
        <v>550</v>
      </c>
      <c r="VPX22" s="530" t="s">
        <v>550</v>
      </c>
      <c r="VPY22" s="530" t="s">
        <v>550</v>
      </c>
      <c r="VPZ22" s="530" t="s">
        <v>550</v>
      </c>
      <c r="VQA22" s="530" t="s">
        <v>550</v>
      </c>
      <c r="VQB22" s="530" t="s">
        <v>550</v>
      </c>
      <c r="VQC22" s="530" t="s">
        <v>550</v>
      </c>
      <c r="VQD22" s="530" t="s">
        <v>550</v>
      </c>
      <c r="VQE22" s="530" t="s">
        <v>550</v>
      </c>
      <c r="VQF22" s="530" t="s">
        <v>550</v>
      </c>
      <c r="VQG22" s="530" t="s">
        <v>550</v>
      </c>
      <c r="VQH22" s="530" t="s">
        <v>550</v>
      </c>
      <c r="VQI22" s="530" t="s">
        <v>550</v>
      </c>
      <c r="VQJ22" s="530" t="s">
        <v>550</v>
      </c>
      <c r="VQK22" s="530" t="s">
        <v>550</v>
      </c>
      <c r="VQL22" s="530" t="s">
        <v>550</v>
      </c>
      <c r="VQM22" s="530" t="s">
        <v>550</v>
      </c>
      <c r="VQN22" s="530" t="s">
        <v>550</v>
      </c>
      <c r="VQO22" s="530" t="s">
        <v>550</v>
      </c>
      <c r="VQP22" s="530" t="s">
        <v>550</v>
      </c>
      <c r="VQQ22" s="530" t="s">
        <v>550</v>
      </c>
      <c r="VQR22" s="530" t="s">
        <v>550</v>
      </c>
      <c r="VQS22" s="530" t="s">
        <v>550</v>
      </c>
      <c r="VQT22" s="530" t="s">
        <v>550</v>
      </c>
      <c r="VQU22" s="530" t="s">
        <v>550</v>
      </c>
      <c r="VQV22" s="530" t="s">
        <v>550</v>
      </c>
      <c r="VQW22" s="530" t="s">
        <v>550</v>
      </c>
      <c r="VQX22" s="530" t="s">
        <v>550</v>
      </c>
      <c r="VQY22" s="530" t="s">
        <v>550</v>
      </c>
      <c r="VQZ22" s="530" t="s">
        <v>550</v>
      </c>
      <c r="VRA22" s="530" t="s">
        <v>550</v>
      </c>
      <c r="VRB22" s="530" t="s">
        <v>550</v>
      </c>
      <c r="VRC22" s="530" t="s">
        <v>550</v>
      </c>
      <c r="VRD22" s="530" t="s">
        <v>550</v>
      </c>
      <c r="VRE22" s="530" t="s">
        <v>550</v>
      </c>
      <c r="VRF22" s="530" t="s">
        <v>550</v>
      </c>
      <c r="VRG22" s="530" t="s">
        <v>550</v>
      </c>
      <c r="VRH22" s="530" t="s">
        <v>550</v>
      </c>
      <c r="VRI22" s="530" t="s">
        <v>550</v>
      </c>
      <c r="VRJ22" s="530" t="s">
        <v>550</v>
      </c>
      <c r="VRK22" s="530" t="s">
        <v>550</v>
      </c>
      <c r="VRL22" s="530" t="s">
        <v>550</v>
      </c>
      <c r="VRM22" s="530" t="s">
        <v>550</v>
      </c>
      <c r="VRN22" s="530" t="s">
        <v>550</v>
      </c>
      <c r="VRO22" s="530" t="s">
        <v>550</v>
      </c>
      <c r="VRP22" s="530" t="s">
        <v>550</v>
      </c>
      <c r="VRQ22" s="530" t="s">
        <v>550</v>
      </c>
      <c r="VRR22" s="530" t="s">
        <v>550</v>
      </c>
      <c r="VRS22" s="530" t="s">
        <v>550</v>
      </c>
      <c r="VRT22" s="530" t="s">
        <v>550</v>
      </c>
      <c r="VRU22" s="530" t="s">
        <v>550</v>
      </c>
      <c r="VRV22" s="530" t="s">
        <v>550</v>
      </c>
      <c r="VRW22" s="530" t="s">
        <v>550</v>
      </c>
      <c r="VRX22" s="530" t="s">
        <v>550</v>
      </c>
      <c r="VRY22" s="530" t="s">
        <v>550</v>
      </c>
      <c r="VRZ22" s="530" t="s">
        <v>550</v>
      </c>
      <c r="VSA22" s="530" t="s">
        <v>550</v>
      </c>
      <c r="VSB22" s="530" t="s">
        <v>550</v>
      </c>
      <c r="VSC22" s="530" t="s">
        <v>550</v>
      </c>
      <c r="VSD22" s="530" t="s">
        <v>550</v>
      </c>
      <c r="VSE22" s="530" t="s">
        <v>550</v>
      </c>
      <c r="VSF22" s="530" t="s">
        <v>550</v>
      </c>
      <c r="VSG22" s="530" t="s">
        <v>550</v>
      </c>
      <c r="VSH22" s="530" t="s">
        <v>550</v>
      </c>
      <c r="VSI22" s="530" t="s">
        <v>550</v>
      </c>
      <c r="VSJ22" s="530" t="s">
        <v>550</v>
      </c>
      <c r="VSK22" s="530" t="s">
        <v>550</v>
      </c>
      <c r="VSL22" s="530" t="s">
        <v>550</v>
      </c>
      <c r="VSM22" s="530" t="s">
        <v>550</v>
      </c>
      <c r="VSN22" s="530" t="s">
        <v>550</v>
      </c>
      <c r="VSO22" s="530" t="s">
        <v>550</v>
      </c>
      <c r="VSP22" s="530" t="s">
        <v>550</v>
      </c>
      <c r="VSQ22" s="530" t="s">
        <v>550</v>
      </c>
      <c r="VSR22" s="530" t="s">
        <v>550</v>
      </c>
      <c r="VSS22" s="530" t="s">
        <v>550</v>
      </c>
      <c r="VST22" s="530" t="s">
        <v>550</v>
      </c>
      <c r="VSU22" s="530" t="s">
        <v>550</v>
      </c>
      <c r="VSV22" s="530" t="s">
        <v>550</v>
      </c>
      <c r="VSW22" s="530" t="s">
        <v>550</v>
      </c>
      <c r="VSX22" s="530" t="s">
        <v>550</v>
      </c>
      <c r="VSY22" s="530" t="s">
        <v>550</v>
      </c>
      <c r="VSZ22" s="530" t="s">
        <v>550</v>
      </c>
      <c r="VTA22" s="530" t="s">
        <v>550</v>
      </c>
      <c r="VTB22" s="530" t="s">
        <v>550</v>
      </c>
      <c r="VTC22" s="530" t="s">
        <v>550</v>
      </c>
      <c r="VTD22" s="530" t="s">
        <v>550</v>
      </c>
      <c r="VTE22" s="530" t="s">
        <v>550</v>
      </c>
      <c r="VTF22" s="530" t="s">
        <v>550</v>
      </c>
      <c r="VTG22" s="530" t="s">
        <v>550</v>
      </c>
      <c r="VTH22" s="530" t="s">
        <v>550</v>
      </c>
      <c r="VTI22" s="530" t="s">
        <v>550</v>
      </c>
      <c r="VTJ22" s="530" t="s">
        <v>550</v>
      </c>
      <c r="VTK22" s="530" t="s">
        <v>550</v>
      </c>
      <c r="VTL22" s="530" t="s">
        <v>550</v>
      </c>
      <c r="VTM22" s="530" t="s">
        <v>550</v>
      </c>
      <c r="VTN22" s="530" t="s">
        <v>550</v>
      </c>
      <c r="VTO22" s="530" t="s">
        <v>550</v>
      </c>
      <c r="VTP22" s="530" t="s">
        <v>550</v>
      </c>
      <c r="VTQ22" s="530" t="s">
        <v>550</v>
      </c>
      <c r="VTR22" s="530" t="s">
        <v>550</v>
      </c>
      <c r="VTS22" s="530" t="s">
        <v>550</v>
      </c>
      <c r="VTT22" s="530" t="s">
        <v>550</v>
      </c>
      <c r="VTU22" s="530" t="s">
        <v>550</v>
      </c>
      <c r="VTV22" s="530" t="s">
        <v>550</v>
      </c>
      <c r="VTW22" s="530" t="s">
        <v>550</v>
      </c>
      <c r="VTX22" s="530" t="s">
        <v>550</v>
      </c>
      <c r="VTY22" s="530" t="s">
        <v>550</v>
      </c>
      <c r="VTZ22" s="530" t="s">
        <v>550</v>
      </c>
      <c r="VUA22" s="530" t="s">
        <v>550</v>
      </c>
      <c r="VUB22" s="530" t="s">
        <v>550</v>
      </c>
      <c r="VUC22" s="530" t="s">
        <v>550</v>
      </c>
      <c r="VUD22" s="530" t="s">
        <v>550</v>
      </c>
      <c r="VUE22" s="530" t="s">
        <v>550</v>
      </c>
      <c r="VUF22" s="530" t="s">
        <v>550</v>
      </c>
      <c r="VUG22" s="530" t="s">
        <v>550</v>
      </c>
      <c r="VUH22" s="530" t="s">
        <v>550</v>
      </c>
      <c r="VUI22" s="530" t="s">
        <v>550</v>
      </c>
      <c r="VUJ22" s="530" t="s">
        <v>550</v>
      </c>
      <c r="VUK22" s="530" t="s">
        <v>550</v>
      </c>
      <c r="VUL22" s="530" t="s">
        <v>550</v>
      </c>
      <c r="VUM22" s="530" t="s">
        <v>550</v>
      </c>
      <c r="VUN22" s="530" t="s">
        <v>550</v>
      </c>
      <c r="VUO22" s="530" t="s">
        <v>550</v>
      </c>
      <c r="VUP22" s="530" t="s">
        <v>550</v>
      </c>
      <c r="VUQ22" s="530" t="s">
        <v>550</v>
      </c>
      <c r="VUR22" s="530" t="s">
        <v>550</v>
      </c>
      <c r="VUS22" s="530" t="s">
        <v>550</v>
      </c>
      <c r="VUT22" s="530" t="s">
        <v>550</v>
      </c>
      <c r="VUU22" s="530" t="s">
        <v>550</v>
      </c>
      <c r="VUV22" s="530" t="s">
        <v>550</v>
      </c>
      <c r="VUW22" s="530" t="s">
        <v>550</v>
      </c>
      <c r="VUX22" s="530" t="s">
        <v>550</v>
      </c>
      <c r="VUY22" s="530" t="s">
        <v>550</v>
      </c>
      <c r="VUZ22" s="530" t="s">
        <v>550</v>
      </c>
      <c r="VVA22" s="530" t="s">
        <v>550</v>
      </c>
      <c r="VVB22" s="530" t="s">
        <v>550</v>
      </c>
      <c r="VVC22" s="530" t="s">
        <v>550</v>
      </c>
      <c r="VVD22" s="530" t="s">
        <v>550</v>
      </c>
      <c r="VVE22" s="530" t="s">
        <v>550</v>
      </c>
      <c r="VVF22" s="530" t="s">
        <v>550</v>
      </c>
      <c r="VVG22" s="530" t="s">
        <v>550</v>
      </c>
      <c r="VVH22" s="530" t="s">
        <v>550</v>
      </c>
      <c r="VVI22" s="530" t="s">
        <v>550</v>
      </c>
      <c r="VVJ22" s="530" t="s">
        <v>550</v>
      </c>
      <c r="VVK22" s="530" t="s">
        <v>550</v>
      </c>
      <c r="VVL22" s="530" t="s">
        <v>550</v>
      </c>
      <c r="VVM22" s="530" t="s">
        <v>550</v>
      </c>
      <c r="VVN22" s="530" t="s">
        <v>550</v>
      </c>
      <c r="VVO22" s="530" t="s">
        <v>550</v>
      </c>
      <c r="VVP22" s="530" t="s">
        <v>550</v>
      </c>
      <c r="VVQ22" s="530" t="s">
        <v>550</v>
      </c>
      <c r="VVR22" s="530" t="s">
        <v>550</v>
      </c>
      <c r="VVS22" s="530" t="s">
        <v>550</v>
      </c>
      <c r="VVT22" s="530" t="s">
        <v>550</v>
      </c>
      <c r="VVU22" s="530" t="s">
        <v>550</v>
      </c>
      <c r="VVV22" s="530" t="s">
        <v>550</v>
      </c>
      <c r="VVW22" s="530" t="s">
        <v>550</v>
      </c>
      <c r="VVX22" s="530" t="s">
        <v>550</v>
      </c>
      <c r="VVY22" s="530" t="s">
        <v>550</v>
      </c>
      <c r="VVZ22" s="530" t="s">
        <v>550</v>
      </c>
      <c r="VWA22" s="530" t="s">
        <v>550</v>
      </c>
      <c r="VWB22" s="530" t="s">
        <v>550</v>
      </c>
      <c r="VWC22" s="530" t="s">
        <v>550</v>
      </c>
      <c r="VWD22" s="530" t="s">
        <v>550</v>
      </c>
      <c r="VWE22" s="530" t="s">
        <v>550</v>
      </c>
      <c r="VWF22" s="530" t="s">
        <v>550</v>
      </c>
      <c r="VWG22" s="530" t="s">
        <v>550</v>
      </c>
      <c r="VWH22" s="530" t="s">
        <v>550</v>
      </c>
      <c r="VWI22" s="530" t="s">
        <v>550</v>
      </c>
      <c r="VWJ22" s="530" t="s">
        <v>550</v>
      </c>
      <c r="VWK22" s="530" t="s">
        <v>550</v>
      </c>
      <c r="VWL22" s="530" t="s">
        <v>550</v>
      </c>
      <c r="VWM22" s="530" t="s">
        <v>550</v>
      </c>
      <c r="VWN22" s="530" t="s">
        <v>550</v>
      </c>
      <c r="VWO22" s="530" t="s">
        <v>550</v>
      </c>
      <c r="VWP22" s="530" t="s">
        <v>550</v>
      </c>
      <c r="VWQ22" s="530" t="s">
        <v>550</v>
      </c>
      <c r="VWR22" s="530" t="s">
        <v>550</v>
      </c>
      <c r="VWS22" s="530" t="s">
        <v>550</v>
      </c>
      <c r="VWT22" s="530" t="s">
        <v>550</v>
      </c>
      <c r="VWU22" s="530" t="s">
        <v>550</v>
      </c>
      <c r="VWV22" s="530" t="s">
        <v>550</v>
      </c>
      <c r="VWW22" s="530" t="s">
        <v>550</v>
      </c>
      <c r="VWX22" s="530" t="s">
        <v>550</v>
      </c>
      <c r="VWY22" s="530" t="s">
        <v>550</v>
      </c>
      <c r="VWZ22" s="530" t="s">
        <v>550</v>
      </c>
      <c r="VXA22" s="530" t="s">
        <v>550</v>
      </c>
      <c r="VXB22" s="530" t="s">
        <v>550</v>
      </c>
      <c r="VXC22" s="530" t="s">
        <v>550</v>
      </c>
      <c r="VXD22" s="530" t="s">
        <v>550</v>
      </c>
      <c r="VXE22" s="530" t="s">
        <v>550</v>
      </c>
      <c r="VXF22" s="530" t="s">
        <v>550</v>
      </c>
      <c r="VXG22" s="530" t="s">
        <v>550</v>
      </c>
      <c r="VXH22" s="530" t="s">
        <v>550</v>
      </c>
      <c r="VXI22" s="530" t="s">
        <v>550</v>
      </c>
      <c r="VXJ22" s="530" t="s">
        <v>550</v>
      </c>
      <c r="VXK22" s="530" t="s">
        <v>550</v>
      </c>
      <c r="VXL22" s="530" t="s">
        <v>550</v>
      </c>
      <c r="VXM22" s="530" t="s">
        <v>550</v>
      </c>
      <c r="VXN22" s="530" t="s">
        <v>550</v>
      </c>
      <c r="VXO22" s="530" t="s">
        <v>550</v>
      </c>
      <c r="VXP22" s="530" t="s">
        <v>550</v>
      </c>
      <c r="VXQ22" s="530" t="s">
        <v>550</v>
      </c>
      <c r="VXR22" s="530" t="s">
        <v>550</v>
      </c>
      <c r="VXS22" s="530" t="s">
        <v>550</v>
      </c>
      <c r="VXT22" s="530" t="s">
        <v>550</v>
      </c>
      <c r="VXU22" s="530" t="s">
        <v>550</v>
      </c>
      <c r="VXV22" s="530" t="s">
        <v>550</v>
      </c>
      <c r="VXW22" s="530" t="s">
        <v>550</v>
      </c>
      <c r="VXX22" s="530" t="s">
        <v>550</v>
      </c>
      <c r="VXY22" s="530" t="s">
        <v>550</v>
      </c>
      <c r="VXZ22" s="530" t="s">
        <v>550</v>
      </c>
      <c r="VYA22" s="530" t="s">
        <v>550</v>
      </c>
      <c r="VYB22" s="530" t="s">
        <v>550</v>
      </c>
      <c r="VYC22" s="530" t="s">
        <v>550</v>
      </c>
      <c r="VYD22" s="530" t="s">
        <v>550</v>
      </c>
      <c r="VYE22" s="530" t="s">
        <v>550</v>
      </c>
      <c r="VYF22" s="530" t="s">
        <v>550</v>
      </c>
      <c r="VYG22" s="530" t="s">
        <v>550</v>
      </c>
      <c r="VYH22" s="530" t="s">
        <v>550</v>
      </c>
      <c r="VYI22" s="530" t="s">
        <v>550</v>
      </c>
      <c r="VYJ22" s="530" t="s">
        <v>550</v>
      </c>
      <c r="VYK22" s="530" t="s">
        <v>550</v>
      </c>
      <c r="VYL22" s="530" t="s">
        <v>550</v>
      </c>
      <c r="VYM22" s="530" t="s">
        <v>550</v>
      </c>
      <c r="VYN22" s="530" t="s">
        <v>550</v>
      </c>
      <c r="VYO22" s="530" t="s">
        <v>550</v>
      </c>
      <c r="VYP22" s="530" t="s">
        <v>550</v>
      </c>
      <c r="VYQ22" s="530" t="s">
        <v>550</v>
      </c>
      <c r="VYR22" s="530" t="s">
        <v>550</v>
      </c>
      <c r="VYS22" s="530" t="s">
        <v>550</v>
      </c>
      <c r="VYT22" s="530" t="s">
        <v>550</v>
      </c>
      <c r="VYU22" s="530" t="s">
        <v>550</v>
      </c>
      <c r="VYV22" s="530" t="s">
        <v>550</v>
      </c>
      <c r="VYW22" s="530" t="s">
        <v>550</v>
      </c>
      <c r="VYX22" s="530" t="s">
        <v>550</v>
      </c>
      <c r="VYY22" s="530" t="s">
        <v>550</v>
      </c>
      <c r="VYZ22" s="530" t="s">
        <v>550</v>
      </c>
      <c r="VZA22" s="530" t="s">
        <v>550</v>
      </c>
      <c r="VZB22" s="530" t="s">
        <v>550</v>
      </c>
      <c r="VZC22" s="530" t="s">
        <v>550</v>
      </c>
      <c r="VZD22" s="530" t="s">
        <v>550</v>
      </c>
      <c r="VZE22" s="530" t="s">
        <v>550</v>
      </c>
      <c r="VZF22" s="530" t="s">
        <v>550</v>
      </c>
      <c r="VZG22" s="530" t="s">
        <v>550</v>
      </c>
      <c r="VZH22" s="530" t="s">
        <v>550</v>
      </c>
      <c r="VZI22" s="530" t="s">
        <v>550</v>
      </c>
      <c r="VZJ22" s="530" t="s">
        <v>550</v>
      </c>
      <c r="VZK22" s="530" t="s">
        <v>550</v>
      </c>
      <c r="VZL22" s="530" t="s">
        <v>550</v>
      </c>
      <c r="VZM22" s="530" t="s">
        <v>550</v>
      </c>
      <c r="VZN22" s="530" t="s">
        <v>550</v>
      </c>
      <c r="VZO22" s="530" t="s">
        <v>550</v>
      </c>
      <c r="VZP22" s="530" t="s">
        <v>550</v>
      </c>
      <c r="VZQ22" s="530" t="s">
        <v>550</v>
      </c>
      <c r="VZR22" s="530" t="s">
        <v>550</v>
      </c>
      <c r="VZS22" s="530" t="s">
        <v>550</v>
      </c>
      <c r="VZT22" s="530" t="s">
        <v>550</v>
      </c>
      <c r="VZU22" s="530" t="s">
        <v>550</v>
      </c>
      <c r="VZV22" s="530" t="s">
        <v>550</v>
      </c>
      <c r="VZW22" s="530" t="s">
        <v>550</v>
      </c>
      <c r="VZX22" s="530" t="s">
        <v>550</v>
      </c>
      <c r="VZY22" s="530" t="s">
        <v>550</v>
      </c>
      <c r="VZZ22" s="530" t="s">
        <v>550</v>
      </c>
      <c r="WAA22" s="530" t="s">
        <v>550</v>
      </c>
      <c r="WAB22" s="530" t="s">
        <v>550</v>
      </c>
      <c r="WAC22" s="530" t="s">
        <v>550</v>
      </c>
      <c r="WAD22" s="530" t="s">
        <v>550</v>
      </c>
      <c r="WAE22" s="530" t="s">
        <v>550</v>
      </c>
      <c r="WAF22" s="530" t="s">
        <v>550</v>
      </c>
      <c r="WAG22" s="530" t="s">
        <v>550</v>
      </c>
      <c r="WAH22" s="530" t="s">
        <v>550</v>
      </c>
      <c r="WAI22" s="530" t="s">
        <v>550</v>
      </c>
      <c r="WAJ22" s="530" t="s">
        <v>550</v>
      </c>
      <c r="WAK22" s="530" t="s">
        <v>550</v>
      </c>
      <c r="WAL22" s="530" t="s">
        <v>550</v>
      </c>
      <c r="WAM22" s="530" t="s">
        <v>550</v>
      </c>
      <c r="WAN22" s="530" t="s">
        <v>550</v>
      </c>
      <c r="WAO22" s="530" t="s">
        <v>550</v>
      </c>
      <c r="WAP22" s="530" t="s">
        <v>550</v>
      </c>
      <c r="WAQ22" s="530" t="s">
        <v>550</v>
      </c>
      <c r="WAR22" s="530" t="s">
        <v>550</v>
      </c>
      <c r="WAS22" s="530" t="s">
        <v>550</v>
      </c>
      <c r="WAT22" s="530" t="s">
        <v>550</v>
      </c>
      <c r="WAU22" s="530" t="s">
        <v>550</v>
      </c>
      <c r="WAV22" s="530" t="s">
        <v>550</v>
      </c>
      <c r="WAW22" s="530" t="s">
        <v>550</v>
      </c>
      <c r="WAX22" s="530" t="s">
        <v>550</v>
      </c>
      <c r="WAY22" s="530" t="s">
        <v>550</v>
      </c>
      <c r="WAZ22" s="530" t="s">
        <v>550</v>
      </c>
      <c r="WBA22" s="530" t="s">
        <v>550</v>
      </c>
      <c r="WBB22" s="530" t="s">
        <v>550</v>
      </c>
      <c r="WBC22" s="530" t="s">
        <v>550</v>
      </c>
      <c r="WBD22" s="530" t="s">
        <v>550</v>
      </c>
      <c r="WBE22" s="530" t="s">
        <v>550</v>
      </c>
      <c r="WBF22" s="530" t="s">
        <v>550</v>
      </c>
      <c r="WBG22" s="530" t="s">
        <v>550</v>
      </c>
      <c r="WBH22" s="530" t="s">
        <v>550</v>
      </c>
      <c r="WBI22" s="530" t="s">
        <v>550</v>
      </c>
      <c r="WBJ22" s="530" t="s">
        <v>550</v>
      </c>
      <c r="WBK22" s="530" t="s">
        <v>550</v>
      </c>
      <c r="WBL22" s="530" t="s">
        <v>550</v>
      </c>
      <c r="WBM22" s="530" t="s">
        <v>550</v>
      </c>
      <c r="WBN22" s="530" t="s">
        <v>550</v>
      </c>
      <c r="WBO22" s="530" t="s">
        <v>550</v>
      </c>
      <c r="WBP22" s="530" t="s">
        <v>550</v>
      </c>
      <c r="WBQ22" s="530" t="s">
        <v>550</v>
      </c>
      <c r="WBR22" s="530" t="s">
        <v>550</v>
      </c>
      <c r="WBS22" s="530" t="s">
        <v>550</v>
      </c>
      <c r="WBT22" s="530" t="s">
        <v>550</v>
      </c>
      <c r="WBU22" s="530" t="s">
        <v>550</v>
      </c>
      <c r="WBV22" s="530" t="s">
        <v>550</v>
      </c>
      <c r="WBW22" s="530" t="s">
        <v>550</v>
      </c>
      <c r="WBX22" s="530" t="s">
        <v>550</v>
      </c>
      <c r="WBY22" s="530" t="s">
        <v>550</v>
      </c>
      <c r="WBZ22" s="530" t="s">
        <v>550</v>
      </c>
      <c r="WCA22" s="530" t="s">
        <v>550</v>
      </c>
      <c r="WCB22" s="530" t="s">
        <v>550</v>
      </c>
      <c r="WCC22" s="530" t="s">
        <v>550</v>
      </c>
      <c r="WCD22" s="530" t="s">
        <v>550</v>
      </c>
      <c r="WCE22" s="530" t="s">
        <v>550</v>
      </c>
      <c r="WCF22" s="530" t="s">
        <v>550</v>
      </c>
      <c r="WCG22" s="530" t="s">
        <v>550</v>
      </c>
      <c r="WCH22" s="530" t="s">
        <v>550</v>
      </c>
      <c r="WCI22" s="530" t="s">
        <v>550</v>
      </c>
      <c r="WCJ22" s="530" t="s">
        <v>550</v>
      </c>
      <c r="WCK22" s="530" t="s">
        <v>550</v>
      </c>
      <c r="WCL22" s="530" t="s">
        <v>550</v>
      </c>
      <c r="WCM22" s="530" t="s">
        <v>550</v>
      </c>
      <c r="WCN22" s="530" t="s">
        <v>550</v>
      </c>
      <c r="WCO22" s="530" t="s">
        <v>550</v>
      </c>
      <c r="WCP22" s="530" t="s">
        <v>550</v>
      </c>
      <c r="WCQ22" s="530" t="s">
        <v>550</v>
      </c>
      <c r="WCR22" s="530" t="s">
        <v>550</v>
      </c>
      <c r="WCS22" s="530" t="s">
        <v>550</v>
      </c>
      <c r="WCT22" s="530" t="s">
        <v>550</v>
      </c>
      <c r="WCU22" s="530" t="s">
        <v>550</v>
      </c>
      <c r="WCV22" s="530" t="s">
        <v>550</v>
      </c>
      <c r="WCW22" s="530" t="s">
        <v>550</v>
      </c>
      <c r="WCX22" s="530" t="s">
        <v>550</v>
      </c>
      <c r="WCY22" s="530" t="s">
        <v>550</v>
      </c>
      <c r="WCZ22" s="530" t="s">
        <v>550</v>
      </c>
      <c r="WDA22" s="530" t="s">
        <v>550</v>
      </c>
      <c r="WDB22" s="530" t="s">
        <v>550</v>
      </c>
      <c r="WDC22" s="530" t="s">
        <v>550</v>
      </c>
      <c r="WDD22" s="530" t="s">
        <v>550</v>
      </c>
      <c r="WDE22" s="530" t="s">
        <v>550</v>
      </c>
      <c r="WDF22" s="530" t="s">
        <v>550</v>
      </c>
      <c r="WDG22" s="530" t="s">
        <v>550</v>
      </c>
      <c r="WDH22" s="530" t="s">
        <v>550</v>
      </c>
      <c r="WDI22" s="530" t="s">
        <v>550</v>
      </c>
      <c r="WDJ22" s="530" t="s">
        <v>550</v>
      </c>
      <c r="WDK22" s="530" t="s">
        <v>550</v>
      </c>
      <c r="WDL22" s="530" t="s">
        <v>550</v>
      </c>
      <c r="WDM22" s="530" t="s">
        <v>550</v>
      </c>
      <c r="WDN22" s="530" t="s">
        <v>550</v>
      </c>
      <c r="WDO22" s="530" t="s">
        <v>550</v>
      </c>
      <c r="WDP22" s="530" t="s">
        <v>550</v>
      </c>
      <c r="WDQ22" s="530" t="s">
        <v>550</v>
      </c>
      <c r="WDR22" s="530" t="s">
        <v>550</v>
      </c>
      <c r="WDS22" s="530" t="s">
        <v>550</v>
      </c>
      <c r="WDT22" s="530" t="s">
        <v>550</v>
      </c>
      <c r="WDU22" s="530" t="s">
        <v>550</v>
      </c>
      <c r="WDV22" s="530" t="s">
        <v>550</v>
      </c>
      <c r="WDW22" s="530" t="s">
        <v>550</v>
      </c>
      <c r="WDX22" s="530" t="s">
        <v>550</v>
      </c>
      <c r="WDY22" s="530" t="s">
        <v>550</v>
      </c>
      <c r="WDZ22" s="530" t="s">
        <v>550</v>
      </c>
      <c r="WEA22" s="530" t="s">
        <v>550</v>
      </c>
      <c r="WEB22" s="530" t="s">
        <v>550</v>
      </c>
      <c r="WEC22" s="530" t="s">
        <v>550</v>
      </c>
      <c r="WED22" s="530" t="s">
        <v>550</v>
      </c>
      <c r="WEE22" s="530" t="s">
        <v>550</v>
      </c>
      <c r="WEF22" s="530" t="s">
        <v>550</v>
      </c>
      <c r="WEG22" s="530" t="s">
        <v>550</v>
      </c>
      <c r="WEH22" s="530" t="s">
        <v>550</v>
      </c>
      <c r="WEI22" s="530" t="s">
        <v>550</v>
      </c>
      <c r="WEJ22" s="530" t="s">
        <v>550</v>
      </c>
      <c r="WEK22" s="530" t="s">
        <v>550</v>
      </c>
      <c r="WEL22" s="530" t="s">
        <v>550</v>
      </c>
      <c r="WEM22" s="530" t="s">
        <v>550</v>
      </c>
      <c r="WEN22" s="530" t="s">
        <v>550</v>
      </c>
      <c r="WEO22" s="530" t="s">
        <v>550</v>
      </c>
      <c r="WEP22" s="530" t="s">
        <v>550</v>
      </c>
      <c r="WEQ22" s="530" t="s">
        <v>550</v>
      </c>
      <c r="WER22" s="530" t="s">
        <v>550</v>
      </c>
      <c r="WES22" s="530" t="s">
        <v>550</v>
      </c>
      <c r="WET22" s="530" t="s">
        <v>550</v>
      </c>
      <c r="WEU22" s="530" t="s">
        <v>550</v>
      </c>
      <c r="WEV22" s="530" t="s">
        <v>550</v>
      </c>
      <c r="WEW22" s="530" t="s">
        <v>550</v>
      </c>
      <c r="WEX22" s="530" t="s">
        <v>550</v>
      </c>
      <c r="WEY22" s="530" t="s">
        <v>550</v>
      </c>
      <c r="WEZ22" s="530" t="s">
        <v>550</v>
      </c>
      <c r="WFA22" s="530" t="s">
        <v>550</v>
      </c>
      <c r="WFB22" s="530" t="s">
        <v>550</v>
      </c>
      <c r="WFC22" s="530" t="s">
        <v>550</v>
      </c>
      <c r="WFD22" s="530" t="s">
        <v>550</v>
      </c>
      <c r="WFE22" s="530" t="s">
        <v>550</v>
      </c>
      <c r="WFF22" s="530" t="s">
        <v>550</v>
      </c>
      <c r="WFG22" s="530" t="s">
        <v>550</v>
      </c>
      <c r="WFH22" s="530" t="s">
        <v>550</v>
      </c>
      <c r="WFI22" s="530" t="s">
        <v>550</v>
      </c>
      <c r="WFJ22" s="530" t="s">
        <v>550</v>
      </c>
      <c r="WFK22" s="530" t="s">
        <v>550</v>
      </c>
      <c r="WFL22" s="530" t="s">
        <v>550</v>
      </c>
      <c r="WFM22" s="530" t="s">
        <v>550</v>
      </c>
      <c r="WFN22" s="530" t="s">
        <v>550</v>
      </c>
      <c r="WFO22" s="530" t="s">
        <v>550</v>
      </c>
      <c r="WFP22" s="530" t="s">
        <v>550</v>
      </c>
      <c r="WFQ22" s="530" t="s">
        <v>550</v>
      </c>
      <c r="WFR22" s="530" t="s">
        <v>550</v>
      </c>
      <c r="WFS22" s="530" t="s">
        <v>550</v>
      </c>
      <c r="WFT22" s="530" t="s">
        <v>550</v>
      </c>
      <c r="WFU22" s="530" t="s">
        <v>550</v>
      </c>
      <c r="WFV22" s="530" t="s">
        <v>550</v>
      </c>
      <c r="WFW22" s="530" t="s">
        <v>550</v>
      </c>
      <c r="WFX22" s="530" t="s">
        <v>550</v>
      </c>
      <c r="WFY22" s="530" t="s">
        <v>550</v>
      </c>
      <c r="WFZ22" s="530" t="s">
        <v>550</v>
      </c>
      <c r="WGA22" s="530" t="s">
        <v>550</v>
      </c>
      <c r="WGB22" s="530" t="s">
        <v>550</v>
      </c>
      <c r="WGC22" s="530" t="s">
        <v>550</v>
      </c>
      <c r="WGD22" s="530" t="s">
        <v>550</v>
      </c>
      <c r="WGE22" s="530" t="s">
        <v>550</v>
      </c>
      <c r="WGF22" s="530" t="s">
        <v>550</v>
      </c>
      <c r="WGG22" s="530" t="s">
        <v>550</v>
      </c>
      <c r="WGH22" s="530" t="s">
        <v>550</v>
      </c>
      <c r="WGI22" s="530" t="s">
        <v>550</v>
      </c>
      <c r="WGJ22" s="530" t="s">
        <v>550</v>
      </c>
      <c r="WGK22" s="530" t="s">
        <v>550</v>
      </c>
      <c r="WGL22" s="530" t="s">
        <v>550</v>
      </c>
      <c r="WGM22" s="530" t="s">
        <v>550</v>
      </c>
      <c r="WGN22" s="530" t="s">
        <v>550</v>
      </c>
      <c r="WGO22" s="530" t="s">
        <v>550</v>
      </c>
      <c r="WGP22" s="530" t="s">
        <v>550</v>
      </c>
      <c r="WGQ22" s="530" t="s">
        <v>550</v>
      </c>
      <c r="WGR22" s="530" t="s">
        <v>550</v>
      </c>
      <c r="WGS22" s="530" t="s">
        <v>550</v>
      </c>
      <c r="WGT22" s="530" t="s">
        <v>550</v>
      </c>
      <c r="WGU22" s="530" t="s">
        <v>550</v>
      </c>
      <c r="WGV22" s="530" t="s">
        <v>550</v>
      </c>
      <c r="WGW22" s="530" t="s">
        <v>550</v>
      </c>
      <c r="WGX22" s="530" t="s">
        <v>550</v>
      </c>
      <c r="WGY22" s="530" t="s">
        <v>550</v>
      </c>
      <c r="WGZ22" s="530" t="s">
        <v>550</v>
      </c>
      <c r="WHA22" s="530" t="s">
        <v>550</v>
      </c>
      <c r="WHB22" s="530" t="s">
        <v>550</v>
      </c>
      <c r="WHC22" s="530" t="s">
        <v>550</v>
      </c>
      <c r="WHD22" s="530" t="s">
        <v>550</v>
      </c>
      <c r="WHE22" s="530" t="s">
        <v>550</v>
      </c>
      <c r="WHF22" s="530" t="s">
        <v>550</v>
      </c>
      <c r="WHG22" s="530" t="s">
        <v>550</v>
      </c>
      <c r="WHH22" s="530" t="s">
        <v>550</v>
      </c>
      <c r="WHI22" s="530" t="s">
        <v>550</v>
      </c>
      <c r="WHJ22" s="530" t="s">
        <v>550</v>
      </c>
      <c r="WHK22" s="530" t="s">
        <v>550</v>
      </c>
      <c r="WHL22" s="530" t="s">
        <v>550</v>
      </c>
      <c r="WHM22" s="530" t="s">
        <v>550</v>
      </c>
      <c r="WHN22" s="530" t="s">
        <v>550</v>
      </c>
      <c r="WHO22" s="530" t="s">
        <v>550</v>
      </c>
      <c r="WHP22" s="530" t="s">
        <v>550</v>
      </c>
      <c r="WHQ22" s="530" t="s">
        <v>550</v>
      </c>
      <c r="WHR22" s="530" t="s">
        <v>550</v>
      </c>
      <c r="WHS22" s="530" t="s">
        <v>550</v>
      </c>
      <c r="WHT22" s="530" t="s">
        <v>550</v>
      </c>
      <c r="WHU22" s="530" t="s">
        <v>550</v>
      </c>
      <c r="WHV22" s="530" t="s">
        <v>550</v>
      </c>
      <c r="WHW22" s="530" t="s">
        <v>550</v>
      </c>
      <c r="WHX22" s="530" t="s">
        <v>550</v>
      </c>
      <c r="WHY22" s="530" t="s">
        <v>550</v>
      </c>
      <c r="WHZ22" s="530" t="s">
        <v>550</v>
      </c>
      <c r="WIA22" s="530" t="s">
        <v>550</v>
      </c>
      <c r="WIB22" s="530" t="s">
        <v>550</v>
      </c>
      <c r="WIC22" s="530" t="s">
        <v>550</v>
      </c>
      <c r="WID22" s="530" t="s">
        <v>550</v>
      </c>
      <c r="WIE22" s="530" t="s">
        <v>550</v>
      </c>
      <c r="WIF22" s="530" t="s">
        <v>550</v>
      </c>
      <c r="WIG22" s="530" t="s">
        <v>550</v>
      </c>
      <c r="WIH22" s="530" t="s">
        <v>550</v>
      </c>
      <c r="WII22" s="530" t="s">
        <v>550</v>
      </c>
      <c r="WIJ22" s="530" t="s">
        <v>550</v>
      </c>
      <c r="WIK22" s="530" t="s">
        <v>550</v>
      </c>
      <c r="WIL22" s="530" t="s">
        <v>550</v>
      </c>
      <c r="WIM22" s="530" t="s">
        <v>550</v>
      </c>
      <c r="WIN22" s="530" t="s">
        <v>550</v>
      </c>
      <c r="WIO22" s="530" t="s">
        <v>550</v>
      </c>
      <c r="WIP22" s="530" t="s">
        <v>550</v>
      </c>
      <c r="WIQ22" s="530" t="s">
        <v>550</v>
      </c>
      <c r="WIR22" s="530" t="s">
        <v>550</v>
      </c>
      <c r="WIS22" s="530" t="s">
        <v>550</v>
      </c>
      <c r="WIT22" s="530" t="s">
        <v>550</v>
      </c>
      <c r="WIU22" s="530" t="s">
        <v>550</v>
      </c>
      <c r="WIV22" s="530" t="s">
        <v>550</v>
      </c>
      <c r="WIW22" s="530" t="s">
        <v>550</v>
      </c>
      <c r="WIX22" s="530" t="s">
        <v>550</v>
      </c>
      <c r="WIY22" s="530" t="s">
        <v>550</v>
      </c>
      <c r="WIZ22" s="530" t="s">
        <v>550</v>
      </c>
      <c r="WJA22" s="530" t="s">
        <v>550</v>
      </c>
      <c r="WJB22" s="530" t="s">
        <v>550</v>
      </c>
      <c r="WJC22" s="530" t="s">
        <v>550</v>
      </c>
      <c r="WJD22" s="530" t="s">
        <v>550</v>
      </c>
      <c r="WJE22" s="530" t="s">
        <v>550</v>
      </c>
      <c r="WJF22" s="530" t="s">
        <v>550</v>
      </c>
      <c r="WJG22" s="530" t="s">
        <v>550</v>
      </c>
      <c r="WJH22" s="530" t="s">
        <v>550</v>
      </c>
      <c r="WJI22" s="530" t="s">
        <v>550</v>
      </c>
      <c r="WJJ22" s="530" t="s">
        <v>550</v>
      </c>
      <c r="WJK22" s="530" t="s">
        <v>550</v>
      </c>
      <c r="WJL22" s="530" t="s">
        <v>550</v>
      </c>
      <c r="WJM22" s="530" t="s">
        <v>550</v>
      </c>
      <c r="WJN22" s="530" t="s">
        <v>550</v>
      </c>
      <c r="WJO22" s="530" t="s">
        <v>550</v>
      </c>
      <c r="WJP22" s="530" t="s">
        <v>550</v>
      </c>
      <c r="WJQ22" s="530" t="s">
        <v>550</v>
      </c>
      <c r="WJR22" s="530" t="s">
        <v>550</v>
      </c>
      <c r="WJS22" s="530" t="s">
        <v>550</v>
      </c>
      <c r="WJT22" s="530" t="s">
        <v>550</v>
      </c>
      <c r="WJU22" s="530" t="s">
        <v>550</v>
      </c>
      <c r="WJV22" s="530" t="s">
        <v>550</v>
      </c>
      <c r="WJW22" s="530" t="s">
        <v>550</v>
      </c>
      <c r="WJX22" s="530" t="s">
        <v>550</v>
      </c>
      <c r="WJY22" s="530" t="s">
        <v>550</v>
      </c>
      <c r="WJZ22" s="530" t="s">
        <v>550</v>
      </c>
      <c r="WKA22" s="530" t="s">
        <v>550</v>
      </c>
      <c r="WKB22" s="530" t="s">
        <v>550</v>
      </c>
      <c r="WKC22" s="530" t="s">
        <v>550</v>
      </c>
      <c r="WKD22" s="530" t="s">
        <v>550</v>
      </c>
      <c r="WKE22" s="530" t="s">
        <v>550</v>
      </c>
      <c r="WKF22" s="530" t="s">
        <v>550</v>
      </c>
      <c r="WKG22" s="530" t="s">
        <v>550</v>
      </c>
      <c r="WKH22" s="530" t="s">
        <v>550</v>
      </c>
      <c r="WKI22" s="530" t="s">
        <v>550</v>
      </c>
      <c r="WKJ22" s="530" t="s">
        <v>550</v>
      </c>
      <c r="WKK22" s="530" t="s">
        <v>550</v>
      </c>
      <c r="WKL22" s="530" t="s">
        <v>550</v>
      </c>
      <c r="WKM22" s="530" t="s">
        <v>550</v>
      </c>
      <c r="WKN22" s="530" t="s">
        <v>550</v>
      </c>
      <c r="WKO22" s="530" t="s">
        <v>550</v>
      </c>
      <c r="WKP22" s="530" t="s">
        <v>550</v>
      </c>
      <c r="WKQ22" s="530" t="s">
        <v>550</v>
      </c>
      <c r="WKR22" s="530" t="s">
        <v>550</v>
      </c>
      <c r="WKS22" s="530" t="s">
        <v>550</v>
      </c>
      <c r="WKT22" s="530" t="s">
        <v>550</v>
      </c>
      <c r="WKU22" s="530" t="s">
        <v>550</v>
      </c>
      <c r="WKV22" s="530" t="s">
        <v>550</v>
      </c>
      <c r="WKW22" s="530" t="s">
        <v>550</v>
      </c>
      <c r="WKX22" s="530" t="s">
        <v>550</v>
      </c>
      <c r="WKY22" s="530" t="s">
        <v>550</v>
      </c>
      <c r="WKZ22" s="530" t="s">
        <v>550</v>
      </c>
      <c r="WLA22" s="530" t="s">
        <v>550</v>
      </c>
      <c r="WLB22" s="530" t="s">
        <v>550</v>
      </c>
      <c r="WLC22" s="530" t="s">
        <v>550</v>
      </c>
      <c r="WLD22" s="530" t="s">
        <v>550</v>
      </c>
      <c r="WLE22" s="530" t="s">
        <v>550</v>
      </c>
      <c r="WLF22" s="530" t="s">
        <v>550</v>
      </c>
      <c r="WLG22" s="530" t="s">
        <v>550</v>
      </c>
      <c r="WLH22" s="530" t="s">
        <v>550</v>
      </c>
      <c r="WLI22" s="530" t="s">
        <v>550</v>
      </c>
      <c r="WLJ22" s="530" t="s">
        <v>550</v>
      </c>
      <c r="WLK22" s="530" t="s">
        <v>550</v>
      </c>
      <c r="WLL22" s="530" t="s">
        <v>550</v>
      </c>
      <c r="WLM22" s="530" t="s">
        <v>550</v>
      </c>
      <c r="WLN22" s="530" t="s">
        <v>550</v>
      </c>
      <c r="WLO22" s="530" t="s">
        <v>550</v>
      </c>
      <c r="WLP22" s="530" t="s">
        <v>550</v>
      </c>
      <c r="WLQ22" s="530" t="s">
        <v>550</v>
      </c>
      <c r="WLR22" s="530" t="s">
        <v>550</v>
      </c>
      <c r="WLS22" s="530" t="s">
        <v>550</v>
      </c>
      <c r="WLT22" s="530" t="s">
        <v>550</v>
      </c>
      <c r="WLU22" s="530" t="s">
        <v>550</v>
      </c>
      <c r="WLV22" s="530" t="s">
        <v>550</v>
      </c>
      <c r="WLW22" s="530" t="s">
        <v>550</v>
      </c>
      <c r="WLX22" s="530" t="s">
        <v>550</v>
      </c>
      <c r="WLY22" s="530" t="s">
        <v>550</v>
      </c>
      <c r="WLZ22" s="530" t="s">
        <v>550</v>
      </c>
      <c r="WMA22" s="530" t="s">
        <v>550</v>
      </c>
      <c r="WMB22" s="530" t="s">
        <v>550</v>
      </c>
      <c r="WMC22" s="530" t="s">
        <v>550</v>
      </c>
      <c r="WMD22" s="530" t="s">
        <v>550</v>
      </c>
      <c r="WME22" s="530" t="s">
        <v>550</v>
      </c>
      <c r="WMF22" s="530" t="s">
        <v>550</v>
      </c>
      <c r="WMG22" s="530" t="s">
        <v>550</v>
      </c>
      <c r="WMH22" s="530" t="s">
        <v>550</v>
      </c>
      <c r="WMI22" s="530" t="s">
        <v>550</v>
      </c>
      <c r="WMJ22" s="530" t="s">
        <v>550</v>
      </c>
      <c r="WMK22" s="530" t="s">
        <v>550</v>
      </c>
      <c r="WML22" s="530" t="s">
        <v>550</v>
      </c>
      <c r="WMM22" s="530" t="s">
        <v>550</v>
      </c>
      <c r="WMN22" s="530" t="s">
        <v>550</v>
      </c>
      <c r="WMO22" s="530" t="s">
        <v>550</v>
      </c>
      <c r="WMP22" s="530" t="s">
        <v>550</v>
      </c>
      <c r="WMQ22" s="530" t="s">
        <v>550</v>
      </c>
      <c r="WMR22" s="530" t="s">
        <v>550</v>
      </c>
      <c r="WMS22" s="530" t="s">
        <v>550</v>
      </c>
      <c r="WMT22" s="530" t="s">
        <v>550</v>
      </c>
      <c r="WMU22" s="530" t="s">
        <v>550</v>
      </c>
      <c r="WMV22" s="530" t="s">
        <v>550</v>
      </c>
      <c r="WMW22" s="530" t="s">
        <v>550</v>
      </c>
      <c r="WMX22" s="530" t="s">
        <v>550</v>
      </c>
      <c r="WMY22" s="530" t="s">
        <v>550</v>
      </c>
      <c r="WMZ22" s="530" t="s">
        <v>550</v>
      </c>
      <c r="WNA22" s="530" t="s">
        <v>550</v>
      </c>
      <c r="WNB22" s="530" t="s">
        <v>550</v>
      </c>
      <c r="WNC22" s="530" t="s">
        <v>550</v>
      </c>
      <c r="WND22" s="530" t="s">
        <v>550</v>
      </c>
      <c r="WNE22" s="530" t="s">
        <v>550</v>
      </c>
      <c r="WNF22" s="530" t="s">
        <v>550</v>
      </c>
      <c r="WNG22" s="530" t="s">
        <v>550</v>
      </c>
      <c r="WNH22" s="530" t="s">
        <v>550</v>
      </c>
      <c r="WNI22" s="530" t="s">
        <v>550</v>
      </c>
      <c r="WNJ22" s="530" t="s">
        <v>550</v>
      </c>
      <c r="WNK22" s="530" t="s">
        <v>550</v>
      </c>
      <c r="WNL22" s="530" t="s">
        <v>550</v>
      </c>
      <c r="WNM22" s="530" t="s">
        <v>550</v>
      </c>
      <c r="WNN22" s="530" t="s">
        <v>550</v>
      </c>
      <c r="WNO22" s="530" t="s">
        <v>550</v>
      </c>
      <c r="WNP22" s="530" t="s">
        <v>550</v>
      </c>
      <c r="WNQ22" s="530" t="s">
        <v>550</v>
      </c>
      <c r="WNR22" s="530" t="s">
        <v>550</v>
      </c>
      <c r="WNS22" s="530" t="s">
        <v>550</v>
      </c>
      <c r="WNT22" s="530" t="s">
        <v>550</v>
      </c>
      <c r="WNU22" s="530" t="s">
        <v>550</v>
      </c>
      <c r="WNV22" s="530" t="s">
        <v>550</v>
      </c>
      <c r="WNW22" s="530" t="s">
        <v>550</v>
      </c>
      <c r="WNX22" s="530" t="s">
        <v>550</v>
      </c>
      <c r="WNY22" s="530" t="s">
        <v>550</v>
      </c>
      <c r="WNZ22" s="530" t="s">
        <v>550</v>
      </c>
      <c r="WOA22" s="530" t="s">
        <v>550</v>
      </c>
      <c r="WOB22" s="530" t="s">
        <v>550</v>
      </c>
      <c r="WOC22" s="530" t="s">
        <v>550</v>
      </c>
      <c r="WOD22" s="530" t="s">
        <v>550</v>
      </c>
      <c r="WOE22" s="530" t="s">
        <v>550</v>
      </c>
      <c r="WOF22" s="530" t="s">
        <v>550</v>
      </c>
      <c r="WOG22" s="530" t="s">
        <v>550</v>
      </c>
      <c r="WOH22" s="530" t="s">
        <v>550</v>
      </c>
      <c r="WOI22" s="530" t="s">
        <v>550</v>
      </c>
      <c r="WOJ22" s="530" t="s">
        <v>550</v>
      </c>
      <c r="WOK22" s="530" t="s">
        <v>550</v>
      </c>
      <c r="WOL22" s="530" t="s">
        <v>550</v>
      </c>
      <c r="WOM22" s="530" t="s">
        <v>550</v>
      </c>
      <c r="WON22" s="530" t="s">
        <v>550</v>
      </c>
      <c r="WOO22" s="530" t="s">
        <v>550</v>
      </c>
      <c r="WOP22" s="530" t="s">
        <v>550</v>
      </c>
      <c r="WOQ22" s="530" t="s">
        <v>550</v>
      </c>
      <c r="WOR22" s="530" t="s">
        <v>550</v>
      </c>
      <c r="WOS22" s="530" t="s">
        <v>550</v>
      </c>
      <c r="WOT22" s="530" t="s">
        <v>550</v>
      </c>
      <c r="WOU22" s="530" t="s">
        <v>550</v>
      </c>
      <c r="WOV22" s="530" t="s">
        <v>550</v>
      </c>
      <c r="WOW22" s="530" t="s">
        <v>550</v>
      </c>
      <c r="WOX22" s="530" t="s">
        <v>550</v>
      </c>
      <c r="WOY22" s="530" t="s">
        <v>550</v>
      </c>
      <c r="WOZ22" s="530" t="s">
        <v>550</v>
      </c>
      <c r="WPA22" s="530" t="s">
        <v>550</v>
      </c>
      <c r="WPB22" s="530" t="s">
        <v>550</v>
      </c>
      <c r="WPC22" s="530" t="s">
        <v>550</v>
      </c>
      <c r="WPD22" s="530" t="s">
        <v>550</v>
      </c>
      <c r="WPE22" s="530" t="s">
        <v>550</v>
      </c>
      <c r="WPF22" s="530" t="s">
        <v>550</v>
      </c>
      <c r="WPG22" s="530" t="s">
        <v>550</v>
      </c>
      <c r="WPH22" s="530" t="s">
        <v>550</v>
      </c>
      <c r="WPI22" s="530" t="s">
        <v>550</v>
      </c>
      <c r="WPJ22" s="530" t="s">
        <v>550</v>
      </c>
      <c r="WPK22" s="530" t="s">
        <v>550</v>
      </c>
      <c r="WPL22" s="530" t="s">
        <v>550</v>
      </c>
      <c r="WPM22" s="530" t="s">
        <v>550</v>
      </c>
      <c r="WPN22" s="530" t="s">
        <v>550</v>
      </c>
      <c r="WPO22" s="530" t="s">
        <v>550</v>
      </c>
      <c r="WPP22" s="530" t="s">
        <v>550</v>
      </c>
      <c r="WPQ22" s="530" t="s">
        <v>550</v>
      </c>
      <c r="WPR22" s="530" t="s">
        <v>550</v>
      </c>
      <c r="WPS22" s="530" t="s">
        <v>550</v>
      </c>
      <c r="WPT22" s="530" t="s">
        <v>550</v>
      </c>
      <c r="WPU22" s="530" t="s">
        <v>550</v>
      </c>
      <c r="WPV22" s="530" t="s">
        <v>550</v>
      </c>
      <c r="WPW22" s="530" t="s">
        <v>550</v>
      </c>
      <c r="WPX22" s="530" t="s">
        <v>550</v>
      </c>
      <c r="WPY22" s="530" t="s">
        <v>550</v>
      </c>
      <c r="WPZ22" s="530" t="s">
        <v>550</v>
      </c>
      <c r="WQA22" s="530" t="s">
        <v>550</v>
      </c>
      <c r="WQB22" s="530" t="s">
        <v>550</v>
      </c>
      <c r="WQC22" s="530" t="s">
        <v>550</v>
      </c>
      <c r="WQD22" s="530" t="s">
        <v>550</v>
      </c>
      <c r="WQE22" s="530" t="s">
        <v>550</v>
      </c>
      <c r="WQF22" s="530" t="s">
        <v>550</v>
      </c>
      <c r="WQG22" s="530" t="s">
        <v>550</v>
      </c>
      <c r="WQH22" s="530" t="s">
        <v>550</v>
      </c>
      <c r="WQI22" s="530" t="s">
        <v>550</v>
      </c>
      <c r="WQJ22" s="530" t="s">
        <v>550</v>
      </c>
      <c r="WQK22" s="530" t="s">
        <v>550</v>
      </c>
      <c r="WQL22" s="530" t="s">
        <v>550</v>
      </c>
      <c r="WQM22" s="530" t="s">
        <v>550</v>
      </c>
      <c r="WQN22" s="530" t="s">
        <v>550</v>
      </c>
      <c r="WQO22" s="530" t="s">
        <v>550</v>
      </c>
      <c r="WQP22" s="530" t="s">
        <v>550</v>
      </c>
      <c r="WQQ22" s="530" t="s">
        <v>550</v>
      </c>
      <c r="WQR22" s="530" t="s">
        <v>550</v>
      </c>
      <c r="WQS22" s="530" t="s">
        <v>550</v>
      </c>
      <c r="WQT22" s="530" t="s">
        <v>550</v>
      </c>
      <c r="WQU22" s="530" t="s">
        <v>550</v>
      </c>
      <c r="WQV22" s="530" t="s">
        <v>550</v>
      </c>
      <c r="WQW22" s="530" t="s">
        <v>550</v>
      </c>
      <c r="WQX22" s="530" t="s">
        <v>550</v>
      </c>
      <c r="WQY22" s="530" t="s">
        <v>550</v>
      </c>
      <c r="WQZ22" s="530" t="s">
        <v>550</v>
      </c>
      <c r="WRA22" s="530" t="s">
        <v>550</v>
      </c>
      <c r="WRB22" s="530" t="s">
        <v>550</v>
      </c>
      <c r="WRC22" s="530" t="s">
        <v>550</v>
      </c>
      <c r="WRD22" s="530" t="s">
        <v>550</v>
      </c>
      <c r="WRE22" s="530" t="s">
        <v>550</v>
      </c>
      <c r="WRF22" s="530" t="s">
        <v>550</v>
      </c>
      <c r="WRG22" s="530" t="s">
        <v>550</v>
      </c>
      <c r="WRH22" s="530" t="s">
        <v>550</v>
      </c>
      <c r="WRI22" s="530" t="s">
        <v>550</v>
      </c>
      <c r="WRJ22" s="530" t="s">
        <v>550</v>
      </c>
      <c r="WRK22" s="530" t="s">
        <v>550</v>
      </c>
      <c r="WRL22" s="530" t="s">
        <v>550</v>
      </c>
      <c r="WRM22" s="530" t="s">
        <v>550</v>
      </c>
      <c r="WRN22" s="530" t="s">
        <v>550</v>
      </c>
      <c r="WRO22" s="530" t="s">
        <v>550</v>
      </c>
      <c r="WRP22" s="530" t="s">
        <v>550</v>
      </c>
      <c r="WRQ22" s="530" t="s">
        <v>550</v>
      </c>
      <c r="WRR22" s="530" t="s">
        <v>550</v>
      </c>
      <c r="WRS22" s="530" t="s">
        <v>550</v>
      </c>
      <c r="WRT22" s="530" t="s">
        <v>550</v>
      </c>
      <c r="WRU22" s="530" t="s">
        <v>550</v>
      </c>
      <c r="WRV22" s="530" t="s">
        <v>550</v>
      </c>
      <c r="WRW22" s="530" t="s">
        <v>550</v>
      </c>
      <c r="WRX22" s="530" t="s">
        <v>550</v>
      </c>
      <c r="WRY22" s="530" t="s">
        <v>550</v>
      </c>
      <c r="WRZ22" s="530" t="s">
        <v>550</v>
      </c>
      <c r="WSA22" s="530" t="s">
        <v>550</v>
      </c>
      <c r="WSB22" s="530" t="s">
        <v>550</v>
      </c>
      <c r="WSC22" s="530" t="s">
        <v>550</v>
      </c>
      <c r="WSD22" s="530" t="s">
        <v>550</v>
      </c>
      <c r="WSE22" s="530" t="s">
        <v>550</v>
      </c>
      <c r="WSF22" s="530" t="s">
        <v>550</v>
      </c>
      <c r="WSG22" s="530" t="s">
        <v>550</v>
      </c>
      <c r="WSH22" s="530" t="s">
        <v>550</v>
      </c>
      <c r="WSI22" s="530" t="s">
        <v>550</v>
      </c>
      <c r="WSJ22" s="530" t="s">
        <v>550</v>
      </c>
      <c r="WSK22" s="530" t="s">
        <v>550</v>
      </c>
      <c r="WSL22" s="530" t="s">
        <v>550</v>
      </c>
      <c r="WSM22" s="530" t="s">
        <v>550</v>
      </c>
      <c r="WSN22" s="530" t="s">
        <v>550</v>
      </c>
      <c r="WSO22" s="530" t="s">
        <v>550</v>
      </c>
      <c r="WSP22" s="530" t="s">
        <v>550</v>
      </c>
      <c r="WSQ22" s="530" t="s">
        <v>550</v>
      </c>
      <c r="WSR22" s="530" t="s">
        <v>550</v>
      </c>
      <c r="WSS22" s="530" t="s">
        <v>550</v>
      </c>
      <c r="WST22" s="530" t="s">
        <v>550</v>
      </c>
      <c r="WSU22" s="530" t="s">
        <v>550</v>
      </c>
      <c r="WSV22" s="530" t="s">
        <v>550</v>
      </c>
      <c r="WSW22" s="530" t="s">
        <v>550</v>
      </c>
      <c r="WSX22" s="530" t="s">
        <v>550</v>
      </c>
      <c r="WSY22" s="530" t="s">
        <v>550</v>
      </c>
      <c r="WSZ22" s="530" t="s">
        <v>550</v>
      </c>
      <c r="WTA22" s="530" t="s">
        <v>550</v>
      </c>
      <c r="WTB22" s="530" t="s">
        <v>550</v>
      </c>
      <c r="WTC22" s="530" t="s">
        <v>550</v>
      </c>
      <c r="WTD22" s="530" t="s">
        <v>550</v>
      </c>
      <c r="WTE22" s="530" t="s">
        <v>550</v>
      </c>
      <c r="WTF22" s="530" t="s">
        <v>550</v>
      </c>
      <c r="WTG22" s="530" t="s">
        <v>550</v>
      </c>
      <c r="WTH22" s="530" t="s">
        <v>550</v>
      </c>
      <c r="WTI22" s="530" t="s">
        <v>550</v>
      </c>
      <c r="WTJ22" s="530" t="s">
        <v>550</v>
      </c>
      <c r="WTK22" s="530" t="s">
        <v>550</v>
      </c>
      <c r="WTL22" s="530" t="s">
        <v>550</v>
      </c>
      <c r="WTM22" s="530" t="s">
        <v>550</v>
      </c>
      <c r="WTN22" s="530" t="s">
        <v>550</v>
      </c>
      <c r="WTO22" s="530" t="s">
        <v>550</v>
      </c>
      <c r="WTP22" s="530" t="s">
        <v>550</v>
      </c>
      <c r="WTQ22" s="530" t="s">
        <v>550</v>
      </c>
      <c r="WTR22" s="530" t="s">
        <v>550</v>
      </c>
      <c r="WTS22" s="530" t="s">
        <v>550</v>
      </c>
      <c r="WTT22" s="530" t="s">
        <v>550</v>
      </c>
      <c r="WTU22" s="530" t="s">
        <v>550</v>
      </c>
      <c r="WTV22" s="530" t="s">
        <v>550</v>
      </c>
      <c r="WTW22" s="530" t="s">
        <v>550</v>
      </c>
      <c r="WTX22" s="530" t="s">
        <v>550</v>
      </c>
      <c r="WTY22" s="530" t="s">
        <v>550</v>
      </c>
      <c r="WTZ22" s="530" t="s">
        <v>550</v>
      </c>
      <c r="WUA22" s="530" t="s">
        <v>550</v>
      </c>
      <c r="WUB22" s="530" t="s">
        <v>550</v>
      </c>
      <c r="WUC22" s="530" t="s">
        <v>550</v>
      </c>
      <c r="WUD22" s="530" t="s">
        <v>550</v>
      </c>
      <c r="WUE22" s="530" t="s">
        <v>550</v>
      </c>
      <c r="WUF22" s="530" t="s">
        <v>550</v>
      </c>
      <c r="WUG22" s="530" t="s">
        <v>550</v>
      </c>
      <c r="WUH22" s="530" t="s">
        <v>550</v>
      </c>
      <c r="WUI22" s="530" t="s">
        <v>550</v>
      </c>
      <c r="WUJ22" s="530" t="s">
        <v>550</v>
      </c>
      <c r="WUK22" s="530" t="s">
        <v>550</v>
      </c>
      <c r="WUL22" s="530" t="s">
        <v>550</v>
      </c>
      <c r="WUM22" s="530" t="s">
        <v>550</v>
      </c>
      <c r="WUN22" s="530" t="s">
        <v>550</v>
      </c>
      <c r="WUO22" s="530" t="s">
        <v>550</v>
      </c>
      <c r="WUP22" s="530" t="s">
        <v>550</v>
      </c>
      <c r="WUQ22" s="530" t="s">
        <v>550</v>
      </c>
      <c r="WUR22" s="530" t="s">
        <v>550</v>
      </c>
      <c r="WUS22" s="530" t="s">
        <v>550</v>
      </c>
      <c r="WUT22" s="530" t="s">
        <v>550</v>
      </c>
      <c r="WUU22" s="530" t="s">
        <v>550</v>
      </c>
      <c r="WUV22" s="530" t="s">
        <v>550</v>
      </c>
      <c r="WUW22" s="530" t="s">
        <v>550</v>
      </c>
      <c r="WUX22" s="530" t="s">
        <v>550</v>
      </c>
      <c r="WUY22" s="530" t="s">
        <v>550</v>
      </c>
      <c r="WUZ22" s="530" t="s">
        <v>550</v>
      </c>
      <c r="WVA22" s="530" t="s">
        <v>550</v>
      </c>
      <c r="WVB22" s="530" t="s">
        <v>550</v>
      </c>
      <c r="WVC22" s="530" t="s">
        <v>550</v>
      </c>
      <c r="WVD22" s="530" t="s">
        <v>550</v>
      </c>
      <c r="WVE22" s="530" t="s">
        <v>550</v>
      </c>
      <c r="WVF22" s="530" t="s">
        <v>550</v>
      </c>
      <c r="WVG22" s="530" t="s">
        <v>550</v>
      </c>
      <c r="WVH22" s="530" t="s">
        <v>550</v>
      </c>
      <c r="WVI22" s="530" t="s">
        <v>550</v>
      </c>
      <c r="WVJ22" s="530" t="s">
        <v>550</v>
      </c>
      <c r="WVK22" s="530" t="s">
        <v>550</v>
      </c>
      <c r="WVL22" s="530" t="s">
        <v>550</v>
      </c>
      <c r="WVM22" s="530" t="s">
        <v>550</v>
      </c>
      <c r="WVN22" s="530" t="s">
        <v>550</v>
      </c>
      <c r="WVO22" s="530" t="s">
        <v>550</v>
      </c>
      <c r="WVP22" s="530" t="s">
        <v>550</v>
      </c>
      <c r="WVQ22" s="530" t="s">
        <v>550</v>
      </c>
      <c r="WVR22" s="530" t="s">
        <v>550</v>
      </c>
      <c r="WVS22" s="530" t="s">
        <v>550</v>
      </c>
      <c r="WVT22" s="530" t="s">
        <v>550</v>
      </c>
      <c r="WVU22" s="530" t="s">
        <v>550</v>
      </c>
      <c r="WVV22" s="530" t="s">
        <v>550</v>
      </c>
      <c r="WVW22" s="530" t="s">
        <v>550</v>
      </c>
      <c r="WVX22" s="530" t="s">
        <v>550</v>
      </c>
      <c r="WVY22" s="530" t="s">
        <v>550</v>
      </c>
      <c r="WVZ22" s="530" t="s">
        <v>550</v>
      </c>
      <c r="WWA22" s="530" t="s">
        <v>550</v>
      </c>
      <c r="WWB22" s="530" t="s">
        <v>550</v>
      </c>
      <c r="WWC22" s="530" t="s">
        <v>550</v>
      </c>
      <c r="WWD22" s="530" t="s">
        <v>550</v>
      </c>
      <c r="WWE22" s="530" t="s">
        <v>550</v>
      </c>
      <c r="WWF22" s="530" t="s">
        <v>550</v>
      </c>
      <c r="WWG22" s="530" t="s">
        <v>550</v>
      </c>
      <c r="WWH22" s="530" t="s">
        <v>550</v>
      </c>
      <c r="WWI22" s="530" t="s">
        <v>550</v>
      </c>
      <c r="WWJ22" s="530" t="s">
        <v>550</v>
      </c>
      <c r="WWK22" s="530" t="s">
        <v>550</v>
      </c>
      <c r="WWL22" s="530" t="s">
        <v>550</v>
      </c>
      <c r="WWM22" s="530" t="s">
        <v>550</v>
      </c>
      <c r="WWN22" s="530" t="s">
        <v>550</v>
      </c>
      <c r="WWO22" s="530" t="s">
        <v>550</v>
      </c>
      <c r="WWP22" s="530" t="s">
        <v>550</v>
      </c>
      <c r="WWQ22" s="530" t="s">
        <v>550</v>
      </c>
      <c r="WWR22" s="530" t="s">
        <v>550</v>
      </c>
      <c r="WWS22" s="530" t="s">
        <v>550</v>
      </c>
      <c r="WWT22" s="530" t="s">
        <v>550</v>
      </c>
      <c r="WWU22" s="530" t="s">
        <v>550</v>
      </c>
      <c r="WWV22" s="530" t="s">
        <v>550</v>
      </c>
      <c r="WWW22" s="530" t="s">
        <v>550</v>
      </c>
      <c r="WWX22" s="530" t="s">
        <v>550</v>
      </c>
      <c r="WWY22" s="530" t="s">
        <v>550</v>
      </c>
      <c r="WWZ22" s="530" t="s">
        <v>550</v>
      </c>
      <c r="WXA22" s="530" t="s">
        <v>550</v>
      </c>
      <c r="WXB22" s="530" t="s">
        <v>550</v>
      </c>
      <c r="WXC22" s="530" t="s">
        <v>550</v>
      </c>
      <c r="WXD22" s="530" t="s">
        <v>550</v>
      </c>
      <c r="WXE22" s="530" t="s">
        <v>550</v>
      </c>
      <c r="WXF22" s="530" t="s">
        <v>550</v>
      </c>
      <c r="WXG22" s="530" t="s">
        <v>550</v>
      </c>
      <c r="WXH22" s="530" t="s">
        <v>550</v>
      </c>
      <c r="WXI22" s="530" t="s">
        <v>550</v>
      </c>
      <c r="WXJ22" s="530" t="s">
        <v>550</v>
      </c>
      <c r="WXK22" s="530" t="s">
        <v>550</v>
      </c>
      <c r="WXL22" s="530" t="s">
        <v>550</v>
      </c>
      <c r="WXM22" s="530" t="s">
        <v>550</v>
      </c>
      <c r="WXN22" s="530" t="s">
        <v>550</v>
      </c>
      <c r="WXO22" s="530" t="s">
        <v>550</v>
      </c>
      <c r="WXP22" s="530" t="s">
        <v>550</v>
      </c>
      <c r="WXQ22" s="530" t="s">
        <v>550</v>
      </c>
      <c r="WXR22" s="530" t="s">
        <v>550</v>
      </c>
      <c r="WXS22" s="530" t="s">
        <v>550</v>
      </c>
      <c r="WXT22" s="530" t="s">
        <v>550</v>
      </c>
      <c r="WXU22" s="530" t="s">
        <v>550</v>
      </c>
      <c r="WXV22" s="530" t="s">
        <v>550</v>
      </c>
      <c r="WXW22" s="530" t="s">
        <v>550</v>
      </c>
      <c r="WXX22" s="530" t="s">
        <v>550</v>
      </c>
      <c r="WXY22" s="530" t="s">
        <v>550</v>
      </c>
      <c r="WXZ22" s="530" t="s">
        <v>550</v>
      </c>
      <c r="WYA22" s="530" t="s">
        <v>550</v>
      </c>
      <c r="WYB22" s="530" t="s">
        <v>550</v>
      </c>
      <c r="WYC22" s="530" t="s">
        <v>550</v>
      </c>
      <c r="WYD22" s="530" t="s">
        <v>550</v>
      </c>
      <c r="WYE22" s="530" t="s">
        <v>550</v>
      </c>
      <c r="WYF22" s="530" t="s">
        <v>550</v>
      </c>
      <c r="WYG22" s="530" t="s">
        <v>550</v>
      </c>
      <c r="WYH22" s="530" t="s">
        <v>550</v>
      </c>
      <c r="WYI22" s="530" t="s">
        <v>550</v>
      </c>
      <c r="WYJ22" s="530" t="s">
        <v>550</v>
      </c>
      <c r="WYK22" s="530" t="s">
        <v>550</v>
      </c>
      <c r="WYL22" s="530" t="s">
        <v>550</v>
      </c>
      <c r="WYM22" s="530" t="s">
        <v>550</v>
      </c>
      <c r="WYN22" s="530" t="s">
        <v>550</v>
      </c>
      <c r="WYO22" s="530" t="s">
        <v>550</v>
      </c>
      <c r="WYP22" s="530" t="s">
        <v>550</v>
      </c>
      <c r="WYQ22" s="530" t="s">
        <v>550</v>
      </c>
      <c r="WYR22" s="530" t="s">
        <v>550</v>
      </c>
      <c r="WYS22" s="530" t="s">
        <v>550</v>
      </c>
      <c r="WYT22" s="530" t="s">
        <v>550</v>
      </c>
      <c r="WYU22" s="530" t="s">
        <v>550</v>
      </c>
      <c r="WYV22" s="530" t="s">
        <v>550</v>
      </c>
      <c r="WYW22" s="530" t="s">
        <v>550</v>
      </c>
      <c r="WYX22" s="530" t="s">
        <v>550</v>
      </c>
      <c r="WYY22" s="530" t="s">
        <v>550</v>
      </c>
      <c r="WYZ22" s="530" t="s">
        <v>550</v>
      </c>
      <c r="WZA22" s="530" t="s">
        <v>550</v>
      </c>
      <c r="WZB22" s="530" t="s">
        <v>550</v>
      </c>
      <c r="WZC22" s="530" t="s">
        <v>550</v>
      </c>
      <c r="WZD22" s="530" t="s">
        <v>550</v>
      </c>
      <c r="WZE22" s="530" t="s">
        <v>550</v>
      </c>
      <c r="WZF22" s="530" t="s">
        <v>550</v>
      </c>
      <c r="WZG22" s="530" t="s">
        <v>550</v>
      </c>
      <c r="WZH22" s="530" t="s">
        <v>550</v>
      </c>
      <c r="WZI22" s="530" t="s">
        <v>550</v>
      </c>
      <c r="WZJ22" s="530" t="s">
        <v>550</v>
      </c>
      <c r="WZK22" s="530" t="s">
        <v>550</v>
      </c>
      <c r="WZL22" s="530" t="s">
        <v>550</v>
      </c>
      <c r="WZM22" s="530" t="s">
        <v>550</v>
      </c>
      <c r="WZN22" s="530" t="s">
        <v>550</v>
      </c>
      <c r="WZO22" s="530" t="s">
        <v>550</v>
      </c>
      <c r="WZP22" s="530" t="s">
        <v>550</v>
      </c>
      <c r="WZQ22" s="530" t="s">
        <v>550</v>
      </c>
      <c r="WZR22" s="530" t="s">
        <v>550</v>
      </c>
      <c r="WZS22" s="530" t="s">
        <v>550</v>
      </c>
      <c r="WZT22" s="530" t="s">
        <v>550</v>
      </c>
      <c r="WZU22" s="530" t="s">
        <v>550</v>
      </c>
      <c r="WZV22" s="530" t="s">
        <v>550</v>
      </c>
      <c r="WZW22" s="530" t="s">
        <v>550</v>
      </c>
      <c r="WZX22" s="530" t="s">
        <v>550</v>
      </c>
      <c r="WZY22" s="530" t="s">
        <v>550</v>
      </c>
      <c r="WZZ22" s="530" t="s">
        <v>550</v>
      </c>
      <c r="XAA22" s="530" t="s">
        <v>550</v>
      </c>
      <c r="XAB22" s="530" t="s">
        <v>550</v>
      </c>
      <c r="XAC22" s="530" t="s">
        <v>550</v>
      </c>
      <c r="XAD22" s="530" t="s">
        <v>550</v>
      </c>
      <c r="XAE22" s="530" t="s">
        <v>550</v>
      </c>
      <c r="XAF22" s="530" t="s">
        <v>550</v>
      </c>
      <c r="XAG22" s="530" t="s">
        <v>550</v>
      </c>
      <c r="XAH22" s="530" t="s">
        <v>550</v>
      </c>
      <c r="XAI22" s="530" t="s">
        <v>550</v>
      </c>
      <c r="XAJ22" s="530" t="s">
        <v>550</v>
      </c>
      <c r="XAK22" s="530" t="s">
        <v>550</v>
      </c>
      <c r="XAL22" s="530" t="s">
        <v>550</v>
      </c>
      <c r="XAM22" s="530" t="s">
        <v>550</v>
      </c>
      <c r="XAN22" s="530" t="s">
        <v>550</v>
      </c>
      <c r="XAO22" s="530" t="s">
        <v>550</v>
      </c>
      <c r="XAP22" s="530" t="s">
        <v>550</v>
      </c>
      <c r="XAQ22" s="530" t="s">
        <v>550</v>
      </c>
      <c r="XAR22" s="530" t="s">
        <v>550</v>
      </c>
      <c r="XAS22" s="530" t="s">
        <v>550</v>
      </c>
      <c r="XAT22" s="530" t="s">
        <v>550</v>
      </c>
      <c r="XAU22" s="530" t="s">
        <v>550</v>
      </c>
      <c r="XAV22" s="530" t="s">
        <v>550</v>
      </c>
      <c r="XAW22" s="530" t="s">
        <v>550</v>
      </c>
      <c r="XAX22" s="530" t="s">
        <v>550</v>
      </c>
      <c r="XAY22" s="530" t="s">
        <v>550</v>
      </c>
      <c r="XAZ22" s="530" t="s">
        <v>550</v>
      </c>
      <c r="XBA22" s="530" t="s">
        <v>550</v>
      </c>
      <c r="XBB22" s="530" t="s">
        <v>550</v>
      </c>
      <c r="XBC22" s="530" t="s">
        <v>550</v>
      </c>
      <c r="XBD22" s="530" t="s">
        <v>550</v>
      </c>
      <c r="XBE22" s="530" t="s">
        <v>550</v>
      </c>
      <c r="XBF22" s="530" t="s">
        <v>550</v>
      </c>
      <c r="XBG22" s="530" t="s">
        <v>550</v>
      </c>
      <c r="XBH22" s="530" t="s">
        <v>550</v>
      </c>
      <c r="XBI22" s="530" t="s">
        <v>550</v>
      </c>
      <c r="XBJ22" s="530" t="s">
        <v>550</v>
      </c>
      <c r="XBK22" s="530" t="s">
        <v>550</v>
      </c>
      <c r="XBL22" s="530" t="s">
        <v>550</v>
      </c>
      <c r="XBM22" s="530" t="s">
        <v>550</v>
      </c>
      <c r="XBN22" s="530" t="s">
        <v>550</v>
      </c>
      <c r="XBO22" s="530" t="s">
        <v>550</v>
      </c>
      <c r="XBP22" s="530" t="s">
        <v>550</v>
      </c>
      <c r="XBQ22" s="530" t="s">
        <v>550</v>
      </c>
      <c r="XBR22" s="530" t="s">
        <v>550</v>
      </c>
      <c r="XBS22" s="530" t="s">
        <v>550</v>
      </c>
      <c r="XBT22" s="530" t="s">
        <v>550</v>
      </c>
      <c r="XBU22" s="530" t="s">
        <v>550</v>
      </c>
      <c r="XBV22" s="530" t="s">
        <v>550</v>
      </c>
      <c r="XBW22" s="530" t="s">
        <v>550</v>
      </c>
      <c r="XBX22" s="530" t="s">
        <v>550</v>
      </c>
      <c r="XBY22" s="530" t="s">
        <v>550</v>
      </c>
      <c r="XBZ22" s="530" t="s">
        <v>550</v>
      </c>
      <c r="XCA22" s="530" t="s">
        <v>550</v>
      </c>
      <c r="XCB22" s="530" t="s">
        <v>550</v>
      </c>
      <c r="XCC22" s="530" t="s">
        <v>550</v>
      </c>
      <c r="XCD22" s="530" t="s">
        <v>550</v>
      </c>
      <c r="XCE22" s="530" t="s">
        <v>550</v>
      </c>
      <c r="XCF22" s="530" t="s">
        <v>550</v>
      </c>
      <c r="XCG22" s="530" t="s">
        <v>550</v>
      </c>
      <c r="XCH22" s="530" t="s">
        <v>550</v>
      </c>
      <c r="XCI22" s="530" t="s">
        <v>550</v>
      </c>
      <c r="XCJ22" s="530" t="s">
        <v>550</v>
      </c>
      <c r="XCK22" s="530" t="s">
        <v>550</v>
      </c>
      <c r="XCL22" s="530" t="s">
        <v>550</v>
      </c>
      <c r="XCM22" s="530" t="s">
        <v>550</v>
      </c>
      <c r="XCN22" s="530" t="s">
        <v>550</v>
      </c>
      <c r="XCO22" s="530" t="s">
        <v>550</v>
      </c>
      <c r="XCP22" s="530" t="s">
        <v>550</v>
      </c>
      <c r="XCQ22" s="530" t="s">
        <v>550</v>
      </c>
      <c r="XCR22" s="530" t="s">
        <v>550</v>
      </c>
      <c r="XCS22" s="530" t="s">
        <v>550</v>
      </c>
      <c r="XCT22" s="530" t="s">
        <v>550</v>
      </c>
      <c r="XCU22" s="530" t="s">
        <v>550</v>
      </c>
      <c r="XCV22" s="530" t="s">
        <v>550</v>
      </c>
      <c r="XCW22" s="530" t="s">
        <v>550</v>
      </c>
      <c r="XCX22" s="530" t="s">
        <v>550</v>
      </c>
      <c r="XCY22" s="530" t="s">
        <v>550</v>
      </c>
      <c r="XCZ22" s="530" t="s">
        <v>550</v>
      </c>
      <c r="XDA22" s="530" t="s">
        <v>550</v>
      </c>
      <c r="XDB22" s="530" t="s">
        <v>550</v>
      </c>
      <c r="XDC22" s="530" t="s">
        <v>550</v>
      </c>
      <c r="XDD22" s="530" t="s">
        <v>550</v>
      </c>
      <c r="XDE22" s="530" t="s">
        <v>550</v>
      </c>
      <c r="XDF22" s="530" t="s">
        <v>550</v>
      </c>
      <c r="XDG22" s="530" t="s">
        <v>550</v>
      </c>
      <c r="XDH22" s="530" t="s">
        <v>550</v>
      </c>
      <c r="XDI22" s="530" t="s">
        <v>550</v>
      </c>
      <c r="XDJ22" s="530" t="s">
        <v>550</v>
      </c>
      <c r="XDK22" s="530" t="s">
        <v>550</v>
      </c>
      <c r="XDL22" s="530" t="s">
        <v>550</v>
      </c>
      <c r="XDM22" s="530" t="s">
        <v>550</v>
      </c>
      <c r="XDN22" s="530" t="s">
        <v>550</v>
      </c>
      <c r="XDO22" s="530" t="s">
        <v>550</v>
      </c>
      <c r="XDP22" s="530" t="s">
        <v>550</v>
      </c>
      <c r="XDQ22" s="530" t="s">
        <v>550</v>
      </c>
      <c r="XDR22" s="530" t="s">
        <v>550</v>
      </c>
      <c r="XDS22" s="530" t="s">
        <v>550</v>
      </c>
      <c r="XDT22" s="530" t="s">
        <v>550</v>
      </c>
      <c r="XDU22" s="530" t="s">
        <v>550</v>
      </c>
      <c r="XDV22" s="530" t="s">
        <v>550</v>
      </c>
      <c r="XDW22" s="530" t="s">
        <v>550</v>
      </c>
      <c r="XDX22" s="530" t="s">
        <v>550</v>
      </c>
      <c r="XDY22" s="530" t="s">
        <v>550</v>
      </c>
      <c r="XDZ22" s="530" t="s">
        <v>550</v>
      </c>
      <c r="XEA22" s="530" t="s">
        <v>550</v>
      </c>
      <c r="XEB22" s="530" t="s">
        <v>550</v>
      </c>
      <c r="XEC22" s="530" t="s">
        <v>550</v>
      </c>
      <c r="XED22" s="530" t="s">
        <v>550</v>
      </c>
      <c r="XEE22" s="530" t="s">
        <v>550</v>
      </c>
      <c r="XEF22" s="530" t="s">
        <v>550</v>
      </c>
      <c r="XEG22" s="530" t="s">
        <v>550</v>
      </c>
      <c r="XEH22" s="530" t="s">
        <v>550</v>
      </c>
      <c r="XEI22" s="530" t="s">
        <v>550</v>
      </c>
      <c r="XEJ22" s="530" t="s">
        <v>550</v>
      </c>
      <c r="XEK22" s="530" t="s">
        <v>550</v>
      </c>
      <c r="XEL22" s="530" t="s">
        <v>550</v>
      </c>
      <c r="XEM22" s="530" t="s">
        <v>550</v>
      </c>
      <c r="XEN22" s="530" t="s">
        <v>550</v>
      </c>
      <c r="XEO22" s="530" t="s">
        <v>550</v>
      </c>
      <c r="XEP22" s="530" t="s">
        <v>550</v>
      </c>
      <c r="XEQ22" s="530" t="s">
        <v>550</v>
      </c>
      <c r="XER22" s="530" t="s">
        <v>550</v>
      </c>
      <c r="XES22" s="530" t="s">
        <v>550</v>
      </c>
      <c r="XET22" s="530" t="s">
        <v>550</v>
      </c>
      <c r="XEU22" s="530" t="s">
        <v>550</v>
      </c>
      <c r="XEV22" s="530" t="s">
        <v>550</v>
      </c>
      <c r="XEW22" s="530" t="s">
        <v>550</v>
      </c>
      <c r="XEX22" s="530" t="s">
        <v>550</v>
      </c>
      <c r="XEY22" s="530" t="s">
        <v>550</v>
      </c>
      <c r="XEZ22" s="530" t="s">
        <v>550</v>
      </c>
      <c r="XFA22" s="530" t="s">
        <v>550</v>
      </c>
      <c r="XFB22" s="530" t="s">
        <v>550</v>
      </c>
      <c r="XFC22" s="530" t="s">
        <v>550</v>
      </c>
      <c r="XFD22" s="530" t="s">
        <v>550</v>
      </c>
    </row>
    <row r="23" spans="1:16384" ht="19.5" thickBot="1">
      <c r="A23" s="131"/>
      <c r="B23" s="132"/>
      <c r="C23" s="133"/>
      <c r="D23" s="525"/>
      <c r="E23" s="508"/>
      <c r="F23" s="510"/>
      <c r="G23" s="511">
        <f>SUM(F14:F22)</f>
        <v>1896709.6</v>
      </c>
      <c r="H23" s="139">
        <f>7*0.2*220+6.5*0.3*180+6.5*0.1*150+7*35+7*12</f>
        <v>1085.5</v>
      </c>
      <c r="I23" s="147"/>
    </row>
    <row r="24" spans="1:16384" ht="24" customHeight="1" thickTop="1">
      <c r="A24" s="158"/>
      <c r="B24" s="159" t="s">
        <v>281</v>
      </c>
      <c r="C24" s="160"/>
      <c r="D24" s="514"/>
      <c r="E24" s="161"/>
      <c r="F24" s="1279">
        <f>SUM(G11:G23)</f>
        <v>2163403.35</v>
      </c>
      <c r="G24" s="1279"/>
      <c r="J24" s="146"/>
      <c r="L24" s="6"/>
      <c r="M24" s="6"/>
      <c r="N24" s="6"/>
    </row>
    <row r="25" spans="1:16384" ht="24" customHeight="1">
      <c r="A25" s="162"/>
      <c r="B25" s="163" t="s">
        <v>282</v>
      </c>
      <c r="C25" s="164"/>
      <c r="D25" s="515"/>
      <c r="E25" s="165"/>
      <c r="F25" s="1276">
        <f>+F24*0.2</f>
        <v>432680.67000000004</v>
      </c>
      <c r="G25" s="1276"/>
      <c r="J25" s="146"/>
      <c r="L25" s="6"/>
      <c r="M25" s="6"/>
      <c r="N25" s="6"/>
    </row>
    <row r="26" spans="1:16384" ht="24" customHeight="1">
      <c r="A26" s="162"/>
      <c r="B26" s="163" t="s">
        <v>283</v>
      </c>
      <c r="C26" s="164"/>
      <c r="D26" s="515"/>
      <c r="E26" s="165"/>
      <c r="F26" s="1276">
        <f>F24+F25</f>
        <v>2596084.02</v>
      </c>
      <c r="G26" s="1276"/>
      <c r="H26" t="s">
        <v>371</v>
      </c>
      <c r="I26" s="303">
        <f>F26/9.3</f>
        <v>279148.81935483869</v>
      </c>
      <c r="J26" s="146"/>
      <c r="L26" s="6"/>
      <c r="M26" s="6"/>
      <c r="N26" s="6"/>
    </row>
    <row r="27" spans="1:16384" ht="4.5" customHeight="1" thickBot="1">
      <c r="A27" s="166"/>
      <c r="B27" s="167"/>
      <c r="C27" s="168"/>
      <c r="D27" s="516"/>
      <c r="E27" s="168"/>
      <c r="F27" s="167"/>
      <c r="G27" s="517"/>
      <c r="K27" s="6"/>
      <c r="L27" s="6"/>
      <c r="M27" s="6"/>
      <c r="N27" s="6"/>
    </row>
    <row r="28" spans="1:16384" ht="13.5" thickTop="1">
      <c r="K28" s="6"/>
      <c r="L28" s="6"/>
      <c r="M28" s="6"/>
      <c r="N28" s="6"/>
    </row>
  </sheetData>
  <sheetProtection selectLockedCells="1" selectUnlockedCells="1"/>
  <mergeCells count="7">
    <mergeCell ref="F26:G26"/>
    <mergeCell ref="A3:G3"/>
    <mergeCell ref="A4:G4"/>
    <mergeCell ref="A6:G6"/>
    <mergeCell ref="B8:F8"/>
    <mergeCell ref="F24:G24"/>
    <mergeCell ref="F25:G25"/>
  </mergeCells>
  <printOptions horizontalCentered="1"/>
  <pageMargins left="0.23622047244094491" right="0.15748031496062992" top="0.51181102362204722" bottom="0.23622047244094491" header="0.51181102362204722" footer="0.51181102362204722"/>
  <pageSetup paperSize="9" scale="70" firstPageNumber="0" orientation="portrait" horizontalDpi="300" verticalDpi="300" r:id="rId1"/>
  <headerFooter alignWithMargins="0"/>
  <colBreaks count="1" manualBreakCount="1">
    <brk id="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9">
    <tabColor theme="3"/>
  </sheetPr>
  <dimension ref="A1:Q35"/>
  <sheetViews>
    <sheetView view="pageBreakPreview" topLeftCell="A5" workbookViewId="0">
      <selection activeCell="A8" sqref="A8:XFD8"/>
    </sheetView>
  </sheetViews>
  <sheetFormatPr baseColWidth="10" defaultRowHeight="12.75"/>
  <cols>
    <col min="1" max="1" width="19.140625" style="282" bestFit="1" customWidth="1"/>
    <col min="2" max="2" width="7.28515625" style="284" customWidth="1"/>
    <col min="3" max="3" width="10.42578125" style="282" customWidth="1"/>
    <col min="4" max="4" width="17.140625" style="282" customWidth="1"/>
    <col min="5" max="5" width="10.42578125" style="284" customWidth="1"/>
    <col min="6" max="6" width="10.28515625" style="284" customWidth="1"/>
    <col min="7" max="7" width="9.5703125" style="282" bestFit="1" customWidth="1"/>
    <col min="8" max="8" width="10.5703125" style="283" hidden="1" customWidth="1"/>
    <col min="9" max="9" width="14.5703125" style="283" hidden="1" customWidth="1"/>
    <col min="10" max="16384" width="11.42578125" style="282"/>
  </cols>
  <sheetData>
    <row r="1" spans="1:17" s="301" customFormat="1" ht="19.5" hidden="1" customHeight="1">
      <c r="A1" s="1266" t="str">
        <f>'[18]hydro&lt;25km2'!A1:J1</f>
        <v xml:space="preserve">ETUDE DE CONSTRUCTION D'UNE PISTE </v>
      </c>
      <c r="B1" s="1266"/>
      <c r="C1" s="1266"/>
      <c r="D1" s="1266"/>
      <c r="E1" s="1266"/>
      <c r="F1" s="1266"/>
      <c r="G1" s="1266"/>
    </row>
    <row r="2" spans="1:17" s="301" customFormat="1" ht="19.5" hidden="1" customHeight="1">
      <c r="A2" s="1266" t="str">
        <f>'[18]hydro&lt;25km2'!A2:J2</f>
        <v>RELIANT  RAS LAKSER - BERKINE</v>
      </c>
      <c r="B2" s="1266"/>
      <c r="C2" s="1266"/>
      <c r="D2" s="1266"/>
      <c r="E2" s="1266"/>
      <c r="F2" s="1266"/>
      <c r="G2" s="1266"/>
    </row>
    <row r="3" spans="1:17" s="301" customFormat="1" ht="19.5" hidden="1" customHeight="1">
      <c r="A3" s="1266" t="str">
        <f>'[18]hydro&lt;25km2'!A3:J3</f>
        <v>ETUDE DE DEFINITION</v>
      </c>
      <c r="B3" s="1266"/>
      <c r="C3" s="1266"/>
      <c r="D3" s="1266"/>
      <c r="E3" s="1266"/>
      <c r="F3" s="1266"/>
      <c r="G3" s="1266"/>
    </row>
    <row r="4" spans="1:17" s="301" customFormat="1" ht="19.5" hidden="1" customHeight="1">
      <c r="A4" s="1266"/>
      <c r="B4" s="1266"/>
      <c r="C4" s="1266"/>
      <c r="D4" s="1266"/>
      <c r="E4" s="1266"/>
      <c r="F4" s="1266"/>
      <c r="G4" s="1266"/>
    </row>
    <row r="5" spans="1:17" s="301" customFormat="1" ht="19.5" customHeight="1">
      <c r="A5" s="1268" t="s">
        <v>376</v>
      </c>
      <c r="B5" s="1268"/>
      <c r="C5" s="1268"/>
      <c r="D5" s="1268"/>
      <c r="E5" s="1268"/>
      <c r="F5" s="1268"/>
      <c r="G5" s="1268"/>
    </row>
    <row r="6" spans="1:17" s="301" customFormat="1" ht="19.5" customHeight="1">
      <c r="A6" s="1268" t="e">
        <f>#REF!</f>
        <v>#REF!</v>
      </c>
      <c r="B6" s="1268"/>
      <c r="C6" s="1268"/>
      <c r="D6" s="1268"/>
      <c r="E6" s="1268"/>
      <c r="F6" s="1268"/>
      <c r="G6" s="1268"/>
    </row>
    <row r="7" spans="1:17" s="301" customFormat="1" ht="19.5" customHeight="1">
      <c r="A7" s="1268" t="e">
        <f>+'estimations AM3'!A3:G3</f>
        <v>#REF!</v>
      </c>
      <c r="B7" s="1268"/>
      <c r="C7" s="1268"/>
      <c r="D7" s="1268"/>
      <c r="E7" s="1268"/>
      <c r="F7" s="1268"/>
      <c r="G7" s="1268"/>
    </row>
    <row r="8" spans="1:17" s="301" customFormat="1" ht="19.5" customHeight="1">
      <c r="A8" s="1268" t="s">
        <v>562</v>
      </c>
      <c r="B8" s="1268"/>
      <c r="C8" s="1268"/>
      <c r="D8" s="1268"/>
      <c r="E8" s="1268"/>
      <c r="F8" s="1268"/>
      <c r="G8" s="1268"/>
    </row>
    <row r="9" spans="1:17" s="301" customFormat="1" ht="19.5" customHeight="1">
      <c r="A9" s="359"/>
      <c r="B9" s="359"/>
      <c r="C9" s="359"/>
      <c r="D9" s="359"/>
      <c r="E9" s="359"/>
      <c r="F9" s="359"/>
      <c r="G9" s="359"/>
    </row>
    <row r="10" spans="1:17" s="301" customFormat="1" ht="19.5" customHeight="1">
      <c r="A10" s="353"/>
      <c r="B10" s="360"/>
      <c r="C10" s="353"/>
      <c r="D10" s="352"/>
      <c r="E10" s="352"/>
      <c r="F10" s="352"/>
      <c r="G10" s="352"/>
    </row>
    <row r="11" spans="1:17" ht="19.5" customHeight="1" thickBot="1">
      <c r="L11" s="282" t="s">
        <v>358</v>
      </c>
      <c r="O11" s="282">
        <f>9.1/11</f>
        <v>0.82727272727272727</v>
      </c>
      <c r="Q11" s="282">
        <f>O11-1</f>
        <v>-0.17272727272727273</v>
      </c>
    </row>
    <row r="12" spans="1:17" ht="39.950000000000003" customHeight="1" thickTop="1" thickBot="1">
      <c r="A12" s="300" t="s">
        <v>220</v>
      </c>
      <c r="B12" s="300" t="s">
        <v>224</v>
      </c>
      <c r="C12" s="300" t="s">
        <v>225</v>
      </c>
      <c r="D12" s="300"/>
      <c r="E12" s="300" t="s">
        <v>357</v>
      </c>
      <c r="F12" s="300" t="s">
        <v>226</v>
      </c>
      <c r="G12" s="300" t="s">
        <v>227</v>
      </c>
      <c r="H12" s="299" t="s">
        <v>356</v>
      </c>
      <c r="I12" s="299" t="s">
        <v>355</v>
      </c>
      <c r="J12" s="298" t="s">
        <v>354</v>
      </c>
      <c r="L12" s="282">
        <v>11400</v>
      </c>
    </row>
    <row r="13" spans="1:17" ht="24.95" customHeight="1" thickTop="1">
      <c r="A13" s="292" t="s">
        <v>351</v>
      </c>
      <c r="B13" s="290" t="s">
        <v>229</v>
      </c>
      <c r="C13" s="495">
        <v>340</v>
      </c>
      <c r="D13" s="292" t="s">
        <v>350</v>
      </c>
      <c r="E13" s="496">
        <v>0.05</v>
      </c>
      <c r="F13" s="290">
        <v>8</v>
      </c>
      <c r="G13" s="289">
        <f>+F13*E13*C13</f>
        <v>136</v>
      </c>
      <c r="H13" s="285">
        <v>30</v>
      </c>
      <c r="I13" s="285">
        <f>G13*H13</f>
        <v>4080</v>
      </c>
      <c r="J13" s="282">
        <f>+C13*8*0.8*0.05</f>
        <v>108.80000000000001</v>
      </c>
      <c r="K13" s="282">
        <f>+C13*F13*E13</f>
        <v>136</v>
      </c>
      <c r="L13" s="294">
        <v>4000</v>
      </c>
      <c r="M13" s="294" t="e">
        <f>L11-L13</f>
        <v>#VALUE!</v>
      </c>
    </row>
    <row r="14" spans="1:17" ht="24.95" customHeight="1">
      <c r="A14" s="292"/>
      <c r="B14" s="290" t="s">
        <v>229</v>
      </c>
      <c r="C14" s="495">
        <f>+C13</f>
        <v>340</v>
      </c>
      <c r="D14" s="292" t="s">
        <v>349</v>
      </c>
      <c r="E14" s="496">
        <v>0.65</v>
      </c>
      <c r="F14" s="290">
        <v>12.5</v>
      </c>
      <c r="G14" s="289">
        <f>+F14*E14*C14</f>
        <v>2762.5</v>
      </c>
      <c r="H14" s="285">
        <v>30</v>
      </c>
      <c r="I14" s="285">
        <f>G14*H14</f>
        <v>82875</v>
      </c>
      <c r="J14" s="282">
        <f>+C14*12.5*0.8*0.65</f>
        <v>2210</v>
      </c>
      <c r="K14" s="282">
        <f>+C14*F14*E14</f>
        <v>2762.5</v>
      </c>
      <c r="L14" s="294" t="e">
        <f>M13</f>
        <v>#VALUE!</v>
      </c>
    </row>
    <row r="15" spans="1:17" ht="24.95" customHeight="1">
      <c r="A15" s="292"/>
      <c r="B15" s="290" t="s">
        <v>229</v>
      </c>
      <c r="C15" s="495">
        <f>+C14</f>
        <v>340</v>
      </c>
      <c r="D15" s="292" t="s">
        <v>348</v>
      </c>
      <c r="E15" s="496">
        <v>0.25</v>
      </c>
      <c r="F15" s="290">
        <v>26</v>
      </c>
      <c r="G15" s="289">
        <f>+F15*E15*C15</f>
        <v>2210</v>
      </c>
      <c r="H15" s="285">
        <v>30</v>
      </c>
      <c r="I15" s="285">
        <f>G15*H15</f>
        <v>66300</v>
      </c>
      <c r="J15" s="282">
        <f>+C15*26*0.8*0.25</f>
        <v>1768</v>
      </c>
      <c r="K15" s="282">
        <f>+C15*F15*E15</f>
        <v>2210</v>
      </c>
    </row>
    <row r="16" spans="1:17" ht="24.95" customHeight="1" thickBot="1">
      <c r="A16" s="288" t="s">
        <v>347</v>
      </c>
      <c r="B16" s="287" t="s">
        <v>229</v>
      </c>
      <c r="C16" s="288"/>
      <c r="D16" s="288"/>
      <c r="E16" s="287"/>
      <c r="F16" s="287"/>
      <c r="G16" s="286">
        <f>SUM(G13:G15)</f>
        <v>5108.5</v>
      </c>
      <c r="H16" s="285"/>
      <c r="I16" s="285"/>
    </row>
    <row r="17" spans="1:13" ht="13.5" thickTop="1">
      <c r="A17" s="296"/>
      <c r="B17" s="297"/>
      <c r="C17" s="296"/>
      <c r="D17" s="296"/>
      <c r="E17" s="297"/>
      <c r="F17" s="297"/>
      <c r="G17" s="296"/>
      <c r="H17" s="295"/>
      <c r="I17" s="295"/>
      <c r="L17" s="282" t="s">
        <v>353</v>
      </c>
      <c r="M17" s="282" t="s">
        <v>352</v>
      </c>
    </row>
    <row r="19" spans="1:13">
      <c r="H19" s="283">
        <f>7*340</f>
        <v>2380</v>
      </c>
    </row>
    <row r="21" spans="1:13">
      <c r="K21" s="282" t="s">
        <v>559</v>
      </c>
      <c r="L21" s="282" t="s">
        <v>560</v>
      </c>
      <c r="M21" s="282" t="e">
        <f>+L21/1000</f>
        <v>#VALUE!</v>
      </c>
    </row>
    <row r="27" spans="1:13">
      <c r="D27" s="282">
        <v>7.7</v>
      </c>
    </row>
    <row r="35" spans="2:8">
      <c r="B35" s="282"/>
      <c r="E35" s="282"/>
      <c r="F35" s="282"/>
      <c r="H35" s="282"/>
    </row>
  </sheetData>
  <mergeCells count="8">
    <mergeCell ref="A7:G7"/>
    <mergeCell ref="A8:G8"/>
    <mergeCell ref="A1:G1"/>
    <mergeCell ref="A2:G2"/>
    <mergeCell ref="A3:G3"/>
    <mergeCell ref="A4:G4"/>
    <mergeCell ref="A5:G5"/>
    <mergeCell ref="A6:G6"/>
  </mergeCells>
  <printOptions horizontalCentered="1"/>
  <pageMargins left="0.47244094488188981" right="0.78740157480314965" top="0.70866141732283472" bottom="0.39370078740157483" header="0.51181102362204722" footer="0.51181102362204722"/>
  <pageSetup paperSize="9" fitToWidth="0" fitToHeight="0" orientation="landscape" r:id="rId1"/>
  <headerFooter alignWithMargins="0"/>
  <colBreaks count="1" manualBreakCount="1">
    <brk id="9" min="1" max="1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30">
    <tabColor theme="3"/>
  </sheetPr>
  <dimension ref="A1:M40"/>
  <sheetViews>
    <sheetView view="pageBreakPreview" topLeftCell="A4" zoomScaleSheetLayoutView="100" workbookViewId="0">
      <selection activeCell="A8" sqref="A8:XFD8"/>
    </sheetView>
  </sheetViews>
  <sheetFormatPr baseColWidth="10" defaultRowHeight="12.75"/>
  <cols>
    <col min="1" max="1" width="18.7109375" style="69" customWidth="1"/>
    <col min="2" max="2" width="13.28515625" style="69" customWidth="1"/>
    <col min="3" max="3" width="10.5703125" style="69" customWidth="1"/>
    <col min="4" max="4" width="10.140625" style="69" customWidth="1"/>
    <col min="5" max="5" width="11.28515625" style="70" customWidth="1"/>
    <col min="6" max="6" width="12.7109375" style="69" customWidth="1"/>
    <col min="7" max="7" width="12.85546875" style="69" customWidth="1"/>
    <col min="8" max="9" width="12.7109375" style="70" customWidth="1"/>
    <col min="10" max="16384" width="11.42578125" style="69"/>
  </cols>
  <sheetData>
    <row r="1" spans="1:12" s="497" customFormat="1" ht="15.75">
      <c r="A1" s="361"/>
      <c r="B1" s="1273" t="s">
        <v>376</v>
      </c>
      <c r="C1" s="1273"/>
      <c r="D1" s="1273"/>
      <c r="E1" s="1273"/>
      <c r="F1" s="1273"/>
      <c r="G1" s="1273"/>
      <c r="H1" s="1273"/>
      <c r="I1" s="361"/>
    </row>
    <row r="2" spans="1:12" s="497" customFormat="1" ht="15.75">
      <c r="A2" s="361"/>
      <c r="B2" s="1273" t="e">
        <f>'hydro&lt;1km2'!#REF!</f>
        <v>#REF!</v>
      </c>
      <c r="C2" s="1273"/>
      <c r="D2" s="1273"/>
      <c r="E2" s="1273"/>
      <c r="F2" s="1273"/>
      <c r="G2" s="1273"/>
      <c r="H2" s="1273"/>
      <c r="I2" s="361"/>
    </row>
    <row r="3" spans="1:12" s="497" customFormat="1" ht="15.75">
      <c r="A3" s="362"/>
      <c r="B3" s="1273" t="e">
        <f>+'AVANT-METRE amelioration tr 4'!A7</f>
        <v>#REF!</v>
      </c>
      <c r="C3" s="1273"/>
      <c r="D3" s="1273"/>
      <c r="E3" s="1273"/>
      <c r="F3" s="1273"/>
      <c r="G3" s="1273"/>
      <c r="H3" s="1273"/>
      <c r="I3" s="362"/>
    </row>
    <row r="4" spans="1:12" s="497" customFormat="1" ht="15.75">
      <c r="A4" s="362"/>
      <c r="B4" s="1273" t="s">
        <v>562</v>
      </c>
      <c r="C4" s="1273"/>
      <c r="D4" s="1273"/>
      <c r="E4" s="1273"/>
      <c r="F4" s="1273"/>
      <c r="G4" s="1273"/>
      <c r="H4" s="1273"/>
      <c r="I4" s="362"/>
    </row>
    <row r="5" spans="1:12" s="497" customFormat="1" ht="15.75" customHeight="1">
      <c r="E5" s="172"/>
      <c r="F5" s="172"/>
      <c r="G5" s="172"/>
    </row>
    <row r="6" spans="1:12" ht="16.5" customHeight="1">
      <c r="A6" s="1275" t="s">
        <v>381</v>
      </c>
      <c r="B6" s="1275"/>
      <c r="C6" s="1275"/>
      <c r="D6" s="1275"/>
      <c r="E6" s="1275"/>
      <c r="F6" s="1275"/>
      <c r="G6" s="1275"/>
      <c r="H6" s="1275"/>
      <c r="I6" s="1275"/>
    </row>
    <row r="7" spans="1:12" ht="7.5" customHeight="1">
      <c r="A7" s="71"/>
      <c r="B7" s="71"/>
      <c r="C7" s="71"/>
      <c r="D7" s="71"/>
      <c r="E7" s="71"/>
      <c r="H7" s="71"/>
      <c r="I7" s="71"/>
    </row>
    <row r="8" spans="1:12" customFormat="1" ht="15" customHeight="1">
      <c r="A8" s="72" t="s">
        <v>209</v>
      </c>
      <c r="B8" s="73">
        <v>340</v>
      </c>
      <c r="C8" s="74" t="s">
        <v>208</v>
      </c>
      <c r="D8" s="75" t="s">
        <v>210</v>
      </c>
      <c r="F8" s="6" t="s">
        <v>211</v>
      </c>
    </row>
    <row r="9" spans="1:12" customFormat="1" ht="15" customHeight="1">
      <c r="A9" t="s">
        <v>212</v>
      </c>
      <c r="B9" s="73">
        <v>7</v>
      </c>
      <c r="C9" s="74" t="s">
        <v>208</v>
      </c>
      <c r="D9" s="74">
        <v>40</v>
      </c>
      <c r="E9" t="s">
        <v>539</v>
      </c>
      <c r="F9" s="76">
        <f>(B9)</f>
        <v>7</v>
      </c>
    </row>
    <row r="10" spans="1:12" customFormat="1" ht="15" customHeight="1">
      <c r="A10" t="s">
        <v>214</v>
      </c>
      <c r="B10" s="73">
        <v>2</v>
      </c>
      <c r="C10" s="74" t="s">
        <v>208</v>
      </c>
      <c r="D10" s="74">
        <v>30</v>
      </c>
      <c r="E10" t="s">
        <v>540</v>
      </c>
      <c r="F10" s="76">
        <f>(B9)</f>
        <v>7</v>
      </c>
    </row>
    <row r="11" spans="1:12" customFormat="1" ht="15" customHeight="1">
      <c r="A11" t="s">
        <v>216</v>
      </c>
      <c r="B11" s="77" t="s">
        <v>217</v>
      </c>
      <c r="C11" s="78">
        <f>2/3%/100</f>
        <v>0.66666666666666674</v>
      </c>
      <c r="D11" s="74">
        <v>20</v>
      </c>
      <c r="E11" t="s">
        <v>541</v>
      </c>
      <c r="F11" s="76">
        <f>B9</f>
        <v>7</v>
      </c>
      <c r="J11">
        <f>+B8*7</f>
        <v>2380</v>
      </c>
      <c r="K11">
        <f>+B8*5</f>
        <v>1700</v>
      </c>
      <c r="L11">
        <f>+J11-K11</f>
        <v>680</v>
      </c>
    </row>
    <row r="12" spans="1:12" customFormat="1" ht="15" customHeight="1">
      <c r="B12" s="77"/>
      <c r="C12" s="78"/>
      <c r="D12" s="74"/>
      <c r="F12" s="76"/>
    </row>
    <row r="13" spans="1:12" customFormat="1" ht="24" customHeight="1">
      <c r="B13" s="77"/>
      <c r="C13" s="74">
        <v>340</v>
      </c>
      <c r="E13" s="75" t="s">
        <v>218</v>
      </c>
      <c r="F13" s="76"/>
    </row>
    <row r="14" spans="1:12" customFormat="1" ht="15.75">
      <c r="B14" s="77"/>
      <c r="C14" s="74"/>
      <c r="D14" s="74">
        <v>40</v>
      </c>
      <c r="E14" t="s">
        <v>539</v>
      </c>
      <c r="F14" s="76">
        <f>1/C11*(D9+D10+D11+D10+D11)/2/100*2+2*B10</f>
        <v>6.1</v>
      </c>
    </row>
    <row r="15" spans="1:12" customFormat="1" ht="15" customHeight="1">
      <c r="B15" s="77"/>
      <c r="C15" s="74"/>
      <c r="D15" s="74">
        <v>30</v>
      </c>
      <c r="E15" t="s">
        <v>540</v>
      </c>
      <c r="F15" s="76">
        <f>1/C11*(+D10+D11+D11)/2/100*2+2*B10</f>
        <v>5.05</v>
      </c>
      <c r="I15" s="74"/>
    </row>
    <row r="16" spans="1:12" ht="15" customHeight="1">
      <c r="A16"/>
      <c r="B16" s="79"/>
      <c r="C16" s="79"/>
      <c r="D16" s="74">
        <v>25</v>
      </c>
      <c r="E16" t="s">
        <v>219</v>
      </c>
      <c r="F16" s="76">
        <f>B10*2+1/C11*D16/100</f>
        <v>4.375</v>
      </c>
      <c r="I16"/>
    </row>
    <row r="17" spans="1:10" ht="15" customHeight="1">
      <c r="A17"/>
      <c r="B17" s="79"/>
      <c r="C17" s="79"/>
      <c r="D17" s="74"/>
      <c r="E17"/>
      <c r="F17" s="76"/>
      <c r="I17"/>
    </row>
    <row r="18" spans="1:10" ht="12" customHeight="1" thickBot="1">
      <c r="A18"/>
      <c r="B18" s="79"/>
      <c r="C18" s="79"/>
      <c r="D18" s="74"/>
      <c r="E18"/>
      <c r="F18"/>
      <c r="G18"/>
      <c r="H18"/>
      <c r="I18"/>
    </row>
    <row r="19" spans="1:10" ht="27" thickTop="1" thickBot="1">
      <c r="A19" s="80" t="s">
        <v>220</v>
      </c>
      <c r="B19" s="81" t="s">
        <v>221</v>
      </c>
      <c r="C19" s="81" t="s">
        <v>222</v>
      </c>
      <c r="D19" s="81" t="s">
        <v>223</v>
      </c>
      <c r="E19" s="81" t="s">
        <v>224</v>
      </c>
      <c r="F19" s="81" t="s">
        <v>225</v>
      </c>
      <c r="G19" s="81" t="s">
        <v>121</v>
      </c>
      <c r="H19" s="81">
        <f>7*340</f>
        <v>2380</v>
      </c>
      <c r="I19" s="82" t="s">
        <v>227</v>
      </c>
    </row>
    <row r="20" spans="1:10" ht="15" customHeight="1" thickTop="1">
      <c r="A20" s="83"/>
      <c r="B20" s="84"/>
      <c r="C20" s="84"/>
      <c r="D20" s="84"/>
      <c r="E20" s="84"/>
      <c r="F20" s="84"/>
      <c r="G20" s="84"/>
      <c r="H20" s="84"/>
      <c r="I20" s="85"/>
    </row>
    <row r="21" spans="1:10" ht="19.5" customHeight="1">
      <c r="A21" s="520" t="str">
        <f>+E9</f>
        <v>F1</v>
      </c>
      <c r="B21" s="87" t="str">
        <f>$D$8</f>
        <v>PT1</v>
      </c>
      <c r="C21" s="88" t="s">
        <v>228</v>
      </c>
      <c r="D21" s="498">
        <f>+B8</f>
        <v>340</v>
      </c>
      <c r="E21" s="88" t="s">
        <v>229</v>
      </c>
      <c r="F21" s="89">
        <f>B8</f>
        <v>340</v>
      </c>
      <c r="G21" s="90">
        <f>F14+F9</f>
        <v>13.1</v>
      </c>
      <c r="H21" s="87">
        <f>D9/100</f>
        <v>0.4</v>
      </c>
      <c r="I21" s="91">
        <f>F21*G21*H21</f>
        <v>1781.6000000000001</v>
      </c>
    </row>
    <row r="22" spans="1:10" ht="14.1" customHeight="1">
      <c r="A22" s="86"/>
      <c r="B22" s="88"/>
      <c r="C22" s="88"/>
      <c r="D22" s="88"/>
      <c r="E22" s="88"/>
      <c r="F22" s="92"/>
      <c r="G22" s="90"/>
      <c r="H22" s="93"/>
      <c r="I22" s="94"/>
    </row>
    <row r="23" spans="1:10" ht="18" customHeight="1">
      <c r="A23" s="86" t="s">
        <v>540</v>
      </c>
      <c r="B23" s="87" t="str">
        <f>$D$8</f>
        <v>PT1</v>
      </c>
      <c r="C23" s="88" t="s">
        <v>228</v>
      </c>
      <c r="D23" s="498">
        <f>+D21</f>
        <v>340</v>
      </c>
      <c r="E23" s="88" t="s">
        <v>229</v>
      </c>
      <c r="F23" s="89">
        <f>B8</f>
        <v>340</v>
      </c>
      <c r="G23" s="90">
        <f>F10+F15</f>
        <v>12.05</v>
      </c>
      <c r="H23" s="95">
        <f>D10/100</f>
        <v>0.3</v>
      </c>
      <c r="I23" s="91">
        <f>F23*G23*H23</f>
        <v>1229.0999999999999</v>
      </c>
    </row>
    <row r="24" spans="1:10" ht="14.1" customHeight="1">
      <c r="A24" s="86"/>
      <c r="B24" s="88"/>
      <c r="C24" s="88"/>
      <c r="D24" s="88"/>
      <c r="E24" s="88"/>
      <c r="F24" s="92"/>
      <c r="G24" s="96"/>
      <c r="H24" s="93"/>
      <c r="I24" s="94"/>
    </row>
    <row r="25" spans="1:10" ht="18.75" customHeight="1">
      <c r="A25" s="520" t="str">
        <f>+E11</f>
        <v>GNA</v>
      </c>
      <c r="B25" s="87" t="str">
        <f>$D$8</f>
        <v>PT1</v>
      </c>
      <c r="C25" s="88" t="s">
        <v>228</v>
      </c>
      <c r="D25" s="498">
        <f>+D21</f>
        <v>340</v>
      </c>
      <c r="E25" s="88" t="s">
        <v>229</v>
      </c>
      <c r="F25" s="89">
        <f>B8</f>
        <v>340</v>
      </c>
      <c r="G25" s="90">
        <f>F11</f>
        <v>7</v>
      </c>
      <c r="H25" s="95">
        <f>D11/100</f>
        <v>0.2</v>
      </c>
      <c r="I25" s="91">
        <f>F25*G25*H25</f>
        <v>476</v>
      </c>
    </row>
    <row r="26" spans="1:10" ht="14.1" customHeight="1">
      <c r="A26" s="97"/>
      <c r="B26" s="98"/>
      <c r="C26" s="98"/>
      <c r="D26" s="98"/>
      <c r="E26" s="88"/>
      <c r="F26" s="99"/>
      <c r="G26" s="96"/>
      <c r="H26" s="93"/>
      <c r="I26" s="94"/>
    </row>
    <row r="27" spans="1:10" ht="20.25" customHeight="1">
      <c r="A27" s="86" t="s">
        <v>219</v>
      </c>
      <c r="B27" s="87" t="str">
        <f>$D$8</f>
        <v>PT1</v>
      </c>
      <c r="C27" s="88" t="s">
        <v>228</v>
      </c>
      <c r="D27" s="498">
        <f>+D21</f>
        <v>340</v>
      </c>
      <c r="E27" s="88" t="s">
        <v>229</v>
      </c>
      <c r="F27" s="89">
        <f>+F21</f>
        <v>340</v>
      </c>
      <c r="G27" s="90">
        <v>2.23</v>
      </c>
      <c r="H27" s="95">
        <f>D16/100</f>
        <v>0.25</v>
      </c>
      <c r="I27" s="91">
        <f>F27*G27*H27</f>
        <v>189.55</v>
      </c>
    </row>
    <row r="28" spans="1:10" ht="13.5" thickBot="1">
      <c r="A28" s="100"/>
      <c r="B28" s="101"/>
      <c r="C28" s="101"/>
      <c r="D28" s="101"/>
      <c r="E28" s="102"/>
      <c r="F28" s="103"/>
      <c r="G28" s="104"/>
      <c r="H28" s="105"/>
      <c r="I28" s="94"/>
    </row>
    <row r="29" spans="1:10" ht="25.5" customHeight="1" thickTop="1">
      <c r="A29" s="1280" t="s">
        <v>554</v>
      </c>
      <c r="B29" s="1280"/>
      <c r="C29" s="1281">
        <f>SUM(I21:I21)</f>
        <v>1781.6000000000001</v>
      </c>
      <c r="D29" s="1281"/>
      <c r="E29" s="106" t="s">
        <v>145</v>
      </c>
      <c r="F29" s="107"/>
      <c r="G29" s="108"/>
      <c r="H29" s="109"/>
      <c r="I29" s="110"/>
      <c r="J29" s="69">
        <v>7549.5659999999989</v>
      </c>
    </row>
    <row r="30" spans="1:10" ht="25.5" customHeight="1">
      <c r="A30" s="1274" t="s">
        <v>557</v>
      </c>
      <c r="B30" s="1274"/>
      <c r="C30" s="1271">
        <f>SUM(I23:I23)</f>
        <v>1229.0999999999999</v>
      </c>
      <c r="D30" s="1271"/>
      <c r="E30" s="111" t="s">
        <v>145</v>
      </c>
      <c r="F30" s="112"/>
      <c r="G30" s="113"/>
      <c r="H30" s="114"/>
      <c r="I30" s="115"/>
      <c r="J30" s="69">
        <v>14159.351999999999</v>
      </c>
    </row>
    <row r="31" spans="1:10" ht="25.5" customHeight="1">
      <c r="A31" s="1274" t="s">
        <v>555</v>
      </c>
      <c r="B31" s="1274"/>
      <c r="C31" s="1271">
        <f>SUM(I25:I25)</f>
        <v>476</v>
      </c>
      <c r="D31" s="1271"/>
      <c r="E31" s="111" t="s">
        <v>145</v>
      </c>
      <c r="F31" s="112"/>
      <c r="G31" s="113"/>
      <c r="H31" s="114"/>
      <c r="I31" s="115"/>
      <c r="J31" s="69">
        <v>6682.88</v>
      </c>
    </row>
    <row r="32" spans="1:10" ht="25.5" customHeight="1">
      <c r="A32" s="1274" t="s">
        <v>233</v>
      </c>
      <c r="B32" s="1274"/>
      <c r="C32" s="1271">
        <f>SUM(I27:I27)</f>
        <v>189.55</v>
      </c>
      <c r="D32" s="1271"/>
      <c r="E32" s="111" t="s">
        <v>145</v>
      </c>
      <c r="F32" s="112"/>
      <c r="G32" s="113"/>
      <c r="H32" s="114"/>
      <c r="I32" s="114"/>
      <c r="J32" s="69">
        <v>3725.7056000000002</v>
      </c>
    </row>
    <row r="33" spans="1:13" ht="25.5" customHeight="1">
      <c r="A33" s="532" t="s">
        <v>542</v>
      </c>
      <c r="B33" s="532"/>
      <c r="C33" s="533"/>
      <c r="D33" s="534">
        <f>+J33</f>
        <v>3.57</v>
      </c>
      <c r="E33" s="111" t="s">
        <v>237</v>
      </c>
      <c r="F33" s="112"/>
      <c r="G33" s="114"/>
      <c r="H33" s="114"/>
      <c r="I33" s="114"/>
      <c r="J33" s="488">
        <f>B8*B9*1.5/1000</f>
        <v>3.57</v>
      </c>
      <c r="M33" s="69" t="s">
        <v>543</v>
      </c>
    </row>
    <row r="34" spans="1:13" ht="25.5" customHeight="1">
      <c r="A34" s="1269" t="s">
        <v>544</v>
      </c>
      <c r="B34" s="1270"/>
      <c r="C34" s="1271">
        <f>+J34</f>
        <v>342.71999999999997</v>
      </c>
      <c r="D34" s="1272"/>
      <c r="E34" s="111" t="s">
        <v>237</v>
      </c>
      <c r="F34" s="112"/>
      <c r="G34" s="114"/>
      <c r="H34" s="114"/>
      <c r="I34" s="114"/>
      <c r="J34" s="69">
        <f>B8*B9*L34*2.4</f>
        <v>342.71999999999997</v>
      </c>
      <c r="K34" s="521" t="s">
        <v>545</v>
      </c>
      <c r="L34" s="522">
        <v>0.06</v>
      </c>
      <c r="M34" s="69">
        <f>2*J34</f>
        <v>685.43999999999994</v>
      </c>
    </row>
    <row r="35" spans="1:13" ht="25.5" customHeight="1">
      <c r="A35" s="1269" t="s">
        <v>546</v>
      </c>
      <c r="B35" s="1270"/>
      <c r="C35" s="1271">
        <f>C34*0.06</f>
        <v>20.563199999999998</v>
      </c>
      <c r="D35" s="1272"/>
      <c r="E35" s="111" t="s">
        <v>237</v>
      </c>
      <c r="F35" s="112"/>
      <c r="G35" s="114"/>
      <c r="H35" s="113"/>
      <c r="I35" s="113"/>
      <c r="J35" s="113" t="e">
        <f>B10*B11*L35*2.4</f>
        <v>#VALUE!</v>
      </c>
      <c r="K35" s="521" t="s">
        <v>545</v>
      </c>
      <c r="L35" s="522">
        <v>0.06</v>
      </c>
      <c r="M35" s="69" t="e">
        <f>2*J35</f>
        <v>#VALUE!</v>
      </c>
    </row>
    <row r="36" spans="1:13" ht="25.5" customHeight="1">
      <c r="A36" s="1269" t="s">
        <v>547</v>
      </c>
      <c r="B36" s="1270"/>
      <c r="C36" s="1271">
        <f>C34-C35</f>
        <v>322.15679999999998</v>
      </c>
      <c r="D36" s="1272"/>
      <c r="E36" s="111" t="s">
        <v>237</v>
      </c>
      <c r="F36" s="112"/>
      <c r="G36" s="114"/>
      <c r="H36" s="113"/>
      <c r="I36" s="113"/>
      <c r="J36" s="113" t="s">
        <v>545</v>
      </c>
      <c r="K36" s="522">
        <v>0.06</v>
      </c>
      <c r="L36" s="69">
        <f>2*I36</f>
        <v>0</v>
      </c>
    </row>
    <row r="37" spans="1:13">
      <c r="H37" s="113"/>
      <c r="I37" s="113"/>
      <c r="J37" s="113"/>
    </row>
    <row r="38" spans="1:13">
      <c r="H38" s="113"/>
      <c r="I38" s="113"/>
      <c r="J38" s="113"/>
    </row>
    <row r="39" spans="1:13">
      <c r="H39" s="113"/>
      <c r="I39" s="113"/>
      <c r="J39" s="113"/>
    </row>
    <row r="40" spans="1:13">
      <c r="H40" s="113"/>
      <c r="I40" s="113"/>
      <c r="J40" s="113"/>
    </row>
  </sheetData>
  <sheetProtection selectLockedCells="1" selectUnlockedCells="1"/>
  <mergeCells count="19">
    <mergeCell ref="A34:B34"/>
    <mergeCell ref="C34:D34"/>
    <mergeCell ref="A35:B35"/>
    <mergeCell ref="C35:D35"/>
    <mergeCell ref="A36:B36"/>
    <mergeCell ref="C36:D36"/>
    <mergeCell ref="A30:B30"/>
    <mergeCell ref="C30:D30"/>
    <mergeCell ref="A31:B31"/>
    <mergeCell ref="C31:D31"/>
    <mergeCell ref="A32:B32"/>
    <mergeCell ref="C32:D32"/>
    <mergeCell ref="A29:B29"/>
    <mergeCell ref="C29:D29"/>
    <mergeCell ref="B1:H1"/>
    <mergeCell ref="B2:H2"/>
    <mergeCell ref="B3:H3"/>
    <mergeCell ref="B4:H4"/>
    <mergeCell ref="A6:I6"/>
  </mergeCells>
  <printOptions horizontalCentered="1"/>
  <pageMargins left="0.35433070866141736" right="0.39370078740157483" top="0.23622047244094491" bottom="0.23622047244094491" header="0.51181102362204722" footer="0.51181102362204722"/>
  <pageSetup paperSize="9" scale="85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view="pageBreakPreview" topLeftCell="A19" zoomScale="120" zoomScaleSheetLayoutView="120" workbookViewId="0">
      <selection activeCell="L13" sqref="L13"/>
    </sheetView>
  </sheetViews>
  <sheetFormatPr baseColWidth="10" defaultRowHeight="15.75" customHeight="1"/>
  <cols>
    <col min="1" max="1" width="5.7109375" style="746" bestFit="1" customWidth="1"/>
    <col min="2" max="2" width="7.7109375" style="746" bestFit="1" customWidth="1"/>
    <col min="3" max="4" width="10.5703125" style="746" hidden="1" customWidth="1"/>
    <col min="5" max="5" width="7.7109375" style="746" bestFit="1" customWidth="1"/>
    <col min="6" max="6" width="17.7109375" style="746" bestFit="1" customWidth="1"/>
    <col min="7" max="7" width="7.5703125" style="746" bestFit="1" customWidth="1"/>
    <col min="8" max="8" width="11.42578125" style="771" customWidth="1"/>
    <col min="9" max="9" width="13.42578125" style="771" bestFit="1" customWidth="1"/>
    <col min="10" max="11" width="11.42578125" style="771" customWidth="1"/>
    <col min="12" max="16384" width="11.42578125" style="746"/>
  </cols>
  <sheetData>
    <row r="1" spans="1:13" ht="15.75" customHeight="1">
      <c r="F1" s="746" t="s">
        <v>25</v>
      </c>
    </row>
    <row r="2" spans="1:13" ht="15.75" customHeight="1">
      <c r="B2" s="1086" t="s">
        <v>20</v>
      </c>
      <c r="C2" s="1087"/>
      <c r="D2" s="1087"/>
      <c r="E2" s="1088"/>
      <c r="G2" s="877"/>
    </row>
    <row r="3" spans="1:13" ht="15.75" customHeight="1">
      <c r="B3" s="1086" t="s">
        <v>329</v>
      </c>
      <c r="C3" s="1087"/>
      <c r="D3" s="1087"/>
      <c r="E3" s="1088"/>
      <c r="F3" s="877"/>
      <c r="G3" s="877"/>
    </row>
    <row r="4" spans="1:13" ht="15.75" customHeight="1">
      <c r="B4" s="1085" t="s">
        <v>26</v>
      </c>
      <c r="C4" s="1085"/>
      <c r="D4" s="1085"/>
      <c r="E4" s="1085"/>
      <c r="F4" s="1085"/>
      <c r="G4" s="877"/>
      <c r="K4" s="771">
        <v>535288</v>
      </c>
    </row>
    <row r="5" spans="1:13" ht="15.75" customHeight="1">
      <c r="B5" s="1085" t="s">
        <v>42</v>
      </c>
      <c r="C5" s="1085"/>
      <c r="D5" s="1085"/>
      <c r="E5" s="1085"/>
      <c r="F5" s="1085"/>
      <c r="G5" s="877"/>
    </row>
    <row r="8" spans="1:13" ht="15.75" customHeight="1">
      <c r="I8" s="1085" t="s">
        <v>30</v>
      </c>
      <c r="J8" s="1085"/>
      <c r="K8" s="1085"/>
    </row>
    <row r="9" spans="1:13" ht="15.75" customHeight="1">
      <c r="I9" s="878" t="s">
        <v>235</v>
      </c>
      <c r="J9" s="878" t="s">
        <v>36</v>
      </c>
      <c r="K9" s="878" t="s">
        <v>50</v>
      </c>
    </row>
    <row r="10" spans="1:13" ht="15.75" customHeight="1">
      <c r="G10" s="746">
        <v>8977301</v>
      </c>
      <c r="I10" s="878"/>
      <c r="J10" s="878"/>
      <c r="K10" s="878"/>
    </row>
    <row r="11" spans="1:13" ht="12" customHeight="1">
      <c r="I11" s="878"/>
      <c r="J11" s="878"/>
      <c r="K11" s="878"/>
    </row>
    <row r="12" spans="1:13" ht="15.75" customHeight="1">
      <c r="A12" s="879" t="s">
        <v>29</v>
      </c>
      <c r="B12" s="879" t="s">
        <v>30</v>
      </c>
      <c r="C12" s="879" t="s">
        <v>382</v>
      </c>
      <c r="D12" s="879" t="s">
        <v>383</v>
      </c>
      <c r="E12" s="879" t="s">
        <v>21</v>
      </c>
      <c r="F12" s="879" t="s">
        <v>31</v>
      </c>
      <c r="G12" s="879" t="s">
        <v>32</v>
      </c>
      <c r="H12" s="876"/>
      <c r="I12" s="1085" t="s">
        <v>30</v>
      </c>
      <c r="J12" s="1085"/>
      <c r="K12" s="1085"/>
    </row>
    <row r="13" spans="1:13" ht="15.75" customHeight="1">
      <c r="A13" s="880" t="s">
        <v>3209</v>
      </c>
      <c r="B13" s="880" t="s">
        <v>36</v>
      </c>
      <c r="C13" s="880"/>
      <c r="D13" s="880"/>
      <c r="E13" s="880" t="s">
        <v>37</v>
      </c>
      <c r="F13" s="880" t="s">
        <v>37</v>
      </c>
      <c r="G13" s="880" t="s">
        <v>38</v>
      </c>
      <c r="H13" s="876" t="s">
        <v>330</v>
      </c>
      <c r="I13" s="878" t="s">
        <v>235</v>
      </c>
      <c r="J13" s="878" t="s">
        <v>36</v>
      </c>
      <c r="K13" s="878" t="s">
        <v>50</v>
      </c>
    </row>
    <row r="14" spans="1:13" s="897" customFormat="1" ht="15.75" customHeight="1">
      <c r="A14" s="890">
        <v>1</v>
      </c>
      <c r="B14" s="891">
        <f t="shared" ref="B14:B42" si="0">+J14</f>
        <v>230.63090499999998</v>
      </c>
      <c r="C14" s="892"/>
      <c r="D14" s="892"/>
      <c r="E14" s="893">
        <v>4003.65</v>
      </c>
      <c r="F14" s="894">
        <f>L14-M14</f>
        <v>935</v>
      </c>
      <c r="G14" s="895">
        <f t="shared" ref="G14:G40" si="1">F14/E14*1000</f>
        <v>233.53689758095737</v>
      </c>
      <c r="H14" s="896">
        <f t="shared" ref="H14:H42" si="2">A14</f>
        <v>1</v>
      </c>
      <c r="I14" s="896">
        <v>2306309.0499999998</v>
      </c>
      <c r="J14" s="896">
        <f t="shared" ref="J14:J42" si="3">I14*10^-4</f>
        <v>230.63090499999998</v>
      </c>
      <c r="K14" s="896">
        <f t="shared" ref="K14:K42" si="4">I14*10^-6</f>
        <v>2.3063090499999999</v>
      </c>
      <c r="L14" s="897">
        <v>2777</v>
      </c>
      <c r="M14" s="897">
        <v>1842</v>
      </c>
    </row>
    <row r="15" spans="1:13" s="888" customFormat="1" ht="15.75" customHeight="1">
      <c r="A15" s="881">
        <v>2</v>
      </c>
      <c r="B15" s="882">
        <f t="shared" si="0"/>
        <v>14.128570000000002</v>
      </c>
      <c r="C15" s="883"/>
      <c r="D15" s="883"/>
      <c r="E15" s="884">
        <v>383.35</v>
      </c>
      <c r="F15" s="885">
        <f t="shared" ref="F15:F42" si="5">L15-M15</f>
        <v>175</v>
      </c>
      <c r="G15" s="886">
        <f t="shared" si="1"/>
        <v>456.50189122212078</v>
      </c>
      <c r="H15" s="887">
        <f t="shared" si="2"/>
        <v>2</v>
      </c>
      <c r="I15" s="887">
        <v>141285.70000000001</v>
      </c>
      <c r="J15" s="887">
        <f t="shared" si="3"/>
        <v>14.128570000000002</v>
      </c>
      <c r="K15" s="887">
        <f t="shared" si="4"/>
        <v>0.14128570000000001</v>
      </c>
      <c r="L15" s="888">
        <v>2015</v>
      </c>
      <c r="M15" s="888">
        <v>1840</v>
      </c>
    </row>
    <row r="16" spans="1:13" s="888" customFormat="1" ht="15.75" customHeight="1">
      <c r="A16" s="881">
        <v>3</v>
      </c>
      <c r="B16" s="882">
        <f t="shared" si="0"/>
        <v>5.4360730000000004</v>
      </c>
      <c r="C16" s="883"/>
      <c r="D16" s="883"/>
      <c r="E16" s="884">
        <v>334.19</v>
      </c>
      <c r="F16" s="885">
        <f t="shared" si="5"/>
        <v>179</v>
      </c>
      <c r="G16" s="886">
        <f t="shared" si="1"/>
        <v>535.62344773931</v>
      </c>
      <c r="H16" s="887">
        <f t="shared" si="2"/>
        <v>3</v>
      </c>
      <c r="I16" s="887">
        <v>54360.73</v>
      </c>
      <c r="J16" s="887">
        <f t="shared" si="3"/>
        <v>5.4360730000000004</v>
      </c>
      <c r="K16" s="887">
        <f t="shared" si="4"/>
        <v>5.4360730000000003E-2</v>
      </c>
      <c r="L16" s="888">
        <v>2002</v>
      </c>
      <c r="M16" s="888">
        <v>1823</v>
      </c>
    </row>
    <row r="17" spans="1:13" s="888" customFormat="1" ht="15.75" customHeight="1">
      <c r="A17" s="881">
        <v>4</v>
      </c>
      <c r="B17" s="882">
        <f t="shared" si="0"/>
        <v>44.7178951</v>
      </c>
      <c r="C17" s="883"/>
      <c r="D17" s="883"/>
      <c r="E17" s="884">
        <v>911.54</v>
      </c>
      <c r="F17" s="885">
        <f t="shared" si="5"/>
        <v>375</v>
      </c>
      <c r="G17" s="886">
        <f t="shared" si="1"/>
        <v>411.39171073128995</v>
      </c>
      <c r="H17" s="887">
        <f t="shared" si="2"/>
        <v>4</v>
      </c>
      <c r="I17" s="887">
        <v>447178.951</v>
      </c>
      <c r="J17" s="887">
        <f t="shared" si="3"/>
        <v>44.7178951</v>
      </c>
      <c r="K17" s="887">
        <f t="shared" si="4"/>
        <v>0.44717895099999999</v>
      </c>
      <c r="L17" s="888">
        <v>2209</v>
      </c>
      <c r="M17" s="888">
        <v>1834</v>
      </c>
    </row>
    <row r="18" spans="1:13" s="897" customFormat="1" ht="15.75" customHeight="1">
      <c r="A18" s="890">
        <v>5</v>
      </c>
      <c r="B18" s="891">
        <f t="shared" si="0"/>
        <v>147.71625087999999</v>
      </c>
      <c r="C18" s="892"/>
      <c r="D18" s="892"/>
      <c r="E18" s="893">
        <v>2784.42</v>
      </c>
      <c r="F18" s="894">
        <f t="shared" si="5"/>
        <v>643</v>
      </c>
      <c r="G18" s="895">
        <f t="shared" si="1"/>
        <v>230.92780543165185</v>
      </c>
      <c r="H18" s="896">
        <f t="shared" si="2"/>
        <v>5</v>
      </c>
      <c r="I18" s="896">
        <v>1477162.5088</v>
      </c>
      <c r="J18" s="896">
        <f t="shared" si="3"/>
        <v>147.71625087999999</v>
      </c>
      <c r="K18" s="896">
        <f t="shared" si="4"/>
        <v>1.4771625088</v>
      </c>
      <c r="L18" s="897">
        <v>2486</v>
      </c>
      <c r="M18" s="897">
        <v>1843</v>
      </c>
    </row>
    <row r="19" spans="1:13" s="905" customFormat="1" ht="15.75" customHeight="1">
      <c r="A19" s="898">
        <v>6</v>
      </c>
      <c r="B19" s="899">
        <f t="shared" si="0"/>
        <v>1347.998632</v>
      </c>
      <c r="C19" s="900"/>
      <c r="D19" s="900"/>
      <c r="E19" s="901">
        <v>5894.59</v>
      </c>
      <c r="F19" s="902">
        <f t="shared" si="5"/>
        <v>710</v>
      </c>
      <c r="G19" s="903">
        <f t="shared" si="1"/>
        <v>120.44942905274158</v>
      </c>
      <c r="H19" s="904">
        <f t="shared" si="2"/>
        <v>6</v>
      </c>
      <c r="I19" s="904">
        <v>13479986.32</v>
      </c>
      <c r="J19" s="904">
        <f t="shared" si="3"/>
        <v>1347.998632</v>
      </c>
      <c r="K19" s="904">
        <f t="shared" si="4"/>
        <v>13.47998632</v>
      </c>
      <c r="L19" s="905">
        <v>2602</v>
      </c>
      <c r="M19" s="905">
        <v>1892</v>
      </c>
    </row>
    <row r="20" spans="1:13" s="888" customFormat="1" ht="15.75" customHeight="1">
      <c r="A20" s="881">
        <v>7</v>
      </c>
      <c r="B20" s="882">
        <f t="shared" si="0"/>
        <v>20.442634000000002</v>
      </c>
      <c r="C20" s="883"/>
      <c r="D20" s="883"/>
      <c r="E20" s="884">
        <v>240.9</v>
      </c>
      <c r="F20" s="885">
        <f t="shared" si="5"/>
        <v>147</v>
      </c>
      <c r="G20" s="886">
        <f t="shared" si="1"/>
        <v>610.21170610211709</v>
      </c>
      <c r="H20" s="887">
        <f t="shared" si="2"/>
        <v>7</v>
      </c>
      <c r="I20" s="887">
        <v>204426.34</v>
      </c>
      <c r="J20" s="887">
        <f t="shared" si="3"/>
        <v>20.442634000000002</v>
      </c>
      <c r="K20" s="887">
        <f t="shared" si="4"/>
        <v>0.20442633999999998</v>
      </c>
      <c r="L20" s="888">
        <v>2044</v>
      </c>
      <c r="M20" s="888">
        <v>1897</v>
      </c>
    </row>
    <row r="21" spans="1:13" s="888" customFormat="1" ht="15.75" customHeight="1">
      <c r="A21" s="881">
        <v>8</v>
      </c>
      <c r="B21" s="882">
        <f t="shared" si="0"/>
        <v>11.472587000000001</v>
      </c>
      <c r="C21" s="883"/>
      <c r="D21" s="883"/>
      <c r="E21" s="884">
        <v>515.6</v>
      </c>
      <c r="F21" s="885">
        <f t="shared" si="5"/>
        <v>145</v>
      </c>
      <c r="G21" s="886">
        <f t="shared" si="1"/>
        <v>281.22575640031027</v>
      </c>
      <c r="H21" s="887">
        <f t="shared" si="2"/>
        <v>8</v>
      </c>
      <c r="I21" s="887">
        <v>114725.87</v>
      </c>
      <c r="J21" s="887">
        <f t="shared" si="3"/>
        <v>11.472587000000001</v>
      </c>
      <c r="K21" s="887">
        <f t="shared" si="4"/>
        <v>0.11472586999999999</v>
      </c>
      <c r="L21" s="888">
        <v>2076</v>
      </c>
      <c r="M21" s="888">
        <v>1931</v>
      </c>
    </row>
    <row r="22" spans="1:13" s="888" customFormat="1" ht="15.75" customHeight="1">
      <c r="A22" s="881">
        <v>9</v>
      </c>
      <c r="B22" s="882">
        <f t="shared" si="0"/>
        <v>18.780636999999999</v>
      </c>
      <c r="C22" s="883"/>
      <c r="D22" s="883"/>
      <c r="E22" s="884">
        <v>433.16</v>
      </c>
      <c r="F22" s="885">
        <f t="shared" si="5"/>
        <v>273</v>
      </c>
      <c r="G22" s="886">
        <f t="shared" si="1"/>
        <v>630.25210084033608</v>
      </c>
      <c r="H22" s="887">
        <f t="shared" si="2"/>
        <v>9</v>
      </c>
      <c r="I22" s="887">
        <v>187806.37</v>
      </c>
      <c r="J22" s="887">
        <f t="shared" si="3"/>
        <v>18.780636999999999</v>
      </c>
      <c r="K22" s="887">
        <f t="shared" si="4"/>
        <v>0.18780637</v>
      </c>
      <c r="L22" s="888">
        <v>2204</v>
      </c>
      <c r="M22" s="888">
        <v>1931</v>
      </c>
    </row>
    <row r="23" spans="1:13" s="897" customFormat="1" ht="15.75" customHeight="1">
      <c r="A23" s="890">
        <v>10</v>
      </c>
      <c r="B23" s="891">
        <f t="shared" si="0"/>
        <v>574.61282132999997</v>
      </c>
      <c r="C23" s="892"/>
      <c r="D23" s="892"/>
      <c r="E23" s="893">
        <v>5447.1</v>
      </c>
      <c r="F23" s="894">
        <f t="shared" si="5"/>
        <v>732</v>
      </c>
      <c r="G23" s="895">
        <f t="shared" si="1"/>
        <v>134.38343338657265</v>
      </c>
      <c r="H23" s="896">
        <f t="shared" si="2"/>
        <v>10</v>
      </c>
      <c r="I23" s="896">
        <v>5746128.2132999999</v>
      </c>
      <c r="J23" s="896">
        <f t="shared" si="3"/>
        <v>574.61282132999997</v>
      </c>
      <c r="K23" s="896">
        <f t="shared" si="4"/>
        <v>5.7461282132999996</v>
      </c>
      <c r="L23" s="897">
        <v>2700</v>
      </c>
      <c r="M23" s="897">
        <v>1968</v>
      </c>
    </row>
    <row r="24" spans="1:13" s="888" customFormat="1" ht="15.75" customHeight="1">
      <c r="A24" s="881">
        <v>11</v>
      </c>
      <c r="B24" s="882">
        <f t="shared" si="0"/>
        <v>10.470310340000001</v>
      </c>
      <c r="C24" s="883"/>
      <c r="D24" s="883"/>
      <c r="E24" s="884">
        <v>619.64</v>
      </c>
      <c r="F24" s="885">
        <f t="shared" si="5"/>
        <v>217</v>
      </c>
      <c r="G24" s="886">
        <f t="shared" si="1"/>
        <v>350.20334387708994</v>
      </c>
      <c r="H24" s="887">
        <f t="shared" si="2"/>
        <v>11</v>
      </c>
      <c r="I24" s="911">
        <v>104703.10340000001</v>
      </c>
      <c r="J24" s="887">
        <f t="shared" si="3"/>
        <v>10.470310340000001</v>
      </c>
      <c r="K24" s="887">
        <f t="shared" si="4"/>
        <v>0.1047031034</v>
      </c>
      <c r="L24" s="888">
        <v>2232</v>
      </c>
      <c r="M24" s="888">
        <v>2015</v>
      </c>
    </row>
    <row r="25" spans="1:13" s="897" customFormat="1" ht="15.75" customHeight="1">
      <c r="A25" s="890">
        <v>12</v>
      </c>
      <c r="B25" s="891">
        <f t="shared" si="0"/>
        <v>173.48980500000002</v>
      </c>
      <c r="C25" s="892"/>
      <c r="D25" s="892"/>
      <c r="E25" s="893">
        <v>2731.46</v>
      </c>
      <c r="F25" s="894">
        <f t="shared" si="5"/>
        <v>513</v>
      </c>
      <c r="G25" s="895">
        <f t="shared" si="1"/>
        <v>187.8116465187116</v>
      </c>
      <c r="H25" s="896">
        <f t="shared" si="2"/>
        <v>12</v>
      </c>
      <c r="I25" s="896">
        <v>1734898.05</v>
      </c>
      <c r="J25" s="896">
        <f t="shared" si="3"/>
        <v>173.48980500000002</v>
      </c>
      <c r="K25" s="896">
        <f t="shared" si="4"/>
        <v>1.73489805</v>
      </c>
      <c r="L25" s="897">
        <v>2528</v>
      </c>
      <c r="M25" s="897">
        <v>2015</v>
      </c>
    </row>
    <row r="26" spans="1:13" s="888" customFormat="1" ht="15.75" customHeight="1">
      <c r="A26" s="881">
        <v>13</v>
      </c>
      <c r="B26" s="882">
        <f t="shared" si="0"/>
        <v>73.408031000000008</v>
      </c>
      <c r="C26" s="883"/>
      <c r="D26" s="883"/>
      <c r="E26" s="884">
        <v>2784.78</v>
      </c>
      <c r="F26" s="885">
        <f t="shared" si="5"/>
        <v>514</v>
      </c>
      <c r="G26" s="886">
        <f t="shared" si="1"/>
        <v>184.57472403565092</v>
      </c>
      <c r="H26" s="887">
        <f t="shared" si="2"/>
        <v>13</v>
      </c>
      <c r="I26" s="887">
        <v>734080.31</v>
      </c>
      <c r="J26" s="887">
        <f t="shared" si="3"/>
        <v>73.408031000000008</v>
      </c>
      <c r="K26" s="887">
        <f t="shared" si="4"/>
        <v>0.73408031000000007</v>
      </c>
      <c r="L26" s="888">
        <v>2536</v>
      </c>
      <c r="M26" s="888">
        <v>2022</v>
      </c>
    </row>
    <row r="27" spans="1:13" s="888" customFormat="1" ht="15.75" customHeight="1">
      <c r="A27" s="881">
        <v>14</v>
      </c>
      <c r="B27" s="882">
        <f t="shared" si="0"/>
        <v>10.086593000000001</v>
      </c>
      <c r="C27" s="883"/>
      <c r="D27" s="883"/>
      <c r="E27" s="884">
        <v>548.30999999999995</v>
      </c>
      <c r="F27" s="885">
        <f t="shared" si="5"/>
        <v>191</v>
      </c>
      <c r="G27" s="886">
        <f t="shared" si="1"/>
        <v>348.34309058744145</v>
      </c>
      <c r="H27" s="887">
        <f t="shared" si="2"/>
        <v>14</v>
      </c>
      <c r="I27" s="911">
        <v>100865.93</v>
      </c>
      <c r="J27" s="887">
        <f t="shared" si="3"/>
        <v>10.086593000000001</v>
      </c>
      <c r="K27" s="887">
        <f t="shared" si="4"/>
        <v>0.10086592999999999</v>
      </c>
      <c r="L27" s="888">
        <v>2237</v>
      </c>
      <c r="M27" s="888">
        <v>2046</v>
      </c>
    </row>
    <row r="28" spans="1:13" s="897" customFormat="1" ht="15.75" customHeight="1">
      <c r="A28" s="890">
        <v>15</v>
      </c>
      <c r="B28" s="891">
        <f t="shared" si="0"/>
        <v>324.69512200000003</v>
      </c>
      <c r="C28" s="892"/>
      <c r="D28" s="892"/>
      <c r="E28" s="893">
        <v>4803.1400000000003</v>
      </c>
      <c r="F28" s="894">
        <f t="shared" si="5"/>
        <v>703</v>
      </c>
      <c r="G28" s="895">
        <f t="shared" si="1"/>
        <v>146.3625878071428</v>
      </c>
      <c r="H28" s="896">
        <f t="shared" si="2"/>
        <v>15</v>
      </c>
      <c r="I28" s="896">
        <v>3246951.22</v>
      </c>
      <c r="J28" s="896">
        <f t="shared" si="3"/>
        <v>324.69512200000003</v>
      </c>
      <c r="K28" s="896">
        <f t="shared" si="4"/>
        <v>3.2469512200000001</v>
      </c>
      <c r="L28" s="897">
        <v>2732</v>
      </c>
      <c r="M28" s="897">
        <v>2029</v>
      </c>
    </row>
    <row r="29" spans="1:13" s="888" customFormat="1" ht="15.75" customHeight="1">
      <c r="A29" s="881">
        <v>16</v>
      </c>
      <c r="B29" s="882">
        <f t="shared" si="0"/>
        <v>17.128674</v>
      </c>
      <c r="C29" s="883"/>
      <c r="D29" s="883"/>
      <c r="E29" s="884">
        <v>453.88</v>
      </c>
      <c r="F29" s="885">
        <f t="shared" si="5"/>
        <v>163</v>
      </c>
      <c r="G29" s="886">
        <f t="shared" si="1"/>
        <v>359.12576011280515</v>
      </c>
      <c r="H29" s="887">
        <f t="shared" si="2"/>
        <v>16</v>
      </c>
      <c r="I29" s="887">
        <v>171286.74</v>
      </c>
      <c r="J29" s="887">
        <f t="shared" si="3"/>
        <v>17.128674</v>
      </c>
      <c r="K29" s="887">
        <f t="shared" si="4"/>
        <v>0.17128673999999999</v>
      </c>
      <c r="L29" s="888">
        <v>2202</v>
      </c>
      <c r="M29" s="888">
        <v>2039</v>
      </c>
    </row>
    <row r="30" spans="1:13" s="888" customFormat="1" ht="15.75" customHeight="1">
      <c r="A30" s="881">
        <v>17</v>
      </c>
      <c r="B30" s="882">
        <f t="shared" si="0"/>
        <v>19.534724000000001</v>
      </c>
      <c r="C30" s="883"/>
      <c r="D30" s="883"/>
      <c r="E30" s="884">
        <v>840.53</v>
      </c>
      <c r="F30" s="885">
        <f t="shared" si="5"/>
        <v>177</v>
      </c>
      <c r="G30" s="886">
        <f t="shared" si="1"/>
        <v>210.58141886666749</v>
      </c>
      <c r="H30" s="887">
        <f t="shared" si="2"/>
        <v>17</v>
      </c>
      <c r="I30" s="887">
        <v>195347.24</v>
      </c>
      <c r="J30" s="887">
        <f t="shared" si="3"/>
        <v>19.534724000000001</v>
      </c>
      <c r="K30" s="887">
        <f t="shared" si="4"/>
        <v>0.19534723999999998</v>
      </c>
      <c r="L30" s="888">
        <v>2217</v>
      </c>
      <c r="M30" s="888">
        <v>2040</v>
      </c>
    </row>
    <row r="31" spans="1:13" s="888" customFormat="1" ht="15.75" customHeight="1">
      <c r="A31" s="881">
        <v>18</v>
      </c>
      <c r="B31" s="882">
        <f t="shared" si="0"/>
        <v>76.395868000000007</v>
      </c>
      <c r="C31" s="883"/>
      <c r="D31" s="883"/>
      <c r="E31" s="884">
        <v>2625.22</v>
      </c>
      <c r="F31" s="885">
        <f t="shared" si="5"/>
        <v>477</v>
      </c>
      <c r="G31" s="886">
        <f t="shared" si="1"/>
        <v>181.69905760279138</v>
      </c>
      <c r="H31" s="887">
        <f t="shared" si="2"/>
        <v>18</v>
      </c>
      <c r="I31" s="887">
        <v>763958.68</v>
      </c>
      <c r="J31" s="887">
        <f t="shared" si="3"/>
        <v>76.395868000000007</v>
      </c>
      <c r="K31" s="887">
        <f t="shared" si="4"/>
        <v>0.76395868</v>
      </c>
      <c r="L31" s="888">
        <v>2520</v>
      </c>
      <c r="M31" s="888">
        <v>2043</v>
      </c>
    </row>
    <row r="32" spans="1:13" s="897" customFormat="1" ht="15.75" customHeight="1">
      <c r="A32" s="890">
        <v>19</v>
      </c>
      <c r="B32" s="891">
        <f t="shared" si="0"/>
        <v>267.59198199999997</v>
      </c>
      <c r="C32" s="892"/>
      <c r="D32" s="892"/>
      <c r="E32" s="893">
        <v>4693.03</v>
      </c>
      <c r="F32" s="894">
        <f t="shared" si="5"/>
        <v>691</v>
      </c>
      <c r="G32" s="895">
        <f t="shared" si="1"/>
        <v>147.23962983403047</v>
      </c>
      <c r="H32" s="896">
        <f t="shared" si="2"/>
        <v>19</v>
      </c>
      <c r="I32" s="896">
        <v>2675919.8199999998</v>
      </c>
      <c r="J32" s="896">
        <f t="shared" si="3"/>
        <v>267.59198199999997</v>
      </c>
      <c r="K32" s="896">
        <f t="shared" si="4"/>
        <v>2.6759198199999998</v>
      </c>
      <c r="L32" s="897">
        <v>2742</v>
      </c>
      <c r="M32" s="897">
        <v>2051</v>
      </c>
    </row>
    <row r="33" spans="1:13" s="897" customFormat="1" ht="15.75" customHeight="1">
      <c r="A33" s="890">
        <v>20</v>
      </c>
      <c r="B33" s="891">
        <f t="shared" si="0"/>
        <v>102.63803900000001</v>
      </c>
      <c r="C33" s="892"/>
      <c r="D33" s="892"/>
      <c r="E33" s="893">
        <v>2568.21</v>
      </c>
      <c r="F33" s="894">
        <f t="shared" si="5"/>
        <v>457</v>
      </c>
      <c r="G33" s="895">
        <f t="shared" si="1"/>
        <v>177.94494998461963</v>
      </c>
      <c r="H33" s="896">
        <f t="shared" si="2"/>
        <v>20</v>
      </c>
      <c r="I33" s="896">
        <v>1026380.39</v>
      </c>
      <c r="J33" s="896">
        <f t="shared" si="3"/>
        <v>102.63803900000001</v>
      </c>
      <c r="K33" s="896">
        <f t="shared" si="4"/>
        <v>1.0263803899999999</v>
      </c>
      <c r="L33" s="897">
        <v>2513</v>
      </c>
      <c r="M33" s="897">
        <v>2056</v>
      </c>
    </row>
    <row r="34" spans="1:13" s="897" customFormat="1" ht="15.75" customHeight="1">
      <c r="A34" s="890">
        <v>21</v>
      </c>
      <c r="B34" s="891">
        <f t="shared" si="0"/>
        <v>924.44759600000009</v>
      </c>
      <c r="C34" s="892"/>
      <c r="D34" s="892"/>
      <c r="E34" s="893">
        <v>5490.63</v>
      </c>
      <c r="F34" s="894">
        <f t="shared" si="5"/>
        <v>649</v>
      </c>
      <c r="G34" s="895">
        <f t="shared" si="1"/>
        <v>118.2013721558364</v>
      </c>
      <c r="H34" s="896">
        <f t="shared" si="2"/>
        <v>21</v>
      </c>
      <c r="I34" s="896">
        <v>9244475.9600000009</v>
      </c>
      <c r="J34" s="896">
        <f t="shared" si="3"/>
        <v>924.44759600000009</v>
      </c>
      <c r="K34" s="896">
        <f t="shared" si="4"/>
        <v>9.2444759600000008</v>
      </c>
      <c r="L34" s="897">
        <v>2711</v>
      </c>
      <c r="M34" s="897">
        <v>2062</v>
      </c>
    </row>
    <row r="35" spans="1:13" s="888" customFormat="1" ht="15.75" customHeight="1">
      <c r="A35" s="881">
        <v>22</v>
      </c>
      <c r="B35" s="882">
        <f t="shared" si="0"/>
        <v>99.243264000000011</v>
      </c>
      <c r="C35" s="883"/>
      <c r="D35" s="883"/>
      <c r="E35" s="912">
        <v>1100</v>
      </c>
      <c r="F35" s="913">
        <v>420</v>
      </c>
      <c r="G35" s="886">
        <f t="shared" si="1"/>
        <v>381.81818181818181</v>
      </c>
      <c r="H35" s="887">
        <f t="shared" si="2"/>
        <v>22</v>
      </c>
      <c r="I35" s="911">
        <v>992432.64000000001</v>
      </c>
      <c r="J35" s="887">
        <f t="shared" si="3"/>
        <v>99.243264000000011</v>
      </c>
      <c r="K35" s="887">
        <f t="shared" si="4"/>
        <v>0.99243263999999998</v>
      </c>
      <c r="L35" s="888">
        <v>2464</v>
      </c>
      <c r="M35" s="888">
        <v>2075</v>
      </c>
    </row>
    <row r="36" spans="1:13" s="888" customFormat="1" ht="15.75" customHeight="1">
      <c r="A36" s="881">
        <v>23</v>
      </c>
      <c r="B36" s="882">
        <f t="shared" si="0"/>
        <v>99.903805000000006</v>
      </c>
      <c r="C36" s="883"/>
      <c r="D36" s="883"/>
      <c r="E36" s="912">
        <v>1134.43</v>
      </c>
      <c r="F36" s="913">
        <v>370</v>
      </c>
      <c r="G36" s="886">
        <f t="shared" si="1"/>
        <v>326.15498532302564</v>
      </c>
      <c r="H36" s="887">
        <f t="shared" si="2"/>
        <v>23</v>
      </c>
      <c r="I36" s="911">
        <v>999038.05</v>
      </c>
      <c r="J36" s="887">
        <f t="shared" si="3"/>
        <v>99.903805000000006</v>
      </c>
      <c r="K36" s="887">
        <f t="shared" si="4"/>
        <v>0.99903805000000001</v>
      </c>
      <c r="L36" s="888">
        <v>2362</v>
      </c>
      <c r="M36" s="888">
        <v>2078</v>
      </c>
    </row>
    <row r="37" spans="1:13" s="897" customFormat="1" ht="15.75" customHeight="1">
      <c r="A37" s="890">
        <v>24</v>
      </c>
      <c r="B37" s="891">
        <f t="shared" si="0"/>
        <v>846.57977400000004</v>
      </c>
      <c r="C37" s="892"/>
      <c r="D37" s="892"/>
      <c r="E37" s="893">
        <v>4896.3999999999996</v>
      </c>
      <c r="F37" s="894">
        <f t="shared" si="5"/>
        <v>588</v>
      </c>
      <c r="G37" s="895">
        <f t="shared" si="1"/>
        <v>120.0882280859407</v>
      </c>
      <c r="H37" s="896">
        <f t="shared" si="2"/>
        <v>24</v>
      </c>
      <c r="I37" s="914">
        <v>8465797.7400000002</v>
      </c>
      <c r="J37" s="896">
        <f t="shared" si="3"/>
        <v>846.57977400000004</v>
      </c>
      <c r="K37" s="896">
        <f t="shared" si="4"/>
        <v>8.4657977399999993</v>
      </c>
      <c r="L37" s="897">
        <v>2687</v>
      </c>
      <c r="M37" s="897">
        <v>2099</v>
      </c>
    </row>
    <row r="38" spans="1:13" s="888" customFormat="1" ht="15.75" customHeight="1">
      <c r="A38" s="881">
        <v>25</v>
      </c>
      <c r="B38" s="882">
        <f t="shared" si="0"/>
        <v>24.071404000000001</v>
      </c>
      <c r="C38" s="883"/>
      <c r="D38" s="883"/>
      <c r="E38" s="884">
        <v>839.61</v>
      </c>
      <c r="F38" s="885">
        <f t="shared" si="5"/>
        <v>158</v>
      </c>
      <c r="G38" s="886">
        <f t="shared" si="1"/>
        <v>188.18260859208442</v>
      </c>
      <c r="H38" s="887">
        <f t="shared" si="2"/>
        <v>25</v>
      </c>
      <c r="I38" s="887">
        <v>240714.04</v>
      </c>
      <c r="J38" s="887">
        <f t="shared" si="3"/>
        <v>24.071404000000001</v>
      </c>
      <c r="K38" s="887">
        <f t="shared" si="4"/>
        <v>0.24071403999999999</v>
      </c>
      <c r="L38" s="888">
        <v>2267</v>
      </c>
      <c r="M38" s="888">
        <v>2109</v>
      </c>
    </row>
    <row r="39" spans="1:13" s="897" customFormat="1" ht="15.75" customHeight="1">
      <c r="A39" s="890">
        <v>26</v>
      </c>
      <c r="B39" s="891">
        <f t="shared" si="0"/>
        <v>948.44576500000005</v>
      </c>
      <c r="C39" s="892"/>
      <c r="D39" s="892"/>
      <c r="E39" s="915">
        <v>4297.1099999999997</v>
      </c>
      <c r="F39" s="916">
        <v>750</v>
      </c>
      <c r="G39" s="895">
        <f t="shared" si="1"/>
        <v>174.53590901792134</v>
      </c>
      <c r="H39" s="896">
        <f t="shared" si="2"/>
        <v>26</v>
      </c>
      <c r="I39" s="914">
        <v>9484457.6500000004</v>
      </c>
      <c r="J39" s="896">
        <f t="shared" si="3"/>
        <v>948.44576500000005</v>
      </c>
      <c r="K39" s="896">
        <f t="shared" si="4"/>
        <v>9.4844576499999995</v>
      </c>
      <c r="L39" s="897">
        <v>2662</v>
      </c>
      <c r="M39" s="897">
        <v>2099</v>
      </c>
    </row>
    <row r="40" spans="1:13" s="897" customFormat="1" ht="15.75" customHeight="1">
      <c r="A40" s="890">
        <v>27</v>
      </c>
      <c r="B40" s="891">
        <f t="shared" si="0"/>
        <v>978.63354100000004</v>
      </c>
      <c r="C40" s="892"/>
      <c r="D40" s="892"/>
      <c r="E40" s="915">
        <v>4321.62</v>
      </c>
      <c r="F40" s="916">
        <v>800</v>
      </c>
      <c r="G40" s="895">
        <f t="shared" si="1"/>
        <v>185.11576677264543</v>
      </c>
      <c r="H40" s="896">
        <f t="shared" si="2"/>
        <v>27</v>
      </c>
      <c r="I40" s="914">
        <v>9786335.4100000001</v>
      </c>
      <c r="J40" s="896">
        <f t="shared" si="3"/>
        <v>978.63354100000004</v>
      </c>
      <c r="K40" s="896">
        <f t="shared" si="4"/>
        <v>9.7863354099999995</v>
      </c>
      <c r="L40" s="897">
        <v>2646</v>
      </c>
      <c r="M40" s="897">
        <v>2100</v>
      </c>
    </row>
    <row r="41" spans="1:13" s="888" customFormat="1" ht="15.75" customHeight="1">
      <c r="A41" s="881" t="s">
        <v>3319</v>
      </c>
      <c r="B41" s="882">
        <f t="shared" si="0"/>
        <v>45.890084570000006</v>
      </c>
      <c r="C41" s="883"/>
      <c r="D41" s="883"/>
      <c r="E41" s="884">
        <f>911.54+47</f>
        <v>958.54</v>
      </c>
      <c r="F41" s="885">
        <f t="shared" si="5"/>
        <v>394</v>
      </c>
      <c r="G41" s="886">
        <f>F41/E41*1000</f>
        <v>411.04179272643813</v>
      </c>
      <c r="H41" s="887" t="str">
        <f t="shared" si="2"/>
        <v>4 Bis</v>
      </c>
      <c r="I41" s="887">
        <v>458900.84570000001</v>
      </c>
      <c r="J41" s="887">
        <f t="shared" si="3"/>
        <v>45.890084570000006</v>
      </c>
      <c r="K41" s="887">
        <f t="shared" si="4"/>
        <v>0.4589008457</v>
      </c>
      <c r="L41" s="888">
        <v>2209</v>
      </c>
      <c r="M41" s="888">
        <v>1815</v>
      </c>
    </row>
    <row r="42" spans="1:13" s="897" customFormat="1" ht="15.75" customHeight="1">
      <c r="A42" s="890" t="s">
        <v>3320</v>
      </c>
      <c r="B42" s="891">
        <f t="shared" si="0"/>
        <v>151.53804029000003</v>
      </c>
      <c r="C42" s="892"/>
      <c r="D42" s="892"/>
      <c r="E42" s="893">
        <f>2784.42+169</f>
        <v>2953.42</v>
      </c>
      <c r="F42" s="894">
        <f t="shared" si="5"/>
        <v>661</v>
      </c>
      <c r="G42" s="895">
        <f>F42/E42*1000</f>
        <v>223.80833068104096</v>
      </c>
      <c r="H42" s="896" t="str">
        <f t="shared" si="2"/>
        <v>5 Bis</v>
      </c>
      <c r="I42" s="896">
        <v>1515380.4029000001</v>
      </c>
      <c r="J42" s="896">
        <f t="shared" si="3"/>
        <v>151.53804029000003</v>
      </c>
      <c r="K42" s="896">
        <f t="shared" si="4"/>
        <v>1.5153804029</v>
      </c>
      <c r="L42" s="897">
        <v>2486</v>
      </c>
      <c r="M42" s="897">
        <v>1825</v>
      </c>
    </row>
    <row r="43" spans="1:13" s="889" customFormat="1" ht="15.75" customHeight="1">
      <c r="A43" s="746"/>
      <c r="B43" s="746"/>
      <c r="C43" s="746"/>
      <c r="D43" s="746"/>
      <c r="E43" s="746"/>
      <c r="F43" s="746"/>
      <c r="G43" s="746"/>
      <c r="H43" s="746"/>
      <c r="I43" s="746"/>
      <c r="J43" s="746"/>
      <c r="K43" s="746"/>
    </row>
  </sheetData>
  <mergeCells count="6">
    <mergeCell ref="I12:K12"/>
    <mergeCell ref="B2:E2"/>
    <mergeCell ref="B3:E3"/>
    <mergeCell ref="B4:F4"/>
    <mergeCell ref="B5:F5"/>
    <mergeCell ref="I8:K8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31">
    <tabColor theme="3"/>
  </sheetPr>
  <dimension ref="A1:XFD27"/>
  <sheetViews>
    <sheetView view="pageBreakPreview" zoomScale="80" zoomScaleNormal="75" zoomScaleSheetLayoutView="80" workbookViewId="0">
      <selection activeCell="A8" sqref="A8:XFD8"/>
    </sheetView>
  </sheetViews>
  <sheetFormatPr baseColWidth="10" defaultRowHeight="12.75"/>
  <cols>
    <col min="1" max="1" width="22.85546875" style="124" customWidth="1"/>
    <col min="2" max="2" width="50" style="4" customWidth="1"/>
    <col min="3" max="3" width="8.5703125" style="4" customWidth="1"/>
    <col min="4" max="4" width="11.42578125" style="518"/>
    <col min="5" max="5" width="14" style="4" customWidth="1"/>
    <col min="6" max="7" width="19.7109375" style="4" customWidth="1"/>
    <col min="8" max="8" width="15.5703125" style="6" bestFit="1" customWidth="1"/>
    <col min="9" max="9" width="15.5703125" style="4" bestFit="1" customWidth="1"/>
    <col min="10" max="10" width="11.42578125" style="4"/>
    <col min="11" max="11" width="23.85546875" style="4" customWidth="1"/>
    <col min="12" max="12" width="17.85546875" style="4" customWidth="1"/>
    <col min="13" max="13" width="12.85546875" style="4" customWidth="1"/>
    <col min="14" max="14" width="14.42578125" style="4" customWidth="1"/>
    <col min="15" max="16384" width="11.42578125" style="4"/>
  </cols>
  <sheetData>
    <row r="1" spans="1:15" ht="18" customHeight="1">
      <c r="A1" s="175" t="str">
        <f>'avant-metree-assai-Buse (2)'!B1</f>
        <v>ETUDES DE CONSTRUCTION DE LA PISTE RELIANT DOUAR TIMITAR AU DOUAR LAMSAREH 
A LA COMMUNE OULED ALI YOUSSEF 
PROVINCE DE BOULEMANE</v>
      </c>
      <c r="B1" s="5"/>
      <c r="C1" s="5"/>
      <c r="D1" s="4"/>
    </row>
    <row r="2" spans="1:15" ht="18" customHeight="1">
      <c r="A2" s="175" t="e">
        <f>'avant-metree-assai-Dalot'!A2:Q2</f>
        <v>#REF!</v>
      </c>
      <c r="D2" s="4"/>
    </row>
    <row r="3" spans="1:15" ht="18" customHeight="1">
      <c r="A3" s="1267" t="e">
        <f>'avant-metree-assai-Dalot'!A3:Q3</f>
        <v>#REF!</v>
      </c>
      <c r="B3" s="1267"/>
      <c r="C3" s="1267"/>
      <c r="D3" s="1267"/>
      <c r="E3" s="1267"/>
      <c r="F3" s="1267"/>
      <c r="G3" s="1267"/>
    </row>
    <row r="4" spans="1:15" ht="18" customHeight="1">
      <c r="A4" s="1267"/>
      <c r="B4" s="1267"/>
      <c r="C4" s="1267"/>
      <c r="D4" s="1267"/>
      <c r="E4" s="1267"/>
      <c r="F4" s="1267"/>
      <c r="G4" s="1267"/>
    </row>
    <row r="5" spans="1:15" ht="22.5" customHeight="1">
      <c r="A5" s="1277" t="s">
        <v>562</v>
      </c>
      <c r="B5" s="1277"/>
      <c r="C5" s="1277"/>
      <c r="D5" s="1277"/>
      <c r="E5" s="1277"/>
      <c r="F5" s="1277"/>
      <c r="G5" s="1277"/>
    </row>
    <row r="6" spans="1:15" ht="20.25">
      <c r="A6" s="125"/>
      <c r="B6" s="125"/>
      <c r="C6" s="125"/>
      <c r="D6" s="125"/>
      <c r="E6" s="125"/>
      <c r="F6" s="125"/>
      <c r="G6" s="125"/>
    </row>
    <row r="7" spans="1:15" ht="23.25" customHeight="1">
      <c r="A7" s="126"/>
      <c r="B7" s="1278"/>
      <c r="C7" s="1278"/>
      <c r="D7" s="1278"/>
      <c r="E7" s="1278"/>
      <c r="F7" s="1278"/>
      <c r="G7" s="499"/>
    </row>
    <row r="8" spans="1:15" ht="23.25" customHeight="1" thickBot="1">
      <c r="A8" s="126"/>
      <c r="B8" s="197"/>
      <c r="C8" s="197"/>
      <c r="D8" s="197"/>
      <c r="E8" s="197"/>
      <c r="F8" s="197"/>
      <c r="G8" s="499"/>
    </row>
    <row r="9" spans="1:15" s="130" customFormat="1" ht="24.95" customHeight="1" thickTop="1" thickBot="1">
      <c r="A9" s="127" t="s">
        <v>360</v>
      </c>
      <c r="B9" s="128"/>
      <c r="C9" s="128" t="s">
        <v>240</v>
      </c>
      <c r="D9" s="500" t="s">
        <v>241</v>
      </c>
      <c r="E9" s="128" t="s">
        <v>242</v>
      </c>
      <c r="F9" s="128" t="s">
        <v>243</v>
      </c>
      <c r="G9" s="129" t="s">
        <v>153</v>
      </c>
    </row>
    <row r="10" spans="1:15" s="242" customFormat="1" ht="19.5" thickTop="1">
      <c r="A10" s="247" t="s">
        <v>250</v>
      </c>
      <c r="B10" s="248"/>
      <c r="C10" s="248"/>
      <c r="D10" s="505"/>
      <c r="E10" s="248"/>
      <c r="F10" s="506"/>
      <c r="G10" s="507"/>
      <c r="H10" s="241"/>
    </row>
    <row r="11" spans="1:15" s="242" customFormat="1" ht="20.100000000000001" customHeight="1">
      <c r="A11" s="243">
        <v>1</v>
      </c>
      <c r="B11" s="244" t="s">
        <v>490</v>
      </c>
      <c r="C11" s="245" t="s">
        <v>252</v>
      </c>
      <c r="D11" s="501">
        <f>+'AVANT-METRE amelioration tr 4'!G16</f>
        <v>5108.5</v>
      </c>
      <c r="E11" s="501">
        <v>25</v>
      </c>
      <c r="F11" s="501">
        <f>+D11*E11</f>
        <v>127712.5</v>
      </c>
      <c r="G11" s="502"/>
      <c r="H11" s="246">
        <f>+'AVANT-METRE amelioration tr 4'!G16</f>
        <v>5108.5</v>
      </c>
      <c r="I11" s="176"/>
    </row>
    <row r="12" spans="1:15" s="242" customFormat="1" ht="18.75">
      <c r="A12" s="243"/>
      <c r="B12" s="244"/>
      <c r="C12" s="245">
        <v>340</v>
      </c>
      <c r="D12" s="501"/>
      <c r="E12" s="501"/>
      <c r="F12" s="503"/>
      <c r="G12" s="504">
        <f>SUM(F11:F11)</f>
        <v>127712.5</v>
      </c>
      <c r="H12" s="246"/>
      <c r="I12" s="176"/>
    </row>
    <row r="13" spans="1:15" ht="18.75">
      <c r="A13" s="134" t="s">
        <v>265</v>
      </c>
      <c r="B13" s="135"/>
      <c r="C13" s="135"/>
      <c r="D13" s="512"/>
      <c r="E13" s="512"/>
      <c r="F13" s="512"/>
      <c r="G13" s="513"/>
      <c r="K13" s="142"/>
      <c r="L13" s="145"/>
      <c r="M13" s="145"/>
      <c r="N13" s="145"/>
      <c r="O13" s="145"/>
    </row>
    <row r="14" spans="1:15" ht="20.100000000000001" customHeight="1">
      <c r="A14" s="535">
        <v>2</v>
      </c>
      <c r="B14" s="132" t="s">
        <v>553</v>
      </c>
      <c r="C14" s="133" t="s">
        <v>252</v>
      </c>
      <c r="D14" s="151">
        <f>+H14</f>
        <v>1781.6000000000001</v>
      </c>
      <c r="E14" s="508">
        <v>130</v>
      </c>
      <c r="F14" s="508">
        <f t="shared" ref="F14:F21" si="0">+D14*E14</f>
        <v>231608.00000000003</v>
      </c>
      <c r="G14" s="509"/>
      <c r="H14" s="139">
        <f>+'AM-4'!I21</f>
        <v>1781.6000000000001</v>
      </c>
      <c r="I14" s="146"/>
      <c r="J14" s="139"/>
      <c r="K14" s="136"/>
      <c r="L14" s="136"/>
    </row>
    <row r="15" spans="1:15" ht="20.100000000000001" customHeight="1">
      <c r="A15" s="535">
        <v>3</v>
      </c>
      <c r="B15" s="143" t="s">
        <v>558</v>
      </c>
      <c r="C15" s="133" t="s">
        <v>252</v>
      </c>
      <c r="D15" s="151">
        <f>+H15</f>
        <v>1229.0999999999999</v>
      </c>
      <c r="E15" s="508">
        <v>170</v>
      </c>
      <c r="F15" s="508">
        <f t="shared" si="0"/>
        <v>208946.99999999997</v>
      </c>
      <c r="G15" s="509"/>
      <c r="H15" s="139">
        <f>+'AM-4'!I23</f>
        <v>1229.0999999999999</v>
      </c>
      <c r="I15" s="147"/>
    </row>
    <row r="16" spans="1:15" ht="20.100000000000001" customHeight="1">
      <c r="A16" s="535">
        <v>4</v>
      </c>
      <c r="B16" s="143" t="s">
        <v>556</v>
      </c>
      <c r="C16" s="133" t="s">
        <v>252</v>
      </c>
      <c r="D16" s="151">
        <f>+H16</f>
        <v>476</v>
      </c>
      <c r="E16" s="508">
        <v>190</v>
      </c>
      <c r="F16" s="508">
        <f t="shared" si="0"/>
        <v>90440</v>
      </c>
      <c r="G16" s="509"/>
      <c r="H16" s="139">
        <f>+'AM-4'!I25</f>
        <v>476</v>
      </c>
      <c r="I16" s="147"/>
    </row>
    <row r="17" spans="1:16384" ht="20.100000000000001" customHeight="1">
      <c r="A17" s="535">
        <v>5</v>
      </c>
      <c r="B17" s="143" t="s">
        <v>491</v>
      </c>
      <c r="C17" s="133" t="s">
        <v>252</v>
      </c>
      <c r="D17" s="151">
        <f>+H17</f>
        <v>189.55</v>
      </c>
      <c r="E17" s="508">
        <v>140</v>
      </c>
      <c r="F17" s="508">
        <f t="shared" si="0"/>
        <v>26537</v>
      </c>
      <c r="G17" s="509"/>
      <c r="H17" s="139">
        <f>+'AM-4'!I27</f>
        <v>189.55</v>
      </c>
      <c r="I17" s="147"/>
    </row>
    <row r="18" spans="1:16384" ht="20.100000000000001" customHeight="1">
      <c r="A18" s="535">
        <v>6</v>
      </c>
      <c r="B18" s="523" t="s">
        <v>551</v>
      </c>
      <c r="C18" s="524" t="s">
        <v>235</v>
      </c>
      <c r="D18" s="525">
        <f>+H18</f>
        <v>2380</v>
      </c>
      <c r="E18" s="508">
        <v>3.5</v>
      </c>
      <c r="F18" s="508">
        <f t="shared" si="0"/>
        <v>8330</v>
      </c>
      <c r="G18" s="526"/>
      <c r="H18" s="7">
        <f>7*340</f>
        <v>2380</v>
      </c>
      <c r="I18" s="527">
        <f>+'AM-4'!D33</f>
        <v>3.57</v>
      </c>
      <c r="J18" s="528"/>
      <c r="K18" s="4">
        <f>100/15</f>
        <v>6.666666666666667</v>
      </c>
    </row>
    <row r="19" spans="1:16384" ht="20.100000000000001" customHeight="1">
      <c r="A19" s="535">
        <v>19</v>
      </c>
      <c r="B19" s="523" t="s">
        <v>552</v>
      </c>
      <c r="C19" s="524" t="s">
        <v>272</v>
      </c>
      <c r="D19" s="525">
        <f>+I18</f>
        <v>3.57</v>
      </c>
      <c r="E19" s="508">
        <v>5500</v>
      </c>
      <c r="F19" s="508">
        <f t="shared" si="0"/>
        <v>19635</v>
      </c>
      <c r="G19" s="526"/>
      <c r="H19" s="7">
        <v>45</v>
      </c>
      <c r="I19" s="527"/>
      <c r="J19" s="528"/>
      <c r="K19" s="4">
        <f>100/15</f>
        <v>6.666666666666667</v>
      </c>
    </row>
    <row r="20" spans="1:16384" ht="36" customHeight="1">
      <c r="A20" s="535">
        <v>22</v>
      </c>
      <c r="B20" s="531" t="s">
        <v>548</v>
      </c>
      <c r="C20" s="524" t="s">
        <v>272</v>
      </c>
      <c r="D20" s="525">
        <f>+H20</f>
        <v>322.15679999999998</v>
      </c>
      <c r="E20" s="508">
        <v>500</v>
      </c>
      <c r="F20" s="508">
        <f t="shared" si="0"/>
        <v>161078.39999999999</v>
      </c>
      <c r="G20" s="526"/>
      <c r="H20" s="7">
        <f>+'AM-4'!C36</f>
        <v>322.15679999999998</v>
      </c>
      <c r="I20" s="527"/>
      <c r="J20" s="528"/>
      <c r="K20" s="4">
        <f>3.25*3*9.51</f>
        <v>92.722499999999997</v>
      </c>
    </row>
    <row r="21" spans="1:16384" s="530" customFormat="1" ht="20.100000000000001" customHeight="1">
      <c r="A21" s="535">
        <v>23</v>
      </c>
      <c r="B21" s="143" t="s">
        <v>549</v>
      </c>
      <c r="C21" s="524" t="s">
        <v>272</v>
      </c>
      <c r="D21" s="151">
        <f>ROUND(H21,0)</f>
        <v>21</v>
      </c>
      <c r="E21" s="508">
        <v>6500</v>
      </c>
      <c r="F21" s="508">
        <f t="shared" si="0"/>
        <v>136500</v>
      </c>
      <c r="G21" s="529"/>
      <c r="H21" s="530">
        <f>+'AM-4'!C35</f>
        <v>20.563199999999998</v>
      </c>
      <c r="Q21" s="530" t="s">
        <v>550</v>
      </c>
      <c r="R21" s="530" t="s">
        <v>550</v>
      </c>
      <c r="S21" s="530" t="s">
        <v>550</v>
      </c>
      <c r="T21" s="530" t="s">
        <v>550</v>
      </c>
      <c r="U21" s="530" t="s">
        <v>550</v>
      </c>
      <c r="V21" s="530" t="s">
        <v>550</v>
      </c>
      <c r="W21" s="530" t="s">
        <v>550</v>
      </c>
      <c r="X21" s="530" t="s">
        <v>550</v>
      </c>
      <c r="Y21" s="530" t="s">
        <v>550</v>
      </c>
      <c r="Z21" s="530" t="s">
        <v>550</v>
      </c>
      <c r="AA21" s="530" t="s">
        <v>550</v>
      </c>
      <c r="AB21" s="530" t="s">
        <v>550</v>
      </c>
      <c r="AC21" s="530" t="s">
        <v>550</v>
      </c>
      <c r="AD21" s="530" t="s">
        <v>550</v>
      </c>
      <c r="AE21" s="530" t="s">
        <v>550</v>
      </c>
      <c r="AF21" s="530" t="s">
        <v>550</v>
      </c>
      <c r="AG21" s="530" t="s">
        <v>550</v>
      </c>
      <c r="AH21" s="530" t="s">
        <v>550</v>
      </c>
      <c r="AI21" s="530" t="s">
        <v>550</v>
      </c>
      <c r="AJ21" s="530" t="s">
        <v>550</v>
      </c>
      <c r="AK21" s="530" t="s">
        <v>550</v>
      </c>
      <c r="AL21" s="530" t="s">
        <v>550</v>
      </c>
      <c r="AM21" s="530" t="s">
        <v>550</v>
      </c>
      <c r="AN21" s="530" t="s">
        <v>550</v>
      </c>
      <c r="AO21" s="530" t="s">
        <v>550</v>
      </c>
      <c r="AP21" s="530" t="s">
        <v>550</v>
      </c>
      <c r="AQ21" s="530" t="s">
        <v>550</v>
      </c>
      <c r="AR21" s="530" t="s">
        <v>550</v>
      </c>
      <c r="AS21" s="530" t="s">
        <v>550</v>
      </c>
      <c r="AT21" s="530" t="s">
        <v>550</v>
      </c>
      <c r="AU21" s="530" t="s">
        <v>550</v>
      </c>
      <c r="AV21" s="530" t="s">
        <v>550</v>
      </c>
      <c r="AW21" s="530" t="s">
        <v>550</v>
      </c>
      <c r="AX21" s="530" t="s">
        <v>550</v>
      </c>
      <c r="AY21" s="530" t="s">
        <v>550</v>
      </c>
      <c r="AZ21" s="530" t="s">
        <v>550</v>
      </c>
      <c r="BA21" s="530" t="s">
        <v>550</v>
      </c>
      <c r="BB21" s="530" t="s">
        <v>550</v>
      </c>
      <c r="BC21" s="530" t="s">
        <v>550</v>
      </c>
      <c r="BD21" s="530" t="s">
        <v>550</v>
      </c>
      <c r="BE21" s="530" t="s">
        <v>550</v>
      </c>
      <c r="BF21" s="530" t="s">
        <v>550</v>
      </c>
      <c r="BG21" s="530" t="s">
        <v>550</v>
      </c>
      <c r="BH21" s="530" t="s">
        <v>550</v>
      </c>
      <c r="BI21" s="530" t="s">
        <v>550</v>
      </c>
      <c r="BJ21" s="530" t="s">
        <v>550</v>
      </c>
      <c r="BK21" s="530" t="s">
        <v>550</v>
      </c>
      <c r="BL21" s="530" t="s">
        <v>550</v>
      </c>
      <c r="BM21" s="530" t="s">
        <v>550</v>
      </c>
      <c r="BN21" s="530" t="s">
        <v>550</v>
      </c>
      <c r="BO21" s="530" t="s">
        <v>550</v>
      </c>
      <c r="BP21" s="530" t="s">
        <v>550</v>
      </c>
      <c r="BQ21" s="530" t="s">
        <v>550</v>
      </c>
      <c r="BR21" s="530" t="s">
        <v>550</v>
      </c>
      <c r="BS21" s="530" t="s">
        <v>550</v>
      </c>
      <c r="BT21" s="530" t="s">
        <v>550</v>
      </c>
      <c r="BU21" s="530" t="s">
        <v>550</v>
      </c>
      <c r="BV21" s="530" t="s">
        <v>550</v>
      </c>
      <c r="BW21" s="530" t="s">
        <v>550</v>
      </c>
      <c r="BX21" s="530" t="s">
        <v>550</v>
      </c>
      <c r="BY21" s="530" t="s">
        <v>550</v>
      </c>
      <c r="BZ21" s="530" t="s">
        <v>550</v>
      </c>
      <c r="CA21" s="530" t="s">
        <v>550</v>
      </c>
      <c r="CB21" s="530" t="s">
        <v>550</v>
      </c>
      <c r="CC21" s="530" t="s">
        <v>550</v>
      </c>
      <c r="CD21" s="530" t="s">
        <v>550</v>
      </c>
      <c r="CE21" s="530" t="s">
        <v>550</v>
      </c>
      <c r="CF21" s="530" t="s">
        <v>550</v>
      </c>
      <c r="CG21" s="530" t="s">
        <v>550</v>
      </c>
      <c r="CH21" s="530" t="s">
        <v>550</v>
      </c>
      <c r="CI21" s="530" t="s">
        <v>550</v>
      </c>
      <c r="CJ21" s="530" t="s">
        <v>550</v>
      </c>
      <c r="CK21" s="530" t="s">
        <v>550</v>
      </c>
      <c r="CL21" s="530" t="s">
        <v>550</v>
      </c>
      <c r="CM21" s="530" t="s">
        <v>550</v>
      </c>
      <c r="CN21" s="530" t="s">
        <v>550</v>
      </c>
      <c r="CO21" s="530" t="s">
        <v>550</v>
      </c>
      <c r="CP21" s="530" t="s">
        <v>550</v>
      </c>
      <c r="CQ21" s="530" t="s">
        <v>550</v>
      </c>
      <c r="CR21" s="530" t="s">
        <v>550</v>
      </c>
      <c r="CS21" s="530" t="s">
        <v>550</v>
      </c>
      <c r="CT21" s="530" t="s">
        <v>550</v>
      </c>
      <c r="CU21" s="530" t="s">
        <v>550</v>
      </c>
      <c r="CV21" s="530" t="s">
        <v>550</v>
      </c>
      <c r="CW21" s="530" t="s">
        <v>550</v>
      </c>
      <c r="CX21" s="530" t="s">
        <v>550</v>
      </c>
      <c r="CY21" s="530" t="s">
        <v>550</v>
      </c>
      <c r="CZ21" s="530" t="s">
        <v>550</v>
      </c>
      <c r="DA21" s="530" t="s">
        <v>550</v>
      </c>
      <c r="DB21" s="530" t="s">
        <v>550</v>
      </c>
      <c r="DC21" s="530" t="s">
        <v>550</v>
      </c>
      <c r="DD21" s="530" t="s">
        <v>550</v>
      </c>
      <c r="DE21" s="530" t="s">
        <v>550</v>
      </c>
      <c r="DF21" s="530" t="s">
        <v>550</v>
      </c>
      <c r="DG21" s="530" t="s">
        <v>550</v>
      </c>
      <c r="DH21" s="530" t="s">
        <v>550</v>
      </c>
      <c r="DI21" s="530" t="s">
        <v>550</v>
      </c>
      <c r="DJ21" s="530" t="s">
        <v>550</v>
      </c>
      <c r="DK21" s="530" t="s">
        <v>550</v>
      </c>
      <c r="DL21" s="530" t="s">
        <v>550</v>
      </c>
      <c r="DM21" s="530" t="s">
        <v>550</v>
      </c>
      <c r="DN21" s="530" t="s">
        <v>550</v>
      </c>
      <c r="DO21" s="530" t="s">
        <v>550</v>
      </c>
      <c r="DP21" s="530" t="s">
        <v>550</v>
      </c>
      <c r="DQ21" s="530" t="s">
        <v>550</v>
      </c>
      <c r="DR21" s="530" t="s">
        <v>550</v>
      </c>
      <c r="DS21" s="530" t="s">
        <v>550</v>
      </c>
      <c r="DT21" s="530" t="s">
        <v>550</v>
      </c>
      <c r="DU21" s="530" t="s">
        <v>550</v>
      </c>
      <c r="DV21" s="530" t="s">
        <v>550</v>
      </c>
      <c r="DW21" s="530" t="s">
        <v>550</v>
      </c>
      <c r="DX21" s="530" t="s">
        <v>550</v>
      </c>
      <c r="DY21" s="530" t="s">
        <v>550</v>
      </c>
      <c r="DZ21" s="530" t="s">
        <v>550</v>
      </c>
      <c r="EA21" s="530" t="s">
        <v>550</v>
      </c>
      <c r="EB21" s="530" t="s">
        <v>550</v>
      </c>
      <c r="EC21" s="530" t="s">
        <v>550</v>
      </c>
      <c r="ED21" s="530" t="s">
        <v>550</v>
      </c>
      <c r="EE21" s="530" t="s">
        <v>550</v>
      </c>
      <c r="EF21" s="530" t="s">
        <v>550</v>
      </c>
      <c r="EG21" s="530" t="s">
        <v>550</v>
      </c>
      <c r="EH21" s="530" t="s">
        <v>550</v>
      </c>
      <c r="EI21" s="530" t="s">
        <v>550</v>
      </c>
      <c r="EJ21" s="530" t="s">
        <v>550</v>
      </c>
      <c r="EK21" s="530" t="s">
        <v>550</v>
      </c>
      <c r="EL21" s="530" t="s">
        <v>550</v>
      </c>
      <c r="EM21" s="530" t="s">
        <v>550</v>
      </c>
      <c r="EN21" s="530" t="s">
        <v>550</v>
      </c>
      <c r="EO21" s="530" t="s">
        <v>550</v>
      </c>
      <c r="EP21" s="530" t="s">
        <v>550</v>
      </c>
      <c r="EQ21" s="530" t="s">
        <v>550</v>
      </c>
      <c r="ER21" s="530" t="s">
        <v>550</v>
      </c>
      <c r="ES21" s="530" t="s">
        <v>550</v>
      </c>
      <c r="ET21" s="530" t="s">
        <v>550</v>
      </c>
      <c r="EU21" s="530" t="s">
        <v>550</v>
      </c>
      <c r="EV21" s="530" t="s">
        <v>550</v>
      </c>
      <c r="EW21" s="530" t="s">
        <v>550</v>
      </c>
      <c r="EX21" s="530" t="s">
        <v>550</v>
      </c>
      <c r="EY21" s="530" t="s">
        <v>550</v>
      </c>
      <c r="EZ21" s="530" t="s">
        <v>550</v>
      </c>
      <c r="FA21" s="530" t="s">
        <v>550</v>
      </c>
      <c r="FB21" s="530" t="s">
        <v>550</v>
      </c>
      <c r="FC21" s="530" t="s">
        <v>550</v>
      </c>
      <c r="FD21" s="530" t="s">
        <v>550</v>
      </c>
      <c r="FE21" s="530" t="s">
        <v>550</v>
      </c>
      <c r="FF21" s="530" t="s">
        <v>550</v>
      </c>
      <c r="FG21" s="530" t="s">
        <v>550</v>
      </c>
      <c r="FH21" s="530" t="s">
        <v>550</v>
      </c>
      <c r="FI21" s="530" t="s">
        <v>550</v>
      </c>
      <c r="FJ21" s="530" t="s">
        <v>550</v>
      </c>
      <c r="FK21" s="530" t="s">
        <v>550</v>
      </c>
      <c r="FL21" s="530" t="s">
        <v>550</v>
      </c>
      <c r="FM21" s="530" t="s">
        <v>550</v>
      </c>
      <c r="FN21" s="530" t="s">
        <v>550</v>
      </c>
      <c r="FO21" s="530" t="s">
        <v>550</v>
      </c>
      <c r="FP21" s="530" t="s">
        <v>550</v>
      </c>
      <c r="FQ21" s="530" t="s">
        <v>550</v>
      </c>
      <c r="FR21" s="530" t="s">
        <v>550</v>
      </c>
      <c r="FS21" s="530" t="s">
        <v>550</v>
      </c>
      <c r="FT21" s="530" t="s">
        <v>550</v>
      </c>
      <c r="FU21" s="530" t="s">
        <v>550</v>
      </c>
      <c r="FV21" s="530" t="s">
        <v>550</v>
      </c>
      <c r="FW21" s="530" t="s">
        <v>550</v>
      </c>
      <c r="FX21" s="530" t="s">
        <v>550</v>
      </c>
      <c r="FY21" s="530" t="s">
        <v>550</v>
      </c>
      <c r="FZ21" s="530" t="s">
        <v>550</v>
      </c>
      <c r="GA21" s="530" t="s">
        <v>550</v>
      </c>
      <c r="GB21" s="530" t="s">
        <v>550</v>
      </c>
      <c r="GC21" s="530" t="s">
        <v>550</v>
      </c>
      <c r="GD21" s="530" t="s">
        <v>550</v>
      </c>
      <c r="GE21" s="530" t="s">
        <v>550</v>
      </c>
      <c r="GF21" s="530" t="s">
        <v>550</v>
      </c>
      <c r="GG21" s="530" t="s">
        <v>550</v>
      </c>
      <c r="GH21" s="530" t="s">
        <v>550</v>
      </c>
      <c r="GI21" s="530" t="s">
        <v>550</v>
      </c>
      <c r="GJ21" s="530" t="s">
        <v>550</v>
      </c>
      <c r="GK21" s="530" t="s">
        <v>550</v>
      </c>
      <c r="GL21" s="530" t="s">
        <v>550</v>
      </c>
      <c r="GM21" s="530" t="s">
        <v>550</v>
      </c>
      <c r="GN21" s="530" t="s">
        <v>550</v>
      </c>
      <c r="GO21" s="530" t="s">
        <v>550</v>
      </c>
      <c r="GP21" s="530" t="s">
        <v>550</v>
      </c>
      <c r="GQ21" s="530" t="s">
        <v>550</v>
      </c>
      <c r="GR21" s="530" t="s">
        <v>550</v>
      </c>
      <c r="GS21" s="530" t="s">
        <v>550</v>
      </c>
      <c r="GT21" s="530" t="s">
        <v>550</v>
      </c>
      <c r="GU21" s="530" t="s">
        <v>550</v>
      </c>
      <c r="GV21" s="530" t="s">
        <v>550</v>
      </c>
      <c r="GW21" s="530" t="s">
        <v>550</v>
      </c>
      <c r="GX21" s="530" t="s">
        <v>550</v>
      </c>
      <c r="GY21" s="530" t="s">
        <v>550</v>
      </c>
      <c r="GZ21" s="530" t="s">
        <v>550</v>
      </c>
      <c r="HA21" s="530" t="s">
        <v>550</v>
      </c>
      <c r="HB21" s="530" t="s">
        <v>550</v>
      </c>
      <c r="HC21" s="530" t="s">
        <v>550</v>
      </c>
      <c r="HD21" s="530" t="s">
        <v>550</v>
      </c>
      <c r="HE21" s="530" t="s">
        <v>550</v>
      </c>
      <c r="HF21" s="530" t="s">
        <v>550</v>
      </c>
      <c r="HG21" s="530" t="s">
        <v>550</v>
      </c>
      <c r="HH21" s="530" t="s">
        <v>550</v>
      </c>
      <c r="HI21" s="530" t="s">
        <v>550</v>
      </c>
      <c r="HJ21" s="530" t="s">
        <v>550</v>
      </c>
      <c r="HK21" s="530" t="s">
        <v>550</v>
      </c>
      <c r="HL21" s="530" t="s">
        <v>550</v>
      </c>
      <c r="HM21" s="530" t="s">
        <v>550</v>
      </c>
      <c r="HN21" s="530" t="s">
        <v>550</v>
      </c>
      <c r="HO21" s="530" t="s">
        <v>550</v>
      </c>
      <c r="HP21" s="530" t="s">
        <v>550</v>
      </c>
      <c r="HQ21" s="530" t="s">
        <v>550</v>
      </c>
      <c r="HR21" s="530" t="s">
        <v>550</v>
      </c>
      <c r="HS21" s="530" t="s">
        <v>550</v>
      </c>
      <c r="HT21" s="530" t="s">
        <v>550</v>
      </c>
      <c r="HU21" s="530" t="s">
        <v>550</v>
      </c>
      <c r="HV21" s="530" t="s">
        <v>550</v>
      </c>
      <c r="HW21" s="530" t="s">
        <v>550</v>
      </c>
      <c r="HX21" s="530" t="s">
        <v>550</v>
      </c>
      <c r="HY21" s="530" t="s">
        <v>550</v>
      </c>
      <c r="HZ21" s="530" t="s">
        <v>550</v>
      </c>
      <c r="IA21" s="530" t="s">
        <v>550</v>
      </c>
      <c r="IB21" s="530" t="s">
        <v>550</v>
      </c>
      <c r="IC21" s="530" t="s">
        <v>550</v>
      </c>
      <c r="ID21" s="530" t="s">
        <v>550</v>
      </c>
      <c r="IE21" s="530" t="s">
        <v>550</v>
      </c>
      <c r="IF21" s="530" t="s">
        <v>550</v>
      </c>
      <c r="IG21" s="530" t="s">
        <v>550</v>
      </c>
      <c r="IH21" s="530" t="s">
        <v>550</v>
      </c>
      <c r="II21" s="530" t="s">
        <v>550</v>
      </c>
      <c r="IJ21" s="530" t="s">
        <v>550</v>
      </c>
      <c r="IK21" s="530" t="s">
        <v>550</v>
      </c>
      <c r="IL21" s="530" t="s">
        <v>550</v>
      </c>
      <c r="IM21" s="530" t="s">
        <v>550</v>
      </c>
      <c r="IN21" s="530" t="s">
        <v>550</v>
      </c>
      <c r="IO21" s="530" t="s">
        <v>550</v>
      </c>
      <c r="IP21" s="530" t="s">
        <v>550</v>
      </c>
      <c r="IQ21" s="530" t="s">
        <v>550</v>
      </c>
      <c r="IR21" s="530" t="s">
        <v>550</v>
      </c>
      <c r="IS21" s="530" t="s">
        <v>550</v>
      </c>
      <c r="IT21" s="530" t="s">
        <v>550</v>
      </c>
      <c r="IU21" s="530" t="s">
        <v>550</v>
      </c>
      <c r="IV21" s="530" t="s">
        <v>550</v>
      </c>
      <c r="IW21" s="530" t="s">
        <v>550</v>
      </c>
      <c r="IX21" s="530" t="s">
        <v>550</v>
      </c>
      <c r="IY21" s="530" t="s">
        <v>550</v>
      </c>
      <c r="IZ21" s="530" t="s">
        <v>550</v>
      </c>
      <c r="JA21" s="530" t="s">
        <v>550</v>
      </c>
      <c r="JB21" s="530" t="s">
        <v>550</v>
      </c>
      <c r="JC21" s="530" t="s">
        <v>550</v>
      </c>
      <c r="JD21" s="530" t="s">
        <v>550</v>
      </c>
      <c r="JE21" s="530" t="s">
        <v>550</v>
      </c>
      <c r="JF21" s="530" t="s">
        <v>550</v>
      </c>
      <c r="JG21" s="530" t="s">
        <v>550</v>
      </c>
      <c r="JH21" s="530" t="s">
        <v>550</v>
      </c>
      <c r="JI21" s="530" t="s">
        <v>550</v>
      </c>
      <c r="JJ21" s="530" t="s">
        <v>550</v>
      </c>
      <c r="JK21" s="530" t="s">
        <v>550</v>
      </c>
      <c r="JL21" s="530" t="s">
        <v>550</v>
      </c>
      <c r="JM21" s="530" t="s">
        <v>550</v>
      </c>
      <c r="JN21" s="530" t="s">
        <v>550</v>
      </c>
      <c r="JO21" s="530" t="s">
        <v>550</v>
      </c>
      <c r="JP21" s="530" t="s">
        <v>550</v>
      </c>
      <c r="JQ21" s="530" t="s">
        <v>550</v>
      </c>
      <c r="JR21" s="530" t="s">
        <v>550</v>
      </c>
      <c r="JS21" s="530" t="s">
        <v>550</v>
      </c>
      <c r="JT21" s="530" t="s">
        <v>550</v>
      </c>
      <c r="JU21" s="530" t="s">
        <v>550</v>
      </c>
      <c r="JV21" s="530" t="s">
        <v>550</v>
      </c>
      <c r="JW21" s="530" t="s">
        <v>550</v>
      </c>
      <c r="JX21" s="530" t="s">
        <v>550</v>
      </c>
      <c r="JY21" s="530" t="s">
        <v>550</v>
      </c>
      <c r="JZ21" s="530" t="s">
        <v>550</v>
      </c>
      <c r="KA21" s="530" t="s">
        <v>550</v>
      </c>
      <c r="KB21" s="530" t="s">
        <v>550</v>
      </c>
      <c r="KC21" s="530" t="s">
        <v>550</v>
      </c>
      <c r="KD21" s="530" t="s">
        <v>550</v>
      </c>
      <c r="KE21" s="530" t="s">
        <v>550</v>
      </c>
      <c r="KF21" s="530" t="s">
        <v>550</v>
      </c>
      <c r="KG21" s="530" t="s">
        <v>550</v>
      </c>
      <c r="KH21" s="530" t="s">
        <v>550</v>
      </c>
      <c r="KI21" s="530" t="s">
        <v>550</v>
      </c>
      <c r="KJ21" s="530" t="s">
        <v>550</v>
      </c>
      <c r="KK21" s="530" t="s">
        <v>550</v>
      </c>
      <c r="KL21" s="530" t="s">
        <v>550</v>
      </c>
      <c r="KM21" s="530" t="s">
        <v>550</v>
      </c>
      <c r="KN21" s="530" t="s">
        <v>550</v>
      </c>
      <c r="KO21" s="530" t="s">
        <v>550</v>
      </c>
      <c r="KP21" s="530" t="s">
        <v>550</v>
      </c>
      <c r="KQ21" s="530" t="s">
        <v>550</v>
      </c>
      <c r="KR21" s="530" t="s">
        <v>550</v>
      </c>
      <c r="KS21" s="530" t="s">
        <v>550</v>
      </c>
      <c r="KT21" s="530" t="s">
        <v>550</v>
      </c>
      <c r="KU21" s="530" t="s">
        <v>550</v>
      </c>
      <c r="KV21" s="530" t="s">
        <v>550</v>
      </c>
      <c r="KW21" s="530" t="s">
        <v>550</v>
      </c>
      <c r="KX21" s="530" t="s">
        <v>550</v>
      </c>
      <c r="KY21" s="530" t="s">
        <v>550</v>
      </c>
      <c r="KZ21" s="530" t="s">
        <v>550</v>
      </c>
      <c r="LA21" s="530" t="s">
        <v>550</v>
      </c>
      <c r="LB21" s="530" t="s">
        <v>550</v>
      </c>
      <c r="LC21" s="530" t="s">
        <v>550</v>
      </c>
      <c r="LD21" s="530" t="s">
        <v>550</v>
      </c>
      <c r="LE21" s="530" t="s">
        <v>550</v>
      </c>
      <c r="LF21" s="530" t="s">
        <v>550</v>
      </c>
      <c r="LG21" s="530" t="s">
        <v>550</v>
      </c>
      <c r="LH21" s="530" t="s">
        <v>550</v>
      </c>
      <c r="LI21" s="530" t="s">
        <v>550</v>
      </c>
      <c r="LJ21" s="530" t="s">
        <v>550</v>
      </c>
      <c r="LK21" s="530" t="s">
        <v>550</v>
      </c>
      <c r="LL21" s="530" t="s">
        <v>550</v>
      </c>
      <c r="LM21" s="530" t="s">
        <v>550</v>
      </c>
      <c r="LN21" s="530" t="s">
        <v>550</v>
      </c>
      <c r="LO21" s="530" t="s">
        <v>550</v>
      </c>
      <c r="LP21" s="530" t="s">
        <v>550</v>
      </c>
      <c r="LQ21" s="530" t="s">
        <v>550</v>
      </c>
      <c r="LR21" s="530" t="s">
        <v>550</v>
      </c>
      <c r="LS21" s="530" t="s">
        <v>550</v>
      </c>
      <c r="LT21" s="530" t="s">
        <v>550</v>
      </c>
      <c r="LU21" s="530" t="s">
        <v>550</v>
      </c>
      <c r="LV21" s="530" t="s">
        <v>550</v>
      </c>
      <c r="LW21" s="530" t="s">
        <v>550</v>
      </c>
      <c r="LX21" s="530" t="s">
        <v>550</v>
      </c>
      <c r="LY21" s="530" t="s">
        <v>550</v>
      </c>
      <c r="LZ21" s="530" t="s">
        <v>550</v>
      </c>
      <c r="MA21" s="530" t="s">
        <v>550</v>
      </c>
      <c r="MB21" s="530" t="s">
        <v>550</v>
      </c>
      <c r="MC21" s="530" t="s">
        <v>550</v>
      </c>
      <c r="MD21" s="530" t="s">
        <v>550</v>
      </c>
      <c r="ME21" s="530" t="s">
        <v>550</v>
      </c>
      <c r="MF21" s="530" t="s">
        <v>550</v>
      </c>
      <c r="MG21" s="530" t="s">
        <v>550</v>
      </c>
      <c r="MH21" s="530" t="s">
        <v>550</v>
      </c>
      <c r="MI21" s="530" t="s">
        <v>550</v>
      </c>
      <c r="MJ21" s="530" t="s">
        <v>550</v>
      </c>
      <c r="MK21" s="530" t="s">
        <v>550</v>
      </c>
      <c r="ML21" s="530" t="s">
        <v>550</v>
      </c>
      <c r="MM21" s="530" t="s">
        <v>550</v>
      </c>
      <c r="MN21" s="530" t="s">
        <v>550</v>
      </c>
      <c r="MO21" s="530" t="s">
        <v>550</v>
      </c>
      <c r="MP21" s="530" t="s">
        <v>550</v>
      </c>
      <c r="MQ21" s="530" t="s">
        <v>550</v>
      </c>
      <c r="MR21" s="530" t="s">
        <v>550</v>
      </c>
      <c r="MS21" s="530" t="s">
        <v>550</v>
      </c>
      <c r="MT21" s="530" t="s">
        <v>550</v>
      </c>
      <c r="MU21" s="530" t="s">
        <v>550</v>
      </c>
      <c r="MV21" s="530" t="s">
        <v>550</v>
      </c>
      <c r="MW21" s="530" t="s">
        <v>550</v>
      </c>
      <c r="MX21" s="530" t="s">
        <v>550</v>
      </c>
      <c r="MY21" s="530" t="s">
        <v>550</v>
      </c>
      <c r="MZ21" s="530" t="s">
        <v>550</v>
      </c>
      <c r="NA21" s="530" t="s">
        <v>550</v>
      </c>
      <c r="NB21" s="530" t="s">
        <v>550</v>
      </c>
      <c r="NC21" s="530" t="s">
        <v>550</v>
      </c>
      <c r="ND21" s="530" t="s">
        <v>550</v>
      </c>
      <c r="NE21" s="530" t="s">
        <v>550</v>
      </c>
      <c r="NF21" s="530" t="s">
        <v>550</v>
      </c>
      <c r="NG21" s="530" t="s">
        <v>550</v>
      </c>
      <c r="NH21" s="530" t="s">
        <v>550</v>
      </c>
      <c r="NI21" s="530" t="s">
        <v>550</v>
      </c>
      <c r="NJ21" s="530" t="s">
        <v>550</v>
      </c>
      <c r="NK21" s="530" t="s">
        <v>550</v>
      </c>
      <c r="NL21" s="530" t="s">
        <v>550</v>
      </c>
      <c r="NM21" s="530" t="s">
        <v>550</v>
      </c>
      <c r="NN21" s="530" t="s">
        <v>550</v>
      </c>
      <c r="NO21" s="530" t="s">
        <v>550</v>
      </c>
      <c r="NP21" s="530" t="s">
        <v>550</v>
      </c>
      <c r="NQ21" s="530" t="s">
        <v>550</v>
      </c>
      <c r="NR21" s="530" t="s">
        <v>550</v>
      </c>
      <c r="NS21" s="530" t="s">
        <v>550</v>
      </c>
      <c r="NT21" s="530" t="s">
        <v>550</v>
      </c>
      <c r="NU21" s="530" t="s">
        <v>550</v>
      </c>
      <c r="NV21" s="530" t="s">
        <v>550</v>
      </c>
      <c r="NW21" s="530" t="s">
        <v>550</v>
      </c>
      <c r="NX21" s="530" t="s">
        <v>550</v>
      </c>
      <c r="NY21" s="530" t="s">
        <v>550</v>
      </c>
      <c r="NZ21" s="530" t="s">
        <v>550</v>
      </c>
      <c r="OA21" s="530" t="s">
        <v>550</v>
      </c>
      <c r="OB21" s="530" t="s">
        <v>550</v>
      </c>
      <c r="OC21" s="530" t="s">
        <v>550</v>
      </c>
      <c r="OD21" s="530" t="s">
        <v>550</v>
      </c>
      <c r="OE21" s="530" t="s">
        <v>550</v>
      </c>
      <c r="OF21" s="530" t="s">
        <v>550</v>
      </c>
      <c r="OG21" s="530" t="s">
        <v>550</v>
      </c>
      <c r="OH21" s="530" t="s">
        <v>550</v>
      </c>
      <c r="OI21" s="530" t="s">
        <v>550</v>
      </c>
      <c r="OJ21" s="530" t="s">
        <v>550</v>
      </c>
      <c r="OK21" s="530" t="s">
        <v>550</v>
      </c>
      <c r="OL21" s="530" t="s">
        <v>550</v>
      </c>
      <c r="OM21" s="530" t="s">
        <v>550</v>
      </c>
      <c r="ON21" s="530" t="s">
        <v>550</v>
      </c>
      <c r="OO21" s="530" t="s">
        <v>550</v>
      </c>
      <c r="OP21" s="530" t="s">
        <v>550</v>
      </c>
      <c r="OQ21" s="530" t="s">
        <v>550</v>
      </c>
      <c r="OR21" s="530" t="s">
        <v>550</v>
      </c>
      <c r="OS21" s="530" t="s">
        <v>550</v>
      </c>
      <c r="OT21" s="530" t="s">
        <v>550</v>
      </c>
      <c r="OU21" s="530" t="s">
        <v>550</v>
      </c>
      <c r="OV21" s="530" t="s">
        <v>550</v>
      </c>
      <c r="OW21" s="530" t="s">
        <v>550</v>
      </c>
      <c r="OX21" s="530" t="s">
        <v>550</v>
      </c>
      <c r="OY21" s="530" t="s">
        <v>550</v>
      </c>
      <c r="OZ21" s="530" t="s">
        <v>550</v>
      </c>
      <c r="PA21" s="530" t="s">
        <v>550</v>
      </c>
      <c r="PB21" s="530" t="s">
        <v>550</v>
      </c>
      <c r="PC21" s="530" t="s">
        <v>550</v>
      </c>
      <c r="PD21" s="530" t="s">
        <v>550</v>
      </c>
      <c r="PE21" s="530" t="s">
        <v>550</v>
      </c>
      <c r="PF21" s="530" t="s">
        <v>550</v>
      </c>
      <c r="PG21" s="530" t="s">
        <v>550</v>
      </c>
      <c r="PH21" s="530" t="s">
        <v>550</v>
      </c>
      <c r="PI21" s="530" t="s">
        <v>550</v>
      </c>
      <c r="PJ21" s="530" t="s">
        <v>550</v>
      </c>
      <c r="PK21" s="530" t="s">
        <v>550</v>
      </c>
      <c r="PL21" s="530" t="s">
        <v>550</v>
      </c>
      <c r="PM21" s="530" t="s">
        <v>550</v>
      </c>
      <c r="PN21" s="530" t="s">
        <v>550</v>
      </c>
      <c r="PO21" s="530" t="s">
        <v>550</v>
      </c>
      <c r="PP21" s="530" t="s">
        <v>550</v>
      </c>
      <c r="PQ21" s="530" t="s">
        <v>550</v>
      </c>
      <c r="PR21" s="530" t="s">
        <v>550</v>
      </c>
      <c r="PS21" s="530" t="s">
        <v>550</v>
      </c>
      <c r="PT21" s="530" t="s">
        <v>550</v>
      </c>
      <c r="PU21" s="530" t="s">
        <v>550</v>
      </c>
      <c r="PV21" s="530" t="s">
        <v>550</v>
      </c>
      <c r="PW21" s="530" t="s">
        <v>550</v>
      </c>
      <c r="PX21" s="530" t="s">
        <v>550</v>
      </c>
      <c r="PY21" s="530" t="s">
        <v>550</v>
      </c>
      <c r="PZ21" s="530" t="s">
        <v>550</v>
      </c>
      <c r="QA21" s="530" t="s">
        <v>550</v>
      </c>
      <c r="QB21" s="530" t="s">
        <v>550</v>
      </c>
      <c r="QC21" s="530" t="s">
        <v>550</v>
      </c>
      <c r="QD21" s="530" t="s">
        <v>550</v>
      </c>
      <c r="QE21" s="530" t="s">
        <v>550</v>
      </c>
      <c r="QF21" s="530" t="s">
        <v>550</v>
      </c>
      <c r="QG21" s="530" t="s">
        <v>550</v>
      </c>
      <c r="QH21" s="530" t="s">
        <v>550</v>
      </c>
      <c r="QI21" s="530" t="s">
        <v>550</v>
      </c>
      <c r="QJ21" s="530" t="s">
        <v>550</v>
      </c>
      <c r="QK21" s="530" t="s">
        <v>550</v>
      </c>
      <c r="QL21" s="530" t="s">
        <v>550</v>
      </c>
      <c r="QM21" s="530" t="s">
        <v>550</v>
      </c>
      <c r="QN21" s="530" t="s">
        <v>550</v>
      </c>
      <c r="QO21" s="530" t="s">
        <v>550</v>
      </c>
      <c r="QP21" s="530" t="s">
        <v>550</v>
      </c>
      <c r="QQ21" s="530" t="s">
        <v>550</v>
      </c>
      <c r="QR21" s="530" t="s">
        <v>550</v>
      </c>
      <c r="QS21" s="530" t="s">
        <v>550</v>
      </c>
      <c r="QT21" s="530" t="s">
        <v>550</v>
      </c>
      <c r="QU21" s="530" t="s">
        <v>550</v>
      </c>
      <c r="QV21" s="530" t="s">
        <v>550</v>
      </c>
      <c r="QW21" s="530" t="s">
        <v>550</v>
      </c>
      <c r="QX21" s="530" t="s">
        <v>550</v>
      </c>
      <c r="QY21" s="530" t="s">
        <v>550</v>
      </c>
      <c r="QZ21" s="530" t="s">
        <v>550</v>
      </c>
      <c r="RA21" s="530" t="s">
        <v>550</v>
      </c>
      <c r="RB21" s="530" t="s">
        <v>550</v>
      </c>
      <c r="RC21" s="530" t="s">
        <v>550</v>
      </c>
      <c r="RD21" s="530" t="s">
        <v>550</v>
      </c>
      <c r="RE21" s="530" t="s">
        <v>550</v>
      </c>
      <c r="RF21" s="530" t="s">
        <v>550</v>
      </c>
      <c r="RG21" s="530" t="s">
        <v>550</v>
      </c>
      <c r="RH21" s="530" t="s">
        <v>550</v>
      </c>
      <c r="RI21" s="530" t="s">
        <v>550</v>
      </c>
      <c r="RJ21" s="530" t="s">
        <v>550</v>
      </c>
      <c r="RK21" s="530" t="s">
        <v>550</v>
      </c>
      <c r="RL21" s="530" t="s">
        <v>550</v>
      </c>
      <c r="RM21" s="530" t="s">
        <v>550</v>
      </c>
      <c r="RN21" s="530" t="s">
        <v>550</v>
      </c>
      <c r="RO21" s="530" t="s">
        <v>550</v>
      </c>
      <c r="RP21" s="530" t="s">
        <v>550</v>
      </c>
      <c r="RQ21" s="530" t="s">
        <v>550</v>
      </c>
      <c r="RR21" s="530" t="s">
        <v>550</v>
      </c>
      <c r="RS21" s="530" t="s">
        <v>550</v>
      </c>
      <c r="RT21" s="530" t="s">
        <v>550</v>
      </c>
      <c r="RU21" s="530" t="s">
        <v>550</v>
      </c>
      <c r="RV21" s="530" t="s">
        <v>550</v>
      </c>
      <c r="RW21" s="530" t="s">
        <v>550</v>
      </c>
      <c r="RX21" s="530" t="s">
        <v>550</v>
      </c>
      <c r="RY21" s="530" t="s">
        <v>550</v>
      </c>
      <c r="RZ21" s="530" t="s">
        <v>550</v>
      </c>
      <c r="SA21" s="530" t="s">
        <v>550</v>
      </c>
      <c r="SB21" s="530" t="s">
        <v>550</v>
      </c>
      <c r="SC21" s="530" t="s">
        <v>550</v>
      </c>
      <c r="SD21" s="530" t="s">
        <v>550</v>
      </c>
      <c r="SE21" s="530" t="s">
        <v>550</v>
      </c>
      <c r="SF21" s="530" t="s">
        <v>550</v>
      </c>
      <c r="SG21" s="530" t="s">
        <v>550</v>
      </c>
      <c r="SH21" s="530" t="s">
        <v>550</v>
      </c>
      <c r="SI21" s="530" t="s">
        <v>550</v>
      </c>
      <c r="SJ21" s="530" t="s">
        <v>550</v>
      </c>
      <c r="SK21" s="530" t="s">
        <v>550</v>
      </c>
      <c r="SL21" s="530" t="s">
        <v>550</v>
      </c>
      <c r="SM21" s="530" t="s">
        <v>550</v>
      </c>
      <c r="SN21" s="530" t="s">
        <v>550</v>
      </c>
      <c r="SO21" s="530" t="s">
        <v>550</v>
      </c>
      <c r="SP21" s="530" t="s">
        <v>550</v>
      </c>
      <c r="SQ21" s="530" t="s">
        <v>550</v>
      </c>
      <c r="SR21" s="530" t="s">
        <v>550</v>
      </c>
      <c r="SS21" s="530" t="s">
        <v>550</v>
      </c>
      <c r="ST21" s="530" t="s">
        <v>550</v>
      </c>
      <c r="SU21" s="530" t="s">
        <v>550</v>
      </c>
      <c r="SV21" s="530" t="s">
        <v>550</v>
      </c>
      <c r="SW21" s="530" t="s">
        <v>550</v>
      </c>
      <c r="SX21" s="530" t="s">
        <v>550</v>
      </c>
      <c r="SY21" s="530" t="s">
        <v>550</v>
      </c>
      <c r="SZ21" s="530" t="s">
        <v>550</v>
      </c>
      <c r="TA21" s="530" t="s">
        <v>550</v>
      </c>
      <c r="TB21" s="530" t="s">
        <v>550</v>
      </c>
      <c r="TC21" s="530" t="s">
        <v>550</v>
      </c>
      <c r="TD21" s="530" t="s">
        <v>550</v>
      </c>
      <c r="TE21" s="530" t="s">
        <v>550</v>
      </c>
      <c r="TF21" s="530" t="s">
        <v>550</v>
      </c>
      <c r="TG21" s="530" t="s">
        <v>550</v>
      </c>
      <c r="TH21" s="530" t="s">
        <v>550</v>
      </c>
      <c r="TI21" s="530" t="s">
        <v>550</v>
      </c>
      <c r="TJ21" s="530" t="s">
        <v>550</v>
      </c>
      <c r="TK21" s="530" t="s">
        <v>550</v>
      </c>
      <c r="TL21" s="530" t="s">
        <v>550</v>
      </c>
      <c r="TM21" s="530" t="s">
        <v>550</v>
      </c>
      <c r="TN21" s="530" t="s">
        <v>550</v>
      </c>
      <c r="TO21" s="530" t="s">
        <v>550</v>
      </c>
      <c r="TP21" s="530" t="s">
        <v>550</v>
      </c>
      <c r="TQ21" s="530" t="s">
        <v>550</v>
      </c>
      <c r="TR21" s="530" t="s">
        <v>550</v>
      </c>
      <c r="TS21" s="530" t="s">
        <v>550</v>
      </c>
      <c r="TT21" s="530" t="s">
        <v>550</v>
      </c>
      <c r="TU21" s="530" t="s">
        <v>550</v>
      </c>
      <c r="TV21" s="530" t="s">
        <v>550</v>
      </c>
      <c r="TW21" s="530" t="s">
        <v>550</v>
      </c>
      <c r="TX21" s="530" t="s">
        <v>550</v>
      </c>
      <c r="TY21" s="530" t="s">
        <v>550</v>
      </c>
      <c r="TZ21" s="530" t="s">
        <v>550</v>
      </c>
      <c r="UA21" s="530" t="s">
        <v>550</v>
      </c>
      <c r="UB21" s="530" t="s">
        <v>550</v>
      </c>
      <c r="UC21" s="530" t="s">
        <v>550</v>
      </c>
      <c r="UD21" s="530" t="s">
        <v>550</v>
      </c>
      <c r="UE21" s="530" t="s">
        <v>550</v>
      </c>
      <c r="UF21" s="530" t="s">
        <v>550</v>
      </c>
      <c r="UG21" s="530" t="s">
        <v>550</v>
      </c>
      <c r="UH21" s="530" t="s">
        <v>550</v>
      </c>
      <c r="UI21" s="530" t="s">
        <v>550</v>
      </c>
      <c r="UJ21" s="530" t="s">
        <v>550</v>
      </c>
      <c r="UK21" s="530" t="s">
        <v>550</v>
      </c>
      <c r="UL21" s="530" t="s">
        <v>550</v>
      </c>
      <c r="UM21" s="530" t="s">
        <v>550</v>
      </c>
      <c r="UN21" s="530" t="s">
        <v>550</v>
      </c>
      <c r="UO21" s="530" t="s">
        <v>550</v>
      </c>
      <c r="UP21" s="530" t="s">
        <v>550</v>
      </c>
      <c r="UQ21" s="530" t="s">
        <v>550</v>
      </c>
      <c r="UR21" s="530" t="s">
        <v>550</v>
      </c>
      <c r="US21" s="530" t="s">
        <v>550</v>
      </c>
      <c r="UT21" s="530" t="s">
        <v>550</v>
      </c>
      <c r="UU21" s="530" t="s">
        <v>550</v>
      </c>
      <c r="UV21" s="530" t="s">
        <v>550</v>
      </c>
      <c r="UW21" s="530" t="s">
        <v>550</v>
      </c>
      <c r="UX21" s="530" t="s">
        <v>550</v>
      </c>
      <c r="UY21" s="530" t="s">
        <v>550</v>
      </c>
      <c r="UZ21" s="530" t="s">
        <v>550</v>
      </c>
      <c r="VA21" s="530" t="s">
        <v>550</v>
      </c>
      <c r="VB21" s="530" t="s">
        <v>550</v>
      </c>
      <c r="VC21" s="530" t="s">
        <v>550</v>
      </c>
      <c r="VD21" s="530" t="s">
        <v>550</v>
      </c>
      <c r="VE21" s="530" t="s">
        <v>550</v>
      </c>
      <c r="VF21" s="530" t="s">
        <v>550</v>
      </c>
      <c r="VG21" s="530" t="s">
        <v>550</v>
      </c>
      <c r="VH21" s="530" t="s">
        <v>550</v>
      </c>
      <c r="VI21" s="530" t="s">
        <v>550</v>
      </c>
      <c r="VJ21" s="530" t="s">
        <v>550</v>
      </c>
      <c r="VK21" s="530" t="s">
        <v>550</v>
      </c>
      <c r="VL21" s="530" t="s">
        <v>550</v>
      </c>
      <c r="VM21" s="530" t="s">
        <v>550</v>
      </c>
      <c r="VN21" s="530" t="s">
        <v>550</v>
      </c>
      <c r="VO21" s="530" t="s">
        <v>550</v>
      </c>
      <c r="VP21" s="530" t="s">
        <v>550</v>
      </c>
      <c r="VQ21" s="530" t="s">
        <v>550</v>
      </c>
      <c r="VR21" s="530" t="s">
        <v>550</v>
      </c>
      <c r="VS21" s="530" t="s">
        <v>550</v>
      </c>
      <c r="VT21" s="530" t="s">
        <v>550</v>
      </c>
      <c r="VU21" s="530" t="s">
        <v>550</v>
      </c>
      <c r="VV21" s="530" t="s">
        <v>550</v>
      </c>
      <c r="VW21" s="530" t="s">
        <v>550</v>
      </c>
      <c r="VX21" s="530" t="s">
        <v>550</v>
      </c>
      <c r="VY21" s="530" t="s">
        <v>550</v>
      </c>
      <c r="VZ21" s="530" t="s">
        <v>550</v>
      </c>
      <c r="WA21" s="530" t="s">
        <v>550</v>
      </c>
      <c r="WB21" s="530" t="s">
        <v>550</v>
      </c>
      <c r="WC21" s="530" t="s">
        <v>550</v>
      </c>
      <c r="WD21" s="530" t="s">
        <v>550</v>
      </c>
      <c r="WE21" s="530" t="s">
        <v>550</v>
      </c>
      <c r="WF21" s="530" t="s">
        <v>550</v>
      </c>
      <c r="WG21" s="530" t="s">
        <v>550</v>
      </c>
      <c r="WH21" s="530" t="s">
        <v>550</v>
      </c>
      <c r="WI21" s="530" t="s">
        <v>550</v>
      </c>
      <c r="WJ21" s="530" t="s">
        <v>550</v>
      </c>
      <c r="WK21" s="530" t="s">
        <v>550</v>
      </c>
      <c r="WL21" s="530" t="s">
        <v>550</v>
      </c>
      <c r="WM21" s="530" t="s">
        <v>550</v>
      </c>
      <c r="WN21" s="530" t="s">
        <v>550</v>
      </c>
      <c r="WO21" s="530" t="s">
        <v>550</v>
      </c>
      <c r="WP21" s="530" t="s">
        <v>550</v>
      </c>
      <c r="WQ21" s="530" t="s">
        <v>550</v>
      </c>
      <c r="WR21" s="530" t="s">
        <v>550</v>
      </c>
      <c r="WS21" s="530" t="s">
        <v>550</v>
      </c>
      <c r="WT21" s="530" t="s">
        <v>550</v>
      </c>
      <c r="WU21" s="530" t="s">
        <v>550</v>
      </c>
      <c r="WV21" s="530" t="s">
        <v>550</v>
      </c>
      <c r="WW21" s="530" t="s">
        <v>550</v>
      </c>
      <c r="WX21" s="530" t="s">
        <v>550</v>
      </c>
      <c r="WY21" s="530" t="s">
        <v>550</v>
      </c>
      <c r="WZ21" s="530" t="s">
        <v>550</v>
      </c>
      <c r="XA21" s="530" t="s">
        <v>550</v>
      </c>
      <c r="XB21" s="530" t="s">
        <v>550</v>
      </c>
      <c r="XC21" s="530" t="s">
        <v>550</v>
      </c>
      <c r="XD21" s="530" t="s">
        <v>550</v>
      </c>
      <c r="XE21" s="530" t="s">
        <v>550</v>
      </c>
      <c r="XF21" s="530" t="s">
        <v>550</v>
      </c>
      <c r="XG21" s="530" t="s">
        <v>550</v>
      </c>
      <c r="XH21" s="530" t="s">
        <v>550</v>
      </c>
      <c r="XI21" s="530" t="s">
        <v>550</v>
      </c>
      <c r="XJ21" s="530" t="s">
        <v>550</v>
      </c>
      <c r="XK21" s="530" t="s">
        <v>550</v>
      </c>
      <c r="XL21" s="530" t="s">
        <v>550</v>
      </c>
      <c r="XM21" s="530" t="s">
        <v>550</v>
      </c>
      <c r="XN21" s="530" t="s">
        <v>550</v>
      </c>
      <c r="XO21" s="530" t="s">
        <v>550</v>
      </c>
      <c r="XP21" s="530" t="s">
        <v>550</v>
      </c>
      <c r="XQ21" s="530" t="s">
        <v>550</v>
      </c>
      <c r="XR21" s="530" t="s">
        <v>550</v>
      </c>
      <c r="XS21" s="530" t="s">
        <v>550</v>
      </c>
      <c r="XT21" s="530" t="s">
        <v>550</v>
      </c>
      <c r="XU21" s="530" t="s">
        <v>550</v>
      </c>
      <c r="XV21" s="530" t="s">
        <v>550</v>
      </c>
      <c r="XW21" s="530" t="s">
        <v>550</v>
      </c>
      <c r="XX21" s="530" t="s">
        <v>550</v>
      </c>
      <c r="XY21" s="530" t="s">
        <v>550</v>
      </c>
      <c r="XZ21" s="530" t="s">
        <v>550</v>
      </c>
      <c r="YA21" s="530" t="s">
        <v>550</v>
      </c>
      <c r="YB21" s="530" t="s">
        <v>550</v>
      </c>
      <c r="YC21" s="530" t="s">
        <v>550</v>
      </c>
      <c r="YD21" s="530" t="s">
        <v>550</v>
      </c>
      <c r="YE21" s="530" t="s">
        <v>550</v>
      </c>
      <c r="YF21" s="530" t="s">
        <v>550</v>
      </c>
      <c r="YG21" s="530" t="s">
        <v>550</v>
      </c>
      <c r="YH21" s="530" t="s">
        <v>550</v>
      </c>
      <c r="YI21" s="530" t="s">
        <v>550</v>
      </c>
      <c r="YJ21" s="530" t="s">
        <v>550</v>
      </c>
      <c r="YK21" s="530" t="s">
        <v>550</v>
      </c>
      <c r="YL21" s="530" t="s">
        <v>550</v>
      </c>
      <c r="YM21" s="530" t="s">
        <v>550</v>
      </c>
      <c r="YN21" s="530" t="s">
        <v>550</v>
      </c>
      <c r="YO21" s="530" t="s">
        <v>550</v>
      </c>
      <c r="YP21" s="530" t="s">
        <v>550</v>
      </c>
      <c r="YQ21" s="530" t="s">
        <v>550</v>
      </c>
      <c r="YR21" s="530" t="s">
        <v>550</v>
      </c>
      <c r="YS21" s="530" t="s">
        <v>550</v>
      </c>
      <c r="YT21" s="530" t="s">
        <v>550</v>
      </c>
      <c r="YU21" s="530" t="s">
        <v>550</v>
      </c>
      <c r="YV21" s="530" t="s">
        <v>550</v>
      </c>
      <c r="YW21" s="530" t="s">
        <v>550</v>
      </c>
      <c r="YX21" s="530" t="s">
        <v>550</v>
      </c>
      <c r="YY21" s="530" t="s">
        <v>550</v>
      </c>
      <c r="YZ21" s="530" t="s">
        <v>550</v>
      </c>
      <c r="ZA21" s="530" t="s">
        <v>550</v>
      </c>
      <c r="ZB21" s="530" t="s">
        <v>550</v>
      </c>
      <c r="ZC21" s="530" t="s">
        <v>550</v>
      </c>
      <c r="ZD21" s="530" t="s">
        <v>550</v>
      </c>
      <c r="ZE21" s="530" t="s">
        <v>550</v>
      </c>
      <c r="ZF21" s="530" t="s">
        <v>550</v>
      </c>
      <c r="ZG21" s="530" t="s">
        <v>550</v>
      </c>
      <c r="ZH21" s="530" t="s">
        <v>550</v>
      </c>
      <c r="ZI21" s="530" t="s">
        <v>550</v>
      </c>
      <c r="ZJ21" s="530" t="s">
        <v>550</v>
      </c>
      <c r="ZK21" s="530" t="s">
        <v>550</v>
      </c>
      <c r="ZL21" s="530" t="s">
        <v>550</v>
      </c>
      <c r="ZM21" s="530" t="s">
        <v>550</v>
      </c>
      <c r="ZN21" s="530" t="s">
        <v>550</v>
      </c>
      <c r="ZO21" s="530" t="s">
        <v>550</v>
      </c>
      <c r="ZP21" s="530" t="s">
        <v>550</v>
      </c>
      <c r="ZQ21" s="530" t="s">
        <v>550</v>
      </c>
      <c r="ZR21" s="530" t="s">
        <v>550</v>
      </c>
      <c r="ZS21" s="530" t="s">
        <v>550</v>
      </c>
      <c r="ZT21" s="530" t="s">
        <v>550</v>
      </c>
      <c r="ZU21" s="530" t="s">
        <v>550</v>
      </c>
      <c r="ZV21" s="530" t="s">
        <v>550</v>
      </c>
      <c r="ZW21" s="530" t="s">
        <v>550</v>
      </c>
      <c r="ZX21" s="530" t="s">
        <v>550</v>
      </c>
      <c r="ZY21" s="530" t="s">
        <v>550</v>
      </c>
      <c r="ZZ21" s="530" t="s">
        <v>550</v>
      </c>
      <c r="AAA21" s="530" t="s">
        <v>550</v>
      </c>
      <c r="AAB21" s="530" t="s">
        <v>550</v>
      </c>
      <c r="AAC21" s="530" t="s">
        <v>550</v>
      </c>
      <c r="AAD21" s="530" t="s">
        <v>550</v>
      </c>
      <c r="AAE21" s="530" t="s">
        <v>550</v>
      </c>
      <c r="AAF21" s="530" t="s">
        <v>550</v>
      </c>
      <c r="AAG21" s="530" t="s">
        <v>550</v>
      </c>
      <c r="AAH21" s="530" t="s">
        <v>550</v>
      </c>
      <c r="AAI21" s="530" t="s">
        <v>550</v>
      </c>
      <c r="AAJ21" s="530" t="s">
        <v>550</v>
      </c>
      <c r="AAK21" s="530" t="s">
        <v>550</v>
      </c>
      <c r="AAL21" s="530" t="s">
        <v>550</v>
      </c>
      <c r="AAM21" s="530" t="s">
        <v>550</v>
      </c>
      <c r="AAN21" s="530" t="s">
        <v>550</v>
      </c>
      <c r="AAO21" s="530" t="s">
        <v>550</v>
      </c>
      <c r="AAP21" s="530" t="s">
        <v>550</v>
      </c>
      <c r="AAQ21" s="530" t="s">
        <v>550</v>
      </c>
      <c r="AAR21" s="530" t="s">
        <v>550</v>
      </c>
      <c r="AAS21" s="530" t="s">
        <v>550</v>
      </c>
      <c r="AAT21" s="530" t="s">
        <v>550</v>
      </c>
      <c r="AAU21" s="530" t="s">
        <v>550</v>
      </c>
      <c r="AAV21" s="530" t="s">
        <v>550</v>
      </c>
      <c r="AAW21" s="530" t="s">
        <v>550</v>
      </c>
      <c r="AAX21" s="530" t="s">
        <v>550</v>
      </c>
      <c r="AAY21" s="530" t="s">
        <v>550</v>
      </c>
      <c r="AAZ21" s="530" t="s">
        <v>550</v>
      </c>
      <c r="ABA21" s="530" t="s">
        <v>550</v>
      </c>
      <c r="ABB21" s="530" t="s">
        <v>550</v>
      </c>
      <c r="ABC21" s="530" t="s">
        <v>550</v>
      </c>
      <c r="ABD21" s="530" t="s">
        <v>550</v>
      </c>
      <c r="ABE21" s="530" t="s">
        <v>550</v>
      </c>
      <c r="ABF21" s="530" t="s">
        <v>550</v>
      </c>
      <c r="ABG21" s="530" t="s">
        <v>550</v>
      </c>
      <c r="ABH21" s="530" t="s">
        <v>550</v>
      </c>
      <c r="ABI21" s="530" t="s">
        <v>550</v>
      </c>
      <c r="ABJ21" s="530" t="s">
        <v>550</v>
      </c>
      <c r="ABK21" s="530" t="s">
        <v>550</v>
      </c>
      <c r="ABL21" s="530" t="s">
        <v>550</v>
      </c>
      <c r="ABM21" s="530" t="s">
        <v>550</v>
      </c>
      <c r="ABN21" s="530" t="s">
        <v>550</v>
      </c>
      <c r="ABO21" s="530" t="s">
        <v>550</v>
      </c>
      <c r="ABP21" s="530" t="s">
        <v>550</v>
      </c>
      <c r="ABQ21" s="530" t="s">
        <v>550</v>
      </c>
      <c r="ABR21" s="530" t="s">
        <v>550</v>
      </c>
      <c r="ABS21" s="530" t="s">
        <v>550</v>
      </c>
      <c r="ABT21" s="530" t="s">
        <v>550</v>
      </c>
      <c r="ABU21" s="530" t="s">
        <v>550</v>
      </c>
      <c r="ABV21" s="530" t="s">
        <v>550</v>
      </c>
      <c r="ABW21" s="530" t="s">
        <v>550</v>
      </c>
      <c r="ABX21" s="530" t="s">
        <v>550</v>
      </c>
      <c r="ABY21" s="530" t="s">
        <v>550</v>
      </c>
      <c r="ABZ21" s="530" t="s">
        <v>550</v>
      </c>
      <c r="ACA21" s="530" t="s">
        <v>550</v>
      </c>
      <c r="ACB21" s="530" t="s">
        <v>550</v>
      </c>
      <c r="ACC21" s="530" t="s">
        <v>550</v>
      </c>
      <c r="ACD21" s="530" t="s">
        <v>550</v>
      </c>
      <c r="ACE21" s="530" t="s">
        <v>550</v>
      </c>
      <c r="ACF21" s="530" t="s">
        <v>550</v>
      </c>
      <c r="ACG21" s="530" t="s">
        <v>550</v>
      </c>
      <c r="ACH21" s="530" t="s">
        <v>550</v>
      </c>
      <c r="ACI21" s="530" t="s">
        <v>550</v>
      </c>
      <c r="ACJ21" s="530" t="s">
        <v>550</v>
      </c>
      <c r="ACK21" s="530" t="s">
        <v>550</v>
      </c>
      <c r="ACL21" s="530" t="s">
        <v>550</v>
      </c>
      <c r="ACM21" s="530" t="s">
        <v>550</v>
      </c>
      <c r="ACN21" s="530" t="s">
        <v>550</v>
      </c>
      <c r="ACO21" s="530" t="s">
        <v>550</v>
      </c>
      <c r="ACP21" s="530" t="s">
        <v>550</v>
      </c>
      <c r="ACQ21" s="530" t="s">
        <v>550</v>
      </c>
      <c r="ACR21" s="530" t="s">
        <v>550</v>
      </c>
      <c r="ACS21" s="530" t="s">
        <v>550</v>
      </c>
      <c r="ACT21" s="530" t="s">
        <v>550</v>
      </c>
      <c r="ACU21" s="530" t="s">
        <v>550</v>
      </c>
      <c r="ACV21" s="530" t="s">
        <v>550</v>
      </c>
      <c r="ACW21" s="530" t="s">
        <v>550</v>
      </c>
      <c r="ACX21" s="530" t="s">
        <v>550</v>
      </c>
      <c r="ACY21" s="530" t="s">
        <v>550</v>
      </c>
      <c r="ACZ21" s="530" t="s">
        <v>550</v>
      </c>
      <c r="ADA21" s="530" t="s">
        <v>550</v>
      </c>
      <c r="ADB21" s="530" t="s">
        <v>550</v>
      </c>
      <c r="ADC21" s="530" t="s">
        <v>550</v>
      </c>
      <c r="ADD21" s="530" t="s">
        <v>550</v>
      </c>
      <c r="ADE21" s="530" t="s">
        <v>550</v>
      </c>
      <c r="ADF21" s="530" t="s">
        <v>550</v>
      </c>
      <c r="ADG21" s="530" t="s">
        <v>550</v>
      </c>
      <c r="ADH21" s="530" t="s">
        <v>550</v>
      </c>
      <c r="ADI21" s="530" t="s">
        <v>550</v>
      </c>
      <c r="ADJ21" s="530" t="s">
        <v>550</v>
      </c>
      <c r="ADK21" s="530" t="s">
        <v>550</v>
      </c>
      <c r="ADL21" s="530" t="s">
        <v>550</v>
      </c>
      <c r="ADM21" s="530" t="s">
        <v>550</v>
      </c>
      <c r="ADN21" s="530" t="s">
        <v>550</v>
      </c>
      <c r="ADO21" s="530" t="s">
        <v>550</v>
      </c>
      <c r="ADP21" s="530" t="s">
        <v>550</v>
      </c>
      <c r="ADQ21" s="530" t="s">
        <v>550</v>
      </c>
      <c r="ADR21" s="530" t="s">
        <v>550</v>
      </c>
      <c r="ADS21" s="530" t="s">
        <v>550</v>
      </c>
      <c r="ADT21" s="530" t="s">
        <v>550</v>
      </c>
      <c r="ADU21" s="530" t="s">
        <v>550</v>
      </c>
      <c r="ADV21" s="530" t="s">
        <v>550</v>
      </c>
      <c r="ADW21" s="530" t="s">
        <v>550</v>
      </c>
      <c r="ADX21" s="530" t="s">
        <v>550</v>
      </c>
      <c r="ADY21" s="530" t="s">
        <v>550</v>
      </c>
      <c r="ADZ21" s="530" t="s">
        <v>550</v>
      </c>
      <c r="AEA21" s="530" t="s">
        <v>550</v>
      </c>
      <c r="AEB21" s="530" t="s">
        <v>550</v>
      </c>
      <c r="AEC21" s="530" t="s">
        <v>550</v>
      </c>
      <c r="AED21" s="530" t="s">
        <v>550</v>
      </c>
      <c r="AEE21" s="530" t="s">
        <v>550</v>
      </c>
      <c r="AEF21" s="530" t="s">
        <v>550</v>
      </c>
      <c r="AEG21" s="530" t="s">
        <v>550</v>
      </c>
      <c r="AEH21" s="530" t="s">
        <v>550</v>
      </c>
      <c r="AEI21" s="530" t="s">
        <v>550</v>
      </c>
      <c r="AEJ21" s="530" t="s">
        <v>550</v>
      </c>
      <c r="AEK21" s="530" t="s">
        <v>550</v>
      </c>
      <c r="AEL21" s="530" t="s">
        <v>550</v>
      </c>
      <c r="AEM21" s="530" t="s">
        <v>550</v>
      </c>
      <c r="AEN21" s="530" t="s">
        <v>550</v>
      </c>
      <c r="AEO21" s="530" t="s">
        <v>550</v>
      </c>
      <c r="AEP21" s="530" t="s">
        <v>550</v>
      </c>
      <c r="AEQ21" s="530" t="s">
        <v>550</v>
      </c>
      <c r="AER21" s="530" t="s">
        <v>550</v>
      </c>
      <c r="AES21" s="530" t="s">
        <v>550</v>
      </c>
      <c r="AET21" s="530" t="s">
        <v>550</v>
      </c>
      <c r="AEU21" s="530" t="s">
        <v>550</v>
      </c>
      <c r="AEV21" s="530" t="s">
        <v>550</v>
      </c>
      <c r="AEW21" s="530" t="s">
        <v>550</v>
      </c>
      <c r="AEX21" s="530" t="s">
        <v>550</v>
      </c>
      <c r="AEY21" s="530" t="s">
        <v>550</v>
      </c>
      <c r="AEZ21" s="530" t="s">
        <v>550</v>
      </c>
      <c r="AFA21" s="530" t="s">
        <v>550</v>
      </c>
      <c r="AFB21" s="530" t="s">
        <v>550</v>
      </c>
      <c r="AFC21" s="530" t="s">
        <v>550</v>
      </c>
      <c r="AFD21" s="530" t="s">
        <v>550</v>
      </c>
      <c r="AFE21" s="530" t="s">
        <v>550</v>
      </c>
      <c r="AFF21" s="530" t="s">
        <v>550</v>
      </c>
      <c r="AFG21" s="530" t="s">
        <v>550</v>
      </c>
      <c r="AFH21" s="530" t="s">
        <v>550</v>
      </c>
      <c r="AFI21" s="530" t="s">
        <v>550</v>
      </c>
      <c r="AFJ21" s="530" t="s">
        <v>550</v>
      </c>
      <c r="AFK21" s="530" t="s">
        <v>550</v>
      </c>
      <c r="AFL21" s="530" t="s">
        <v>550</v>
      </c>
      <c r="AFM21" s="530" t="s">
        <v>550</v>
      </c>
      <c r="AFN21" s="530" t="s">
        <v>550</v>
      </c>
      <c r="AFO21" s="530" t="s">
        <v>550</v>
      </c>
      <c r="AFP21" s="530" t="s">
        <v>550</v>
      </c>
      <c r="AFQ21" s="530" t="s">
        <v>550</v>
      </c>
      <c r="AFR21" s="530" t="s">
        <v>550</v>
      </c>
      <c r="AFS21" s="530" t="s">
        <v>550</v>
      </c>
      <c r="AFT21" s="530" t="s">
        <v>550</v>
      </c>
      <c r="AFU21" s="530" t="s">
        <v>550</v>
      </c>
      <c r="AFV21" s="530" t="s">
        <v>550</v>
      </c>
      <c r="AFW21" s="530" t="s">
        <v>550</v>
      </c>
      <c r="AFX21" s="530" t="s">
        <v>550</v>
      </c>
      <c r="AFY21" s="530" t="s">
        <v>550</v>
      </c>
      <c r="AFZ21" s="530" t="s">
        <v>550</v>
      </c>
      <c r="AGA21" s="530" t="s">
        <v>550</v>
      </c>
      <c r="AGB21" s="530" t="s">
        <v>550</v>
      </c>
      <c r="AGC21" s="530" t="s">
        <v>550</v>
      </c>
      <c r="AGD21" s="530" t="s">
        <v>550</v>
      </c>
      <c r="AGE21" s="530" t="s">
        <v>550</v>
      </c>
      <c r="AGF21" s="530" t="s">
        <v>550</v>
      </c>
      <c r="AGG21" s="530" t="s">
        <v>550</v>
      </c>
      <c r="AGH21" s="530" t="s">
        <v>550</v>
      </c>
      <c r="AGI21" s="530" t="s">
        <v>550</v>
      </c>
      <c r="AGJ21" s="530" t="s">
        <v>550</v>
      </c>
      <c r="AGK21" s="530" t="s">
        <v>550</v>
      </c>
      <c r="AGL21" s="530" t="s">
        <v>550</v>
      </c>
      <c r="AGM21" s="530" t="s">
        <v>550</v>
      </c>
      <c r="AGN21" s="530" t="s">
        <v>550</v>
      </c>
      <c r="AGO21" s="530" t="s">
        <v>550</v>
      </c>
      <c r="AGP21" s="530" t="s">
        <v>550</v>
      </c>
      <c r="AGQ21" s="530" t="s">
        <v>550</v>
      </c>
      <c r="AGR21" s="530" t="s">
        <v>550</v>
      </c>
      <c r="AGS21" s="530" t="s">
        <v>550</v>
      </c>
      <c r="AGT21" s="530" t="s">
        <v>550</v>
      </c>
      <c r="AGU21" s="530" t="s">
        <v>550</v>
      </c>
      <c r="AGV21" s="530" t="s">
        <v>550</v>
      </c>
      <c r="AGW21" s="530" t="s">
        <v>550</v>
      </c>
      <c r="AGX21" s="530" t="s">
        <v>550</v>
      </c>
      <c r="AGY21" s="530" t="s">
        <v>550</v>
      </c>
      <c r="AGZ21" s="530" t="s">
        <v>550</v>
      </c>
      <c r="AHA21" s="530" t="s">
        <v>550</v>
      </c>
      <c r="AHB21" s="530" t="s">
        <v>550</v>
      </c>
      <c r="AHC21" s="530" t="s">
        <v>550</v>
      </c>
      <c r="AHD21" s="530" t="s">
        <v>550</v>
      </c>
      <c r="AHE21" s="530" t="s">
        <v>550</v>
      </c>
      <c r="AHF21" s="530" t="s">
        <v>550</v>
      </c>
      <c r="AHG21" s="530" t="s">
        <v>550</v>
      </c>
      <c r="AHH21" s="530" t="s">
        <v>550</v>
      </c>
      <c r="AHI21" s="530" t="s">
        <v>550</v>
      </c>
      <c r="AHJ21" s="530" t="s">
        <v>550</v>
      </c>
      <c r="AHK21" s="530" t="s">
        <v>550</v>
      </c>
      <c r="AHL21" s="530" t="s">
        <v>550</v>
      </c>
      <c r="AHM21" s="530" t="s">
        <v>550</v>
      </c>
      <c r="AHN21" s="530" t="s">
        <v>550</v>
      </c>
      <c r="AHO21" s="530" t="s">
        <v>550</v>
      </c>
      <c r="AHP21" s="530" t="s">
        <v>550</v>
      </c>
      <c r="AHQ21" s="530" t="s">
        <v>550</v>
      </c>
      <c r="AHR21" s="530" t="s">
        <v>550</v>
      </c>
      <c r="AHS21" s="530" t="s">
        <v>550</v>
      </c>
      <c r="AHT21" s="530" t="s">
        <v>550</v>
      </c>
      <c r="AHU21" s="530" t="s">
        <v>550</v>
      </c>
      <c r="AHV21" s="530" t="s">
        <v>550</v>
      </c>
      <c r="AHW21" s="530" t="s">
        <v>550</v>
      </c>
      <c r="AHX21" s="530" t="s">
        <v>550</v>
      </c>
      <c r="AHY21" s="530" t="s">
        <v>550</v>
      </c>
      <c r="AHZ21" s="530" t="s">
        <v>550</v>
      </c>
      <c r="AIA21" s="530" t="s">
        <v>550</v>
      </c>
      <c r="AIB21" s="530" t="s">
        <v>550</v>
      </c>
      <c r="AIC21" s="530" t="s">
        <v>550</v>
      </c>
      <c r="AID21" s="530" t="s">
        <v>550</v>
      </c>
      <c r="AIE21" s="530" t="s">
        <v>550</v>
      </c>
      <c r="AIF21" s="530" t="s">
        <v>550</v>
      </c>
      <c r="AIG21" s="530" t="s">
        <v>550</v>
      </c>
      <c r="AIH21" s="530" t="s">
        <v>550</v>
      </c>
      <c r="AII21" s="530" t="s">
        <v>550</v>
      </c>
      <c r="AIJ21" s="530" t="s">
        <v>550</v>
      </c>
      <c r="AIK21" s="530" t="s">
        <v>550</v>
      </c>
      <c r="AIL21" s="530" t="s">
        <v>550</v>
      </c>
      <c r="AIM21" s="530" t="s">
        <v>550</v>
      </c>
      <c r="AIN21" s="530" t="s">
        <v>550</v>
      </c>
      <c r="AIO21" s="530" t="s">
        <v>550</v>
      </c>
      <c r="AIP21" s="530" t="s">
        <v>550</v>
      </c>
      <c r="AIQ21" s="530" t="s">
        <v>550</v>
      </c>
      <c r="AIR21" s="530" t="s">
        <v>550</v>
      </c>
      <c r="AIS21" s="530" t="s">
        <v>550</v>
      </c>
      <c r="AIT21" s="530" t="s">
        <v>550</v>
      </c>
      <c r="AIU21" s="530" t="s">
        <v>550</v>
      </c>
      <c r="AIV21" s="530" t="s">
        <v>550</v>
      </c>
      <c r="AIW21" s="530" t="s">
        <v>550</v>
      </c>
      <c r="AIX21" s="530" t="s">
        <v>550</v>
      </c>
      <c r="AIY21" s="530" t="s">
        <v>550</v>
      </c>
      <c r="AIZ21" s="530" t="s">
        <v>550</v>
      </c>
      <c r="AJA21" s="530" t="s">
        <v>550</v>
      </c>
      <c r="AJB21" s="530" t="s">
        <v>550</v>
      </c>
      <c r="AJC21" s="530" t="s">
        <v>550</v>
      </c>
      <c r="AJD21" s="530" t="s">
        <v>550</v>
      </c>
      <c r="AJE21" s="530" t="s">
        <v>550</v>
      </c>
      <c r="AJF21" s="530" t="s">
        <v>550</v>
      </c>
      <c r="AJG21" s="530" t="s">
        <v>550</v>
      </c>
      <c r="AJH21" s="530" t="s">
        <v>550</v>
      </c>
      <c r="AJI21" s="530" t="s">
        <v>550</v>
      </c>
      <c r="AJJ21" s="530" t="s">
        <v>550</v>
      </c>
      <c r="AJK21" s="530" t="s">
        <v>550</v>
      </c>
      <c r="AJL21" s="530" t="s">
        <v>550</v>
      </c>
      <c r="AJM21" s="530" t="s">
        <v>550</v>
      </c>
      <c r="AJN21" s="530" t="s">
        <v>550</v>
      </c>
      <c r="AJO21" s="530" t="s">
        <v>550</v>
      </c>
      <c r="AJP21" s="530" t="s">
        <v>550</v>
      </c>
      <c r="AJQ21" s="530" t="s">
        <v>550</v>
      </c>
      <c r="AJR21" s="530" t="s">
        <v>550</v>
      </c>
      <c r="AJS21" s="530" t="s">
        <v>550</v>
      </c>
      <c r="AJT21" s="530" t="s">
        <v>550</v>
      </c>
      <c r="AJU21" s="530" t="s">
        <v>550</v>
      </c>
      <c r="AJV21" s="530" t="s">
        <v>550</v>
      </c>
      <c r="AJW21" s="530" t="s">
        <v>550</v>
      </c>
      <c r="AJX21" s="530" t="s">
        <v>550</v>
      </c>
      <c r="AJY21" s="530" t="s">
        <v>550</v>
      </c>
      <c r="AJZ21" s="530" t="s">
        <v>550</v>
      </c>
      <c r="AKA21" s="530" t="s">
        <v>550</v>
      </c>
      <c r="AKB21" s="530" t="s">
        <v>550</v>
      </c>
      <c r="AKC21" s="530" t="s">
        <v>550</v>
      </c>
      <c r="AKD21" s="530" t="s">
        <v>550</v>
      </c>
      <c r="AKE21" s="530" t="s">
        <v>550</v>
      </c>
      <c r="AKF21" s="530" t="s">
        <v>550</v>
      </c>
      <c r="AKG21" s="530" t="s">
        <v>550</v>
      </c>
      <c r="AKH21" s="530" t="s">
        <v>550</v>
      </c>
      <c r="AKI21" s="530" t="s">
        <v>550</v>
      </c>
      <c r="AKJ21" s="530" t="s">
        <v>550</v>
      </c>
      <c r="AKK21" s="530" t="s">
        <v>550</v>
      </c>
      <c r="AKL21" s="530" t="s">
        <v>550</v>
      </c>
      <c r="AKM21" s="530" t="s">
        <v>550</v>
      </c>
      <c r="AKN21" s="530" t="s">
        <v>550</v>
      </c>
      <c r="AKO21" s="530" t="s">
        <v>550</v>
      </c>
      <c r="AKP21" s="530" t="s">
        <v>550</v>
      </c>
      <c r="AKQ21" s="530" t="s">
        <v>550</v>
      </c>
      <c r="AKR21" s="530" t="s">
        <v>550</v>
      </c>
      <c r="AKS21" s="530" t="s">
        <v>550</v>
      </c>
      <c r="AKT21" s="530" t="s">
        <v>550</v>
      </c>
      <c r="AKU21" s="530" t="s">
        <v>550</v>
      </c>
      <c r="AKV21" s="530" t="s">
        <v>550</v>
      </c>
      <c r="AKW21" s="530" t="s">
        <v>550</v>
      </c>
      <c r="AKX21" s="530" t="s">
        <v>550</v>
      </c>
      <c r="AKY21" s="530" t="s">
        <v>550</v>
      </c>
      <c r="AKZ21" s="530" t="s">
        <v>550</v>
      </c>
      <c r="ALA21" s="530" t="s">
        <v>550</v>
      </c>
      <c r="ALB21" s="530" t="s">
        <v>550</v>
      </c>
      <c r="ALC21" s="530" t="s">
        <v>550</v>
      </c>
      <c r="ALD21" s="530" t="s">
        <v>550</v>
      </c>
      <c r="ALE21" s="530" t="s">
        <v>550</v>
      </c>
      <c r="ALF21" s="530" t="s">
        <v>550</v>
      </c>
      <c r="ALG21" s="530" t="s">
        <v>550</v>
      </c>
      <c r="ALH21" s="530" t="s">
        <v>550</v>
      </c>
      <c r="ALI21" s="530" t="s">
        <v>550</v>
      </c>
      <c r="ALJ21" s="530" t="s">
        <v>550</v>
      </c>
      <c r="ALK21" s="530" t="s">
        <v>550</v>
      </c>
      <c r="ALL21" s="530" t="s">
        <v>550</v>
      </c>
      <c r="ALM21" s="530" t="s">
        <v>550</v>
      </c>
      <c r="ALN21" s="530" t="s">
        <v>550</v>
      </c>
      <c r="ALO21" s="530" t="s">
        <v>550</v>
      </c>
      <c r="ALP21" s="530" t="s">
        <v>550</v>
      </c>
      <c r="ALQ21" s="530" t="s">
        <v>550</v>
      </c>
      <c r="ALR21" s="530" t="s">
        <v>550</v>
      </c>
      <c r="ALS21" s="530" t="s">
        <v>550</v>
      </c>
      <c r="ALT21" s="530" t="s">
        <v>550</v>
      </c>
      <c r="ALU21" s="530" t="s">
        <v>550</v>
      </c>
      <c r="ALV21" s="530" t="s">
        <v>550</v>
      </c>
      <c r="ALW21" s="530" t="s">
        <v>550</v>
      </c>
      <c r="ALX21" s="530" t="s">
        <v>550</v>
      </c>
      <c r="ALY21" s="530" t="s">
        <v>550</v>
      </c>
      <c r="ALZ21" s="530" t="s">
        <v>550</v>
      </c>
      <c r="AMA21" s="530" t="s">
        <v>550</v>
      </c>
      <c r="AMB21" s="530" t="s">
        <v>550</v>
      </c>
      <c r="AMC21" s="530" t="s">
        <v>550</v>
      </c>
      <c r="AMD21" s="530" t="s">
        <v>550</v>
      </c>
      <c r="AME21" s="530" t="s">
        <v>550</v>
      </c>
      <c r="AMF21" s="530" t="s">
        <v>550</v>
      </c>
      <c r="AMG21" s="530" t="s">
        <v>550</v>
      </c>
      <c r="AMH21" s="530" t="s">
        <v>550</v>
      </c>
      <c r="AMI21" s="530" t="s">
        <v>550</v>
      </c>
      <c r="AMJ21" s="530" t="s">
        <v>550</v>
      </c>
      <c r="AMK21" s="530" t="s">
        <v>550</v>
      </c>
      <c r="AML21" s="530" t="s">
        <v>550</v>
      </c>
      <c r="AMM21" s="530" t="s">
        <v>550</v>
      </c>
      <c r="AMN21" s="530" t="s">
        <v>550</v>
      </c>
      <c r="AMO21" s="530" t="s">
        <v>550</v>
      </c>
      <c r="AMP21" s="530" t="s">
        <v>550</v>
      </c>
      <c r="AMQ21" s="530" t="s">
        <v>550</v>
      </c>
      <c r="AMR21" s="530" t="s">
        <v>550</v>
      </c>
      <c r="AMS21" s="530" t="s">
        <v>550</v>
      </c>
      <c r="AMT21" s="530" t="s">
        <v>550</v>
      </c>
      <c r="AMU21" s="530" t="s">
        <v>550</v>
      </c>
      <c r="AMV21" s="530" t="s">
        <v>550</v>
      </c>
      <c r="AMW21" s="530" t="s">
        <v>550</v>
      </c>
      <c r="AMX21" s="530" t="s">
        <v>550</v>
      </c>
      <c r="AMY21" s="530" t="s">
        <v>550</v>
      </c>
      <c r="AMZ21" s="530" t="s">
        <v>550</v>
      </c>
      <c r="ANA21" s="530" t="s">
        <v>550</v>
      </c>
      <c r="ANB21" s="530" t="s">
        <v>550</v>
      </c>
      <c r="ANC21" s="530" t="s">
        <v>550</v>
      </c>
      <c r="AND21" s="530" t="s">
        <v>550</v>
      </c>
      <c r="ANE21" s="530" t="s">
        <v>550</v>
      </c>
      <c r="ANF21" s="530" t="s">
        <v>550</v>
      </c>
      <c r="ANG21" s="530" t="s">
        <v>550</v>
      </c>
      <c r="ANH21" s="530" t="s">
        <v>550</v>
      </c>
      <c r="ANI21" s="530" t="s">
        <v>550</v>
      </c>
      <c r="ANJ21" s="530" t="s">
        <v>550</v>
      </c>
      <c r="ANK21" s="530" t="s">
        <v>550</v>
      </c>
      <c r="ANL21" s="530" t="s">
        <v>550</v>
      </c>
      <c r="ANM21" s="530" t="s">
        <v>550</v>
      </c>
      <c r="ANN21" s="530" t="s">
        <v>550</v>
      </c>
      <c r="ANO21" s="530" t="s">
        <v>550</v>
      </c>
      <c r="ANP21" s="530" t="s">
        <v>550</v>
      </c>
      <c r="ANQ21" s="530" t="s">
        <v>550</v>
      </c>
      <c r="ANR21" s="530" t="s">
        <v>550</v>
      </c>
      <c r="ANS21" s="530" t="s">
        <v>550</v>
      </c>
      <c r="ANT21" s="530" t="s">
        <v>550</v>
      </c>
      <c r="ANU21" s="530" t="s">
        <v>550</v>
      </c>
      <c r="ANV21" s="530" t="s">
        <v>550</v>
      </c>
      <c r="ANW21" s="530" t="s">
        <v>550</v>
      </c>
      <c r="ANX21" s="530" t="s">
        <v>550</v>
      </c>
      <c r="ANY21" s="530" t="s">
        <v>550</v>
      </c>
      <c r="ANZ21" s="530" t="s">
        <v>550</v>
      </c>
      <c r="AOA21" s="530" t="s">
        <v>550</v>
      </c>
      <c r="AOB21" s="530" t="s">
        <v>550</v>
      </c>
      <c r="AOC21" s="530" t="s">
        <v>550</v>
      </c>
      <c r="AOD21" s="530" t="s">
        <v>550</v>
      </c>
      <c r="AOE21" s="530" t="s">
        <v>550</v>
      </c>
      <c r="AOF21" s="530" t="s">
        <v>550</v>
      </c>
      <c r="AOG21" s="530" t="s">
        <v>550</v>
      </c>
      <c r="AOH21" s="530" t="s">
        <v>550</v>
      </c>
      <c r="AOI21" s="530" t="s">
        <v>550</v>
      </c>
      <c r="AOJ21" s="530" t="s">
        <v>550</v>
      </c>
      <c r="AOK21" s="530" t="s">
        <v>550</v>
      </c>
      <c r="AOL21" s="530" t="s">
        <v>550</v>
      </c>
      <c r="AOM21" s="530" t="s">
        <v>550</v>
      </c>
      <c r="AON21" s="530" t="s">
        <v>550</v>
      </c>
      <c r="AOO21" s="530" t="s">
        <v>550</v>
      </c>
      <c r="AOP21" s="530" t="s">
        <v>550</v>
      </c>
      <c r="AOQ21" s="530" t="s">
        <v>550</v>
      </c>
      <c r="AOR21" s="530" t="s">
        <v>550</v>
      </c>
      <c r="AOS21" s="530" t="s">
        <v>550</v>
      </c>
      <c r="AOT21" s="530" t="s">
        <v>550</v>
      </c>
      <c r="AOU21" s="530" t="s">
        <v>550</v>
      </c>
      <c r="AOV21" s="530" t="s">
        <v>550</v>
      </c>
      <c r="AOW21" s="530" t="s">
        <v>550</v>
      </c>
      <c r="AOX21" s="530" t="s">
        <v>550</v>
      </c>
      <c r="AOY21" s="530" t="s">
        <v>550</v>
      </c>
      <c r="AOZ21" s="530" t="s">
        <v>550</v>
      </c>
      <c r="APA21" s="530" t="s">
        <v>550</v>
      </c>
      <c r="APB21" s="530" t="s">
        <v>550</v>
      </c>
      <c r="APC21" s="530" t="s">
        <v>550</v>
      </c>
      <c r="APD21" s="530" t="s">
        <v>550</v>
      </c>
      <c r="APE21" s="530" t="s">
        <v>550</v>
      </c>
      <c r="APF21" s="530" t="s">
        <v>550</v>
      </c>
      <c r="APG21" s="530" t="s">
        <v>550</v>
      </c>
      <c r="APH21" s="530" t="s">
        <v>550</v>
      </c>
      <c r="API21" s="530" t="s">
        <v>550</v>
      </c>
      <c r="APJ21" s="530" t="s">
        <v>550</v>
      </c>
      <c r="APK21" s="530" t="s">
        <v>550</v>
      </c>
      <c r="APL21" s="530" t="s">
        <v>550</v>
      </c>
      <c r="APM21" s="530" t="s">
        <v>550</v>
      </c>
      <c r="APN21" s="530" t="s">
        <v>550</v>
      </c>
      <c r="APO21" s="530" t="s">
        <v>550</v>
      </c>
      <c r="APP21" s="530" t="s">
        <v>550</v>
      </c>
      <c r="APQ21" s="530" t="s">
        <v>550</v>
      </c>
      <c r="APR21" s="530" t="s">
        <v>550</v>
      </c>
      <c r="APS21" s="530" t="s">
        <v>550</v>
      </c>
      <c r="APT21" s="530" t="s">
        <v>550</v>
      </c>
      <c r="APU21" s="530" t="s">
        <v>550</v>
      </c>
      <c r="APV21" s="530" t="s">
        <v>550</v>
      </c>
      <c r="APW21" s="530" t="s">
        <v>550</v>
      </c>
      <c r="APX21" s="530" t="s">
        <v>550</v>
      </c>
      <c r="APY21" s="530" t="s">
        <v>550</v>
      </c>
      <c r="APZ21" s="530" t="s">
        <v>550</v>
      </c>
      <c r="AQA21" s="530" t="s">
        <v>550</v>
      </c>
      <c r="AQB21" s="530" t="s">
        <v>550</v>
      </c>
      <c r="AQC21" s="530" t="s">
        <v>550</v>
      </c>
      <c r="AQD21" s="530" t="s">
        <v>550</v>
      </c>
      <c r="AQE21" s="530" t="s">
        <v>550</v>
      </c>
      <c r="AQF21" s="530" t="s">
        <v>550</v>
      </c>
      <c r="AQG21" s="530" t="s">
        <v>550</v>
      </c>
      <c r="AQH21" s="530" t="s">
        <v>550</v>
      </c>
      <c r="AQI21" s="530" t="s">
        <v>550</v>
      </c>
      <c r="AQJ21" s="530" t="s">
        <v>550</v>
      </c>
      <c r="AQK21" s="530" t="s">
        <v>550</v>
      </c>
      <c r="AQL21" s="530" t="s">
        <v>550</v>
      </c>
      <c r="AQM21" s="530" t="s">
        <v>550</v>
      </c>
      <c r="AQN21" s="530" t="s">
        <v>550</v>
      </c>
      <c r="AQO21" s="530" t="s">
        <v>550</v>
      </c>
      <c r="AQP21" s="530" t="s">
        <v>550</v>
      </c>
      <c r="AQQ21" s="530" t="s">
        <v>550</v>
      </c>
      <c r="AQR21" s="530" t="s">
        <v>550</v>
      </c>
      <c r="AQS21" s="530" t="s">
        <v>550</v>
      </c>
      <c r="AQT21" s="530" t="s">
        <v>550</v>
      </c>
      <c r="AQU21" s="530" t="s">
        <v>550</v>
      </c>
      <c r="AQV21" s="530" t="s">
        <v>550</v>
      </c>
      <c r="AQW21" s="530" t="s">
        <v>550</v>
      </c>
      <c r="AQX21" s="530" t="s">
        <v>550</v>
      </c>
      <c r="AQY21" s="530" t="s">
        <v>550</v>
      </c>
      <c r="AQZ21" s="530" t="s">
        <v>550</v>
      </c>
      <c r="ARA21" s="530" t="s">
        <v>550</v>
      </c>
      <c r="ARB21" s="530" t="s">
        <v>550</v>
      </c>
      <c r="ARC21" s="530" t="s">
        <v>550</v>
      </c>
      <c r="ARD21" s="530" t="s">
        <v>550</v>
      </c>
      <c r="ARE21" s="530" t="s">
        <v>550</v>
      </c>
      <c r="ARF21" s="530" t="s">
        <v>550</v>
      </c>
      <c r="ARG21" s="530" t="s">
        <v>550</v>
      </c>
      <c r="ARH21" s="530" t="s">
        <v>550</v>
      </c>
      <c r="ARI21" s="530" t="s">
        <v>550</v>
      </c>
      <c r="ARJ21" s="530" t="s">
        <v>550</v>
      </c>
      <c r="ARK21" s="530" t="s">
        <v>550</v>
      </c>
      <c r="ARL21" s="530" t="s">
        <v>550</v>
      </c>
      <c r="ARM21" s="530" t="s">
        <v>550</v>
      </c>
      <c r="ARN21" s="530" t="s">
        <v>550</v>
      </c>
      <c r="ARO21" s="530" t="s">
        <v>550</v>
      </c>
      <c r="ARP21" s="530" t="s">
        <v>550</v>
      </c>
      <c r="ARQ21" s="530" t="s">
        <v>550</v>
      </c>
      <c r="ARR21" s="530" t="s">
        <v>550</v>
      </c>
      <c r="ARS21" s="530" t="s">
        <v>550</v>
      </c>
      <c r="ART21" s="530" t="s">
        <v>550</v>
      </c>
      <c r="ARU21" s="530" t="s">
        <v>550</v>
      </c>
      <c r="ARV21" s="530" t="s">
        <v>550</v>
      </c>
      <c r="ARW21" s="530" t="s">
        <v>550</v>
      </c>
      <c r="ARX21" s="530" t="s">
        <v>550</v>
      </c>
      <c r="ARY21" s="530" t="s">
        <v>550</v>
      </c>
      <c r="ARZ21" s="530" t="s">
        <v>550</v>
      </c>
      <c r="ASA21" s="530" t="s">
        <v>550</v>
      </c>
      <c r="ASB21" s="530" t="s">
        <v>550</v>
      </c>
      <c r="ASC21" s="530" t="s">
        <v>550</v>
      </c>
      <c r="ASD21" s="530" t="s">
        <v>550</v>
      </c>
      <c r="ASE21" s="530" t="s">
        <v>550</v>
      </c>
      <c r="ASF21" s="530" t="s">
        <v>550</v>
      </c>
      <c r="ASG21" s="530" t="s">
        <v>550</v>
      </c>
      <c r="ASH21" s="530" t="s">
        <v>550</v>
      </c>
      <c r="ASI21" s="530" t="s">
        <v>550</v>
      </c>
      <c r="ASJ21" s="530" t="s">
        <v>550</v>
      </c>
      <c r="ASK21" s="530" t="s">
        <v>550</v>
      </c>
      <c r="ASL21" s="530" t="s">
        <v>550</v>
      </c>
      <c r="ASM21" s="530" t="s">
        <v>550</v>
      </c>
      <c r="ASN21" s="530" t="s">
        <v>550</v>
      </c>
      <c r="ASO21" s="530" t="s">
        <v>550</v>
      </c>
      <c r="ASP21" s="530" t="s">
        <v>550</v>
      </c>
      <c r="ASQ21" s="530" t="s">
        <v>550</v>
      </c>
      <c r="ASR21" s="530" t="s">
        <v>550</v>
      </c>
      <c r="ASS21" s="530" t="s">
        <v>550</v>
      </c>
      <c r="AST21" s="530" t="s">
        <v>550</v>
      </c>
      <c r="ASU21" s="530" t="s">
        <v>550</v>
      </c>
      <c r="ASV21" s="530" t="s">
        <v>550</v>
      </c>
      <c r="ASW21" s="530" t="s">
        <v>550</v>
      </c>
      <c r="ASX21" s="530" t="s">
        <v>550</v>
      </c>
      <c r="ASY21" s="530" t="s">
        <v>550</v>
      </c>
      <c r="ASZ21" s="530" t="s">
        <v>550</v>
      </c>
      <c r="ATA21" s="530" t="s">
        <v>550</v>
      </c>
      <c r="ATB21" s="530" t="s">
        <v>550</v>
      </c>
      <c r="ATC21" s="530" t="s">
        <v>550</v>
      </c>
      <c r="ATD21" s="530" t="s">
        <v>550</v>
      </c>
      <c r="ATE21" s="530" t="s">
        <v>550</v>
      </c>
      <c r="ATF21" s="530" t="s">
        <v>550</v>
      </c>
      <c r="ATG21" s="530" t="s">
        <v>550</v>
      </c>
      <c r="ATH21" s="530" t="s">
        <v>550</v>
      </c>
      <c r="ATI21" s="530" t="s">
        <v>550</v>
      </c>
      <c r="ATJ21" s="530" t="s">
        <v>550</v>
      </c>
      <c r="ATK21" s="530" t="s">
        <v>550</v>
      </c>
      <c r="ATL21" s="530" t="s">
        <v>550</v>
      </c>
      <c r="ATM21" s="530" t="s">
        <v>550</v>
      </c>
      <c r="ATN21" s="530" t="s">
        <v>550</v>
      </c>
      <c r="ATO21" s="530" t="s">
        <v>550</v>
      </c>
      <c r="ATP21" s="530" t="s">
        <v>550</v>
      </c>
      <c r="ATQ21" s="530" t="s">
        <v>550</v>
      </c>
      <c r="ATR21" s="530" t="s">
        <v>550</v>
      </c>
      <c r="ATS21" s="530" t="s">
        <v>550</v>
      </c>
      <c r="ATT21" s="530" t="s">
        <v>550</v>
      </c>
      <c r="ATU21" s="530" t="s">
        <v>550</v>
      </c>
      <c r="ATV21" s="530" t="s">
        <v>550</v>
      </c>
      <c r="ATW21" s="530" t="s">
        <v>550</v>
      </c>
      <c r="ATX21" s="530" t="s">
        <v>550</v>
      </c>
      <c r="ATY21" s="530" t="s">
        <v>550</v>
      </c>
      <c r="ATZ21" s="530" t="s">
        <v>550</v>
      </c>
      <c r="AUA21" s="530" t="s">
        <v>550</v>
      </c>
      <c r="AUB21" s="530" t="s">
        <v>550</v>
      </c>
      <c r="AUC21" s="530" t="s">
        <v>550</v>
      </c>
      <c r="AUD21" s="530" t="s">
        <v>550</v>
      </c>
      <c r="AUE21" s="530" t="s">
        <v>550</v>
      </c>
      <c r="AUF21" s="530" t="s">
        <v>550</v>
      </c>
      <c r="AUG21" s="530" t="s">
        <v>550</v>
      </c>
      <c r="AUH21" s="530" t="s">
        <v>550</v>
      </c>
      <c r="AUI21" s="530" t="s">
        <v>550</v>
      </c>
      <c r="AUJ21" s="530" t="s">
        <v>550</v>
      </c>
      <c r="AUK21" s="530" t="s">
        <v>550</v>
      </c>
      <c r="AUL21" s="530" t="s">
        <v>550</v>
      </c>
      <c r="AUM21" s="530" t="s">
        <v>550</v>
      </c>
      <c r="AUN21" s="530" t="s">
        <v>550</v>
      </c>
      <c r="AUO21" s="530" t="s">
        <v>550</v>
      </c>
      <c r="AUP21" s="530" t="s">
        <v>550</v>
      </c>
      <c r="AUQ21" s="530" t="s">
        <v>550</v>
      </c>
      <c r="AUR21" s="530" t="s">
        <v>550</v>
      </c>
      <c r="AUS21" s="530" t="s">
        <v>550</v>
      </c>
      <c r="AUT21" s="530" t="s">
        <v>550</v>
      </c>
      <c r="AUU21" s="530" t="s">
        <v>550</v>
      </c>
      <c r="AUV21" s="530" t="s">
        <v>550</v>
      </c>
      <c r="AUW21" s="530" t="s">
        <v>550</v>
      </c>
      <c r="AUX21" s="530" t="s">
        <v>550</v>
      </c>
      <c r="AUY21" s="530" t="s">
        <v>550</v>
      </c>
      <c r="AUZ21" s="530" t="s">
        <v>550</v>
      </c>
      <c r="AVA21" s="530" t="s">
        <v>550</v>
      </c>
      <c r="AVB21" s="530" t="s">
        <v>550</v>
      </c>
      <c r="AVC21" s="530" t="s">
        <v>550</v>
      </c>
      <c r="AVD21" s="530" t="s">
        <v>550</v>
      </c>
      <c r="AVE21" s="530" t="s">
        <v>550</v>
      </c>
      <c r="AVF21" s="530" t="s">
        <v>550</v>
      </c>
      <c r="AVG21" s="530" t="s">
        <v>550</v>
      </c>
      <c r="AVH21" s="530" t="s">
        <v>550</v>
      </c>
      <c r="AVI21" s="530" t="s">
        <v>550</v>
      </c>
      <c r="AVJ21" s="530" t="s">
        <v>550</v>
      </c>
      <c r="AVK21" s="530" t="s">
        <v>550</v>
      </c>
      <c r="AVL21" s="530" t="s">
        <v>550</v>
      </c>
      <c r="AVM21" s="530" t="s">
        <v>550</v>
      </c>
      <c r="AVN21" s="530" t="s">
        <v>550</v>
      </c>
      <c r="AVO21" s="530" t="s">
        <v>550</v>
      </c>
      <c r="AVP21" s="530" t="s">
        <v>550</v>
      </c>
      <c r="AVQ21" s="530" t="s">
        <v>550</v>
      </c>
      <c r="AVR21" s="530" t="s">
        <v>550</v>
      </c>
      <c r="AVS21" s="530" t="s">
        <v>550</v>
      </c>
      <c r="AVT21" s="530" t="s">
        <v>550</v>
      </c>
      <c r="AVU21" s="530" t="s">
        <v>550</v>
      </c>
      <c r="AVV21" s="530" t="s">
        <v>550</v>
      </c>
      <c r="AVW21" s="530" t="s">
        <v>550</v>
      </c>
      <c r="AVX21" s="530" t="s">
        <v>550</v>
      </c>
      <c r="AVY21" s="530" t="s">
        <v>550</v>
      </c>
      <c r="AVZ21" s="530" t="s">
        <v>550</v>
      </c>
      <c r="AWA21" s="530" t="s">
        <v>550</v>
      </c>
      <c r="AWB21" s="530" t="s">
        <v>550</v>
      </c>
      <c r="AWC21" s="530" t="s">
        <v>550</v>
      </c>
      <c r="AWD21" s="530" t="s">
        <v>550</v>
      </c>
      <c r="AWE21" s="530" t="s">
        <v>550</v>
      </c>
      <c r="AWF21" s="530" t="s">
        <v>550</v>
      </c>
      <c r="AWG21" s="530" t="s">
        <v>550</v>
      </c>
      <c r="AWH21" s="530" t="s">
        <v>550</v>
      </c>
      <c r="AWI21" s="530" t="s">
        <v>550</v>
      </c>
      <c r="AWJ21" s="530" t="s">
        <v>550</v>
      </c>
      <c r="AWK21" s="530" t="s">
        <v>550</v>
      </c>
      <c r="AWL21" s="530" t="s">
        <v>550</v>
      </c>
      <c r="AWM21" s="530" t="s">
        <v>550</v>
      </c>
      <c r="AWN21" s="530" t="s">
        <v>550</v>
      </c>
      <c r="AWO21" s="530" t="s">
        <v>550</v>
      </c>
      <c r="AWP21" s="530" t="s">
        <v>550</v>
      </c>
      <c r="AWQ21" s="530" t="s">
        <v>550</v>
      </c>
      <c r="AWR21" s="530" t="s">
        <v>550</v>
      </c>
      <c r="AWS21" s="530" t="s">
        <v>550</v>
      </c>
      <c r="AWT21" s="530" t="s">
        <v>550</v>
      </c>
      <c r="AWU21" s="530" t="s">
        <v>550</v>
      </c>
      <c r="AWV21" s="530" t="s">
        <v>550</v>
      </c>
      <c r="AWW21" s="530" t="s">
        <v>550</v>
      </c>
      <c r="AWX21" s="530" t="s">
        <v>550</v>
      </c>
      <c r="AWY21" s="530" t="s">
        <v>550</v>
      </c>
      <c r="AWZ21" s="530" t="s">
        <v>550</v>
      </c>
      <c r="AXA21" s="530" t="s">
        <v>550</v>
      </c>
      <c r="AXB21" s="530" t="s">
        <v>550</v>
      </c>
      <c r="AXC21" s="530" t="s">
        <v>550</v>
      </c>
      <c r="AXD21" s="530" t="s">
        <v>550</v>
      </c>
      <c r="AXE21" s="530" t="s">
        <v>550</v>
      </c>
      <c r="AXF21" s="530" t="s">
        <v>550</v>
      </c>
      <c r="AXG21" s="530" t="s">
        <v>550</v>
      </c>
      <c r="AXH21" s="530" t="s">
        <v>550</v>
      </c>
      <c r="AXI21" s="530" t="s">
        <v>550</v>
      </c>
      <c r="AXJ21" s="530" t="s">
        <v>550</v>
      </c>
      <c r="AXK21" s="530" t="s">
        <v>550</v>
      </c>
      <c r="AXL21" s="530" t="s">
        <v>550</v>
      </c>
      <c r="AXM21" s="530" t="s">
        <v>550</v>
      </c>
      <c r="AXN21" s="530" t="s">
        <v>550</v>
      </c>
      <c r="AXO21" s="530" t="s">
        <v>550</v>
      </c>
      <c r="AXP21" s="530" t="s">
        <v>550</v>
      </c>
      <c r="AXQ21" s="530" t="s">
        <v>550</v>
      </c>
      <c r="AXR21" s="530" t="s">
        <v>550</v>
      </c>
      <c r="AXS21" s="530" t="s">
        <v>550</v>
      </c>
      <c r="AXT21" s="530" t="s">
        <v>550</v>
      </c>
      <c r="AXU21" s="530" t="s">
        <v>550</v>
      </c>
      <c r="AXV21" s="530" t="s">
        <v>550</v>
      </c>
      <c r="AXW21" s="530" t="s">
        <v>550</v>
      </c>
      <c r="AXX21" s="530" t="s">
        <v>550</v>
      </c>
      <c r="AXY21" s="530" t="s">
        <v>550</v>
      </c>
      <c r="AXZ21" s="530" t="s">
        <v>550</v>
      </c>
      <c r="AYA21" s="530" t="s">
        <v>550</v>
      </c>
      <c r="AYB21" s="530" t="s">
        <v>550</v>
      </c>
      <c r="AYC21" s="530" t="s">
        <v>550</v>
      </c>
      <c r="AYD21" s="530" t="s">
        <v>550</v>
      </c>
      <c r="AYE21" s="530" t="s">
        <v>550</v>
      </c>
      <c r="AYF21" s="530" t="s">
        <v>550</v>
      </c>
      <c r="AYG21" s="530" t="s">
        <v>550</v>
      </c>
      <c r="AYH21" s="530" t="s">
        <v>550</v>
      </c>
      <c r="AYI21" s="530" t="s">
        <v>550</v>
      </c>
      <c r="AYJ21" s="530" t="s">
        <v>550</v>
      </c>
      <c r="AYK21" s="530" t="s">
        <v>550</v>
      </c>
      <c r="AYL21" s="530" t="s">
        <v>550</v>
      </c>
      <c r="AYM21" s="530" t="s">
        <v>550</v>
      </c>
      <c r="AYN21" s="530" t="s">
        <v>550</v>
      </c>
      <c r="AYO21" s="530" t="s">
        <v>550</v>
      </c>
      <c r="AYP21" s="530" t="s">
        <v>550</v>
      </c>
      <c r="AYQ21" s="530" t="s">
        <v>550</v>
      </c>
      <c r="AYR21" s="530" t="s">
        <v>550</v>
      </c>
      <c r="AYS21" s="530" t="s">
        <v>550</v>
      </c>
      <c r="AYT21" s="530" t="s">
        <v>550</v>
      </c>
      <c r="AYU21" s="530" t="s">
        <v>550</v>
      </c>
      <c r="AYV21" s="530" t="s">
        <v>550</v>
      </c>
      <c r="AYW21" s="530" t="s">
        <v>550</v>
      </c>
      <c r="AYX21" s="530" t="s">
        <v>550</v>
      </c>
      <c r="AYY21" s="530" t="s">
        <v>550</v>
      </c>
      <c r="AYZ21" s="530" t="s">
        <v>550</v>
      </c>
      <c r="AZA21" s="530" t="s">
        <v>550</v>
      </c>
      <c r="AZB21" s="530" t="s">
        <v>550</v>
      </c>
      <c r="AZC21" s="530" t="s">
        <v>550</v>
      </c>
      <c r="AZD21" s="530" t="s">
        <v>550</v>
      </c>
      <c r="AZE21" s="530" t="s">
        <v>550</v>
      </c>
      <c r="AZF21" s="530" t="s">
        <v>550</v>
      </c>
      <c r="AZG21" s="530" t="s">
        <v>550</v>
      </c>
      <c r="AZH21" s="530" t="s">
        <v>550</v>
      </c>
      <c r="AZI21" s="530" t="s">
        <v>550</v>
      </c>
      <c r="AZJ21" s="530" t="s">
        <v>550</v>
      </c>
      <c r="AZK21" s="530" t="s">
        <v>550</v>
      </c>
      <c r="AZL21" s="530" t="s">
        <v>550</v>
      </c>
      <c r="AZM21" s="530" t="s">
        <v>550</v>
      </c>
      <c r="AZN21" s="530" t="s">
        <v>550</v>
      </c>
      <c r="AZO21" s="530" t="s">
        <v>550</v>
      </c>
      <c r="AZP21" s="530" t="s">
        <v>550</v>
      </c>
      <c r="AZQ21" s="530" t="s">
        <v>550</v>
      </c>
      <c r="AZR21" s="530" t="s">
        <v>550</v>
      </c>
      <c r="AZS21" s="530" t="s">
        <v>550</v>
      </c>
      <c r="AZT21" s="530" t="s">
        <v>550</v>
      </c>
      <c r="AZU21" s="530" t="s">
        <v>550</v>
      </c>
      <c r="AZV21" s="530" t="s">
        <v>550</v>
      </c>
      <c r="AZW21" s="530" t="s">
        <v>550</v>
      </c>
      <c r="AZX21" s="530" t="s">
        <v>550</v>
      </c>
      <c r="AZY21" s="530" t="s">
        <v>550</v>
      </c>
      <c r="AZZ21" s="530" t="s">
        <v>550</v>
      </c>
      <c r="BAA21" s="530" t="s">
        <v>550</v>
      </c>
      <c r="BAB21" s="530" t="s">
        <v>550</v>
      </c>
      <c r="BAC21" s="530" t="s">
        <v>550</v>
      </c>
      <c r="BAD21" s="530" t="s">
        <v>550</v>
      </c>
      <c r="BAE21" s="530" t="s">
        <v>550</v>
      </c>
      <c r="BAF21" s="530" t="s">
        <v>550</v>
      </c>
      <c r="BAG21" s="530" t="s">
        <v>550</v>
      </c>
      <c r="BAH21" s="530" t="s">
        <v>550</v>
      </c>
      <c r="BAI21" s="530" t="s">
        <v>550</v>
      </c>
      <c r="BAJ21" s="530" t="s">
        <v>550</v>
      </c>
      <c r="BAK21" s="530" t="s">
        <v>550</v>
      </c>
      <c r="BAL21" s="530" t="s">
        <v>550</v>
      </c>
      <c r="BAM21" s="530" t="s">
        <v>550</v>
      </c>
      <c r="BAN21" s="530" t="s">
        <v>550</v>
      </c>
      <c r="BAO21" s="530" t="s">
        <v>550</v>
      </c>
      <c r="BAP21" s="530" t="s">
        <v>550</v>
      </c>
      <c r="BAQ21" s="530" t="s">
        <v>550</v>
      </c>
      <c r="BAR21" s="530" t="s">
        <v>550</v>
      </c>
      <c r="BAS21" s="530" t="s">
        <v>550</v>
      </c>
      <c r="BAT21" s="530" t="s">
        <v>550</v>
      </c>
      <c r="BAU21" s="530" t="s">
        <v>550</v>
      </c>
      <c r="BAV21" s="530" t="s">
        <v>550</v>
      </c>
      <c r="BAW21" s="530" t="s">
        <v>550</v>
      </c>
      <c r="BAX21" s="530" t="s">
        <v>550</v>
      </c>
      <c r="BAY21" s="530" t="s">
        <v>550</v>
      </c>
      <c r="BAZ21" s="530" t="s">
        <v>550</v>
      </c>
      <c r="BBA21" s="530" t="s">
        <v>550</v>
      </c>
      <c r="BBB21" s="530" t="s">
        <v>550</v>
      </c>
      <c r="BBC21" s="530" t="s">
        <v>550</v>
      </c>
      <c r="BBD21" s="530" t="s">
        <v>550</v>
      </c>
      <c r="BBE21" s="530" t="s">
        <v>550</v>
      </c>
      <c r="BBF21" s="530" t="s">
        <v>550</v>
      </c>
      <c r="BBG21" s="530" t="s">
        <v>550</v>
      </c>
      <c r="BBH21" s="530" t="s">
        <v>550</v>
      </c>
      <c r="BBI21" s="530" t="s">
        <v>550</v>
      </c>
      <c r="BBJ21" s="530" t="s">
        <v>550</v>
      </c>
      <c r="BBK21" s="530" t="s">
        <v>550</v>
      </c>
      <c r="BBL21" s="530" t="s">
        <v>550</v>
      </c>
      <c r="BBM21" s="530" t="s">
        <v>550</v>
      </c>
      <c r="BBN21" s="530" t="s">
        <v>550</v>
      </c>
      <c r="BBO21" s="530" t="s">
        <v>550</v>
      </c>
      <c r="BBP21" s="530" t="s">
        <v>550</v>
      </c>
      <c r="BBQ21" s="530" t="s">
        <v>550</v>
      </c>
      <c r="BBR21" s="530" t="s">
        <v>550</v>
      </c>
      <c r="BBS21" s="530" t="s">
        <v>550</v>
      </c>
      <c r="BBT21" s="530" t="s">
        <v>550</v>
      </c>
      <c r="BBU21" s="530" t="s">
        <v>550</v>
      </c>
      <c r="BBV21" s="530" t="s">
        <v>550</v>
      </c>
      <c r="BBW21" s="530" t="s">
        <v>550</v>
      </c>
      <c r="BBX21" s="530" t="s">
        <v>550</v>
      </c>
      <c r="BBY21" s="530" t="s">
        <v>550</v>
      </c>
      <c r="BBZ21" s="530" t="s">
        <v>550</v>
      </c>
      <c r="BCA21" s="530" t="s">
        <v>550</v>
      </c>
      <c r="BCB21" s="530" t="s">
        <v>550</v>
      </c>
      <c r="BCC21" s="530" t="s">
        <v>550</v>
      </c>
      <c r="BCD21" s="530" t="s">
        <v>550</v>
      </c>
      <c r="BCE21" s="530" t="s">
        <v>550</v>
      </c>
      <c r="BCF21" s="530" t="s">
        <v>550</v>
      </c>
      <c r="BCG21" s="530" t="s">
        <v>550</v>
      </c>
      <c r="BCH21" s="530" t="s">
        <v>550</v>
      </c>
      <c r="BCI21" s="530" t="s">
        <v>550</v>
      </c>
      <c r="BCJ21" s="530" t="s">
        <v>550</v>
      </c>
      <c r="BCK21" s="530" t="s">
        <v>550</v>
      </c>
      <c r="BCL21" s="530" t="s">
        <v>550</v>
      </c>
      <c r="BCM21" s="530" t="s">
        <v>550</v>
      </c>
      <c r="BCN21" s="530" t="s">
        <v>550</v>
      </c>
      <c r="BCO21" s="530" t="s">
        <v>550</v>
      </c>
      <c r="BCP21" s="530" t="s">
        <v>550</v>
      </c>
      <c r="BCQ21" s="530" t="s">
        <v>550</v>
      </c>
      <c r="BCR21" s="530" t="s">
        <v>550</v>
      </c>
      <c r="BCS21" s="530" t="s">
        <v>550</v>
      </c>
      <c r="BCT21" s="530" t="s">
        <v>550</v>
      </c>
      <c r="BCU21" s="530" t="s">
        <v>550</v>
      </c>
      <c r="BCV21" s="530" t="s">
        <v>550</v>
      </c>
      <c r="BCW21" s="530" t="s">
        <v>550</v>
      </c>
      <c r="BCX21" s="530" t="s">
        <v>550</v>
      </c>
      <c r="BCY21" s="530" t="s">
        <v>550</v>
      </c>
      <c r="BCZ21" s="530" t="s">
        <v>550</v>
      </c>
      <c r="BDA21" s="530" t="s">
        <v>550</v>
      </c>
      <c r="BDB21" s="530" t="s">
        <v>550</v>
      </c>
      <c r="BDC21" s="530" t="s">
        <v>550</v>
      </c>
      <c r="BDD21" s="530" t="s">
        <v>550</v>
      </c>
      <c r="BDE21" s="530" t="s">
        <v>550</v>
      </c>
      <c r="BDF21" s="530" t="s">
        <v>550</v>
      </c>
      <c r="BDG21" s="530" t="s">
        <v>550</v>
      </c>
      <c r="BDH21" s="530" t="s">
        <v>550</v>
      </c>
      <c r="BDI21" s="530" t="s">
        <v>550</v>
      </c>
      <c r="BDJ21" s="530" t="s">
        <v>550</v>
      </c>
      <c r="BDK21" s="530" t="s">
        <v>550</v>
      </c>
      <c r="BDL21" s="530" t="s">
        <v>550</v>
      </c>
      <c r="BDM21" s="530" t="s">
        <v>550</v>
      </c>
      <c r="BDN21" s="530" t="s">
        <v>550</v>
      </c>
      <c r="BDO21" s="530" t="s">
        <v>550</v>
      </c>
      <c r="BDP21" s="530" t="s">
        <v>550</v>
      </c>
      <c r="BDQ21" s="530" t="s">
        <v>550</v>
      </c>
      <c r="BDR21" s="530" t="s">
        <v>550</v>
      </c>
      <c r="BDS21" s="530" t="s">
        <v>550</v>
      </c>
      <c r="BDT21" s="530" t="s">
        <v>550</v>
      </c>
      <c r="BDU21" s="530" t="s">
        <v>550</v>
      </c>
      <c r="BDV21" s="530" t="s">
        <v>550</v>
      </c>
      <c r="BDW21" s="530" t="s">
        <v>550</v>
      </c>
      <c r="BDX21" s="530" t="s">
        <v>550</v>
      </c>
      <c r="BDY21" s="530" t="s">
        <v>550</v>
      </c>
      <c r="BDZ21" s="530" t="s">
        <v>550</v>
      </c>
      <c r="BEA21" s="530" t="s">
        <v>550</v>
      </c>
      <c r="BEB21" s="530" t="s">
        <v>550</v>
      </c>
      <c r="BEC21" s="530" t="s">
        <v>550</v>
      </c>
      <c r="BED21" s="530" t="s">
        <v>550</v>
      </c>
      <c r="BEE21" s="530" t="s">
        <v>550</v>
      </c>
      <c r="BEF21" s="530" t="s">
        <v>550</v>
      </c>
      <c r="BEG21" s="530" t="s">
        <v>550</v>
      </c>
      <c r="BEH21" s="530" t="s">
        <v>550</v>
      </c>
      <c r="BEI21" s="530" t="s">
        <v>550</v>
      </c>
      <c r="BEJ21" s="530" t="s">
        <v>550</v>
      </c>
      <c r="BEK21" s="530" t="s">
        <v>550</v>
      </c>
      <c r="BEL21" s="530" t="s">
        <v>550</v>
      </c>
      <c r="BEM21" s="530" t="s">
        <v>550</v>
      </c>
      <c r="BEN21" s="530" t="s">
        <v>550</v>
      </c>
      <c r="BEO21" s="530" t="s">
        <v>550</v>
      </c>
      <c r="BEP21" s="530" t="s">
        <v>550</v>
      </c>
      <c r="BEQ21" s="530" t="s">
        <v>550</v>
      </c>
      <c r="BER21" s="530" t="s">
        <v>550</v>
      </c>
      <c r="BES21" s="530" t="s">
        <v>550</v>
      </c>
      <c r="BET21" s="530" t="s">
        <v>550</v>
      </c>
      <c r="BEU21" s="530" t="s">
        <v>550</v>
      </c>
      <c r="BEV21" s="530" t="s">
        <v>550</v>
      </c>
      <c r="BEW21" s="530" t="s">
        <v>550</v>
      </c>
      <c r="BEX21" s="530" t="s">
        <v>550</v>
      </c>
      <c r="BEY21" s="530" t="s">
        <v>550</v>
      </c>
      <c r="BEZ21" s="530" t="s">
        <v>550</v>
      </c>
      <c r="BFA21" s="530" t="s">
        <v>550</v>
      </c>
      <c r="BFB21" s="530" t="s">
        <v>550</v>
      </c>
      <c r="BFC21" s="530" t="s">
        <v>550</v>
      </c>
      <c r="BFD21" s="530" t="s">
        <v>550</v>
      </c>
      <c r="BFE21" s="530" t="s">
        <v>550</v>
      </c>
      <c r="BFF21" s="530" t="s">
        <v>550</v>
      </c>
      <c r="BFG21" s="530" t="s">
        <v>550</v>
      </c>
      <c r="BFH21" s="530" t="s">
        <v>550</v>
      </c>
      <c r="BFI21" s="530" t="s">
        <v>550</v>
      </c>
      <c r="BFJ21" s="530" t="s">
        <v>550</v>
      </c>
      <c r="BFK21" s="530" t="s">
        <v>550</v>
      </c>
      <c r="BFL21" s="530" t="s">
        <v>550</v>
      </c>
      <c r="BFM21" s="530" t="s">
        <v>550</v>
      </c>
      <c r="BFN21" s="530" t="s">
        <v>550</v>
      </c>
      <c r="BFO21" s="530" t="s">
        <v>550</v>
      </c>
      <c r="BFP21" s="530" t="s">
        <v>550</v>
      </c>
      <c r="BFQ21" s="530" t="s">
        <v>550</v>
      </c>
      <c r="BFR21" s="530" t="s">
        <v>550</v>
      </c>
      <c r="BFS21" s="530" t="s">
        <v>550</v>
      </c>
      <c r="BFT21" s="530" t="s">
        <v>550</v>
      </c>
      <c r="BFU21" s="530" t="s">
        <v>550</v>
      </c>
      <c r="BFV21" s="530" t="s">
        <v>550</v>
      </c>
      <c r="BFW21" s="530" t="s">
        <v>550</v>
      </c>
      <c r="BFX21" s="530" t="s">
        <v>550</v>
      </c>
      <c r="BFY21" s="530" t="s">
        <v>550</v>
      </c>
      <c r="BFZ21" s="530" t="s">
        <v>550</v>
      </c>
      <c r="BGA21" s="530" t="s">
        <v>550</v>
      </c>
      <c r="BGB21" s="530" t="s">
        <v>550</v>
      </c>
      <c r="BGC21" s="530" t="s">
        <v>550</v>
      </c>
      <c r="BGD21" s="530" t="s">
        <v>550</v>
      </c>
      <c r="BGE21" s="530" t="s">
        <v>550</v>
      </c>
      <c r="BGF21" s="530" t="s">
        <v>550</v>
      </c>
      <c r="BGG21" s="530" t="s">
        <v>550</v>
      </c>
      <c r="BGH21" s="530" t="s">
        <v>550</v>
      </c>
      <c r="BGI21" s="530" t="s">
        <v>550</v>
      </c>
      <c r="BGJ21" s="530" t="s">
        <v>550</v>
      </c>
      <c r="BGK21" s="530" t="s">
        <v>550</v>
      </c>
      <c r="BGL21" s="530" t="s">
        <v>550</v>
      </c>
      <c r="BGM21" s="530" t="s">
        <v>550</v>
      </c>
      <c r="BGN21" s="530" t="s">
        <v>550</v>
      </c>
      <c r="BGO21" s="530" t="s">
        <v>550</v>
      </c>
      <c r="BGP21" s="530" t="s">
        <v>550</v>
      </c>
      <c r="BGQ21" s="530" t="s">
        <v>550</v>
      </c>
      <c r="BGR21" s="530" t="s">
        <v>550</v>
      </c>
      <c r="BGS21" s="530" t="s">
        <v>550</v>
      </c>
      <c r="BGT21" s="530" t="s">
        <v>550</v>
      </c>
      <c r="BGU21" s="530" t="s">
        <v>550</v>
      </c>
      <c r="BGV21" s="530" t="s">
        <v>550</v>
      </c>
      <c r="BGW21" s="530" t="s">
        <v>550</v>
      </c>
      <c r="BGX21" s="530" t="s">
        <v>550</v>
      </c>
      <c r="BGY21" s="530" t="s">
        <v>550</v>
      </c>
      <c r="BGZ21" s="530" t="s">
        <v>550</v>
      </c>
      <c r="BHA21" s="530" t="s">
        <v>550</v>
      </c>
      <c r="BHB21" s="530" t="s">
        <v>550</v>
      </c>
      <c r="BHC21" s="530" t="s">
        <v>550</v>
      </c>
      <c r="BHD21" s="530" t="s">
        <v>550</v>
      </c>
      <c r="BHE21" s="530" t="s">
        <v>550</v>
      </c>
      <c r="BHF21" s="530" t="s">
        <v>550</v>
      </c>
      <c r="BHG21" s="530" t="s">
        <v>550</v>
      </c>
      <c r="BHH21" s="530" t="s">
        <v>550</v>
      </c>
      <c r="BHI21" s="530" t="s">
        <v>550</v>
      </c>
      <c r="BHJ21" s="530" t="s">
        <v>550</v>
      </c>
      <c r="BHK21" s="530" t="s">
        <v>550</v>
      </c>
      <c r="BHL21" s="530" t="s">
        <v>550</v>
      </c>
      <c r="BHM21" s="530" t="s">
        <v>550</v>
      </c>
      <c r="BHN21" s="530" t="s">
        <v>550</v>
      </c>
      <c r="BHO21" s="530" t="s">
        <v>550</v>
      </c>
      <c r="BHP21" s="530" t="s">
        <v>550</v>
      </c>
      <c r="BHQ21" s="530" t="s">
        <v>550</v>
      </c>
      <c r="BHR21" s="530" t="s">
        <v>550</v>
      </c>
      <c r="BHS21" s="530" t="s">
        <v>550</v>
      </c>
      <c r="BHT21" s="530" t="s">
        <v>550</v>
      </c>
      <c r="BHU21" s="530" t="s">
        <v>550</v>
      </c>
      <c r="BHV21" s="530" t="s">
        <v>550</v>
      </c>
      <c r="BHW21" s="530" t="s">
        <v>550</v>
      </c>
      <c r="BHX21" s="530" t="s">
        <v>550</v>
      </c>
      <c r="BHY21" s="530" t="s">
        <v>550</v>
      </c>
      <c r="BHZ21" s="530" t="s">
        <v>550</v>
      </c>
      <c r="BIA21" s="530" t="s">
        <v>550</v>
      </c>
      <c r="BIB21" s="530" t="s">
        <v>550</v>
      </c>
      <c r="BIC21" s="530" t="s">
        <v>550</v>
      </c>
      <c r="BID21" s="530" t="s">
        <v>550</v>
      </c>
      <c r="BIE21" s="530" t="s">
        <v>550</v>
      </c>
      <c r="BIF21" s="530" t="s">
        <v>550</v>
      </c>
      <c r="BIG21" s="530" t="s">
        <v>550</v>
      </c>
      <c r="BIH21" s="530" t="s">
        <v>550</v>
      </c>
      <c r="BII21" s="530" t="s">
        <v>550</v>
      </c>
      <c r="BIJ21" s="530" t="s">
        <v>550</v>
      </c>
      <c r="BIK21" s="530" t="s">
        <v>550</v>
      </c>
      <c r="BIL21" s="530" t="s">
        <v>550</v>
      </c>
      <c r="BIM21" s="530" t="s">
        <v>550</v>
      </c>
      <c r="BIN21" s="530" t="s">
        <v>550</v>
      </c>
      <c r="BIO21" s="530" t="s">
        <v>550</v>
      </c>
      <c r="BIP21" s="530" t="s">
        <v>550</v>
      </c>
      <c r="BIQ21" s="530" t="s">
        <v>550</v>
      </c>
      <c r="BIR21" s="530" t="s">
        <v>550</v>
      </c>
      <c r="BIS21" s="530" t="s">
        <v>550</v>
      </c>
      <c r="BIT21" s="530" t="s">
        <v>550</v>
      </c>
      <c r="BIU21" s="530" t="s">
        <v>550</v>
      </c>
      <c r="BIV21" s="530" t="s">
        <v>550</v>
      </c>
      <c r="BIW21" s="530" t="s">
        <v>550</v>
      </c>
      <c r="BIX21" s="530" t="s">
        <v>550</v>
      </c>
      <c r="BIY21" s="530" t="s">
        <v>550</v>
      </c>
      <c r="BIZ21" s="530" t="s">
        <v>550</v>
      </c>
      <c r="BJA21" s="530" t="s">
        <v>550</v>
      </c>
      <c r="BJB21" s="530" t="s">
        <v>550</v>
      </c>
      <c r="BJC21" s="530" t="s">
        <v>550</v>
      </c>
      <c r="BJD21" s="530" t="s">
        <v>550</v>
      </c>
      <c r="BJE21" s="530" t="s">
        <v>550</v>
      </c>
      <c r="BJF21" s="530" t="s">
        <v>550</v>
      </c>
      <c r="BJG21" s="530" t="s">
        <v>550</v>
      </c>
      <c r="BJH21" s="530" t="s">
        <v>550</v>
      </c>
      <c r="BJI21" s="530" t="s">
        <v>550</v>
      </c>
      <c r="BJJ21" s="530" t="s">
        <v>550</v>
      </c>
      <c r="BJK21" s="530" t="s">
        <v>550</v>
      </c>
      <c r="BJL21" s="530" t="s">
        <v>550</v>
      </c>
      <c r="BJM21" s="530" t="s">
        <v>550</v>
      </c>
      <c r="BJN21" s="530" t="s">
        <v>550</v>
      </c>
      <c r="BJO21" s="530" t="s">
        <v>550</v>
      </c>
      <c r="BJP21" s="530" t="s">
        <v>550</v>
      </c>
      <c r="BJQ21" s="530" t="s">
        <v>550</v>
      </c>
      <c r="BJR21" s="530" t="s">
        <v>550</v>
      </c>
      <c r="BJS21" s="530" t="s">
        <v>550</v>
      </c>
      <c r="BJT21" s="530" t="s">
        <v>550</v>
      </c>
      <c r="BJU21" s="530" t="s">
        <v>550</v>
      </c>
      <c r="BJV21" s="530" t="s">
        <v>550</v>
      </c>
      <c r="BJW21" s="530" t="s">
        <v>550</v>
      </c>
      <c r="BJX21" s="530" t="s">
        <v>550</v>
      </c>
      <c r="BJY21" s="530" t="s">
        <v>550</v>
      </c>
      <c r="BJZ21" s="530" t="s">
        <v>550</v>
      </c>
      <c r="BKA21" s="530" t="s">
        <v>550</v>
      </c>
      <c r="BKB21" s="530" t="s">
        <v>550</v>
      </c>
      <c r="BKC21" s="530" t="s">
        <v>550</v>
      </c>
      <c r="BKD21" s="530" t="s">
        <v>550</v>
      </c>
      <c r="BKE21" s="530" t="s">
        <v>550</v>
      </c>
      <c r="BKF21" s="530" t="s">
        <v>550</v>
      </c>
      <c r="BKG21" s="530" t="s">
        <v>550</v>
      </c>
      <c r="BKH21" s="530" t="s">
        <v>550</v>
      </c>
      <c r="BKI21" s="530" t="s">
        <v>550</v>
      </c>
      <c r="BKJ21" s="530" t="s">
        <v>550</v>
      </c>
      <c r="BKK21" s="530" t="s">
        <v>550</v>
      </c>
      <c r="BKL21" s="530" t="s">
        <v>550</v>
      </c>
      <c r="BKM21" s="530" t="s">
        <v>550</v>
      </c>
      <c r="BKN21" s="530" t="s">
        <v>550</v>
      </c>
      <c r="BKO21" s="530" t="s">
        <v>550</v>
      </c>
      <c r="BKP21" s="530" t="s">
        <v>550</v>
      </c>
      <c r="BKQ21" s="530" t="s">
        <v>550</v>
      </c>
      <c r="BKR21" s="530" t="s">
        <v>550</v>
      </c>
      <c r="BKS21" s="530" t="s">
        <v>550</v>
      </c>
      <c r="BKT21" s="530" t="s">
        <v>550</v>
      </c>
      <c r="BKU21" s="530" t="s">
        <v>550</v>
      </c>
      <c r="BKV21" s="530" t="s">
        <v>550</v>
      </c>
      <c r="BKW21" s="530" t="s">
        <v>550</v>
      </c>
      <c r="BKX21" s="530" t="s">
        <v>550</v>
      </c>
      <c r="BKY21" s="530" t="s">
        <v>550</v>
      </c>
      <c r="BKZ21" s="530" t="s">
        <v>550</v>
      </c>
      <c r="BLA21" s="530" t="s">
        <v>550</v>
      </c>
      <c r="BLB21" s="530" t="s">
        <v>550</v>
      </c>
      <c r="BLC21" s="530" t="s">
        <v>550</v>
      </c>
      <c r="BLD21" s="530" t="s">
        <v>550</v>
      </c>
      <c r="BLE21" s="530" t="s">
        <v>550</v>
      </c>
      <c r="BLF21" s="530" t="s">
        <v>550</v>
      </c>
      <c r="BLG21" s="530" t="s">
        <v>550</v>
      </c>
      <c r="BLH21" s="530" t="s">
        <v>550</v>
      </c>
      <c r="BLI21" s="530" t="s">
        <v>550</v>
      </c>
      <c r="BLJ21" s="530" t="s">
        <v>550</v>
      </c>
      <c r="BLK21" s="530" t="s">
        <v>550</v>
      </c>
      <c r="BLL21" s="530" t="s">
        <v>550</v>
      </c>
      <c r="BLM21" s="530" t="s">
        <v>550</v>
      </c>
      <c r="BLN21" s="530" t="s">
        <v>550</v>
      </c>
      <c r="BLO21" s="530" t="s">
        <v>550</v>
      </c>
      <c r="BLP21" s="530" t="s">
        <v>550</v>
      </c>
      <c r="BLQ21" s="530" t="s">
        <v>550</v>
      </c>
      <c r="BLR21" s="530" t="s">
        <v>550</v>
      </c>
      <c r="BLS21" s="530" t="s">
        <v>550</v>
      </c>
      <c r="BLT21" s="530" t="s">
        <v>550</v>
      </c>
      <c r="BLU21" s="530" t="s">
        <v>550</v>
      </c>
      <c r="BLV21" s="530" t="s">
        <v>550</v>
      </c>
      <c r="BLW21" s="530" t="s">
        <v>550</v>
      </c>
      <c r="BLX21" s="530" t="s">
        <v>550</v>
      </c>
      <c r="BLY21" s="530" t="s">
        <v>550</v>
      </c>
      <c r="BLZ21" s="530" t="s">
        <v>550</v>
      </c>
      <c r="BMA21" s="530" t="s">
        <v>550</v>
      </c>
      <c r="BMB21" s="530" t="s">
        <v>550</v>
      </c>
      <c r="BMC21" s="530" t="s">
        <v>550</v>
      </c>
      <c r="BMD21" s="530" t="s">
        <v>550</v>
      </c>
      <c r="BME21" s="530" t="s">
        <v>550</v>
      </c>
      <c r="BMF21" s="530" t="s">
        <v>550</v>
      </c>
      <c r="BMG21" s="530" t="s">
        <v>550</v>
      </c>
      <c r="BMH21" s="530" t="s">
        <v>550</v>
      </c>
      <c r="BMI21" s="530" t="s">
        <v>550</v>
      </c>
      <c r="BMJ21" s="530" t="s">
        <v>550</v>
      </c>
      <c r="BMK21" s="530" t="s">
        <v>550</v>
      </c>
      <c r="BML21" s="530" t="s">
        <v>550</v>
      </c>
      <c r="BMM21" s="530" t="s">
        <v>550</v>
      </c>
      <c r="BMN21" s="530" t="s">
        <v>550</v>
      </c>
      <c r="BMO21" s="530" t="s">
        <v>550</v>
      </c>
      <c r="BMP21" s="530" t="s">
        <v>550</v>
      </c>
      <c r="BMQ21" s="530" t="s">
        <v>550</v>
      </c>
      <c r="BMR21" s="530" t="s">
        <v>550</v>
      </c>
      <c r="BMS21" s="530" t="s">
        <v>550</v>
      </c>
      <c r="BMT21" s="530" t="s">
        <v>550</v>
      </c>
      <c r="BMU21" s="530" t="s">
        <v>550</v>
      </c>
      <c r="BMV21" s="530" t="s">
        <v>550</v>
      </c>
      <c r="BMW21" s="530" t="s">
        <v>550</v>
      </c>
      <c r="BMX21" s="530" t="s">
        <v>550</v>
      </c>
      <c r="BMY21" s="530" t="s">
        <v>550</v>
      </c>
      <c r="BMZ21" s="530" t="s">
        <v>550</v>
      </c>
      <c r="BNA21" s="530" t="s">
        <v>550</v>
      </c>
      <c r="BNB21" s="530" t="s">
        <v>550</v>
      </c>
      <c r="BNC21" s="530" t="s">
        <v>550</v>
      </c>
      <c r="BND21" s="530" t="s">
        <v>550</v>
      </c>
      <c r="BNE21" s="530" t="s">
        <v>550</v>
      </c>
      <c r="BNF21" s="530" t="s">
        <v>550</v>
      </c>
      <c r="BNG21" s="530" t="s">
        <v>550</v>
      </c>
      <c r="BNH21" s="530" t="s">
        <v>550</v>
      </c>
      <c r="BNI21" s="530" t="s">
        <v>550</v>
      </c>
      <c r="BNJ21" s="530" t="s">
        <v>550</v>
      </c>
      <c r="BNK21" s="530" t="s">
        <v>550</v>
      </c>
      <c r="BNL21" s="530" t="s">
        <v>550</v>
      </c>
      <c r="BNM21" s="530" t="s">
        <v>550</v>
      </c>
      <c r="BNN21" s="530" t="s">
        <v>550</v>
      </c>
      <c r="BNO21" s="530" t="s">
        <v>550</v>
      </c>
      <c r="BNP21" s="530" t="s">
        <v>550</v>
      </c>
      <c r="BNQ21" s="530" t="s">
        <v>550</v>
      </c>
      <c r="BNR21" s="530" t="s">
        <v>550</v>
      </c>
      <c r="BNS21" s="530" t="s">
        <v>550</v>
      </c>
      <c r="BNT21" s="530" t="s">
        <v>550</v>
      </c>
      <c r="BNU21" s="530" t="s">
        <v>550</v>
      </c>
      <c r="BNV21" s="530" t="s">
        <v>550</v>
      </c>
      <c r="BNW21" s="530" t="s">
        <v>550</v>
      </c>
      <c r="BNX21" s="530" t="s">
        <v>550</v>
      </c>
      <c r="BNY21" s="530" t="s">
        <v>550</v>
      </c>
      <c r="BNZ21" s="530" t="s">
        <v>550</v>
      </c>
      <c r="BOA21" s="530" t="s">
        <v>550</v>
      </c>
      <c r="BOB21" s="530" t="s">
        <v>550</v>
      </c>
      <c r="BOC21" s="530" t="s">
        <v>550</v>
      </c>
      <c r="BOD21" s="530" t="s">
        <v>550</v>
      </c>
      <c r="BOE21" s="530" t="s">
        <v>550</v>
      </c>
      <c r="BOF21" s="530" t="s">
        <v>550</v>
      </c>
      <c r="BOG21" s="530" t="s">
        <v>550</v>
      </c>
      <c r="BOH21" s="530" t="s">
        <v>550</v>
      </c>
      <c r="BOI21" s="530" t="s">
        <v>550</v>
      </c>
      <c r="BOJ21" s="530" t="s">
        <v>550</v>
      </c>
      <c r="BOK21" s="530" t="s">
        <v>550</v>
      </c>
      <c r="BOL21" s="530" t="s">
        <v>550</v>
      </c>
      <c r="BOM21" s="530" t="s">
        <v>550</v>
      </c>
      <c r="BON21" s="530" t="s">
        <v>550</v>
      </c>
      <c r="BOO21" s="530" t="s">
        <v>550</v>
      </c>
      <c r="BOP21" s="530" t="s">
        <v>550</v>
      </c>
      <c r="BOQ21" s="530" t="s">
        <v>550</v>
      </c>
      <c r="BOR21" s="530" t="s">
        <v>550</v>
      </c>
      <c r="BOS21" s="530" t="s">
        <v>550</v>
      </c>
      <c r="BOT21" s="530" t="s">
        <v>550</v>
      </c>
      <c r="BOU21" s="530" t="s">
        <v>550</v>
      </c>
      <c r="BOV21" s="530" t="s">
        <v>550</v>
      </c>
      <c r="BOW21" s="530" t="s">
        <v>550</v>
      </c>
      <c r="BOX21" s="530" t="s">
        <v>550</v>
      </c>
      <c r="BOY21" s="530" t="s">
        <v>550</v>
      </c>
      <c r="BOZ21" s="530" t="s">
        <v>550</v>
      </c>
      <c r="BPA21" s="530" t="s">
        <v>550</v>
      </c>
      <c r="BPB21" s="530" t="s">
        <v>550</v>
      </c>
      <c r="BPC21" s="530" t="s">
        <v>550</v>
      </c>
      <c r="BPD21" s="530" t="s">
        <v>550</v>
      </c>
      <c r="BPE21" s="530" t="s">
        <v>550</v>
      </c>
      <c r="BPF21" s="530" t="s">
        <v>550</v>
      </c>
      <c r="BPG21" s="530" t="s">
        <v>550</v>
      </c>
      <c r="BPH21" s="530" t="s">
        <v>550</v>
      </c>
      <c r="BPI21" s="530" t="s">
        <v>550</v>
      </c>
      <c r="BPJ21" s="530" t="s">
        <v>550</v>
      </c>
      <c r="BPK21" s="530" t="s">
        <v>550</v>
      </c>
      <c r="BPL21" s="530" t="s">
        <v>550</v>
      </c>
      <c r="BPM21" s="530" t="s">
        <v>550</v>
      </c>
      <c r="BPN21" s="530" t="s">
        <v>550</v>
      </c>
      <c r="BPO21" s="530" t="s">
        <v>550</v>
      </c>
      <c r="BPP21" s="530" t="s">
        <v>550</v>
      </c>
      <c r="BPQ21" s="530" t="s">
        <v>550</v>
      </c>
      <c r="BPR21" s="530" t="s">
        <v>550</v>
      </c>
      <c r="BPS21" s="530" t="s">
        <v>550</v>
      </c>
      <c r="BPT21" s="530" t="s">
        <v>550</v>
      </c>
      <c r="BPU21" s="530" t="s">
        <v>550</v>
      </c>
      <c r="BPV21" s="530" t="s">
        <v>550</v>
      </c>
      <c r="BPW21" s="530" t="s">
        <v>550</v>
      </c>
      <c r="BPX21" s="530" t="s">
        <v>550</v>
      </c>
      <c r="BPY21" s="530" t="s">
        <v>550</v>
      </c>
      <c r="BPZ21" s="530" t="s">
        <v>550</v>
      </c>
      <c r="BQA21" s="530" t="s">
        <v>550</v>
      </c>
      <c r="BQB21" s="530" t="s">
        <v>550</v>
      </c>
      <c r="BQC21" s="530" t="s">
        <v>550</v>
      </c>
      <c r="BQD21" s="530" t="s">
        <v>550</v>
      </c>
      <c r="BQE21" s="530" t="s">
        <v>550</v>
      </c>
      <c r="BQF21" s="530" t="s">
        <v>550</v>
      </c>
      <c r="BQG21" s="530" t="s">
        <v>550</v>
      </c>
      <c r="BQH21" s="530" t="s">
        <v>550</v>
      </c>
      <c r="BQI21" s="530" t="s">
        <v>550</v>
      </c>
      <c r="BQJ21" s="530" t="s">
        <v>550</v>
      </c>
      <c r="BQK21" s="530" t="s">
        <v>550</v>
      </c>
      <c r="BQL21" s="530" t="s">
        <v>550</v>
      </c>
      <c r="BQM21" s="530" t="s">
        <v>550</v>
      </c>
      <c r="BQN21" s="530" t="s">
        <v>550</v>
      </c>
      <c r="BQO21" s="530" t="s">
        <v>550</v>
      </c>
      <c r="BQP21" s="530" t="s">
        <v>550</v>
      </c>
      <c r="BQQ21" s="530" t="s">
        <v>550</v>
      </c>
      <c r="BQR21" s="530" t="s">
        <v>550</v>
      </c>
      <c r="BQS21" s="530" t="s">
        <v>550</v>
      </c>
      <c r="BQT21" s="530" t="s">
        <v>550</v>
      </c>
      <c r="BQU21" s="530" t="s">
        <v>550</v>
      </c>
      <c r="BQV21" s="530" t="s">
        <v>550</v>
      </c>
      <c r="BQW21" s="530" t="s">
        <v>550</v>
      </c>
      <c r="BQX21" s="530" t="s">
        <v>550</v>
      </c>
      <c r="BQY21" s="530" t="s">
        <v>550</v>
      </c>
      <c r="BQZ21" s="530" t="s">
        <v>550</v>
      </c>
      <c r="BRA21" s="530" t="s">
        <v>550</v>
      </c>
      <c r="BRB21" s="530" t="s">
        <v>550</v>
      </c>
      <c r="BRC21" s="530" t="s">
        <v>550</v>
      </c>
      <c r="BRD21" s="530" t="s">
        <v>550</v>
      </c>
      <c r="BRE21" s="530" t="s">
        <v>550</v>
      </c>
      <c r="BRF21" s="530" t="s">
        <v>550</v>
      </c>
      <c r="BRG21" s="530" t="s">
        <v>550</v>
      </c>
      <c r="BRH21" s="530" t="s">
        <v>550</v>
      </c>
      <c r="BRI21" s="530" t="s">
        <v>550</v>
      </c>
      <c r="BRJ21" s="530" t="s">
        <v>550</v>
      </c>
      <c r="BRK21" s="530" t="s">
        <v>550</v>
      </c>
      <c r="BRL21" s="530" t="s">
        <v>550</v>
      </c>
      <c r="BRM21" s="530" t="s">
        <v>550</v>
      </c>
      <c r="BRN21" s="530" t="s">
        <v>550</v>
      </c>
      <c r="BRO21" s="530" t="s">
        <v>550</v>
      </c>
      <c r="BRP21" s="530" t="s">
        <v>550</v>
      </c>
      <c r="BRQ21" s="530" t="s">
        <v>550</v>
      </c>
      <c r="BRR21" s="530" t="s">
        <v>550</v>
      </c>
      <c r="BRS21" s="530" t="s">
        <v>550</v>
      </c>
      <c r="BRT21" s="530" t="s">
        <v>550</v>
      </c>
      <c r="BRU21" s="530" t="s">
        <v>550</v>
      </c>
      <c r="BRV21" s="530" t="s">
        <v>550</v>
      </c>
      <c r="BRW21" s="530" t="s">
        <v>550</v>
      </c>
      <c r="BRX21" s="530" t="s">
        <v>550</v>
      </c>
      <c r="BRY21" s="530" t="s">
        <v>550</v>
      </c>
      <c r="BRZ21" s="530" t="s">
        <v>550</v>
      </c>
      <c r="BSA21" s="530" t="s">
        <v>550</v>
      </c>
      <c r="BSB21" s="530" t="s">
        <v>550</v>
      </c>
      <c r="BSC21" s="530" t="s">
        <v>550</v>
      </c>
      <c r="BSD21" s="530" t="s">
        <v>550</v>
      </c>
      <c r="BSE21" s="530" t="s">
        <v>550</v>
      </c>
      <c r="BSF21" s="530" t="s">
        <v>550</v>
      </c>
      <c r="BSG21" s="530" t="s">
        <v>550</v>
      </c>
      <c r="BSH21" s="530" t="s">
        <v>550</v>
      </c>
      <c r="BSI21" s="530" t="s">
        <v>550</v>
      </c>
      <c r="BSJ21" s="530" t="s">
        <v>550</v>
      </c>
      <c r="BSK21" s="530" t="s">
        <v>550</v>
      </c>
      <c r="BSL21" s="530" t="s">
        <v>550</v>
      </c>
      <c r="BSM21" s="530" t="s">
        <v>550</v>
      </c>
      <c r="BSN21" s="530" t="s">
        <v>550</v>
      </c>
      <c r="BSO21" s="530" t="s">
        <v>550</v>
      </c>
      <c r="BSP21" s="530" t="s">
        <v>550</v>
      </c>
      <c r="BSQ21" s="530" t="s">
        <v>550</v>
      </c>
      <c r="BSR21" s="530" t="s">
        <v>550</v>
      </c>
      <c r="BSS21" s="530" t="s">
        <v>550</v>
      </c>
      <c r="BST21" s="530" t="s">
        <v>550</v>
      </c>
      <c r="BSU21" s="530" t="s">
        <v>550</v>
      </c>
      <c r="BSV21" s="530" t="s">
        <v>550</v>
      </c>
      <c r="BSW21" s="530" t="s">
        <v>550</v>
      </c>
      <c r="BSX21" s="530" t="s">
        <v>550</v>
      </c>
      <c r="BSY21" s="530" t="s">
        <v>550</v>
      </c>
      <c r="BSZ21" s="530" t="s">
        <v>550</v>
      </c>
      <c r="BTA21" s="530" t="s">
        <v>550</v>
      </c>
      <c r="BTB21" s="530" t="s">
        <v>550</v>
      </c>
      <c r="BTC21" s="530" t="s">
        <v>550</v>
      </c>
      <c r="BTD21" s="530" t="s">
        <v>550</v>
      </c>
      <c r="BTE21" s="530" t="s">
        <v>550</v>
      </c>
      <c r="BTF21" s="530" t="s">
        <v>550</v>
      </c>
      <c r="BTG21" s="530" t="s">
        <v>550</v>
      </c>
      <c r="BTH21" s="530" t="s">
        <v>550</v>
      </c>
      <c r="BTI21" s="530" t="s">
        <v>550</v>
      </c>
      <c r="BTJ21" s="530" t="s">
        <v>550</v>
      </c>
      <c r="BTK21" s="530" t="s">
        <v>550</v>
      </c>
      <c r="BTL21" s="530" t="s">
        <v>550</v>
      </c>
      <c r="BTM21" s="530" t="s">
        <v>550</v>
      </c>
      <c r="BTN21" s="530" t="s">
        <v>550</v>
      </c>
      <c r="BTO21" s="530" t="s">
        <v>550</v>
      </c>
      <c r="BTP21" s="530" t="s">
        <v>550</v>
      </c>
      <c r="BTQ21" s="530" t="s">
        <v>550</v>
      </c>
      <c r="BTR21" s="530" t="s">
        <v>550</v>
      </c>
      <c r="BTS21" s="530" t="s">
        <v>550</v>
      </c>
      <c r="BTT21" s="530" t="s">
        <v>550</v>
      </c>
      <c r="BTU21" s="530" t="s">
        <v>550</v>
      </c>
      <c r="BTV21" s="530" t="s">
        <v>550</v>
      </c>
      <c r="BTW21" s="530" t="s">
        <v>550</v>
      </c>
      <c r="BTX21" s="530" t="s">
        <v>550</v>
      </c>
      <c r="BTY21" s="530" t="s">
        <v>550</v>
      </c>
      <c r="BTZ21" s="530" t="s">
        <v>550</v>
      </c>
      <c r="BUA21" s="530" t="s">
        <v>550</v>
      </c>
      <c r="BUB21" s="530" t="s">
        <v>550</v>
      </c>
      <c r="BUC21" s="530" t="s">
        <v>550</v>
      </c>
      <c r="BUD21" s="530" t="s">
        <v>550</v>
      </c>
      <c r="BUE21" s="530" t="s">
        <v>550</v>
      </c>
      <c r="BUF21" s="530" t="s">
        <v>550</v>
      </c>
      <c r="BUG21" s="530" t="s">
        <v>550</v>
      </c>
      <c r="BUH21" s="530" t="s">
        <v>550</v>
      </c>
      <c r="BUI21" s="530" t="s">
        <v>550</v>
      </c>
      <c r="BUJ21" s="530" t="s">
        <v>550</v>
      </c>
      <c r="BUK21" s="530" t="s">
        <v>550</v>
      </c>
      <c r="BUL21" s="530" t="s">
        <v>550</v>
      </c>
      <c r="BUM21" s="530" t="s">
        <v>550</v>
      </c>
      <c r="BUN21" s="530" t="s">
        <v>550</v>
      </c>
      <c r="BUO21" s="530" t="s">
        <v>550</v>
      </c>
      <c r="BUP21" s="530" t="s">
        <v>550</v>
      </c>
      <c r="BUQ21" s="530" t="s">
        <v>550</v>
      </c>
      <c r="BUR21" s="530" t="s">
        <v>550</v>
      </c>
      <c r="BUS21" s="530" t="s">
        <v>550</v>
      </c>
      <c r="BUT21" s="530" t="s">
        <v>550</v>
      </c>
      <c r="BUU21" s="530" t="s">
        <v>550</v>
      </c>
      <c r="BUV21" s="530" t="s">
        <v>550</v>
      </c>
      <c r="BUW21" s="530" t="s">
        <v>550</v>
      </c>
      <c r="BUX21" s="530" t="s">
        <v>550</v>
      </c>
      <c r="BUY21" s="530" t="s">
        <v>550</v>
      </c>
      <c r="BUZ21" s="530" t="s">
        <v>550</v>
      </c>
      <c r="BVA21" s="530" t="s">
        <v>550</v>
      </c>
      <c r="BVB21" s="530" t="s">
        <v>550</v>
      </c>
      <c r="BVC21" s="530" t="s">
        <v>550</v>
      </c>
      <c r="BVD21" s="530" t="s">
        <v>550</v>
      </c>
      <c r="BVE21" s="530" t="s">
        <v>550</v>
      </c>
      <c r="BVF21" s="530" t="s">
        <v>550</v>
      </c>
      <c r="BVG21" s="530" t="s">
        <v>550</v>
      </c>
      <c r="BVH21" s="530" t="s">
        <v>550</v>
      </c>
      <c r="BVI21" s="530" t="s">
        <v>550</v>
      </c>
      <c r="BVJ21" s="530" t="s">
        <v>550</v>
      </c>
      <c r="BVK21" s="530" t="s">
        <v>550</v>
      </c>
      <c r="BVL21" s="530" t="s">
        <v>550</v>
      </c>
      <c r="BVM21" s="530" t="s">
        <v>550</v>
      </c>
      <c r="BVN21" s="530" t="s">
        <v>550</v>
      </c>
      <c r="BVO21" s="530" t="s">
        <v>550</v>
      </c>
      <c r="BVP21" s="530" t="s">
        <v>550</v>
      </c>
      <c r="BVQ21" s="530" t="s">
        <v>550</v>
      </c>
      <c r="BVR21" s="530" t="s">
        <v>550</v>
      </c>
      <c r="BVS21" s="530" t="s">
        <v>550</v>
      </c>
      <c r="BVT21" s="530" t="s">
        <v>550</v>
      </c>
      <c r="BVU21" s="530" t="s">
        <v>550</v>
      </c>
      <c r="BVV21" s="530" t="s">
        <v>550</v>
      </c>
      <c r="BVW21" s="530" t="s">
        <v>550</v>
      </c>
      <c r="BVX21" s="530" t="s">
        <v>550</v>
      </c>
      <c r="BVY21" s="530" t="s">
        <v>550</v>
      </c>
      <c r="BVZ21" s="530" t="s">
        <v>550</v>
      </c>
      <c r="BWA21" s="530" t="s">
        <v>550</v>
      </c>
      <c r="BWB21" s="530" t="s">
        <v>550</v>
      </c>
      <c r="BWC21" s="530" t="s">
        <v>550</v>
      </c>
      <c r="BWD21" s="530" t="s">
        <v>550</v>
      </c>
      <c r="BWE21" s="530" t="s">
        <v>550</v>
      </c>
      <c r="BWF21" s="530" t="s">
        <v>550</v>
      </c>
      <c r="BWG21" s="530" t="s">
        <v>550</v>
      </c>
      <c r="BWH21" s="530" t="s">
        <v>550</v>
      </c>
      <c r="BWI21" s="530" t="s">
        <v>550</v>
      </c>
      <c r="BWJ21" s="530" t="s">
        <v>550</v>
      </c>
      <c r="BWK21" s="530" t="s">
        <v>550</v>
      </c>
      <c r="BWL21" s="530" t="s">
        <v>550</v>
      </c>
      <c r="BWM21" s="530" t="s">
        <v>550</v>
      </c>
      <c r="BWN21" s="530" t="s">
        <v>550</v>
      </c>
      <c r="BWO21" s="530" t="s">
        <v>550</v>
      </c>
      <c r="BWP21" s="530" t="s">
        <v>550</v>
      </c>
      <c r="BWQ21" s="530" t="s">
        <v>550</v>
      </c>
      <c r="BWR21" s="530" t="s">
        <v>550</v>
      </c>
      <c r="BWS21" s="530" t="s">
        <v>550</v>
      </c>
      <c r="BWT21" s="530" t="s">
        <v>550</v>
      </c>
      <c r="BWU21" s="530" t="s">
        <v>550</v>
      </c>
      <c r="BWV21" s="530" t="s">
        <v>550</v>
      </c>
      <c r="BWW21" s="530" t="s">
        <v>550</v>
      </c>
      <c r="BWX21" s="530" t="s">
        <v>550</v>
      </c>
      <c r="BWY21" s="530" t="s">
        <v>550</v>
      </c>
      <c r="BWZ21" s="530" t="s">
        <v>550</v>
      </c>
      <c r="BXA21" s="530" t="s">
        <v>550</v>
      </c>
      <c r="BXB21" s="530" t="s">
        <v>550</v>
      </c>
      <c r="BXC21" s="530" t="s">
        <v>550</v>
      </c>
      <c r="BXD21" s="530" t="s">
        <v>550</v>
      </c>
      <c r="BXE21" s="530" t="s">
        <v>550</v>
      </c>
      <c r="BXF21" s="530" t="s">
        <v>550</v>
      </c>
      <c r="BXG21" s="530" t="s">
        <v>550</v>
      </c>
      <c r="BXH21" s="530" t="s">
        <v>550</v>
      </c>
      <c r="BXI21" s="530" t="s">
        <v>550</v>
      </c>
      <c r="BXJ21" s="530" t="s">
        <v>550</v>
      </c>
      <c r="BXK21" s="530" t="s">
        <v>550</v>
      </c>
      <c r="BXL21" s="530" t="s">
        <v>550</v>
      </c>
      <c r="BXM21" s="530" t="s">
        <v>550</v>
      </c>
      <c r="BXN21" s="530" t="s">
        <v>550</v>
      </c>
      <c r="BXO21" s="530" t="s">
        <v>550</v>
      </c>
      <c r="BXP21" s="530" t="s">
        <v>550</v>
      </c>
      <c r="BXQ21" s="530" t="s">
        <v>550</v>
      </c>
      <c r="BXR21" s="530" t="s">
        <v>550</v>
      </c>
      <c r="BXS21" s="530" t="s">
        <v>550</v>
      </c>
      <c r="BXT21" s="530" t="s">
        <v>550</v>
      </c>
      <c r="BXU21" s="530" t="s">
        <v>550</v>
      </c>
      <c r="BXV21" s="530" t="s">
        <v>550</v>
      </c>
      <c r="BXW21" s="530" t="s">
        <v>550</v>
      </c>
      <c r="BXX21" s="530" t="s">
        <v>550</v>
      </c>
      <c r="BXY21" s="530" t="s">
        <v>550</v>
      </c>
      <c r="BXZ21" s="530" t="s">
        <v>550</v>
      </c>
      <c r="BYA21" s="530" t="s">
        <v>550</v>
      </c>
      <c r="BYB21" s="530" t="s">
        <v>550</v>
      </c>
      <c r="BYC21" s="530" t="s">
        <v>550</v>
      </c>
      <c r="BYD21" s="530" t="s">
        <v>550</v>
      </c>
      <c r="BYE21" s="530" t="s">
        <v>550</v>
      </c>
      <c r="BYF21" s="530" t="s">
        <v>550</v>
      </c>
      <c r="BYG21" s="530" t="s">
        <v>550</v>
      </c>
      <c r="BYH21" s="530" t="s">
        <v>550</v>
      </c>
      <c r="BYI21" s="530" t="s">
        <v>550</v>
      </c>
      <c r="BYJ21" s="530" t="s">
        <v>550</v>
      </c>
      <c r="BYK21" s="530" t="s">
        <v>550</v>
      </c>
      <c r="BYL21" s="530" t="s">
        <v>550</v>
      </c>
      <c r="BYM21" s="530" t="s">
        <v>550</v>
      </c>
      <c r="BYN21" s="530" t="s">
        <v>550</v>
      </c>
      <c r="BYO21" s="530" t="s">
        <v>550</v>
      </c>
      <c r="BYP21" s="530" t="s">
        <v>550</v>
      </c>
      <c r="BYQ21" s="530" t="s">
        <v>550</v>
      </c>
      <c r="BYR21" s="530" t="s">
        <v>550</v>
      </c>
      <c r="BYS21" s="530" t="s">
        <v>550</v>
      </c>
      <c r="BYT21" s="530" t="s">
        <v>550</v>
      </c>
      <c r="BYU21" s="530" t="s">
        <v>550</v>
      </c>
      <c r="BYV21" s="530" t="s">
        <v>550</v>
      </c>
      <c r="BYW21" s="530" t="s">
        <v>550</v>
      </c>
      <c r="BYX21" s="530" t="s">
        <v>550</v>
      </c>
      <c r="BYY21" s="530" t="s">
        <v>550</v>
      </c>
      <c r="BYZ21" s="530" t="s">
        <v>550</v>
      </c>
      <c r="BZA21" s="530" t="s">
        <v>550</v>
      </c>
      <c r="BZB21" s="530" t="s">
        <v>550</v>
      </c>
      <c r="BZC21" s="530" t="s">
        <v>550</v>
      </c>
      <c r="BZD21" s="530" t="s">
        <v>550</v>
      </c>
      <c r="BZE21" s="530" t="s">
        <v>550</v>
      </c>
      <c r="BZF21" s="530" t="s">
        <v>550</v>
      </c>
      <c r="BZG21" s="530" t="s">
        <v>550</v>
      </c>
      <c r="BZH21" s="530" t="s">
        <v>550</v>
      </c>
      <c r="BZI21" s="530" t="s">
        <v>550</v>
      </c>
      <c r="BZJ21" s="530" t="s">
        <v>550</v>
      </c>
      <c r="BZK21" s="530" t="s">
        <v>550</v>
      </c>
      <c r="BZL21" s="530" t="s">
        <v>550</v>
      </c>
      <c r="BZM21" s="530" t="s">
        <v>550</v>
      </c>
      <c r="BZN21" s="530" t="s">
        <v>550</v>
      </c>
      <c r="BZO21" s="530" t="s">
        <v>550</v>
      </c>
      <c r="BZP21" s="530" t="s">
        <v>550</v>
      </c>
      <c r="BZQ21" s="530" t="s">
        <v>550</v>
      </c>
      <c r="BZR21" s="530" t="s">
        <v>550</v>
      </c>
      <c r="BZS21" s="530" t="s">
        <v>550</v>
      </c>
      <c r="BZT21" s="530" t="s">
        <v>550</v>
      </c>
      <c r="BZU21" s="530" t="s">
        <v>550</v>
      </c>
      <c r="BZV21" s="530" t="s">
        <v>550</v>
      </c>
      <c r="BZW21" s="530" t="s">
        <v>550</v>
      </c>
      <c r="BZX21" s="530" t="s">
        <v>550</v>
      </c>
      <c r="BZY21" s="530" t="s">
        <v>550</v>
      </c>
      <c r="BZZ21" s="530" t="s">
        <v>550</v>
      </c>
      <c r="CAA21" s="530" t="s">
        <v>550</v>
      </c>
      <c r="CAB21" s="530" t="s">
        <v>550</v>
      </c>
      <c r="CAC21" s="530" t="s">
        <v>550</v>
      </c>
      <c r="CAD21" s="530" t="s">
        <v>550</v>
      </c>
      <c r="CAE21" s="530" t="s">
        <v>550</v>
      </c>
      <c r="CAF21" s="530" t="s">
        <v>550</v>
      </c>
      <c r="CAG21" s="530" t="s">
        <v>550</v>
      </c>
      <c r="CAH21" s="530" t="s">
        <v>550</v>
      </c>
      <c r="CAI21" s="530" t="s">
        <v>550</v>
      </c>
      <c r="CAJ21" s="530" t="s">
        <v>550</v>
      </c>
      <c r="CAK21" s="530" t="s">
        <v>550</v>
      </c>
      <c r="CAL21" s="530" t="s">
        <v>550</v>
      </c>
      <c r="CAM21" s="530" t="s">
        <v>550</v>
      </c>
      <c r="CAN21" s="530" t="s">
        <v>550</v>
      </c>
      <c r="CAO21" s="530" t="s">
        <v>550</v>
      </c>
      <c r="CAP21" s="530" t="s">
        <v>550</v>
      </c>
      <c r="CAQ21" s="530" t="s">
        <v>550</v>
      </c>
      <c r="CAR21" s="530" t="s">
        <v>550</v>
      </c>
      <c r="CAS21" s="530" t="s">
        <v>550</v>
      </c>
      <c r="CAT21" s="530" t="s">
        <v>550</v>
      </c>
      <c r="CAU21" s="530" t="s">
        <v>550</v>
      </c>
      <c r="CAV21" s="530" t="s">
        <v>550</v>
      </c>
      <c r="CAW21" s="530" t="s">
        <v>550</v>
      </c>
      <c r="CAX21" s="530" t="s">
        <v>550</v>
      </c>
      <c r="CAY21" s="530" t="s">
        <v>550</v>
      </c>
      <c r="CAZ21" s="530" t="s">
        <v>550</v>
      </c>
      <c r="CBA21" s="530" t="s">
        <v>550</v>
      </c>
      <c r="CBB21" s="530" t="s">
        <v>550</v>
      </c>
      <c r="CBC21" s="530" t="s">
        <v>550</v>
      </c>
      <c r="CBD21" s="530" t="s">
        <v>550</v>
      </c>
      <c r="CBE21" s="530" t="s">
        <v>550</v>
      </c>
      <c r="CBF21" s="530" t="s">
        <v>550</v>
      </c>
      <c r="CBG21" s="530" t="s">
        <v>550</v>
      </c>
      <c r="CBH21" s="530" t="s">
        <v>550</v>
      </c>
      <c r="CBI21" s="530" t="s">
        <v>550</v>
      </c>
      <c r="CBJ21" s="530" t="s">
        <v>550</v>
      </c>
      <c r="CBK21" s="530" t="s">
        <v>550</v>
      </c>
      <c r="CBL21" s="530" t="s">
        <v>550</v>
      </c>
      <c r="CBM21" s="530" t="s">
        <v>550</v>
      </c>
      <c r="CBN21" s="530" t="s">
        <v>550</v>
      </c>
      <c r="CBO21" s="530" t="s">
        <v>550</v>
      </c>
      <c r="CBP21" s="530" t="s">
        <v>550</v>
      </c>
      <c r="CBQ21" s="530" t="s">
        <v>550</v>
      </c>
      <c r="CBR21" s="530" t="s">
        <v>550</v>
      </c>
      <c r="CBS21" s="530" t="s">
        <v>550</v>
      </c>
      <c r="CBT21" s="530" t="s">
        <v>550</v>
      </c>
      <c r="CBU21" s="530" t="s">
        <v>550</v>
      </c>
      <c r="CBV21" s="530" t="s">
        <v>550</v>
      </c>
      <c r="CBW21" s="530" t="s">
        <v>550</v>
      </c>
      <c r="CBX21" s="530" t="s">
        <v>550</v>
      </c>
      <c r="CBY21" s="530" t="s">
        <v>550</v>
      </c>
      <c r="CBZ21" s="530" t="s">
        <v>550</v>
      </c>
      <c r="CCA21" s="530" t="s">
        <v>550</v>
      </c>
      <c r="CCB21" s="530" t="s">
        <v>550</v>
      </c>
      <c r="CCC21" s="530" t="s">
        <v>550</v>
      </c>
      <c r="CCD21" s="530" t="s">
        <v>550</v>
      </c>
      <c r="CCE21" s="530" t="s">
        <v>550</v>
      </c>
      <c r="CCF21" s="530" t="s">
        <v>550</v>
      </c>
      <c r="CCG21" s="530" t="s">
        <v>550</v>
      </c>
      <c r="CCH21" s="530" t="s">
        <v>550</v>
      </c>
      <c r="CCI21" s="530" t="s">
        <v>550</v>
      </c>
      <c r="CCJ21" s="530" t="s">
        <v>550</v>
      </c>
      <c r="CCK21" s="530" t="s">
        <v>550</v>
      </c>
      <c r="CCL21" s="530" t="s">
        <v>550</v>
      </c>
      <c r="CCM21" s="530" t="s">
        <v>550</v>
      </c>
      <c r="CCN21" s="530" t="s">
        <v>550</v>
      </c>
      <c r="CCO21" s="530" t="s">
        <v>550</v>
      </c>
      <c r="CCP21" s="530" t="s">
        <v>550</v>
      </c>
      <c r="CCQ21" s="530" t="s">
        <v>550</v>
      </c>
      <c r="CCR21" s="530" t="s">
        <v>550</v>
      </c>
      <c r="CCS21" s="530" t="s">
        <v>550</v>
      </c>
      <c r="CCT21" s="530" t="s">
        <v>550</v>
      </c>
      <c r="CCU21" s="530" t="s">
        <v>550</v>
      </c>
      <c r="CCV21" s="530" t="s">
        <v>550</v>
      </c>
      <c r="CCW21" s="530" t="s">
        <v>550</v>
      </c>
      <c r="CCX21" s="530" t="s">
        <v>550</v>
      </c>
      <c r="CCY21" s="530" t="s">
        <v>550</v>
      </c>
      <c r="CCZ21" s="530" t="s">
        <v>550</v>
      </c>
      <c r="CDA21" s="530" t="s">
        <v>550</v>
      </c>
      <c r="CDB21" s="530" t="s">
        <v>550</v>
      </c>
      <c r="CDC21" s="530" t="s">
        <v>550</v>
      </c>
      <c r="CDD21" s="530" t="s">
        <v>550</v>
      </c>
      <c r="CDE21" s="530" t="s">
        <v>550</v>
      </c>
      <c r="CDF21" s="530" t="s">
        <v>550</v>
      </c>
      <c r="CDG21" s="530" t="s">
        <v>550</v>
      </c>
      <c r="CDH21" s="530" t="s">
        <v>550</v>
      </c>
      <c r="CDI21" s="530" t="s">
        <v>550</v>
      </c>
      <c r="CDJ21" s="530" t="s">
        <v>550</v>
      </c>
      <c r="CDK21" s="530" t="s">
        <v>550</v>
      </c>
      <c r="CDL21" s="530" t="s">
        <v>550</v>
      </c>
      <c r="CDM21" s="530" t="s">
        <v>550</v>
      </c>
      <c r="CDN21" s="530" t="s">
        <v>550</v>
      </c>
      <c r="CDO21" s="530" t="s">
        <v>550</v>
      </c>
      <c r="CDP21" s="530" t="s">
        <v>550</v>
      </c>
      <c r="CDQ21" s="530" t="s">
        <v>550</v>
      </c>
      <c r="CDR21" s="530" t="s">
        <v>550</v>
      </c>
      <c r="CDS21" s="530" t="s">
        <v>550</v>
      </c>
      <c r="CDT21" s="530" t="s">
        <v>550</v>
      </c>
      <c r="CDU21" s="530" t="s">
        <v>550</v>
      </c>
      <c r="CDV21" s="530" t="s">
        <v>550</v>
      </c>
      <c r="CDW21" s="530" t="s">
        <v>550</v>
      </c>
      <c r="CDX21" s="530" t="s">
        <v>550</v>
      </c>
      <c r="CDY21" s="530" t="s">
        <v>550</v>
      </c>
      <c r="CDZ21" s="530" t="s">
        <v>550</v>
      </c>
      <c r="CEA21" s="530" t="s">
        <v>550</v>
      </c>
      <c r="CEB21" s="530" t="s">
        <v>550</v>
      </c>
      <c r="CEC21" s="530" t="s">
        <v>550</v>
      </c>
      <c r="CED21" s="530" t="s">
        <v>550</v>
      </c>
      <c r="CEE21" s="530" t="s">
        <v>550</v>
      </c>
      <c r="CEF21" s="530" t="s">
        <v>550</v>
      </c>
      <c r="CEG21" s="530" t="s">
        <v>550</v>
      </c>
      <c r="CEH21" s="530" t="s">
        <v>550</v>
      </c>
      <c r="CEI21" s="530" t="s">
        <v>550</v>
      </c>
      <c r="CEJ21" s="530" t="s">
        <v>550</v>
      </c>
      <c r="CEK21" s="530" t="s">
        <v>550</v>
      </c>
      <c r="CEL21" s="530" t="s">
        <v>550</v>
      </c>
      <c r="CEM21" s="530" t="s">
        <v>550</v>
      </c>
      <c r="CEN21" s="530" t="s">
        <v>550</v>
      </c>
      <c r="CEO21" s="530" t="s">
        <v>550</v>
      </c>
      <c r="CEP21" s="530" t="s">
        <v>550</v>
      </c>
      <c r="CEQ21" s="530" t="s">
        <v>550</v>
      </c>
      <c r="CER21" s="530" t="s">
        <v>550</v>
      </c>
      <c r="CES21" s="530" t="s">
        <v>550</v>
      </c>
      <c r="CET21" s="530" t="s">
        <v>550</v>
      </c>
      <c r="CEU21" s="530" t="s">
        <v>550</v>
      </c>
      <c r="CEV21" s="530" t="s">
        <v>550</v>
      </c>
      <c r="CEW21" s="530" t="s">
        <v>550</v>
      </c>
      <c r="CEX21" s="530" t="s">
        <v>550</v>
      </c>
      <c r="CEY21" s="530" t="s">
        <v>550</v>
      </c>
      <c r="CEZ21" s="530" t="s">
        <v>550</v>
      </c>
      <c r="CFA21" s="530" t="s">
        <v>550</v>
      </c>
      <c r="CFB21" s="530" t="s">
        <v>550</v>
      </c>
      <c r="CFC21" s="530" t="s">
        <v>550</v>
      </c>
      <c r="CFD21" s="530" t="s">
        <v>550</v>
      </c>
      <c r="CFE21" s="530" t="s">
        <v>550</v>
      </c>
      <c r="CFF21" s="530" t="s">
        <v>550</v>
      </c>
      <c r="CFG21" s="530" t="s">
        <v>550</v>
      </c>
      <c r="CFH21" s="530" t="s">
        <v>550</v>
      </c>
      <c r="CFI21" s="530" t="s">
        <v>550</v>
      </c>
      <c r="CFJ21" s="530" t="s">
        <v>550</v>
      </c>
      <c r="CFK21" s="530" t="s">
        <v>550</v>
      </c>
      <c r="CFL21" s="530" t="s">
        <v>550</v>
      </c>
      <c r="CFM21" s="530" t="s">
        <v>550</v>
      </c>
      <c r="CFN21" s="530" t="s">
        <v>550</v>
      </c>
      <c r="CFO21" s="530" t="s">
        <v>550</v>
      </c>
      <c r="CFP21" s="530" t="s">
        <v>550</v>
      </c>
      <c r="CFQ21" s="530" t="s">
        <v>550</v>
      </c>
      <c r="CFR21" s="530" t="s">
        <v>550</v>
      </c>
      <c r="CFS21" s="530" t="s">
        <v>550</v>
      </c>
      <c r="CFT21" s="530" t="s">
        <v>550</v>
      </c>
      <c r="CFU21" s="530" t="s">
        <v>550</v>
      </c>
      <c r="CFV21" s="530" t="s">
        <v>550</v>
      </c>
      <c r="CFW21" s="530" t="s">
        <v>550</v>
      </c>
      <c r="CFX21" s="530" t="s">
        <v>550</v>
      </c>
      <c r="CFY21" s="530" t="s">
        <v>550</v>
      </c>
      <c r="CFZ21" s="530" t="s">
        <v>550</v>
      </c>
      <c r="CGA21" s="530" t="s">
        <v>550</v>
      </c>
      <c r="CGB21" s="530" t="s">
        <v>550</v>
      </c>
      <c r="CGC21" s="530" t="s">
        <v>550</v>
      </c>
      <c r="CGD21" s="530" t="s">
        <v>550</v>
      </c>
      <c r="CGE21" s="530" t="s">
        <v>550</v>
      </c>
      <c r="CGF21" s="530" t="s">
        <v>550</v>
      </c>
      <c r="CGG21" s="530" t="s">
        <v>550</v>
      </c>
      <c r="CGH21" s="530" t="s">
        <v>550</v>
      </c>
      <c r="CGI21" s="530" t="s">
        <v>550</v>
      </c>
      <c r="CGJ21" s="530" t="s">
        <v>550</v>
      </c>
      <c r="CGK21" s="530" t="s">
        <v>550</v>
      </c>
      <c r="CGL21" s="530" t="s">
        <v>550</v>
      </c>
      <c r="CGM21" s="530" t="s">
        <v>550</v>
      </c>
      <c r="CGN21" s="530" t="s">
        <v>550</v>
      </c>
      <c r="CGO21" s="530" t="s">
        <v>550</v>
      </c>
      <c r="CGP21" s="530" t="s">
        <v>550</v>
      </c>
      <c r="CGQ21" s="530" t="s">
        <v>550</v>
      </c>
      <c r="CGR21" s="530" t="s">
        <v>550</v>
      </c>
      <c r="CGS21" s="530" t="s">
        <v>550</v>
      </c>
      <c r="CGT21" s="530" t="s">
        <v>550</v>
      </c>
      <c r="CGU21" s="530" t="s">
        <v>550</v>
      </c>
      <c r="CGV21" s="530" t="s">
        <v>550</v>
      </c>
      <c r="CGW21" s="530" t="s">
        <v>550</v>
      </c>
      <c r="CGX21" s="530" t="s">
        <v>550</v>
      </c>
      <c r="CGY21" s="530" t="s">
        <v>550</v>
      </c>
      <c r="CGZ21" s="530" t="s">
        <v>550</v>
      </c>
      <c r="CHA21" s="530" t="s">
        <v>550</v>
      </c>
      <c r="CHB21" s="530" t="s">
        <v>550</v>
      </c>
      <c r="CHC21" s="530" t="s">
        <v>550</v>
      </c>
      <c r="CHD21" s="530" t="s">
        <v>550</v>
      </c>
      <c r="CHE21" s="530" t="s">
        <v>550</v>
      </c>
      <c r="CHF21" s="530" t="s">
        <v>550</v>
      </c>
      <c r="CHG21" s="530" t="s">
        <v>550</v>
      </c>
      <c r="CHH21" s="530" t="s">
        <v>550</v>
      </c>
      <c r="CHI21" s="530" t="s">
        <v>550</v>
      </c>
      <c r="CHJ21" s="530" t="s">
        <v>550</v>
      </c>
      <c r="CHK21" s="530" t="s">
        <v>550</v>
      </c>
      <c r="CHL21" s="530" t="s">
        <v>550</v>
      </c>
      <c r="CHM21" s="530" t="s">
        <v>550</v>
      </c>
      <c r="CHN21" s="530" t="s">
        <v>550</v>
      </c>
      <c r="CHO21" s="530" t="s">
        <v>550</v>
      </c>
      <c r="CHP21" s="530" t="s">
        <v>550</v>
      </c>
      <c r="CHQ21" s="530" t="s">
        <v>550</v>
      </c>
      <c r="CHR21" s="530" t="s">
        <v>550</v>
      </c>
      <c r="CHS21" s="530" t="s">
        <v>550</v>
      </c>
      <c r="CHT21" s="530" t="s">
        <v>550</v>
      </c>
      <c r="CHU21" s="530" t="s">
        <v>550</v>
      </c>
      <c r="CHV21" s="530" t="s">
        <v>550</v>
      </c>
      <c r="CHW21" s="530" t="s">
        <v>550</v>
      </c>
      <c r="CHX21" s="530" t="s">
        <v>550</v>
      </c>
      <c r="CHY21" s="530" t="s">
        <v>550</v>
      </c>
      <c r="CHZ21" s="530" t="s">
        <v>550</v>
      </c>
      <c r="CIA21" s="530" t="s">
        <v>550</v>
      </c>
      <c r="CIB21" s="530" t="s">
        <v>550</v>
      </c>
      <c r="CIC21" s="530" t="s">
        <v>550</v>
      </c>
      <c r="CID21" s="530" t="s">
        <v>550</v>
      </c>
      <c r="CIE21" s="530" t="s">
        <v>550</v>
      </c>
      <c r="CIF21" s="530" t="s">
        <v>550</v>
      </c>
      <c r="CIG21" s="530" t="s">
        <v>550</v>
      </c>
      <c r="CIH21" s="530" t="s">
        <v>550</v>
      </c>
      <c r="CII21" s="530" t="s">
        <v>550</v>
      </c>
      <c r="CIJ21" s="530" t="s">
        <v>550</v>
      </c>
      <c r="CIK21" s="530" t="s">
        <v>550</v>
      </c>
      <c r="CIL21" s="530" t="s">
        <v>550</v>
      </c>
      <c r="CIM21" s="530" t="s">
        <v>550</v>
      </c>
      <c r="CIN21" s="530" t="s">
        <v>550</v>
      </c>
      <c r="CIO21" s="530" t="s">
        <v>550</v>
      </c>
      <c r="CIP21" s="530" t="s">
        <v>550</v>
      </c>
      <c r="CIQ21" s="530" t="s">
        <v>550</v>
      </c>
      <c r="CIR21" s="530" t="s">
        <v>550</v>
      </c>
      <c r="CIS21" s="530" t="s">
        <v>550</v>
      </c>
      <c r="CIT21" s="530" t="s">
        <v>550</v>
      </c>
      <c r="CIU21" s="530" t="s">
        <v>550</v>
      </c>
      <c r="CIV21" s="530" t="s">
        <v>550</v>
      </c>
      <c r="CIW21" s="530" t="s">
        <v>550</v>
      </c>
      <c r="CIX21" s="530" t="s">
        <v>550</v>
      </c>
      <c r="CIY21" s="530" t="s">
        <v>550</v>
      </c>
      <c r="CIZ21" s="530" t="s">
        <v>550</v>
      </c>
      <c r="CJA21" s="530" t="s">
        <v>550</v>
      </c>
      <c r="CJB21" s="530" t="s">
        <v>550</v>
      </c>
      <c r="CJC21" s="530" t="s">
        <v>550</v>
      </c>
      <c r="CJD21" s="530" t="s">
        <v>550</v>
      </c>
      <c r="CJE21" s="530" t="s">
        <v>550</v>
      </c>
      <c r="CJF21" s="530" t="s">
        <v>550</v>
      </c>
      <c r="CJG21" s="530" t="s">
        <v>550</v>
      </c>
      <c r="CJH21" s="530" t="s">
        <v>550</v>
      </c>
      <c r="CJI21" s="530" t="s">
        <v>550</v>
      </c>
      <c r="CJJ21" s="530" t="s">
        <v>550</v>
      </c>
      <c r="CJK21" s="530" t="s">
        <v>550</v>
      </c>
      <c r="CJL21" s="530" t="s">
        <v>550</v>
      </c>
      <c r="CJM21" s="530" t="s">
        <v>550</v>
      </c>
      <c r="CJN21" s="530" t="s">
        <v>550</v>
      </c>
      <c r="CJO21" s="530" t="s">
        <v>550</v>
      </c>
      <c r="CJP21" s="530" t="s">
        <v>550</v>
      </c>
      <c r="CJQ21" s="530" t="s">
        <v>550</v>
      </c>
      <c r="CJR21" s="530" t="s">
        <v>550</v>
      </c>
      <c r="CJS21" s="530" t="s">
        <v>550</v>
      </c>
      <c r="CJT21" s="530" t="s">
        <v>550</v>
      </c>
      <c r="CJU21" s="530" t="s">
        <v>550</v>
      </c>
      <c r="CJV21" s="530" t="s">
        <v>550</v>
      </c>
      <c r="CJW21" s="530" t="s">
        <v>550</v>
      </c>
      <c r="CJX21" s="530" t="s">
        <v>550</v>
      </c>
      <c r="CJY21" s="530" t="s">
        <v>550</v>
      </c>
      <c r="CJZ21" s="530" t="s">
        <v>550</v>
      </c>
      <c r="CKA21" s="530" t="s">
        <v>550</v>
      </c>
      <c r="CKB21" s="530" t="s">
        <v>550</v>
      </c>
      <c r="CKC21" s="530" t="s">
        <v>550</v>
      </c>
      <c r="CKD21" s="530" t="s">
        <v>550</v>
      </c>
      <c r="CKE21" s="530" t="s">
        <v>550</v>
      </c>
      <c r="CKF21" s="530" t="s">
        <v>550</v>
      </c>
      <c r="CKG21" s="530" t="s">
        <v>550</v>
      </c>
      <c r="CKH21" s="530" t="s">
        <v>550</v>
      </c>
      <c r="CKI21" s="530" t="s">
        <v>550</v>
      </c>
      <c r="CKJ21" s="530" t="s">
        <v>550</v>
      </c>
      <c r="CKK21" s="530" t="s">
        <v>550</v>
      </c>
      <c r="CKL21" s="530" t="s">
        <v>550</v>
      </c>
      <c r="CKM21" s="530" t="s">
        <v>550</v>
      </c>
      <c r="CKN21" s="530" t="s">
        <v>550</v>
      </c>
      <c r="CKO21" s="530" t="s">
        <v>550</v>
      </c>
      <c r="CKP21" s="530" t="s">
        <v>550</v>
      </c>
      <c r="CKQ21" s="530" t="s">
        <v>550</v>
      </c>
      <c r="CKR21" s="530" t="s">
        <v>550</v>
      </c>
      <c r="CKS21" s="530" t="s">
        <v>550</v>
      </c>
      <c r="CKT21" s="530" t="s">
        <v>550</v>
      </c>
      <c r="CKU21" s="530" t="s">
        <v>550</v>
      </c>
      <c r="CKV21" s="530" t="s">
        <v>550</v>
      </c>
      <c r="CKW21" s="530" t="s">
        <v>550</v>
      </c>
      <c r="CKX21" s="530" t="s">
        <v>550</v>
      </c>
      <c r="CKY21" s="530" t="s">
        <v>550</v>
      </c>
      <c r="CKZ21" s="530" t="s">
        <v>550</v>
      </c>
      <c r="CLA21" s="530" t="s">
        <v>550</v>
      </c>
      <c r="CLB21" s="530" t="s">
        <v>550</v>
      </c>
      <c r="CLC21" s="530" t="s">
        <v>550</v>
      </c>
      <c r="CLD21" s="530" t="s">
        <v>550</v>
      </c>
      <c r="CLE21" s="530" t="s">
        <v>550</v>
      </c>
      <c r="CLF21" s="530" t="s">
        <v>550</v>
      </c>
      <c r="CLG21" s="530" t="s">
        <v>550</v>
      </c>
      <c r="CLH21" s="530" t="s">
        <v>550</v>
      </c>
      <c r="CLI21" s="530" t="s">
        <v>550</v>
      </c>
      <c r="CLJ21" s="530" t="s">
        <v>550</v>
      </c>
      <c r="CLK21" s="530" t="s">
        <v>550</v>
      </c>
      <c r="CLL21" s="530" t="s">
        <v>550</v>
      </c>
      <c r="CLM21" s="530" t="s">
        <v>550</v>
      </c>
      <c r="CLN21" s="530" t="s">
        <v>550</v>
      </c>
      <c r="CLO21" s="530" t="s">
        <v>550</v>
      </c>
      <c r="CLP21" s="530" t="s">
        <v>550</v>
      </c>
      <c r="CLQ21" s="530" t="s">
        <v>550</v>
      </c>
      <c r="CLR21" s="530" t="s">
        <v>550</v>
      </c>
      <c r="CLS21" s="530" t="s">
        <v>550</v>
      </c>
      <c r="CLT21" s="530" t="s">
        <v>550</v>
      </c>
      <c r="CLU21" s="530" t="s">
        <v>550</v>
      </c>
      <c r="CLV21" s="530" t="s">
        <v>550</v>
      </c>
      <c r="CLW21" s="530" t="s">
        <v>550</v>
      </c>
      <c r="CLX21" s="530" t="s">
        <v>550</v>
      </c>
      <c r="CLY21" s="530" t="s">
        <v>550</v>
      </c>
      <c r="CLZ21" s="530" t="s">
        <v>550</v>
      </c>
      <c r="CMA21" s="530" t="s">
        <v>550</v>
      </c>
      <c r="CMB21" s="530" t="s">
        <v>550</v>
      </c>
      <c r="CMC21" s="530" t="s">
        <v>550</v>
      </c>
      <c r="CMD21" s="530" t="s">
        <v>550</v>
      </c>
      <c r="CME21" s="530" t="s">
        <v>550</v>
      </c>
      <c r="CMF21" s="530" t="s">
        <v>550</v>
      </c>
      <c r="CMG21" s="530" t="s">
        <v>550</v>
      </c>
      <c r="CMH21" s="530" t="s">
        <v>550</v>
      </c>
      <c r="CMI21" s="530" t="s">
        <v>550</v>
      </c>
      <c r="CMJ21" s="530" t="s">
        <v>550</v>
      </c>
      <c r="CMK21" s="530" t="s">
        <v>550</v>
      </c>
      <c r="CML21" s="530" t="s">
        <v>550</v>
      </c>
      <c r="CMM21" s="530" t="s">
        <v>550</v>
      </c>
      <c r="CMN21" s="530" t="s">
        <v>550</v>
      </c>
      <c r="CMO21" s="530" t="s">
        <v>550</v>
      </c>
      <c r="CMP21" s="530" t="s">
        <v>550</v>
      </c>
      <c r="CMQ21" s="530" t="s">
        <v>550</v>
      </c>
      <c r="CMR21" s="530" t="s">
        <v>550</v>
      </c>
      <c r="CMS21" s="530" t="s">
        <v>550</v>
      </c>
      <c r="CMT21" s="530" t="s">
        <v>550</v>
      </c>
      <c r="CMU21" s="530" t="s">
        <v>550</v>
      </c>
      <c r="CMV21" s="530" t="s">
        <v>550</v>
      </c>
      <c r="CMW21" s="530" t="s">
        <v>550</v>
      </c>
      <c r="CMX21" s="530" t="s">
        <v>550</v>
      </c>
      <c r="CMY21" s="530" t="s">
        <v>550</v>
      </c>
      <c r="CMZ21" s="530" t="s">
        <v>550</v>
      </c>
      <c r="CNA21" s="530" t="s">
        <v>550</v>
      </c>
      <c r="CNB21" s="530" t="s">
        <v>550</v>
      </c>
      <c r="CNC21" s="530" t="s">
        <v>550</v>
      </c>
      <c r="CND21" s="530" t="s">
        <v>550</v>
      </c>
      <c r="CNE21" s="530" t="s">
        <v>550</v>
      </c>
      <c r="CNF21" s="530" t="s">
        <v>550</v>
      </c>
      <c r="CNG21" s="530" t="s">
        <v>550</v>
      </c>
      <c r="CNH21" s="530" t="s">
        <v>550</v>
      </c>
      <c r="CNI21" s="530" t="s">
        <v>550</v>
      </c>
      <c r="CNJ21" s="530" t="s">
        <v>550</v>
      </c>
      <c r="CNK21" s="530" t="s">
        <v>550</v>
      </c>
      <c r="CNL21" s="530" t="s">
        <v>550</v>
      </c>
      <c r="CNM21" s="530" t="s">
        <v>550</v>
      </c>
      <c r="CNN21" s="530" t="s">
        <v>550</v>
      </c>
      <c r="CNO21" s="530" t="s">
        <v>550</v>
      </c>
      <c r="CNP21" s="530" t="s">
        <v>550</v>
      </c>
      <c r="CNQ21" s="530" t="s">
        <v>550</v>
      </c>
      <c r="CNR21" s="530" t="s">
        <v>550</v>
      </c>
      <c r="CNS21" s="530" t="s">
        <v>550</v>
      </c>
      <c r="CNT21" s="530" t="s">
        <v>550</v>
      </c>
      <c r="CNU21" s="530" t="s">
        <v>550</v>
      </c>
      <c r="CNV21" s="530" t="s">
        <v>550</v>
      </c>
      <c r="CNW21" s="530" t="s">
        <v>550</v>
      </c>
      <c r="CNX21" s="530" t="s">
        <v>550</v>
      </c>
      <c r="CNY21" s="530" t="s">
        <v>550</v>
      </c>
      <c r="CNZ21" s="530" t="s">
        <v>550</v>
      </c>
      <c r="COA21" s="530" t="s">
        <v>550</v>
      </c>
      <c r="COB21" s="530" t="s">
        <v>550</v>
      </c>
      <c r="COC21" s="530" t="s">
        <v>550</v>
      </c>
      <c r="COD21" s="530" t="s">
        <v>550</v>
      </c>
      <c r="COE21" s="530" t="s">
        <v>550</v>
      </c>
      <c r="COF21" s="530" t="s">
        <v>550</v>
      </c>
      <c r="COG21" s="530" t="s">
        <v>550</v>
      </c>
      <c r="COH21" s="530" t="s">
        <v>550</v>
      </c>
      <c r="COI21" s="530" t="s">
        <v>550</v>
      </c>
      <c r="COJ21" s="530" t="s">
        <v>550</v>
      </c>
      <c r="COK21" s="530" t="s">
        <v>550</v>
      </c>
      <c r="COL21" s="530" t="s">
        <v>550</v>
      </c>
      <c r="COM21" s="530" t="s">
        <v>550</v>
      </c>
      <c r="CON21" s="530" t="s">
        <v>550</v>
      </c>
      <c r="COO21" s="530" t="s">
        <v>550</v>
      </c>
      <c r="COP21" s="530" t="s">
        <v>550</v>
      </c>
      <c r="COQ21" s="530" t="s">
        <v>550</v>
      </c>
      <c r="COR21" s="530" t="s">
        <v>550</v>
      </c>
      <c r="COS21" s="530" t="s">
        <v>550</v>
      </c>
      <c r="COT21" s="530" t="s">
        <v>550</v>
      </c>
      <c r="COU21" s="530" t="s">
        <v>550</v>
      </c>
      <c r="COV21" s="530" t="s">
        <v>550</v>
      </c>
      <c r="COW21" s="530" t="s">
        <v>550</v>
      </c>
      <c r="COX21" s="530" t="s">
        <v>550</v>
      </c>
      <c r="COY21" s="530" t="s">
        <v>550</v>
      </c>
      <c r="COZ21" s="530" t="s">
        <v>550</v>
      </c>
      <c r="CPA21" s="530" t="s">
        <v>550</v>
      </c>
      <c r="CPB21" s="530" t="s">
        <v>550</v>
      </c>
      <c r="CPC21" s="530" t="s">
        <v>550</v>
      </c>
      <c r="CPD21" s="530" t="s">
        <v>550</v>
      </c>
      <c r="CPE21" s="530" t="s">
        <v>550</v>
      </c>
      <c r="CPF21" s="530" t="s">
        <v>550</v>
      </c>
      <c r="CPG21" s="530" t="s">
        <v>550</v>
      </c>
      <c r="CPH21" s="530" t="s">
        <v>550</v>
      </c>
      <c r="CPI21" s="530" t="s">
        <v>550</v>
      </c>
      <c r="CPJ21" s="530" t="s">
        <v>550</v>
      </c>
      <c r="CPK21" s="530" t="s">
        <v>550</v>
      </c>
      <c r="CPL21" s="530" t="s">
        <v>550</v>
      </c>
      <c r="CPM21" s="530" t="s">
        <v>550</v>
      </c>
      <c r="CPN21" s="530" t="s">
        <v>550</v>
      </c>
      <c r="CPO21" s="530" t="s">
        <v>550</v>
      </c>
      <c r="CPP21" s="530" t="s">
        <v>550</v>
      </c>
      <c r="CPQ21" s="530" t="s">
        <v>550</v>
      </c>
      <c r="CPR21" s="530" t="s">
        <v>550</v>
      </c>
      <c r="CPS21" s="530" t="s">
        <v>550</v>
      </c>
      <c r="CPT21" s="530" t="s">
        <v>550</v>
      </c>
      <c r="CPU21" s="530" t="s">
        <v>550</v>
      </c>
      <c r="CPV21" s="530" t="s">
        <v>550</v>
      </c>
      <c r="CPW21" s="530" t="s">
        <v>550</v>
      </c>
      <c r="CPX21" s="530" t="s">
        <v>550</v>
      </c>
      <c r="CPY21" s="530" t="s">
        <v>550</v>
      </c>
      <c r="CPZ21" s="530" t="s">
        <v>550</v>
      </c>
      <c r="CQA21" s="530" t="s">
        <v>550</v>
      </c>
      <c r="CQB21" s="530" t="s">
        <v>550</v>
      </c>
      <c r="CQC21" s="530" t="s">
        <v>550</v>
      </c>
      <c r="CQD21" s="530" t="s">
        <v>550</v>
      </c>
      <c r="CQE21" s="530" t="s">
        <v>550</v>
      </c>
      <c r="CQF21" s="530" t="s">
        <v>550</v>
      </c>
      <c r="CQG21" s="530" t="s">
        <v>550</v>
      </c>
      <c r="CQH21" s="530" t="s">
        <v>550</v>
      </c>
      <c r="CQI21" s="530" t="s">
        <v>550</v>
      </c>
      <c r="CQJ21" s="530" t="s">
        <v>550</v>
      </c>
      <c r="CQK21" s="530" t="s">
        <v>550</v>
      </c>
      <c r="CQL21" s="530" t="s">
        <v>550</v>
      </c>
      <c r="CQM21" s="530" t="s">
        <v>550</v>
      </c>
      <c r="CQN21" s="530" t="s">
        <v>550</v>
      </c>
      <c r="CQO21" s="530" t="s">
        <v>550</v>
      </c>
      <c r="CQP21" s="530" t="s">
        <v>550</v>
      </c>
      <c r="CQQ21" s="530" t="s">
        <v>550</v>
      </c>
      <c r="CQR21" s="530" t="s">
        <v>550</v>
      </c>
      <c r="CQS21" s="530" t="s">
        <v>550</v>
      </c>
      <c r="CQT21" s="530" t="s">
        <v>550</v>
      </c>
      <c r="CQU21" s="530" t="s">
        <v>550</v>
      </c>
      <c r="CQV21" s="530" t="s">
        <v>550</v>
      </c>
      <c r="CQW21" s="530" t="s">
        <v>550</v>
      </c>
      <c r="CQX21" s="530" t="s">
        <v>550</v>
      </c>
      <c r="CQY21" s="530" t="s">
        <v>550</v>
      </c>
      <c r="CQZ21" s="530" t="s">
        <v>550</v>
      </c>
      <c r="CRA21" s="530" t="s">
        <v>550</v>
      </c>
      <c r="CRB21" s="530" t="s">
        <v>550</v>
      </c>
      <c r="CRC21" s="530" t="s">
        <v>550</v>
      </c>
      <c r="CRD21" s="530" t="s">
        <v>550</v>
      </c>
      <c r="CRE21" s="530" t="s">
        <v>550</v>
      </c>
      <c r="CRF21" s="530" t="s">
        <v>550</v>
      </c>
      <c r="CRG21" s="530" t="s">
        <v>550</v>
      </c>
      <c r="CRH21" s="530" t="s">
        <v>550</v>
      </c>
      <c r="CRI21" s="530" t="s">
        <v>550</v>
      </c>
      <c r="CRJ21" s="530" t="s">
        <v>550</v>
      </c>
      <c r="CRK21" s="530" t="s">
        <v>550</v>
      </c>
      <c r="CRL21" s="530" t="s">
        <v>550</v>
      </c>
      <c r="CRM21" s="530" t="s">
        <v>550</v>
      </c>
      <c r="CRN21" s="530" t="s">
        <v>550</v>
      </c>
      <c r="CRO21" s="530" t="s">
        <v>550</v>
      </c>
      <c r="CRP21" s="530" t="s">
        <v>550</v>
      </c>
      <c r="CRQ21" s="530" t="s">
        <v>550</v>
      </c>
      <c r="CRR21" s="530" t="s">
        <v>550</v>
      </c>
      <c r="CRS21" s="530" t="s">
        <v>550</v>
      </c>
      <c r="CRT21" s="530" t="s">
        <v>550</v>
      </c>
      <c r="CRU21" s="530" t="s">
        <v>550</v>
      </c>
      <c r="CRV21" s="530" t="s">
        <v>550</v>
      </c>
      <c r="CRW21" s="530" t="s">
        <v>550</v>
      </c>
      <c r="CRX21" s="530" t="s">
        <v>550</v>
      </c>
      <c r="CRY21" s="530" t="s">
        <v>550</v>
      </c>
      <c r="CRZ21" s="530" t="s">
        <v>550</v>
      </c>
      <c r="CSA21" s="530" t="s">
        <v>550</v>
      </c>
      <c r="CSB21" s="530" t="s">
        <v>550</v>
      </c>
      <c r="CSC21" s="530" t="s">
        <v>550</v>
      </c>
      <c r="CSD21" s="530" t="s">
        <v>550</v>
      </c>
      <c r="CSE21" s="530" t="s">
        <v>550</v>
      </c>
      <c r="CSF21" s="530" t="s">
        <v>550</v>
      </c>
      <c r="CSG21" s="530" t="s">
        <v>550</v>
      </c>
      <c r="CSH21" s="530" t="s">
        <v>550</v>
      </c>
      <c r="CSI21" s="530" t="s">
        <v>550</v>
      </c>
      <c r="CSJ21" s="530" t="s">
        <v>550</v>
      </c>
      <c r="CSK21" s="530" t="s">
        <v>550</v>
      </c>
      <c r="CSL21" s="530" t="s">
        <v>550</v>
      </c>
      <c r="CSM21" s="530" t="s">
        <v>550</v>
      </c>
      <c r="CSN21" s="530" t="s">
        <v>550</v>
      </c>
      <c r="CSO21" s="530" t="s">
        <v>550</v>
      </c>
      <c r="CSP21" s="530" t="s">
        <v>550</v>
      </c>
      <c r="CSQ21" s="530" t="s">
        <v>550</v>
      </c>
      <c r="CSR21" s="530" t="s">
        <v>550</v>
      </c>
      <c r="CSS21" s="530" t="s">
        <v>550</v>
      </c>
      <c r="CST21" s="530" t="s">
        <v>550</v>
      </c>
      <c r="CSU21" s="530" t="s">
        <v>550</v>
      </c>
      <c r="CSV21" s="530" t="s">
        <v>550</v>
      </c>
      <c r="CSW21" s="530" t="s">
        <v>550</v>
      </c>
      <c r="CSX21" s="530" t="s">
        <v>550</v>
      </c>
      <c r="CSY21" s="530" t="s">
        <v>550</v>
      </c>
      <c r="CSZ21" s="530" t="s">
        <v>550</v>
      </c>
      <c r="CTA21" s="530" t="s">
        <v>550</v>
      </c>
      <c r="CTB21" s="530" t="s">
        <v>550</v>
      </c>
      <c r="CTC21" s="530" t="s">
        <v>550</v>
      </c>
      <c r="CTD21" s="530" t="s">
        <v>550</v>
      </c>
      <c r="CTE21" s="530" t="s">
        <v>550</v>
      </c>
      <c r="CTF21" s="530" t="s">
        <v>550</v>
      </c>
      <c r="CTG21" s="530" t="s">
        <v>550</v>
      </c>
      <c r="CTH21" s="530" t="s">
        <v>550</v>
      </c>
      <c r="CTI21" s="530" t="s">
        <v>550</v>
      </c>
      <c r="CTJ21" s="530" t="s">
        <v>550</v>
      </c>
      <c r="CTK21" s="530" t="s">
        <v>550</v>
      </c>
      <c r="CTL21" s="530" t="s">
        <v>550</v>
      </c>
      <c r="CTM21" s="530" t="s">
        <v>550</v>
      </c>
      <c r="CTN21" s="530" t="s">
        <v>550</v>
      </c>
      <c r="CTO21" s="530" t="s">
        <v>550</v>
      </c>
      <c r="CTP21" s="530" t="s">
        <v>550</v>
      </c>
      <c r="CTQ21" s="530" t="s">
        <v>550</v>
      </c>
      <c r="CTR21" s="530" t="s">
        <v>550</v>
      </c>
      <c r="CTS21" s="530" t="s">
        <v>550</v>
      </c>
      <c r="CTT21" s="530" t="s">
        <v>550</v>
      </c>
      <c r="CTU21" s="530" t="s">
        <v>550</v>
      </c>
      <c r="CTV21" s="530" t="s">
        <v>550</v>
      </c>
      <c r="CTW21" s="530" t="s">
        <v>550</v>
      </c>
      <c r="CTX21" s="530" t="s">
        <v>550</v>
      </c>
      <c r="CTY21" s="530" t="s">
        <v>550</v>
      </c>
      <c r="CTZ21" s="530" t="s">
        <v>550</v>
      </c>
      <c r="CUA21" s="530" t="s">
        <v>550</v>
      </c>
      <c r="CUB21" s="530" t="s">
        <v>550</v>
      </c>
      <c r="CUC21" s="530" t="s">
        <v>550</v>
      </c>
      <c r="CUD21" s="530" t="s">
        <v>550</v>
      </c>
      <c r="CUE21" s="530" t="s">
        <v>550</v>
      </c>
      <c r="CUF21" s="530" t="s">
        <v>550</v>
      </c>
      <c r="CUG21" s="530" t="s">
        <v>550</v>
      </c>
      <c r="CUH21" s="530" t="s">
        <v>550</v>
      </c>
      <c r="CUI21" s="530" t="s">
        <v>550</v>
      </c>
      <c r="CUJ21" s="530" t="s">
        <v>550</v>
      </c>
      <c r="CUK21" s="530" t="s">
        <v>550</v>
      </c>
      <c r="CUL21" s="530" t="s">
        <v>550</v>
      </c>
      <c r="CUM21" s="530" t="s">
        <v>550</v>
      </c>
      <c r="CUN21" s="530" t="s">
        <v>550</v>
      </c>
      <c r="CUO21" s="530" t="s">
        <v>550</v>
      </c>
      <c r="CUP21" s="530" t="s">
        <v>550</v>
      </c>
      <c r="CUQ21" s="530" t="s">
        <v>550</v>
      </c>
      <c r="CUR21" s="530" t="s">
        <v>550</v>
      </c>
      <c r="CUS21" s="530" t="s">
        <v>550</v>
      </c>
      <c r="CUT21" s="530" t="s">
        <v>550</v>
      </c>
      <c r="CUU21" s="530" t="s">
        <v>550</v>
      </c>
      <c r="CUV21" s="530" t="s">
        <v>550</v>
      </c>
      <c r="CUW21" s="530" t="s">
        <v>550</v>
      </c>
      <c r="CUX21" s="530" t="s">
        <v>550</v>
      </c>
      <c r="CUY21" s="530" t="s">
        <v>550</v>
      </c>
      <c r="CUZ21" s="530" t="s">
        <v>550</v>
      </c>
      <c r="CVA21" s="530" t="s">
        <v>550</v>
      </c>
      <c r="CVB21" s="530" t="s">
        <v>550</v>
      </c>
      <c r="CVC21" s="530" t="s">
        <v>550</v>
      </c>
      <c r="CVD21" s="530" t="s">
        <v>550</v>
      </c>
      <c r="CVE21" s="530" t="s">
        <v>550</v>
      </c>
      <c r="CVF21" s="530" t="s">
        <v>550</v>
      </c>
      <c r="CVG21" s="530" t="s">
        <v>550</v>
      </c>
      <c r="CVH21" s="530" t="s">
        <v>550</v>
      </c>
      <c r="CVI21" s="530" t="s">
        <v>550</v>
      </c>
      <c r="CVJ21" s="530" t="s">
        <v>550</v>
      </c>
      <c r="CVK21" s="530" t="s">
        <v>550</v>
      </c>
      <c r="CVL21" s="530" t="s">
        <v>550</v>
      </c>
      <c r="CVM21" s="530" t="s">
        <v>550</v>
      </c>
      <c r="CVN21" s="530" t="s">
        <v>550</v>
      </c>
      <c r="CVO21" s="530" t="s">
        <v>550</v>
      </c>
      <c r="CVP21" s="530" t="s">
        <v>550</v>
      </c>
      <c r="CVQ21" s="530" t="s">
        <v>550</v>
      </c>
      <c r="CVR21" s="530" t="s">
        <v>550</v>
      </c>
      <c r="CVS21" s="530" t="s">
        <v>550</v>
      </c>
      <c r="CVT21" s="530" t="s">
        <v>550</v>
      </c>
      <c r="CVU21" s="530" t="s">
        <v>550</v>
      </c>
      <c r="CVV21" s="530" t="s">
        <v>550</v>
      </c>
      <c r="CVW21" s="530" t="s">
        <v>550</v>
      </c>
      <c r="CVX21" s="530" t="s">
        <v>550</v>
      </c>
      <c r="CVY21" s="530" t="s">
        <v>550</v>
      </c>
      <c r="CVZ21" s="530" t="s">
        <v>550</v>
      </c>
      <c r="CWA21" s="530" t="s">
        <v>550</v>
      </c>
      <c r="CWB21" s="530" t="s">
        <v>550</v>
      </c>
      <c r="CWC21" s="530" t="s">
        <v>550</v>
      </c>
      <c r="CWD21" s="530" t="s">
        <v>550</v>
      </c>
      <c r="CWE21" s="530" t="s">
        <v>550</v>
      </c>
      <c r="CWF21" s="530" t="s">
        <v>550</v>
      </c>
      <c r="CWG21" s="530" t="s">
        <v>550</v>
      </c>
      <c r="CWH21" s="530" t="s">
        <v>550</v>
      </c>
      <c r="CWI21" s="530" t="s">
        <v>550</v>
      </c>
      <c r="CWJ21" s="530" t="s">
        <v>550</v>
      </c>
      <c r="CWK21" s="530" t="s">
        <v>550</v>
      </c>
      <c r="CWL21" s="530" t="s">
        <v>550</v>
      </c>
      <c r="CWM21" s="530" t="s">
        <v>550</v>
      </c>
      <c r="CWN21" s="530" t="s">
        <v>550</v>
      </c>
      <c r="CWO21" s="530" t="s">
        <v>550</v>
      </c>
      <c r="CWP21" s="530" t="s">
        <v>550</v>
      </c>
      <c r="CWQ21" s="530" t="s">
        <v>550</v>
      </c>
      <c r="CWR21" s="530" t="s">
        <v>550</v>
      </c>
      <c r="CWS21" s="530" t="s">
        <v>550</v>
      </c>
      <c r="CWT21" s="530" t="s">
        <v>550</v>
      </c>
      <c r="CWU21" s="530" t="s">
        <v>550</v>
      </c>
      <c r="CWV21" s="530" t="s">
        <v>550</v>
      </c>
      <c r="CWW21" s="530" t="s">
        <v>550</v>
      </c>
      <c r="CWX21" s="530" t="s">
        <v>550</v>
      </c>
      <c r="CWY21" s="530" t="s">
        <v>550</v>
      </c>
      <c r="CWZ21" s="530" t="s">
        <v>550</v>
      </c>
      <c r="CXA21" s="530" t="s">
        <v>550</v>
      </c>
      <c r="CXB21" s="530" t="s">
        <v>550</v>
      </c>
      <c r="CXC21" s="530" t="s">
        <v>550</v>
      </c>
      <c r="CXD21" s="530" t="s">
        <v>550</v>
      </c>
      <c r="CXE21" s="530" t="s">
        <v>550</v>
      </c>
      <c r="CXF21" s="530" t="s">
        <v>550</v>
      </c>
      <c r="CXG21" s="530" t="s">
        <v>550</v>
      </c>
      <c r="CXH21" s="530" t="s">
        <v>550</v>
      </c>
      <c r="CXI21" s="530" t="s">
        <v>550</v>
      </c>
      <c r="CXJ21" s="530" t="s">
        <v>550</v>
      </c>
      <c r="CXK21" s="530" t="s">
        <v>550</v>
      </c>
      <c r="CXL21" s="530" t="s">
        <v>550</v>
      </c>
      <c r="CXM21" s="530" t="s">
        <v>550</v>
      </c>
      <c r="CXN21" s="530" t="s">
        <v>550</v>
      </c>
      <c r="CXO21" s="530" t="s">
        <v>550</v>
      </c>
      <c r="CXP21" s="530" t="s">
        <v>550</v>
      </c>
      <c r="CXQ21" s="530" t="s">
        <v>550</v>
      </c>
      <c r="CXR21" s="530" t="s">
        <v>550</v>
      </c>
      <c r="CXS21" s="530" t="s">
        <v>550</v>
      </c>
      <c r="CXT21" s="530" t="s">
        <v>550</v>
      </c>
      <c r="CXU21" s="530" t="s">
        <v>550</v>
      </c>
      <c r="CXV21" s="530" t="s">
        <v>550</v>
      </c>
      <c r="CXW21" s="530" t="s">
        <v>550</v>
      </c>
      <c r="CXX21" s="530" t="s">
        <v>550</v>
      </c>
      <c r="CXY21" s="530" t="s">
        <v>550</v>
      </c>
      <c r="CXZ21" s="530" t="s">
        <v>550</v>
      </c>
      <c r="CYA21" s="530" t="s">
        <v>550</v>
      </c>
      <c r="CYB21" s="530" t="s">
        <v>550</v>
      </c>
      <c r="CYC21" s="530" t="s">
        <v>550</v>
      </c>
      <c r="CYD21" s="530" t="s">
        <v>550</v>
      </c>
      <c r="CYE21" s="530" t="s">
        <v>550</v>
      </c>
      <c r="CYF21" s="530" t="s">
        <v>550</v>
      </c>
      <c r="CYG21" s="530" t="s">
        <v>550</v>
      </c>
      <c r="CYH21" s="530" t="s">
        <v>550</v>
      </c>
      <c r="CYI21" s="530" t="s">
        <v>550</v>
      </c>
      <c r="CYJ21" s="530" t="s">
        <v>550</v>
      </c>
      <c r="CYK21" s="530" t="s">
        <v>550</v>
      </c>
      <c r="CYL21" s="530" t="s">
        <v>550</v>
      </c>
      <c r="CYM21" s="530" t="s">
        <v>550</v>
      </c>
      <c r="CYN21" s="530" t="s">
        <v>550</v>
      </c>
      <c r="CYO21" s="530" t="s">
        <v>550</v>
      </c>
      <c r="CYP21" s="530" t="s">
        <v>550</v>
      </c>
      <c r="CYQ21" s="530" t="s">
        <v>550</v>
      </c>
      <c r="CYR21" s="530" t="s">
        <v>550</v>
      </c>
      <c r="CYS21" s="530" t="s">
        <v>550</v>
      </c>
      <c r="CYT21" s="530" t="s">
        <v>550</v>
      </c>
      <c r="CYU21" s="530" t="s">
        <v>550</v>
      </c>
      <c r="CYV21" s="530" t="s">
        <v>550</v>
      </c>
      <c r="CYW21" s="530" t="s">
        <v>550</v>
      </c>
      <c r="CYX21" s="530" t="s">
        <v>550</v>
      </c>
      <c r="CYY21" s="530" t="s">
        <v>550</v>
      </c>
      <c r="CYZ21" s="530" t="s">
        <v>550</v>
      </c>
      <c r="CZA21" s="530" t="s">
        <v>550</v>
      </c>
      <c r="CZB21" s="530" t="s">
        <v>550</v>
      </c>
      <c r="CZC21" s="530" t="s">
        <v>550</v>
      </c>
      <c r="CZD21" s="530" t="s">
        <v>550</v>
      </c>
      <c r="CZE21" s="530" t="s">
        <v>550</v>
      </c>
      <c r="CZF21" s="530" t="s">
        <v>550</v>
      </c>
      <c r="CZG21" s="530" t="s">
        <v>550</v>
      </c>
      <c r="CZH21" s="530" t="s">
        <v>550</v>
      </c>
      <c r="CZI21" s="530" t="s">
        <v>550</v>
      </c>
      <c r="CZJ21" s="530" t="s">
        <v>550</v>
      </c>
      <c r="CZK21" s="530" t="s">
        <v>550</v>
      </c>
      <c r="CZL21" s="530" t="s">
        <v>550</v>
      </c>
      <c r="CZM21" s="530" t="s">
        <v>550</v>
      </c>
      <c r="CZN21" s="530" t="s">
        <v>550</v>
      </c>
      <c r="CZO21" s="530" t="s">
        <v>550</v>
      </c>
      <c r="CZP21" s="530" t="s">
        <v>550</v>
      </c>
      <c r="CZQ21" s="530" t="s">
        <v>550</v>
      </c>
      <c r="CZR21" s="530" t="s">
        <v>550</v>
      </c>
      <c r="CZS21" s="530" t="s">
        <v>550</v>
      </c>
      <c r="CZT21" s="530" t="s">
        <v>550</v>
      </c>
      <c r="CZU21" s="530" t="s">
        <v>550</v>
      </c>
      <c r="CZV21" s="530" t="s">
        <v>550</v>
      </c>
      <c r="CZW21" s="530" t="s">
        <v>550</v>
      </c>
      <c r="CZX21" s="530" t="s">
        <v>550</v>
      </c>
      <c r="CZY21" s="530" t="s">
        <v>550</v>
      </c>
      <c r="CZZ21" s="530" t="s">
        <v>550</v>
      </c>
      <c r="DAA21" s="530" t="s">
        <v>550</v>
      </c>
      <c r="DAB21" s="530" t="s">
        <v>550</v>
      </c>
      <c r="DAC21" s="530" t="s">
        <v>550</v>
      </c>
      <c r="DAD21" s="530" t="s">
        <v>550</v>
      </c>
      <c r="DAE21" s="530" t="s">
        <v>550</v>
      </c>
      <c r="DAF21" s="530" t="s">
        <v>550</v>
      </c>
      <c r="DAG21" s="530" t="s">
        <v>550</v>
      </c>
      <c r="DAH21" s="530" t="s">
        <v>550</v>
      </c>
      <c r="DAI21" s="530" t="s">
        <v>550</v>
      </c>
      <c r="DAJ21" s="530" t="s">
        <v>550</v>
      </c>
      <c r="DAK21" s="530" t="s">
        <v>550</v>
      </c>
      <c r="DAL21" s="530" t="s">
        <v>550</v>
      </c>
      <c r="DAM21" s="530" t="s">
        <v>550</v>
      </c>
      <c r="DAN21" s="530" t="s">
        <v>550</v>
      </c>
      <c r="DAO21" s="530" t="s">
        <v>550</v>
      </c>
      <c r="DAP21" s="530" t="s">
        <v>550</v>
      </c>
      <c r="DAQ21" s="530" t="s">
        <v>550</v>
      </c>
      <c r="DAR21" s="530" t="s">
        <v>550</v>
      </c>
      <c r="DAS21" s="530" t="s">
        <v>550</v>
      </c>
      <c r="DAT21" s="530" t="s">
        <v>550</v>
      </c>
      <c r="DAU21" s="530" t="s">
        <v>550</v>
      </c>
      <c r="DAV21" s="530" t="s">
        <v>550</v>
      </c>
      <c r="DAW21" s="530" t="s">
        <v>550</v>
      </c>
      <c r="DAX21" s="530" t="s">
        <v>550</v>
      </c>
      <c r="DAY21" s="530" t="s">
        <v>550</v>
      </c>
      <c r="DAZ21" s="530" t="s">
        <v>550</v>
      </c>
      <c r="DBA21" s="530" t="s">
        <v>550</v>
      </c>
      <c r="DBB21" s="530" t="s">
        <v>550</v>
      </c>
      <c r="DBC21" s="530" t="s">
        <v>550</v>
      </c>
      <c r="DBD21" s="530" t="s">
        <v>550</v>
      </c>
      <c r="DBE21" s="530" t="s">
        <v>550</v>
      </c>
      <c r="DBF21" s="530" t="s">
        <v>550</v>
      </c>
      <c r="DBG21" s="530" t="s">
        <v>550</v>
      </c>
      <c r="DBH21" s="530" t="s">
        <v>550</v>
      </c>
      <c r="DBI21" s="530" t="s">
        <v>550</v>
      </c>
      <c r="DBJ21" s="530" t="s">
        <v>550</v>
      </c>
      <c r="DBK21" s="530" t="s">
        <v>550</v>
      </c>
      <c r="DBL21" s="530" t="s">
        <v>550</v>
      </c>
      <c r="DBM21" s="530" t="s">
        <v>550</v>
      </c>
      <c r="DBN21" s="530" t="s">
        <v>550</v>
      </c>
      <c r="DBO21" s="530" t="s">
        <v>550</v>
      </c>
      <c r="DBP21" s="530" t="s">
        <v>550</v>
      </c>
      <c r="DBQ21" s="530" t="s">
        <v>550</v>
      </c>
      <c r="DBR21" s="530" t="s">
        <v>550</v>
      </c>
      <c r="DBS21" s="530" t="s">
        <v>550</v>
      </c>
      <c r="DBT21" s="530" t="s">
        <v>550</v>
      </c>
      <c r="DBU21" s="530" t="s">
        <v>550</v>
      </c>
      <c r="DBV21" s="530" t="s">
        <v>550</v>
      </c>
      <c r="DBW21" s="530" t="s">
        <v>550</v>
      </c>
      <c r="DBX21" s="530" t="s">
        <v>550</v>
      </c>
      <c r="DBY21" s="530" t="s">
        <v>550</v>
      </c>
      <c r="DBZ21" s="530" t="s">
        <v>550</v>
      </c>
      <c r="DCA21" s="530" t="s">
        <v>550</v>
      </c>
      <c r="DCB21" s="530" t="s">
        <v>550</v>
      </c>
      <c r="DCC21" s="530" t="s">
        <v>550</v>
      </c>
      <c r="DCD21" s="530" t="s">
        <v>550</v>
      </c>
      <c r="DCE21" s="530" t="s">
        <v>550</v>
      </c>
      <c r="DCF21" s="530" t="s">
        <v>550</v>
      </c>
      <c r="DCG21" s="530" t="s">
        <v>550</v>
      </c>
      <c r="DCH21" s="530" t="s">
        <v>550</v>
      </c>
      <c r="DCI21" s="530" t="s">
        <v>550</v>
      </c>
      <c r="DCJ21" s="530" t="s">
        <v>550</v>
      </c>
      <c r="DCK21" s="530" t="s">
        <v>550</v>
      </c>
      <c r="DCL21" s="530" t="s">
        <v>550</v>
      </c>
      <c r="DCM21" s="530" t="s">
        <v>550</v>
      </c>
      <c r="DCN21" s="530" t="s">
        <v>550</v>
      </c>
      <c r="DCO21" s="530" t="s">
        <v>550</v>
      </c>
      <c r="DCP21" s="530" t="s">
        <v>550</v>
      </c>
      <c r="DCQ21" s="530" t="s">
        <v>550</v>
      </c>
      <c r="DCR21" s="530" t="s">
        <v>550</v>
      </c>
      <c r="DCS21" s="530" t="s">
        <v>550</v>
      </c>
      <c r="DCT21" s="530" t="s">
        <v>550</v>
      </c>
      <c r="DCU21" s="530" t="s">
        <v>550</v>
      </c>
      <c r="DCV21" s="530" t="s">
        <v>550</v>
      </c>
      <c r="DCW21" s="530" t="s">
        <v>550</v>
      </c>
      <c r="DCX21" s="530" t="s">
        <v>550</v>
      </c>
      <c r="DCY21" s="530" t="s">
        <v>550</v>
      </c>
      <c r="DCZ21" s="530" t="s">
        <v>550</v>
      </c>
      <c r="DDA21" s="530" t="s">
        <v>550</v>
      </c>
      <c r="DDB21" s="530" t="s">
        <v>550</v>
      </c>
      <c r="DDC21" s="530" t="s">
        <v>550</v>
      </c>
      <c r="DDD21" s="530" t="s">
        <v>550</v>
      </c>
      <c r="DDE21" s="530" t="s">
        <v>550</v>
      </c>
      <c r="DDF21" s="530" t="s">
        <v>550</v>
      </c>
      <c r="DDG21" s="530" t="s">
        <v>550</v>
      </c>
      <c r="DDH21" s="530" t="s">
        <v>550</v>
      </c>
      <c r="DDI21" s="530" t="s">
        <v>550</v>
      </c>
      <c r="DDJ21" s="530" t="s">
        <v>550</v>
      </c>
      <c r="DDK21" s="530" t="s">
        <v>550</v>
      </c>
      <c r="DDL21" s="530" t="s">
        <v>550</v>
      </c>
      <c r="DDM21" s="530" t="s">
        <v>550</v>
      </c>
      <c r="DDN21" s="530" t="s">
        <v>550</v>
      </c>
      <c r="DDO21" s="530" t="s">
        <v>550</v>
      </c>
      <c r="DDP21" s="530" t="s">
        <v>550</v>
      </c>
      <c r="DDQ21" s="530" t="s">
        <v>550</v>
      </c>
      <c r="DDR21" s="530" t="s">
        <v>550</v>
      </c>
      <c r="DDS21" s="530" t="s">
        <v>550</v>
      </c>
      <c r="DDT21" s="530" t="s">
        <v>550</v>
      </c>
      <c r="DDU21" s="530" t="s">
        <v>550</v>
      </c>
      <c r="DDV21" s="530" t="s">
        <v>550</v>
      </c>
      <c r="DDW21" s="530" t="s">
        <v>550</v>
      </c>
      <c r="DDX21" s="530" t="s">
        <v>550</v>
      </c>
      <c r="DDY21" s="530" t="s">
        <v>550</v>
      </c>
      <c r="DDZ21" s="530" t="s">
        <v>550</v>
      </c>
      <c r="DEA21" s="530" t="s">
        <v>550</v>
      </c>
      <c r="DEB21" s="530" t="s">
        <v>550</v>
      </c>
      <c r="DEC21" s="530" t="s">
        <v>550</v>
      </c>
      <c r="DED21" s="530" t="s">
        <v>550</v>
      </c>
      <c r="DEE21" s="530" t="s">
        <v>550</v>
      </c>
      <c r="DEF21" s="530" t="s">
        <v>550</v>
      </c>
      <c r="DEG21" s="530" t="s">
        <v>550</v>
      </c>
      <c r="DEH21" s="530" t="s">
        <v>550</v>
      </c>
      <c r="DEI21" s="530" t="s">
        <v>550</v>
      </c>
      <c r="DEJ21" s="530" t="s">
        <v>550</v>
      </c>
      <c r="DEK21" s="530" t="s">
        <v>550</v>
      </c>
      <c r="DEL21" s="530" t="s">
        <v>550</v>
      </c>
      <c r="DEM21" s="530" t="s">
        <v>550</v>
      </c>
      <c r="DEN21" s="530" t="s">
        <v>550</v>
      </c>
      <c r="DEO21" s="530" t="s">
        <v>550</v>
      </c>
      <c r="DEP21" s="530" t="s">
        <v>550</v>
      </c>
      <c r="DEQ21" s="530" t="s">
        <v>550</v>
      </c>
      <c r="DER21" s="530" t="s">
        <v>550</v>
      </c>
      <c r="DES21" s="530" t="s">
        <v>550</v>
      </c>
      <c r="DET21" s="530" t="s">
        <v>550</v>
      </c>
      <c r="DEU21" s="530" t="s">
        <v>550</v>
      </c>
      <c r="DEV21" s="530" t="s">
        <v>550</v>
      </c>
      <c r="DEW21" s="530" t="s">
        <v>550</v>
      </c>
      <c r="DEX21" s="530" t="s">
        <v>550</v>
      </c>
      <c r="DEY21" s="530" t="s">
        <v>550</v>
      </c>
      <c r="DEZ21" s="530" t="s">
        <v>550</v>
      </c>
      <c r="DFA21" s="530" t="s">
        <v>550</v>
      </c>
      <c r="DFB21" s="530" t="s">
        <v>550</v>
      </c>
      <c r="DFC21" s="530" t="s">
        <v>550</v>
      </c>
      <c r="DFD21" s="530" t="s">
        <v>550</v>
      </c>
      <c r="DFE21" s="530" t="s">
        <v>550</v>
      </c>
      <c r="DFF21" s="530" t="s">
        <v>550</v>
      </c>
      <c r="DFG21" s="530" t="s">
        <v>550</v>
      </c>
      <c r="DFH21" s="530" t="s">
        <v>550</v>
      </c>
      <c r="DFI21" s="530" t="s">
        <v>550</v>
      </c>
      <c r="DFJ21" s="530" t="s">
        <v>550</v>
      </c>
      <c r="DFK21" s="530" t="s">
        <v>550</v>
      </c>
      <c r="DFL21" s="530" t="s">
        <v>550</v>
      </c>
      <c r="DFM21" s="530" t="s">
        <v>550</v>
      </c>
      <c r="DFN21" s="530" t="s">
        <v>550</v>
      </c>
      <c r="DFO21" s="530" t="s">
        <v>550</v>
      </c>
      <c r="DFP21" s="530" t="s">
        <v>550</v>
      </c>
      <c r="DFQ21" s="530" t="s">
        <v>550</v>
      </c>
      <c r="DFR21" s="530" t="s">
        <v>550</v>
      </c>
      <c r="DFS21" s="530" t="s">
        <v>550</v>
      </c>
      <c r="DFT21" s="530" t="s">
        <v>550</v>
      </c>
      <c r="DFU21" s="530" t="s">
        <v>550</v>
      </c>
      <c r="DFV21" s="530" t="s">
        <v>550</v>
      </c>
      <c r="DFW21" s="530" t="s">
        <v>550</v>
      </c>
      <c r="DFX21" s="530" t="s">
        <v>550</v>
      </c>
      <c r="DFY21" s="530" t="s">
        <v>550</v>
      </c>
      <c r="DFZ21" s="530" t="s">
        <v>550</v>
      </c>
      <c r="DGA21" s="530" t="s">
        <v>550</v>
      </c>
      <c r="DGB21" s="530" t="s">
        <v>550</v>
      </c>
      <c r="DGC21" s="530" t="s">
        <v>550</v>
      </c>
      <c r="DGD21" s="530" t="s">
        <v>550</v>
      </c>
      <c r="DGE21" s="530" t="s">
        <v>550</v>
      </c>
      <c r="DGF21" s="530" t="s">
        <v>550</v>
      </c>
      <c r="DGG21" s="530" t="s">
        <v>550</v>
      </c>
      <c r="DGH21" s="530" t="s">
        <v>550</v>
      </c>
      <c r="DGI21" s="530" t="s">
        <v>550</v>
      </c>
      <c r="DGJ21" s="530" t="s">
        <v>550</v>
      </c>
      <c r="DGK21" s="530" t="s">
        <v>550</v>
      </c>
      <c r="DGL21" s="530" t="s">
        <v>550</v>
      </c>
      <c r="DGM21" s="530" t="s">
        <v>550</v>
      </c>
      <c r="DGN21" s="530" t="s">
        <v>550</v>
      </c>
      <c r="DGO21" s="530" t="s">
        <v>550</v>
      </c>
      <c r="DGP21" s="530" t="s">
        <v>550</v>
      </c>
      <c r="DGQ21" s="530" t="s">
        <v>550</v>
      </c>
      <c r="DGR21" s="530" t="s">
        <v>550</v>
      </c>
      <c r="DGS21" s="530" t="s">
        <v>550</v>
      </c>
      <c r="DGT21" s="530" t="s">
        <v>550</v>
      </c>
      <c r="DGU21" s="530" t="s">
        <v>550</v>
      </c>
      <c r="DGV21" s="530" t="s">
        <v>550</v>
      </c>
      <c r="DGW21" s="530" t="s">
        <v>550</v>
      </c>
      <c r="DGX21" s="530" t="s">
        <v>550</v>
      </c>
      <c r="DGY21" s="530" t="s">
        <v>550</v>
      </c>
      <c r="DGZ21" s="530" t="s">
        <v>550</v>
      </c>
      <c r="DHA21" s="530" t="s">
        <v>550</v>
      </c>
      <c r="DHB21" s="530" t="s">
        <v>550</v>
      </c>
      <c r="DHC21" s="530" t="s">
        <v>550</v>
      </c>
      <c r="DHD21" s="530" t="s">
        <v>550</v>
      </c>
      <c r="DHE21" s="530" t="s">
        <v>550</v>
      </c>
      <c r="DHF21" s="530" t="s">
        <v>550</v>
      </c>
      <c r="DHG21" s="530" t="s">
        <v>550</v>
      </c>
      <c r="DHH21" s="530" t="s">
        <v>550</v>
      </c>
      <c r="DHI21" s="530" t="s">
        <v>550</v>
      </c>
      <c r="DHJ21" s="530" t="s">
        <v>550</v>
      </c>
      <c r="DHK21" s="530" t="s">
        <v>550</v>
      </c>
      <c r="DHL21" s="530" t="s">
        <v>550</v>
      </c>
      <c r="DHM21" s="530" t="s">
        <v>550</v>
      </c>
      <c r="DHN21" s="530" t="s">
        <v>550</v>
      </c>
      <c r="DHO21" s="530" t="s">
        <v>550</v>
      </c>
      <c r="DHP21" s="530" t="s">
        <v>550</v>
      </c>
      <c r="DHQ21" s="530" t="s">
        <v>550</v>
      </c>
      <c r="DHR21" s="530" t="s">
        <v>550</v>
      </c>
      <c r="DHS21" s="530" t="s">
        <v>550</v>
      </c>
      <c r="DHT21" s="530" t="s">
        <v>550</v>
      </c>
      <c r="DHU21" s="530" t="s">
        <v>550</v>
      </c>
      <c r="DHV21" s="530" t="s">
        <v>550</v>
      </c>
      <c r="DHW21" s="530" t="s">
        <v>550</v>
      </c>
      <c r="DHX21" s="530" t="s">
        <v>550</v>
      </c>
      <c r="DHY21" s="530" t="s">
        <v>550</v>
      </c>
      <c r="DHZ21" s="530" t="s">
        <v>550</v>
      </c>
      <c r="DIA21" s="530" t="s">
        <v>550</v>
      </c>
      <c r="DIB21" s="530" t="s">
        <v>550</v>
      </c>
      <c r="DIC21" s="530" t="s">
        <v>550</v>
      </c>
      <c r="DID21" s="530" t="s">
        <v>550</v>
      </c>
      <c r="DIE21" s="530" t="s">
        <v>550</v>
      </c>
      <c r="DIF21" s="530" t="s">
        <v>550</v>
      </c>
      <c r="DIG21" s="530" t="s">
        <v>550</v>
      </c>
      <c r="DIH21" s="530" t="s">
        <v>550</v>
      </c>
      <c r="DII21" s="530" t="s">
        <v>550</v>
      </c>
      <c r="DIJ21" s="530" t="s">
        <v>550</v>
      </c>
      <c r="DIK21" s="530" t="s">
        <v>550</v>
      </c>
      <c r="DIL21" s="530" t="s">
        <v>550</v>
      </c>
      <c r="DIM21" s="530" t="s">
        <v>550</v>
      </c>
      <c r="DIN21" s="530" t="s">
        <v>550</v>
      </c>
      <c r="DIO21" s="530" t="s">
        <v>550</v>
      </c>
      <c r="DIP21" s="530" t="s">
        <v>550</v>
      </c>
      <c r="DIQ21" s="530" t="s">
        <v>550</v>
      </c>
      <c r="DIR21" s="530" t="s">
        <v>550</v>
      </c>
      <c r="DIS21" s="530" t="s">
        <v>550</v>
      </c>
      <c r="DIT21" s="530" t="s">
        <v>550</v>
      </c>
      <c r="DIU21" s="530" t="s">
        <v>550</v>
      </c>
      <c r="DIV21" s="530" t="s">
        <v>550</v>
      </c>
      <c r="DIW21" s="530" t="s">
        <v>550</v>
      </c>
      <c r="DIX21" s="530" t="s">
        <v>550</v>
      </c>
      <c r="DIY21" s="530" t="s">
        <v>550</v>
      </c>
      <c r="DIZ21" s="530" t="s">
        <v>550</v>
      </c>
      <c r="DJA21" s="530" t="s">
        <v>550</v>
      </c>
      <c r="DJB21" s="530" t="s">
        <v>550</v>
      </c>
      <c r="DJC21" s="530" t="s">
        <v>550</v>
      </c>
      <c r="DJD21" s="530" t="s">
        <v>550</v>
      </c>
      <c r="DJE21" s="530" t="s">
        <v>550</v>
      </c>
      <c r="DJF21" s="530" t="s">
        <v>550</v>
      </c>
      <c r="DJG21" s="530" t="s">
        <v>550</v>
      </c>
      <c r="DJH21" s="530" t="s">
        <v>550</v>
      </c>
      <c r="DJI21" s="530" t="s">
        <v>550</v>
      </c>
      <c r="DJJ21" s="530" t="s">
        <v>550</v>
      </c>
      <c r="DJK21" s="530" t="s">
        <v>550</v>
      </c>
      <c r="DJL21" s="530" t="s">
        <v>550</v>
      </c>
      <c r="DJM21" s="530" t="s">
        <v>550</v>
      </c>
      <c r="DJN21" s="530" t="s">
        <v>550</v>
      </c>
      <c r="DJO21" s="530" t="s">
        <v>550</v>
      </c>
      <c r="DJP21" s="530" t="s">
        <v>550</v>
      </c>
      <c r="DJQ21" s="530" t="s">
        <v>550</v>
      </c>
      <c r="DJR21" s="530" t="s">
        <v>550</v>
      </c>
      <c r="DJS21" s="530" t="s">
        <v>550</v>
      </c>
      <c r="DJT21" s="530" t="s">
        <v>550</v>
      </c>
      <c r="DJU21" s="530" t="s">
        <v>550</v>
      </c>
      <c r="DJV21" s="530" t="s">
        <v>550</v>
      </c>
      <c r="DJW21" s="530" t="s">
        <v>550</v>
      </c>
      <c r="DJX21" s="530" t="s">
        <v>550</v>
      </c>
      <c r="DJY21" s="530" t="s">
        <v>550</v>
      </c>
      <c r="DJZ21" s="530" t="s">
        <v>550</v>
      </c>
      <c r="DKA21" s="530" t="s">
        <v>550</v>
      </c>
      <c r="DKB21" s="530" t="s">
        <v>550</v>
      </c>
      <c r="DKC21" s="530" t="s">
        <v>550</v>
      </c>
      <c r="DKD21" s="530" t="s">
        <v>550</v>
      </c>
      <c r="DKE21" s="530" t="s">
        <v>550</v>
      </c>
      <c r="DKF21" s="530" t="s">
        <v>550</v>
      </c>
      <c r="DKG21" s="530" t="s">
        <v>550</v>
      </c>
      <c r="DKH21" s="530" t="s">
        <v>550</v>
      </c>
      <c r="DKI21" s="530" t="s">
        <v>550</v>
      </c>
      <c r="DKJ21" s="530" t="s">
        <v>550</v>
      </c>
      <c r="DKK21" s="530" t="s">
        <v>550</v>
      </c>
      <c r="DKL21" s="530" t="s">
        <v>550</v>
      </c>
      <c r="DKM21" s="530" t="s">
        <v>550</v>
      </c>
      <c r="DKN21" s="530" t="s">
        <v>550</v>
      </c>
      <c r="DKO21" s="530" t="s">
        <v>550</v>
      </c>
      <c r="DKP21" s="530" t="s">
        <v>550</v>
      </c>
      <c r="DKQ21" s="530" t="s">
        <v>550</v>
      </c>
      <c r="DKR21" s="530" t="s">
        <v>550</v>
      </c>
      <c r="DKS21" s="530" t="s">
        <v>550</v>
      </c>
      <c r="DKT21" s="530" t="s">
        <v>550</v>
      </c>
      <c r="DKU21" s="530" t="s">
        <v>550</v>
      </c>
      <c r="DKV21" s="530" t="s">
        <v>550</v>
      </c>
      <c r="DKW21" s="530" t="s">
        <v>550</v>
      </c>
      <c r="DKX21" s="530" t="s">
        <v>550</v>
      </c>
      <c r="DKY21" s="530" t="s">
        <v>550</v>
      </c>
      <c r="DKZ21" s="530" t="s">
        <v>550</v>
      </c>
      <c r="DLA21" s="530" t="s">
        <v>550</v>
      </c>
      <c r="DLB21" s="530" t="s">
        <v>550</v>
      </c>
      <c r="DLC21" s="530" t="s">
        <v>550</v>
      </c>
      <c r="DLD21" s="530" t="s">
        <v>550</v>
      </c>
      <c r="DLE21" s="530" t="s">
        <v>550</v>
      </c>
      <c r="DLF21" s="530" t="s">
        <v>550</v>
      </c>
      <c r="DLG21" s="530" t="s">
        <v>550</v>
      </c>
      <c r="DLH21" s="530" t="s">
        <v>550</v>
      </c>
      <c r="DLI21" s="530" t="s">
        <v>550</v>
      </c>
      <c r="DLJ21" s="530" t="s">
        <v>550</v>
      </c>
      <c r="DLK21" s="530" t="s">
        <v>550</v>
      </c>
      <c r="DLL21" s="530" t="s">
        <v>550</v>
      </c>
      <c r="DLM21" s="530" t="s">
        <v>550</v>
      </c>
      <c r="DLN21" s="530" t="s">
        <v>550</v>
      </c>
      <c r="DLO21" s="530" t="s">
        <v>550</v>
      </c>
      <c r="DLP21" s="530" t="s">
        <v>550</v>
      </c>
      <c r="DLQ21" s="530" t="s">
        <v>550</v>
      </c>
      <c r="DLR21" s="530" t="s">
        <v>550</v>
      </c>
      <c r="DLS21" s="530" t="s">
        <v>550</v>
      </c>
      <c r="DLT21" s="530" t="s">
        <v>550</v>
      </c>
      <c r="DLU21" s="530" t="s">
        <v>550</v>
      </c>
      <c r="DLV21" s="530" t="s">
        <v>550</v>
      </c>
      <c r="DLW21" s="530" t="s">
        <v>550</v>
      </c>
      <c r="DLX21" s="530" t="s">
        <v>550</v>
      </c>
      <c r="DLY21" s="530" t="s">
        <v>550</v>
      </c>
      <c r="DLZ21" s="530" t="s">
        <v>550</v>
      </c>
      <c r="DMA21" s="530" t="s">
        <v>550</v>
      </c>
      <c r="DMB21" s="530" t="s">
        <v>550</v>
      </c>
      <c r="DMC21" s="530" t="s">
        <v>550</v>
      </c>
      <c r="DMD21" s="530" t="s">
        <v>550</v>
      </c>
      <c r="DME21" s="530" t="s">
        <v>550</v>
      </c>
      <c r="DMF21" s="530" t="s">
        <v>550</v>
      </c>
      <c r="DMG21" s="530" t="s">
        <v>550</v>
      </c>
      <c r="DMH21" s="530" t="s">
        <v>550</v>
      </c>
      <c r="DMI21" s="530" t="s">
        <v>550</v>
      </c>
      <c r="DMJ21" s="530" t="s">
        <v>550</v>
      </c>
      <c r="DMK21" s="530" t="s">
        <v>550</v>
      </c>
      <c r="DML21" s="530" t="s">
        <v>550</v>
      </c>
      <c r="DMM21" s="530" t="s">
        <v>550</v>
      </c>
      <c r="DMN21" s="530" t="s">
        <v>550</v>
      </c>
      <c r="DMO21" s="530" t="s">
        <v>550</v>
      </c>
      <c r="DMP21" s="530" t="s">
        <v>550</v>
      </c>
      <c r="DMQ21" s="530" t="s">
        <v>550</v>
      </c>
      <c r="DMR21" s="530" t="s">
        <v>550</v>
      </c>
      <c r="DMS21" s="530" t="s">
        <v>550</v>
      </c>
      <c r="DMT21" s="530" t="s">
        <v>550</v>
      </c>
      <c r="DMU21" s="530" t="s">
        <v>550</v>
      </c>
      <c r="DMV21" s="530" t="s">
        <v>550</v>
      </c>
      <c r="DMW21" s="530" t="s">
        <v>550</v>
      </c>
      <c r="DMX21" s="530" t="s">
        <v>550</v>
      </c>
      <c r="DMY21" s="530" t="s">
        <v>550</v>
      </c>
      <c r="DMZ21" s="530" t="s">
        <v>550</v>
      </c>
      <c r="DNA21" s="530" t="s">
        <v>550</v>
      </c>
      <c r="DNB21" s="530" t="s">
        <v>550</v>
      </c>
      <c r="DNC21" s="530" t="s">
        <v>550</v>
      </c>
      <c r="DND21" s="530" t="s">
        <v>550</v>
      </c>
      <c r="DNE21" s="530" t="s">
        <v>550</v>
      </c>
      <c r="DNF21" s="530" t="s">
        <v>550</v>
      </c>
      <c r="DNG21" s="530" t="s">
        <v>550</v>
      </c>
      <c r="DNH21" s="530" t="s">
        <v>550</v>
      </c>
      <c r="DNI21" s="530" t="s">
        <v>550</v>
      </c>
      <c r="DNJ21" s="530" t="s">
        <v>550</v>
      </c>
      <c r="DNK21" s="530" t="s">
        <v>550</v>
      </c>
      <c r="DNL21" s="530" t="s">
        <v>550</v>
      </c>
      <c r="DNM21" s="530" t="s">
        <v>550</v>
      </c>
      <c r="DNN21" s="530" t="s">
        <v>550</v>
      </c>
      <c r="DNO21" s="530" t="s">
        <v>550</v>
      </c>
      <c r="DNP21" s="530" t="s">
        <v>550</v>
      </c>
      <c r="DNQ21" s="530" t="s">
        <v>550</v>
      </c>
      <c r="DNR21" s="530" t="s">
        <v>550</v>
      </c>
      <c r="DNS21" s="530" t="s">
        <v>550</v>
      </c>
      <c r="DNT21" s="530" t="s">
        <v>550</v>
      </c>
      <c r="DNU21" s="530" t="s">
        <v>550</v>
      </c>
      <c r="DNV21" s="530" t="s">
        <v>550</v>
      </c>
      <c r="DNW21" s="530" t="s">
        <v>550</v>
      </c>
      <c r="DNX21" s="530" t="s">
        <v>550</v>
      </c>
      <c r="DNY21" s="530" t="s">
        <v>550</v>
      </c>
      <c r="DNZ21" s="530" t="s">
        <v>550</v>
      </c>
      <c r="DOA21" s="530" t="s">
        <v>550</v>
      </c>
      <c r="DOB21" s="530" t="s">
        <v>550</v>
      </c>
      <c r="DOC21" s="530" t="s">
        <v>550</v>
      </c>
      <c r="DOD21" s="530" t="s">
        <v>550</v>
      </c>
      <c r="DOE21" s="530" t="s">
        <v>550</v>
      </c>
      <c r="DOF21" s="530" t="s">
        <v>550</v>
      </c>
      <c r="DOG21" s="530" t="s">
        <v>550</v>
      </c>
      <c r="DOH21" s="530" t="s">
        <v>550</v>
      </c>
      <c r="DOI21" s="530" t="s">
        <v>550</v>
      </c>
      <c r="DOJ21" s="530" t="s">
        <v>550</v>
      </c>
      <c r="DOK21" s="530" t="s">
        <v>550</v>
      </c>
      <c r="DOL21" s="530" t="s">
        <v>550</v>
      </c>
      <c r="DOM21" s="530" t="s">
        <v>550</v>
      </c>
      <c r="DON21" s="530" t="s">
        <v>550</v>
      </c>
      <c r="DOO21" s="530" t="s">
        <v>550</v>
      </c>
      <c r="DOP21" s="530" t="s">
        <v>550</v>
      </c>
      <c r="DOQ21" s="530" t="s">
        <v>550</v>
      </c>
      <c r="DOR21" s="530" t="s">
        <v>550</v>
      </c>
      <c r="DOS21" s="530" t="s">
        <v>550</v>
      </c>
      <c r="DOT21" s="530" t="s">
        <v>550</v>
      </c>
      <c r="DOU21" s="530" t="s">
        <v>550</v>
      </c>
      <c r="DOV21" s="530" t="s">
        <v>550</v>
      </c>
      <c r="DOW21" s="530" t="s">
        <v>550</v>
      </c>
      <c r="DOX21" s="530" t="s">
        <v>550</v>
      </c>
      <c r="DOY21" s="530" t="s">
        <v>550</v>
      </c>
      <c r="DOZ21" s="530" t="s">
        <v>550</v>
      </c>
      <c r="DPA21" s="530" t="s">
        <v>550</v>
      </c>
      <c r="DPB21" s="530" t="s">
        <v>550</v>
      </c>
      <c r="DPC21" s="530" t="s">
        <v>550</v>
      </c>
      <c r="DPD21" s="530" t="s">
        <v>550</v>
      </c>
      <c r="DPE21" s="530" t="s">
        <v>550</v>
      </c>
      <c r="DPF21" s="530" t="s">
        <v>550</v>
      </c>
      <c r="DPG21" s="530" t="s">
        <v>550</v>
      </c>
      <c r="DPH21" s="530" t="s">
        <v>550</v>
      </c>
      <c r="DPI21" s="530" t="s">
        <v>550</v>
      </c>
      <c r="DPJ21" s="530" t="s">
        <v>550</v>
      </c>
      <c r="DPK21" s="530" t="s">
        <v>550</v>
      </c>
      <c r="DPL21" s="530" t="s">
        <v>550</v>
      </c>
      <c r="DPM21" s="530" t="s">
        <v>550</v>
      </c>
      <c r="DPN21" s="530" t="s">
        <v>550</v>
      </c>
      <c r="DPO21" s="530" t="s">
        <v>550</v>
      </c>
      <c r="DPP21" s="530" t="s">
        <v>550</v>
      </c>
      <c r="DPQ21" s="530" t="s">
        <v>550</v>
      </c>
      <c r="DPR21" s="530" t="s">
        <v>550</v>
      </c>
      <c r="DPS21" s="530" t="s">
        <v>550</v>
      </c>
      <c r="DPT21" s="530" t="s">
        <v>550</v>
      </c>
      <c r="DPU21" s="530" t="s">
        <v>550</v>
      </c>
      <c r="DPV21" s="530" t="s">
        <v>550</v>
      </c>
      <c r="DPW21" s="530" t="s">
        <v>550</v>
      </c>
      <c r="DPX21" s="530" t="s">
        <v>550</v>
      </c>
      <c r="DPY21" s="530" t="s">
        <v>550</v>
      </c>
      <c r="DPZ21" s="530" t="s">
        <v>550</v>
      </c>
      <c r="DQA21" s="530" t="s">
        <v>550</v>
      </c>
      <c r="DQB21" s="530" t="s">
        <v>550</v>
      </c>
      <c r="DQC21" s="530" t="s">
        <v>550</v>
      </c>
      <c r="DQD21" s="530" t="s">
        <v>550</v>
      </c>
      <c r="DQE21" s="530" t="s">
        <v>550</v>
      </c>
      <c r="DQF21" s="530" t="s">
        <v>550</v>
      </c>
      <c r="DQG21" s="530" t="s">
        <v>550</v>
      </c>
      <c r="DQH21" s="530" t="s">
        <v>550</v>
      </c>
      <c r="DQI21" s="530" t="s">
        <v>550</v>
      </c>
      <c r="DQJ21" s="530" t="s">
        <v>550</v>
      </c>
      <c r="DQK21" s="530" t="s">
        <v>550</v>
      </c>
      <c r="DQL21" s="530" t="s">
        <v>550</v>
      </c>
      <c r="DQM21" s="530" t="s">
        <v>550</v>
      </c>
      <c r="DQN21" s="530" t="s">
        <v>550</v>
      </c>
      <c r="DQO21" s="530" t="s">
        <v>550</v>
      </c>
      <c r="DQP21" s="530" t="s">
        <v>550</v>
      </c>
      <c r="DQQ21" s="530" t="s">
        <v>550</v>
      </c>
      <c r="DQR21" s="530" t="s">
        <v>550</v>
      </c>
      <c r="DQS21" s="530" t="s">
        <v>550</v>
      </c>
      <c r="DQT21" s="530" t="s">
        <v>550</v>
      </c>
      <c r="DQU21" s="530" t="s">
        <v>550</v>
      </c>
      <c r="DQV21" s="530" t="s">
        <v>550</v>
      </c>
      <c r="DQW21" s="530" t="s">
        <v>550</v>
      </c>
      <c r="DQX21" s="530" t="s">
        <v>550</v>
      </c>
      <c r="DQY21" s="530" t="s">
        <v>550</v>
      </c>
      <c r="DQZ21" s="530" t="s">
        <v>550</v>
      </c>
      <c r="DRA21" s="530" t="s">
        <v>550</v>
      </c>
      <c r="DRB21" s="530" t="s">
        <v>550</v>
      </c>
      <c r="DRC21" s="530" t="s">
        <v>550</v>
      </c>
      <c r="DRD21" s="530" t="s">
        <v>550</v>
      </c>
      <c r="DRE21" s="530" t="s">
        <v>550</v>
      </c>
      <c r="DRF21" s="530" t="s">
        <v>550</v>
      </c>
      <c r="DRG21" s="530" t="s">
        <v>550</v>
      </c>
      <c r="DRH21" s="530" t="s">
        <v>550</v>
      </c>
      <c r="DRI21" s="530" t="s">
        <v>550</v>
      </c>
      <c r="DRJ21" s="530" t="s">
        <v>550</v>
      </c>
      <c r="DRK21" s="530" t="s">
        <v>550</v>
      </c>
      <c r="DRL21" s="530" t="s">
        <v>550</v>
      </c>
      <c r="DRM21" s="530" t="s">
        <v>550</v>
      </c>
      <c r="DRN21" s="530" t="s">
        <v>550</v>
      </c>
      <c r="DRO21" s="530" t="s">
        <v>550</v>
      </c>
      <c r="DRP21" s="530" t="s">
        <v>550</v>
      </c>
      <c r="DRQ21" s="530" t="s">
        <v>550</v>
      </c>
      <c r="DRR21" s="530" t="s">
        <v>550</v>
      </c>
      <c r="DRS21" s="530" t="s">
        <v>550</v>
      </c>
      <c r="DRT21" s="530" t="s">
        <v>550</v>
      </c>
      <c r="DRU21" s="530" t="s">
        <v>550</v>
      </c>
      <c r="DRV21" s="530" t="s">
        <v>550</v>
      </c>
      <c r="DRW21" s="530" t="s">
        <v>550</v>
      </c>
      <c r="DRX21" s="530" t="s">
        <v>550</v>
      </c>
      <c r="DRY21" s="530" t="s">
        <v>550</v>
      </c>
      <c r="DRZ21" s="530" t="s">
        <v>550</v>
      </c>
      <c r="DSA21" s="530" t="s">
        <v>550</v>
      </c>
      <c r="DSB21" s="530" t="s">
        <v>550</v>
      </c>
      <c r="DSC21" s="530" t="s">
        <v>550</v>
      </c>
      <c r="DSD21" s="530" t="s">
        <v>550</v>
      </c>
      <c r="DSE21" s="530" t="s">
        <v>550</v>
      </c>
      <c r="DSF21" s="530" t="s">
        <v>550</v>
      </c>
      <c r="DSG21" s="530" t="s">
        <v>550</v>
      </c>
      <c r="DSH21" s="530" t="s">
        <v>550</v>
      </c>
      <c r="DSI21" s="530" t="s">
        <v>550</v>
      </c>
      <c r="DSJ21" s="530" t="s">
        <v>550</v>
      </c>
      <c r="DSK21" s="530" t="s">
        <v>550</v>
      </c>
      <c r="DSL21" s="530" t="s">
        <v>550</v>
      </c>
      <c r="DSM21" s="530" t="s">
        <v>550</v>
      </c>
      <c r="DSN21" s="530" t="s">
        <v>550</v>
      </c>
      <c r="DSO21" s="530" t="s">
        <v>550</v>
      </c>
      <c r="DSP21" s="530" t="s">
        <v>550</v>
      </c>
      <c r="DSQ21" s="530" t="s">
        <v>550</v>
      </c>
      <c r="DSR21" s="530" t="s">
        <v>550</v>
      </c>
      <c r="DSS21" s="530" t="s">
        <v>550</v>
      </c>
      <c r="DST21" s="530" t="s">
        <v>550</v>
      </c>
      <c r="DSU21" s="530" t="s">
        <v>550</v>
      </c>
      <c r="DSV21" s="530" t="s">
        <v>550</v>
      </c>
      <c r="DSW21" s="530" t="s">
        <v>550</v>
      </c>
      <c r="DSX21" s="530" t="s">
        <v>550</v>
      </c>
      <c r="DSY21" s="530" t="s">
        <v>550</v>
      </c>
      <c r="DSZ21" s="530" t="s">
        <v>550</v>
      </c>
      <c r="DTA21" s="530" t="s">
        <v>550</v>
      </c>
      <c r="DTB21" s="530" t="s">
        <v>550</v>
      </c>
      <c r="DTC21" s="530" t="s">
        <v>550</v>
      </c>
      <c r="DTD21" s="530" t="s">
        <v>550</v>
      </c>
      <c r="DTE21" s="530" t="s">
        <v>550</v>
      </c>
      <c r="DTF21" s="530" t="s">
        <v>550</v>
      </c>
      <c r="DTG21" s="530" t="s">
        <v>550</v>
      </c>
      <c r="DTH21" s="530" t="s">
        <v>550</v>
      </c>
      <c r="DTI21" s="530" t="s">
        <v>550</v>
      </c>
      <c r="DTJ21" s="530" t="s">
        <v>550</v>
      </c>
      <c r="DTK21" s="530" t="s">
        <v>550</v>
      </c>
      <c r="DTL21" s="530" t="s">
        <v>550</v>
      </c>
      <c r="DTM21" s="530" t="s">
        <v>550</v>
      </c>
      <c r="DTN21" s="530" t="s">
        <v>550</v>
      </c>
      <c r="DTO21" s="530" t="s">
        <v>550</v>
      </c>
      <c r="DTP21" s="530" t="s">
        <v>550</v>
      </c>
      <c r="DTQ21" s="530" t="s">
        <v>550</v>
      </c>
      <c r="DTR21" s="530" t="s">
        <v>550</v>
      </c>
      <c r="DTS21" s="530" t="s">
        <v>550</v>
      </c>
      <c r="DTT21" s="530" t="s">
        <v>550</v>
      </c>
      <c r="DTU21" s="530" t="s">
        <v>550</v>
      </c>
      <c r="DTV21" s="530" t="s">
        <v>550</v>
      </c>
      <c r="DTW21" s="530" t="s">
        <v>550</v>
      </c>
      <c r="DTX21" s="530" t="s">
        <v>550</v>
      </c>
      <c r="DTY21" s="530" t="s">
        <v>550</v>
      </c>
      <c r="DTZ21" s="530" t="s">
        <v>550</v>
      </c>
      <c r="DUA21" s="530" t="s">
        <v>550</v>
      </c>
      <c r="DUB21" s="530" t="s">
        <v>550</v>
      </c>
      <c r="DUC21" s="530" t="s">
        <v>550</v>
      </c>
      <c r="DUD21" s="530" t="s">
        <v>550</v>
      </c>
      <c r="DUE21" s="530" t="s">
        <v>550</v>
      </c>
      <c r="DUF21" s="530" t="s">
        <v>550</v>
      </c>
      <c r="DUG21" s="530" t="s">
        <v>550</v>
      </c>
      <c r="DUH21" s="530" t="s">
        <v>550</v>
      </c>
      <c r="DUI21" s="530" t="s">
        <v>550</v>
      </c>
      <c r="DUJ21" s="530" t="s">
        <v>550</v>
      </c>
      <c r="DUK21" s="530" t="s">
        <v>550</v>
      </c>
      <c r="DUL21" s="530" t="s">
        <v>550</v>
      </c>
      <c r="DUM21" s="530" t="s">
        <v>550</v>
      </c>
      <c r="DUN21" s="530" t="s">
        <v>550</v>
      </c>
      <c r="DUO21" s="530" t="s">
        <v>550</v>
      </c>
      <c r="DUP21" s="530" t="s">
        <v>550</v>
      </c>
      <c r="DUQ21" s="530" t="s">
        <v>550</v>
      </c>
      <c r="DUR21" s="530" t="s">
        <v>550</v>
      </c>
      <c r="DUS21" s="530" t="s">
        <v>550</v>
      </c>
      <c r="DUT21" s="530" t="s">
        <v>550</v>
      </c>
      <c r="DUU21" s="530" t="s">
        <v>550</v>
      </c>
      <c r="DUV21" s="530" t="s">
        <v>550</v>
      </c>
      <c r="DUW21" s="530" t="s">
        <v>550</v>
      </c>
      <c r="DUX21" s="530" t="s">
        <v>550</v>
      </c>
      <c r="DUY21" s="530" t="s">
        <v>550</v>
      </c>
      <c r="DUZ21" s="530" t="s">
        <v>550</v>
      </c>
      <c r="DVA21" s="530" t="s">
        <v>550</v>
      </c>
      <c r="DVB21" s="530" t="s">
        <v>550</v>
      </c>
      <c r="DVC21" s="530" t="s">
        <v>550</v>
      </c>
      <c r="DVD21" s="530" t="s">
        <v>550</v>
      </c>
      <c r="DVE21" s="530" t="s">
        <v>550</v>
      </c>
      <c r="DVF21" s="530" t="s">
        <v>550</v>
      </c>
      <c r="DVG21" s="530" t="s">
        <v>550</v>
      </c>
      <c r="DVH21" s="530" t="s">
        <v>550</v>
      </c>
      <c r="DVI21" s="530" t="s">
        <v>550</v>
      </c>
      <c r="DVJ21" s="530" t="s">
        <v>550</v>
      </c>
      <c r="DVK21" s="530" t="s">
        <v>550</v>
      </c>
      <c r="DVL21" s="530" t="s">
        <v>550</v>
      </c>
      <c r="DVM21" s="530" t="s">
        <v>550</v>
      </c>
      <c r="DVN21" s="530" t="s">
        <v>550</v>
      </c>
      <c r="DVO21" s="530" t="s">
        <v>550</v>
      </c>
      <c r="DVP21" s="530" t="s">
        <v>550</v>
      </c>
      <c r="DVQ21" s="530" t="s">
        <v>550</v>
      </c>
      <c r="DVR21" s="530" t="s">
        <v>550</v>
      </c>
      <c r="DVS21" s="530" t="s">
        <v>550</v>
      </c>
      <c r="DVT21" s="530" t="s">
        <v>550</v>
      </c>
      <c r="DVU21" s="530" t="s">
        <v>550</v>
      </c>
      <c r="DVV21" s="530" t="s">
        <v>550</v>
      </c>
      <c r="DVW21" s="530" t="s">
        <v>550</v>
      </c>
      <c r="DVX21" s="530" t="s">
        <v>550</v>
      </c>
      <c r="DVY21" s="530" t="s">
        <v>550</v>
      </c>
      <c r="DVZ21" s="530" t="s">
        <v>550</v>
      </c>
      <c r="DWA21" s="530" t="s">
        <v>550</v>
      </c>
      <c r="DWB21" s="530" t="s">
        <v>550</v>
      </c>
      <c r="DWC21" s="530" t="s">
        <v>550</v>
      </c>
      <c r="DWD21" s="530" t="s">
        <v>550</v>
      </c>
      <c r="DWE21" s="530" t="s">
        <v>550</v>
      </c>
      <c r="DWF21" s="530" t="s">
        <v>550</v>
      </c>
      <c r="DWG21" s="530" t="s">
        <v>550</v>
      </c>
      <c r="DWH21" s="530" t="s">
        <v>550</v>
      </c>
      <c r="DWI21" s="530" t="s">
        <v>550</v>
      </c>
      <c r="DWJ21" s="530" t="s">
        <v>550</v>
      </c>
      <c r="DWK21" s="530" t="s">
        <v>550</v>
      </c>
      <c r="DWL21" s="530" t="s">
        <v>550</v>
      </c>
      <c r="DWM21" s="530" t="s">
        <v>550</v>
      </c>
      <c r="DWN21" s="530" t="s">
        <v>550</v>
      </c>
      <c r="DWO21" s="530" t="s">
        <v>550</v>
      </c>
      <c r="DWP21" s="530" t="s">
        <v>550</v>
      </c>
      <c r="DWQ21" s="530" t="s">
        <v>550</v>
      </c>
      <c r="DWR21" s="530" t="s">
        <v>550</v>
      </c>
      <c r="DWS21" s="530" t="s">
        <v>550</v>
      </c>
      <c r="DWT21" s="530" t="s">
        <v>550</v>
      </c>
      <c r="DWU21" s="530" t="s">
        <v>550</v>
      </c>
      <c r="DWV21" s="530" t="s">
        <v>550</v>
      </c>
      <c r="DWW21" s="530" t="s">
        <v>550</v>
      </c>
      <c r="DWX21" s="530" t="s">
        <v>550</v>
      </c>
      <c r="DWY21" s="530" t="s">
        <v>550</v>
      </c>
      <c r="DWZ21" s="530" t="s">
        <v>550</v>
      </c>
      <c r="DXA21" s="530" t="s">
        <v>550</v>
      </c>
      <c r="DXB21" s="530" t="s">
        <v>550</v>
      </c>
      <c r="DXC21" s="530" t="s">
        <v>550</v>
      </c>
      <c r="DXD21" s="530" t="s">
        <v>550</v>
      </c>
      <c r="DXE21" s="530" t="s">
        <v>550</v>
      </c>
      <c r="DXF21" s="530" t="s">
        <v>550</v>
      </c>
      <c r="DXG21" s="530" t="s">
        <v>550</v>
      </c>
      <c r="DXH21" s="530" t="s">
        <v>550</v>
      </c>
      <c r="DXI21" s="530" t="s">
        <v>550</v>
      </c>
      <c r="DXJ21" s="530" t="s">
        <v>550</v>
      </c>
      <c r="DXK21" s="530" t="s">
        <v>550</v>
      </c>
      <c r="DXL21" s="530" t="s">
        <v>550</v>
      </c>
      <c r="DXM21" s="530" t="s">
        <v>550</v>
      </c>
      <c r="DXN21" s="530" t="s">
        <v>550</v>
      </c>
      <c r="DXO21" s="530" t="s">
        <v>550</v>
      </c>
      <c r="DXP21" s="530" t="s">
        <v>550</v>
      </c>
      <c r="DXQ21" s="530" t="s">
        <v>550</v>
      </c>
      <c r="DXR21" s="530" t="s">
        <v>550</v>
      </c>
      <c r="DXS21" s="530" t="s">
        <v>550</v>
      </c>
      <c r="DXT21" s="530" t="s">
        <v>550</v>
      </c>
      <c r="DXU21" s="530" t="s">
        <v>550</v>
      </c>
      <c r="DXV21" s="530" t="s">
        <v>550</v>
      </c>
      <c r="DXW21" s="530" t="s">
        <v>550</v>
      </c>
      <c r="DXX21" s="530" t="s">
        <v>550</v>
      </c>
      <c r="DXY21" s="530" t="s">
        <v>550</v>
      </c>
      <c r="DXZ21" s="530" t="s">
        <v>550</v>
      </c>
      <c r="DYA21" s="530" t="s">
        <v>550</v>
      </c>
      <c r="DYB21" s="530" t="s">
        <v>550</v>
      </c>
      <c r="DYC21" s="530" t="s">
        <v>550</v>
      </c>
      <c r="DYD21" s="530" t="s">
        <v>550</v>
      </c>
      <c r="DYE21" s="530" t="s">
        <v>550</v>
      </c>
      <c r="DYF21" s="530" t="s">
        <v>550</v>
      </c>
      <c r="DYG21" s="530" t="s">
        <v>550</v>
      </c>
      <c r="DYH21" s="530" t="s">
        <v>550</v>
      </c>
      <c r="DYI21" s="530" t="s">
        <v>550</v>
      </c>
      <c r="DYJ21" s="530" t="s">
        <v>550</v>
      </c>
      <c r="DYK21" s="530" t="s">
        <v>550</v>
      </c>
      <c r="DYL21" s="530" t="s">
        <v>550</v>
      </c>
      <c r="DYM21" s="530" t="s">
        <v>550</v>
      </c>
      <c r="DYN21" s="530" t="s">
        <v>550</v>
      </c>
      <c r="DYO21" s="530" t="s">
        <v>550</v>
      </c>
      <c r="DYP21" s="530" t="s">
        <v>550</v>
      </c>
      <c r="DYQ21" s="530" t="s">
        <v>550</v>
      </c>
      <c r="DYR21" s="530" t="s">
        <v>550</v>
      </c>
      <c r="DYS21" s="530" t="s">
        <v>550</v>
      </c>
      <c r="DYT21" s="530" t="s">
        <v>550</v>
      </c>
      <c r="DYU21" s="530" t="s">
        <v>550</v>
      </c>
      <c r="DYV21" s="530" t="s">
        <v>550</v>
      </c>
      <c r="DYW21" s="530" t="s">
        <v>550</v>
      </c>
      <c r="DYX21" s="530" t="s">
        <v>550</v>
      </c>
      <c r="DYY21" s="530" t="s">
        <v>550</v>
      </c>
      <c r="DYZ21" s="530" t="s">
        <v>550</v>
      </c>
      <c r="DZA21" s="530" t="s">
        <v>550</v>
      </c>
      <c r="DZB21" s="530" t="s">
        <v>550</v>
      </c>
      <c r="DZC21" s="530" t="s">
        <v>550</v>
      </c>
      <c r="DZD21" s="530" t="s">
        <v>550</v>
      </c>
      <c r="DZE21" s="530" t="s">
        <v>550</v>
      </c>
      <c r="DZF21" s="530" t="s">
        <v>550</v>
      </c>
      <c r="DZG21" s="530" t="s">
        <v>550</v>
      </c>
      <c r="DZH21" s="530" t="s">
        <v>550</v>
      </c>
      <c r="DZI21" s="530" t="s">
        <v>550</v>
      </c>
      <c r="DZJ21" s="530" t="s">
        <v>550</v>
      </c>
      <c r="DZK21" s="530" t="s">
        <v>550</v>
      </c>
      <c r="DZL21" s="530" t="s">
        <v>550</v>
      </c>
      <c r="DZM21" s="530" t="s">
        <v>550</v>
      </c>
      <c r="DZN21" s="530" t="s">
        <v>550</v>
      </c>
      <c r="DZO21" s="530" t="s">
        <v>550</v>
      </c>
      <c r="DZP21" s="530" t="s">
        <v>550</v>
      </c>
      <c r="DZQ21" s="530" t="s">
        <v>550</v>
      </c>
      <c r="DZR21" s="530" t="s">
        <v>550</v>
      </c>
      <c r="DZS21" s="530" t="s">
        <v>550</v>
      </c>
      <c r="DZT21" s="530" t="s">
        <v>550</v>
      </c>
      <c r="DZU21" s="530" t="s">
        <v>550</v>
      </c>
      <c r="DZV21" s="530" t="s">
        <v>550</v>
      </c>
      <c r="DZW21" s="530" t="s">
        <v>550</v>
      </c>
      <c r="DZX21" s="530" t="s">
        <v>550</v>
      </c>
      <c r="DZY21" s="530" t="s">
        <v>550</v>
      </c>
      <c r="DZZ21" s="530" t="s">
        <v>550</v>
      </c>
      <c r="EAA21" s="530" t="s">
        <v>550</v>
      </c>
      <c r="EAB21" s="530" t="s">
        <v>550</v>
      </c>
      <c r="EAC21" s="530" t="s">
        <v>550</v>
      </c>
      <c r="EAD21" s="530" t="s">
        <v>550</v>
      </c>
      <c r="EAE21" s="530" t="s">
        <v>550</v>
      </c>
      <c r="EAF21" s="530" t="s">
        <v>550</v>
      </c>
      <c r="EAG21" s="530" t="s">
        <v>550</v>
      </c>
      <c r="EAH21" s="530" t="s">
        <v>550</v>
      </c>
      <c r="EAI21" s="530" t="s">
        <v>550</v>
      </c>
      <c r="EAJ21" s="530" t="s">
        <v>550</v>
      </c>
      <c r="EAK21" s="530" t="s">
        <v>550</v>
      </c>
      <c r="EAL21" s="530" t="s">
        <v>550</v>
      </c>
      <c r="EAM21" s="530" t="s">
        <v>550</v>
      </c>
      <c r="EAN21" s="530" t="s">
        <v>550</v>
      </c>
      <c r="EAO21" s="530" t="s">
        <v>550</v>
      </c>
      <c r="EAP21" s="530" t="s">
        <v>550</v>
      </c>
      <c r="EAQ21" s="530" t="s">
        <v>550</v>
      </c>
      <c r="EAR21" s="530" t="s">
        <v>550</v>
      </c>
      <c r="EAS21" s="530" t="s">
        <v>550</v>
      </c>
      <c r="EAT21" s="530" t="s">
        <v>550</v>
      </c>
      <c r="EAU21" s="530" t="s">
        <v>550</v>
      </c>
      <c r="EAV21" s="530" t="s">
        <v>550</v>
      </c>
      <c r="EAW21" s="530" t="s">
        <v>550</v>
      </c>
      <c r="EAX21" s="530" t="s">
        <v>550</v>
      </c>
      <c r="EAY21" s="530" t="s">
        <v>550</v>
      </c>
      <c r="EAZ21" s="530" t="s">
        <v>550</v>
      </c>
      <c r="EBA21" s="530" t="s">
        <v>550</v>
      </c>
      <c r="EBB21" s="530" t="s">
        <v>550</v>
      </c>
      <c r="EBC21" s="530" t="s">
        <v>550</v>
      </c>
      <c r="EBD21" s="530" t="s">
        <v>550</v>
      </c>
      <c r="EBE21" s="530" t="s">
        <v>550</v>
      </c>
      <c r="EBF21" s="530" t="s">
        <v>550</v>
      </c>
      <c r="EBG21" s="530" t="s">
        <v>550</v>
      </c>
      <c r="EBH21" s="530" t="s">
        <v>550</v>
      </c>
      <c r="EBI21" s="530" t="s">
        <v>550</v>
      </c>
      <c r="EBJ21" s="530" t="s">
        <v>550</v>
      </c>
      <c r="EBK21" s="530" t="s">
        <v>550</v>
      </c>
      <c r="EBL21" s="530" t="s">
        <v>550</v>
      </c>
      <c r="EBM21" s="530" t="s">
        <v>550</v>
      </c>
      <c r="EBN21" s="530" t="s">
        <v>550</v>
      </c>
      <c r="EBO21" s="530" t="s">
        <v>550</v>
      </c>
      <c r="EBP21" s="530" t="s">
        <v>550</v>
      </c>
      <c r="EBQ21" s="530" t="s">
        <v>550</v>
      </c>
      <c r="EBR21" s="530" t="s">
        <v>550</v>
      </c>
      <c r="EBS21" s="530" t="s">
        <v>550</v>
      </c>
      <c r="EBT21" s="530" t="s">
        <v>550</v>
      </c>
      <c r="EBU21" s="530" t="s">
        <v>550</v>
      </c>
      <c r="EBV21" s="530" t="s">
        <v>550</v>
      </c>
      <c r="EBW21" s="530" t="s">
        <v>550</v>
      </c>
      <c r="EBX21" s="530" t="s">
        <v>550</v>
      </c>
      <c r="EBY21" s="530" t="s">
        <v>550</v>
      </c>
      <c r="EBZ21" s="530" t="s">
        <v>550</v>
      </c>
      <c r="ECA21" s="530" t="s">
        <v>550</v>
      </c>
      <c r="ECB21" s="530" t="s">
        <v>550</v>
      </c>
      <c r="ECC21" s="530" t="s">
        <v>550</v>
      </c>
      <c r="ECD21" s="530" t="s">
        <v>550</v>
      </c>
      <c r="ECE21" s="530" t="s">
        <v>550</v>
      </c>
      <c r="ECF21" s="530" t="s">
        <v>550</v>
      </c>
      <c r="ECG21" s="530" t="s">
        <v>550</v>
      </c>
      <c r="ECH21" s="530" t="s">
        <v>550</v>
      </c>
      <c r="ECI21" s="530" t="s">
        <v>550</v>
      </c>
      <c r="ECJ21" s="530" t="s">
        <v>550</v>
      </c>
      <c r="ECK21" s="530" t="s">
        <v>550</v>
      </c>
      <c r="ECL21" s="530" t="s">
        <v>550</v>
      </c>
      <c r="ECM21" s="530" t="s">
        <v>550</v>
      </c>
      <c r="ECN21" s="530" t="s">
        <v>550</v>
      </c>
      <c r="ECO21" s="530" t="s">
        <v>550</v>
      </c>
      <c r="ECP21" s="530" t="s">
        <v>550</v>
      </c>
      <c r="ECQ21" s="530" t="s">
        <v>550</v>
      </c>
      <c r="ECR21" s="530" t="s">
        <v>550</v>
      </c>
      <c r="ECS21" s="530" t="s">
        <v>550</v>
      </c>
      <c r="ECT21" s="530" t="s">
        <v>550</v>
      </c>
      <c r="ECU21" s="530" t="s">
        <v>550</v>
      </c>
      <c r="ECV21" s="530" t="s">
        <v>550</v>
      </c>
      <c r="ECW21" s="530" t="s">
        <v>550</v>
      </c>
      <c r="ECX21" s="530" t="s">
        <v>550</v>
      </c>
      <c r="ECY21" s="530" t="s">
        <v>550</v>
      </c>
      <c r="ECZ21" s="530" t="s">
        <v>550</v>
      </c>
      <c r="EDA21" s="530" t="s">
        <v>550</v>
      </c>
      <c r="EDB21" s="530" t="s">
        <v>550</v>
      </c>
      <c r="EDC21" s="530" t="s">
        <v>550</v>
      </c>
      <c r="EDD21" s="530" t="s">
        <v>550</v>
      </c>
      <c r="EDE21" s="530" t="s">
        <v>550</v>
      </c>
      <c r="EDF21" s="530" t="s">
        <v>550</v>
      </c>
      <c r="EDG21" s="530" t="s">
        <v>550</v>
      </c>
      <c r="EDH21" s="530" t="s">
        <v>550</v>
      </c>
      <c r="EDI21" s="530" t="s">
        <v>550</v>
      </c>
      <c r="EDJ21" s="530" t="s">
        <v>550</v>
      </c>
      <c r="EDK21" s="530" t="s">
        <v>550</v>
      </c>
      <c r="EDL21" s="530" t="s">
        <v>550</v>
      </c>
      <c r="EDM21" s="530" t="s">
        <v>550</v>
      </c>
      <c r="EDN21" s="530" t="s">
        <v>550</v>
      </c>
      <c r="EDO21" s="530" t="s">
        <v>550</v>
      </c>
      <c r="EDP21" s="530" t="s">
        <v>550</v>
      </c>
      <c r="EDQ21" s="530" t="s">
        <v>550</v>
      </c>
      <c r="EDR21" s="530" t="s">
        <v>550</v>
      </c>
      <c r="EDS21" s="530" t="s">
        <v>550</v>
      </c>
      <c r="EDT21" s="530" t="s">
        <v>550</v>
      </c>
      <c r="EDU21" s="530" t="s">
        <v>550</v>
      </c>
      <c r="EDV21" s="530" t="s">
        <v>550</v>
      </c>
      <c r="EDW21" s="530" t="s">
        <v>550</v>
      </c>
      <c r="EDX21" s="530" t="s">
        <v>550</v>
      </c>
      <c r="EDY21" s="530" t="s">
        <v>550</v>
      </c>
      <c r="EDZ21" s="530" t="s">
        <v>550</v>
      </c>
      <c r="EEA21" s="530" t="s">
        <v>550</v>
      </c>
      <c r="EEB21" s="530" t="s">
        <v>550</v>
      </c>
      <c r="EEC21" s="530" t="s">
        <v>550</v>
      </c>
      <c r="EED21" s="530" t="s">
        <v>550</v>
      </c>
      <c r="EEE21" s="530" t="s">
        <v>550</v>
      </c>
      <c r="EEF21" s="530" t="s">
        <v>550</v>
      </c>
      <c r="EEG21" s="530" t="s">
        <v>550</v>
      </c>
      <c r="EEH21" s="530" t="s">
        <v>550</v>
      </c>
      <c r="EEI21" s="530" t="s">
        <v>550</v>
      </c>
      <c r="EEJ21" s="530" t="s">
        <v>550</v>
      </c>
      <c r="EEK21" s="530" t="s">
        <v>550</v>
      </c>
      <c r="EEL21" s="530" t="s">
        <v>550</v>
      </c>
      <c r="EEM21" s="530" t="s">
        <v>550</v>
      </c>
      <c r="EEN21" s="530" t="s">
        <v>550</v>
      </c>
      <c r="EEO21" s="530" t="s">
        <v>550</v>
      </c>
      <c r="EEP21" s="530" t="s">
        <v>550</v>
      </c>
      <c r="EEQ21" s="530" t="s">
        <v>550</v>
      </c>
      <c r="EER21" s="530" t="s">
        <v>550</v>
      </c>
      <c r="EES21" s="530" t="s">
        <v>550</v>
      </c>
      <c r="EET21" s="530" t="s">
        <v>550</v>
      </c>
      <c r="EEU21" s="530" t="s">
        <v>550</v>
      </c>
      <c r="EEV21" s="530" t="s">
        <v>550</v>
      </c>
      <c r="EEW21" s="530" t="s">
        <v>550</v>
      </c>
      <c r="EEX21" s="530" t="s">
        <v>550</v>
      </c>
      <c r="EEY21" s="530" t="s">
        <v>550</v>
      </c>
      <c r="EEZ21" s="530" t="s">
        <v>550</v>
      </c>
      <c r="EFA21" s="530" t="s">
        <v>550</v>
      </c>
      <c r="EFB21" s="530" t="s">
        <v>550</v>
      </c>
      <c r="EFC21" s="530" t="s">
        <v>550</v>
      </c>
      <c r="EFD21" s="530" t="s">
        <v>550</v>
      </c>
      <c r="EFE21" s="530" t="s">
        <v>550</v>
      </c>
      <c r="EFF21" s="530" t="s">
        <v>550</v>
      </c>
      <c r="EFG21" s="530" t="s">
        <v>550</v>
      </c>
      <c r="EFH21" s="530" t="s">
        <v>550</v>
      </c>
      <c r="EFI21" s="530" t="s">
        <v>550</v>
      </c>
      <c r="EFJ21" s="530" t="s">
        <v>550</v>
      </c>
      <c r="EFK21" s="530" t="s">
        <v>550</v>
      </c>
      <c r="EFL21" s="530" t="s">
        <v>550</v>
      </c>
      <c r="EFM21" s="530" t="s">
        <v>550</v>
      </c>
      <c r="EFN21" s="530" t="s">
        <v>550</v>
      </c>
      <c r="EFO21" s="530" t="s">
        <v>550</v>
      </c>
      <c r="EFP21" s="530" t="s">
        <v>550</v>
      </c>
      <c r="EFQ21" s="530" t="s">
        <v>550</v>
      </c>
      <c r="EFR21" s="530" t="s">
        <v>550</v>
      </c>
      <c r="EFS21" s="530" t="s">
        <v>550</v>
      </c>
      <c r="EFT21" s="530" t="s">
        <v>550</v>
      </c>
      <c r="EFU21" s="530" t="s">
        <v>550</v>
      </c>
      <c r="EFV21" s="530" t="s">
        <v>550</v>
      </c>
      <c r="EFW21" s="530" t="s">
        <v>550</v>
      </c>
      <c r="EFX21" s="530" t="s">
        <v>550</v>
      </c>
      <c r="EFY21" s="530" t="s">
        <v>550</v>
      </c>
      <c r="EFZ21" s="530" t="s">
        <v>550</v>
      </c>
      <c r="EGA21" s="530" t="s">
        <v>550</v>
      </c>
      <c r="EGB21" s="530" t="s">
        <v>550</v>
      </c>
      <c r="EGC21" s="530" t="s">
        <v>550</v>
      </c>
      <c r="EGD21" s="530" t="s">
        <v>550</v>
      </c>
      <c r="EGE21" s="530" t="s">
        <v>550</v>
      </c>
      <c r="EGF21" s="530" t="s">
        <v>550</v>
      </c>
      <c r="EGG21" s="530" t="s">
        <v>550</v>
      </c>
      <c r="EGH21" s="530" t="s">
        <v>550</v>
      </c>
      <c r="EGI21" s="530" t="s">
        <v>550</v>
      </c>
      <c r="EGJ21" s="530" t="s">
        <v>550</v>
      </c>
      <c r="EGK21" s="530" t="s">
        <v>550</v>
      </c>
      <c r="EGL21" s="530" t="s">
        <v>550</v>
      </c>
      <c r="EGM21" s="530" t="s">
        <v>550</v>
      </c>
      <c r="EGN21" s="530" t="s">
        <v>550</v>
      </c>
      <c r="EGO21" s="530" t="s">
        <v>550</v>
      </c>
      <c r="EGP21" s="530" t="s">
        <v>550</v>
      </c>
      <c r="EGQ21" s="530" t="s">
        <v>550</v>
      </c>
      <c r="EGR21" s="530" t="s">
        <v>550</v>
      </c>
      <c r="EGS21" s="530" t="s">
        <v>550</v>
      </c>
      <c r="EGT21" s="530" t="s">
        <v>550</v>
      </c>
      <c r="EGU21" s="530" t="s">
        <v>550</v>
      </c>
      <c r="EGV21" s="530" t="s">
        <v>550</v>
      </c>
      <c r="EGW21" s="530" t="s">
        <v>550</v>
      </c>
      <c r="EGX21" s="530" t="s">
        <v>550</v>
      </c>
      <c r="EGY21" s="530" t="s">
        <v>550</v>
      </c>
      <c r="EGZ21" s="530" t="s">
        <v>550</v>
      </c>
      <c r="EHA21" s="530" t="s">
        <v>550</v>
      </c>
      <c r="EHB21" s="530" t="s">
        <v>550</v>
      </c>
      <c r="EHC21" s="530" t="s">
        <v>550</v>
      </c>
      <c r="EHD21" s="530" t="s">
        <v>550</v>
      </c>
      <c r="EHE21" s="530" t="s">
        <v>550</v>
      </c>
      <c r="EHF21" s="530" t="s">
        <v>550</v>
      </c>
      <c r="EHG21" s="530" t="s">
        <v>550</v>
      </c>
      <c r="EHH21" s="530" t="s">
        <v>550</v>
      </c>
      <c r="EHI21" s="530" t="s">
        <v>550</v>
      </c>
      <c r="EHJ21" s="530" t="s">
        <v>550</v>
      </c>
      <c r="EHK21" s="530" t="s">
        <v>550</v>
      </c>
      <c r="EHL21" s="530" t="s">
        <v>550</v>
      </c>
      <c r="EHM21" s="530" t="s">
        <v>550</v>
      </c>
      <c r="EHN21" s="530" t="s">
        <v>550</v>
      </c>
      <c r="EHO21" s="530" t="s">
        <v>550</v>
      </c>
      <c r="EHP21" s="530" t="s">
        <v>550</v>
      </c>
      <c r="EHQ21" s="530" t="s">
        <v>550</v>
      </c>
      <c r="EHR21" s="530" t="s">
        <v>550</v>
      </c>
      <c r="EHS21" s="530" t="s">
        <v>550</v>
      </c>
      <c r="EHT21" s="530" t="s">
        <v>550</v>
      </c>
      <c r="EHU21" s="530" t="s">
        <v>550</v>
      </c>
      <c r="EHV21" s="530" t="s">
        <v>550</v>
      </c>
      <c r="EHW21" s="530" t="s">
        <v>550</v>
      </c>
      <c r="EHX21" s="530" t="s">
        <v>550</v>
      </c>
      <c r="EHY21" s="530" t="s">
        <v>550</v>
      </c>
      <c r="EHZ21" s="530" t="s">
        <v>550</v>
      </c>
      <c r="EIA21" s="530" t="s">
        <v>550</v>
      </c>
      <c r="EIB21" s="530" t="s">
        <v>550</v>
      </c>
      <c r="EIC21" s="530" t="s">
        <v>550</v>
      </c>
      <c r="EID21" s="530" t="s">
        <v>550</v>
      </c>
      <c r="EIE21" s="530" t="s">
        <v>550</v>
      </c>
      <c r="EIF21" s="530" t="s">
        <v>550</v>
      </c>
      <c r="EIG21" s="530" t="s">
        <v>550</v>
      </c>
      <c r="EIH21" s="530" t="s">
        <v>550</v>
      </c>
      <c r="EII21" s="530" t="s">
        <v>550</v>
      </c>
      <c r="EIJ21" s="530" t="s">
        <v>550</v>
      </c>
      <c r="EIK21" s="530" t="s">
        <v>550</v>
      </c>
      <c r="EIL21" s="530" t="s">
        <v>550</v>
      </c>
      <c r="EIM21" s="530" t="s">
        <v>550</v>
      </c>
      <c r="EIN21" s="530" t="s">
        <v>550</v>
      </c>
      <c r="EIO21" s="530" t="s">
        <v>550</v>
      </c>
      <c r="EIP21" s="530" t="s">
        <v>550</v>
      </c>
      <c r="EIQ21" s="530" t="s">
        <v>550</v>
      </c>
      <c r="EIR21" s="530" t="s">
        <v>550</v>
      </c>
      <c r="EIS21" s="530" t="s">
        <v>550</v>
      </c>
      <c r="EIT21" s="530" t="s">
        <v>550</v>
      </c>
      <c r="EIU21" s="530" t="s">
        <v>550</v>
      </c>
      <c r="EIV21" s="530" t="s">
        <v>550</v>
      </c>
      <c r="EIW21" s="530" t="s">
        <v>550</v>
      </c>
      <c r="EIX21" s="530" t="s">
        <v>550</v>
      </c>
      <c r="EIY21" s="530" t="s">
        <v>550</v>
      </c>
      <c r="EIZ21" s="530" t="s">
        <v>550</v>
      </c>
      <c r="EJA21" s="530" t="s">
        <v>550</v>
      </c>
      <c r="EJB21" s="530" t="s">
        <v>550</v>
      </c>
      <c r="EJC21" s="530" t="s">
        <v>550</v>
      </c>
      <c r="EJD21" s="530" t="s">
        <v>550</v>
      </c>
      <c r="EJE21" s="530" t="s">
        <v>550</v>
      </c>
      <c r="EJF21" s="530" t="s">
        <v>550</v>
      </c>
      <c r="EJG21" s="530" t="s">
        <v>550</v>
      </c>
      <c r="EJH21" s="530" t="s">
        <v>550</v>
      </c>
      <c r="EJI21" s="530" t="s">
        <v>550</v>
      </c>
      <c r="EJJ21" s="530" t="s">
        <v>550</v>
      </c>
      <c r="EJK21" s="530" t="s">
        <v>550</v>
      </c>
      <c r="EJL21" s="530" t="s">
        <v>550</v>
      </c>
      <c r="EJM21" s="530" t="s">
        <v>550</v>
      </c>
      <c r="EJN21" s="530" t="s">
        <v>550</v>
      </c>
      <c r="EJO21" s="530" t="s">
        <v>550</v>
      </c>
      <c r="EJP21" s="530" t="s">
        <v>550</v>
      </c>
      <c r="EJQ21" s="530" t="s">
        <v>550</v>
      </c>
      <c r="EJR21" s="530" t="s">
        <v>550</v>
      </c>
      <c r="EJS21" s="530" t="s">
        <v>550</v>
      </c>
      <c r="EJT21" s="530" t="s">
        <v>550</v>
      </c>
      <c r="EJU21" s="530" t="s">
        <v>550</v>
      </c>
      <c r="EJV21" s="530" t="s">
        <v>550</v>
      </c>
      <c r="EJW21" s="530" t="s">
        <v>550</v>
      </c>
      <c r="EJX21" s="530" t="s">
        <v>550</v>
      </c>
      <c r="EJY21" s="530" t="s">
        <v>550</v>
      </c>
      <c r="EJZ21" s="530" t="s">
        <v>550</v>
      </c>
      <c r="EKA21" s="530" t="s">
        <v>550</v>
      </c>
      <c r="EKB21" s="530" t="s">
        <v>550</v>
      </c>
      <c r="EKC21" s="530" t="s">
        <v>550</v>
      </c>
      <c r="EKD21" s="530" t="s">
        <v>550</v>
      </c>
      <c r="EKE21" s="530" t="s">
        <v>550</v>
      </c>
      <c r="EKF21" s="530" t="s">
        <v>550</v>
      </c>
      <c r="EKG21" s="530" t="s">
        <v>550</v>
      </c>
      <c r="EKH21" s="530" t="s">
        <v>550</v>
      </c>
      <c r="EKI21" s="530" t="s">
        <v>550</v>
      </c>
      <c r="EKJ21" s="530" t="s">
        <v>550</v>
      </c>
      <c r="EKK21" s="530" t="s">
        <v>550</v>
      </c>
      <c r="EKL21" s="530" t="s">
        <v>550</v>
      </c>
      <c r="EKM21" s="530" t="s">
        <v>550</v>
      </c>
      <c r="EKN21" s="530" t="s">
        <v>550</v>
      </c>
      <c r="EKO21" s="530" t="s">
        <v>550</v>
      </c>
      <c r="EKP21" s="530" t="s">
        <v>550</v>
      </c>
      <c r="EKQ21" s="530" t="s">
        <v>550</v>
      </c>
      <c r="EKR21" s="530" t="s">
        <v>550</v>
      </c>
      <c r="EKS21" s="530" t="s">
        <v>550</v>
      </c>
      <c r="EKT21" s="530" t="s">
        <v>550</v>
      </c>
      <c r="EKU21" s="530" t="s">
        <v>550</v>
      </c>
      <c r="EKV21" s="530" t="s">
        <v>550</v>
      </c>
      <c r="EKW21" s="530" t="s">
        <v>550</v>
      </c>
      <c r="EKX21" s="530" t="s">
        <v>550</v>
      </c>
      <c r="EKY21" s="530" t="s">
        <v>550</v>
      </c>
      <c r="EKZ21" s="530" t="s">
        <v>550</v>
      </c>
      <c r="ELA21" s="530" t="s">
        <v>550</v>
      </c>
      <c r="ELB21" s="530" t="s">
        <v>550</v>
      </c>
      <c r="ELC21" s="530" t="s">
        <v>550</v>
      </c>
      <c r="ELD21" s="530" t="s">
        <v>550</v>
      </c>
      <c r="ELE21" s="530" t="s">
        <v>550</v>
      </c>
      <c r="ELF21" s="530" t="s">
        <v>550</v>
      </c>
      <c r="ELG21" s="530" t="s">
        <v>550</v>
      </c>
      <c r="ELH21" s="530" t="s">
        <v>550</v>
      </c>
      <c r="ELI21" s="530" t="s">
        <v>550</v>
      </c>
      <c r="ELJ21" s="530" t="s">
        <v>550</v>
      </c>
      <c r="ELK21" s="530" t="s">
        <v>550</v>
      </c>
      <c r="ELL21" s="530" t="s">
        <v>550</v>
      </c>
      <c r="ELM21" s="530" t="s">
        <v>550</v>
      </c>
      <c r="ELN21" s="530" t="s">
        <v>550</v>
      </c>
      <c r="ELO21" s="530" t="s">
        <v>550</v>
      </c>
      <c r="ELP21" s="530" t="s">
        <v>550</v>
      </c>
      <c r="ELQ21" s="530" t="s">
        <v>550</v>
      </c>
      <c r="ELR21" s="530" t="s">
        <v>550</v>
      </c>
      <c r="ELS21" s="530" t="s">
        <v>550</v>
      </c>
      <c r="ELT21" s="530" t="s">
        <v>550</v>
      </c>
      <c r="ELU21" s="530" t="s">
        <v>550</v>
      </c>
      <c r="ELV21" s="530" t="s">
        <v>550</v>
      </c>
      <c r="ELW21" s="530" t="s">
        <v>550</v>
      </c>
      <c r="ELX21" s="530" t="s">
        <v>550</v>
      </c>
      <c r="ELY21" s="530" t="s">
        <v>550</v>
      </c>
      <c r="ELZ21" s="530" t="s">
        <v>550</v>
      </c>
      <c r="EMA21" s="530" t="s">
        <v>550</v>
      </c>
      <c r="EMB21" s="530" t="s">
        <v>550</v>
      </c>
      <c r="EMC21" s="530" t="s">
        <v>550</v>
      </c>
      <c r="EMD21" s="530" t="s">
        <v>550</v>
      </c>
      <c r="EME21" s="530" t="s">
        <v>550</v>
      </c>
      <c r="EMF21" s="530" t="s">
        <v>550</v>
      </c>
      <c r="EMG21" s="530" t="s">
        <v>550</v>
      </c>
      <c r="EMH21" s="530" t="s">
        <v>550</v>
      </c>
      <c r="EMI21" s="530" t="s">
        <v>550</v>
      </c>
      <c r="EMJ21" s="530" t="s">
        <v>550</v>
      </c>
      <c r="EMK21" s="530" t="s">
        <v>550</v>
      </c>
      <c r="EML21" s="530" t="s">
        <v>550</v>
      </c>
      <c r="EMM21" s="530" t="s">
        <v>550</v>
      </c>
      <c r="EMN21" s="530" t="s">
        <v>550</v>
      </c>
      <c r="EMO21" s="530" t="s">
        <v>550</v>
      </c>
      <c r="EMP21" s="530" t="s">
        <v>550</v>
      </c>
      <c r="EMQ21" s="530" t="s">
        <v>550</v>
      </c>
      <c r="EMR21" s="530" t="s">
        <v>550</v>
      </c>
      <c r="EMS21" s="530" t="s">
        <v>550</v>
      </c>
      <c r="EMT21" s="530" t="s">
        <v>550</v>
      </c>
      <c r="EMU21" s="530" t="s">
        <v>550</v>
      </c>
      <c r="EMV21" s="530" t="s">
        <v>550</v>
      </c>
      <c r="EMW21" s="530" t="s">
        <v>550</v>
      </c>
      <c r="EMX21" s="530" t="s">
        <v>550</v>
      </c>
      <c r="EMY21" s="530" t="s">
        <v>550</v>
      </c>
      <c r="EMZ21" s="530" t="s">
        <v>550</v>
      </c>
      <c r="ENA21" s="530" t="s">
        <v>550</v>
      </c>
      <c r="ENB21" s="530" t="s">
        <v>550</v>
      </c>
      <c r="ENC21" s="530" t="s">
        <v>550</v>
      </c>
      <c r="END21" s="530" t="s">
        <v>550</v>
      </c>
      <c r="ENE21" s="530" t="s">
        <v>550</v>
      </c>
      <c r="ENF21" s="530" t="s">
        <v>550</v>
      </c>
      <c r="ENG21" s="530" t="s">
        <v>550</v>
      </c>
      <c r="ENH21" s="530" t="s">
        <v>550</v>
      </c>
      <c r="ENI21" s="530" t="s">
        <v>550</v>
      </c>
      <c r="ENJ21" s="530" t="s">
        <v>550</v>
      </c>
      <c r="ENK21" s="530" t="s">
        <v>550</v>
      </c>
      <c r="ENL21" s="530" t="s">
        <v>550</v>
      </c>
      <c r="ENM21" s="530" t="s">
        <v>550</v>
      </c>
      <c r="ENN21" s="530" t="s">
        <v>550</v>
      </c>
      <c r="ENO21" s="530" t="s">
        <v>550</v>
      </c>
      <c r="ENP21" s="530" t="s">
        <v>550</v>
      </c>
      <c r="ENQ21" s="530" t="s">
        <v>550</v>
      </c>
      <c r="ENR21" s="530" t="s">
        <v>550</v>
      </c>
      <c r="ENS21" s="530" t="s">
        <v>550</v>
      </c>
      <c r="ENT21" s="530" t="s">
        <v>550</v>
      </c>
      <c r="ENU21" s="530" t="s">
        <v>550</v>
      </c>
      <c r="ENV21" s="530" t="s">
        <v>550</v>
      </c>
      <c r="ENW21" s="530" t="s">
        <v>550</v>
      </c>
      <c r="ENX21" s="530" t="s">
        <v>550</v>
      </c>
      <c r="ENY21" s="530" t="s">
        <v>550</v>
      </c>
      <c r="ENZ21" s="530" t="s">
        <v>550</v>
      </c>
      <c r="EOA21" s="530" t="s">
        <v>550</v>
      </c>
      <c r="EOB21" s="530" t="s">
        <v>550</v>
      </c>
      <c r="EOC21" s="530" t="s">
        <v>550</v>
      </c>
      <c r="EOD21" s="530" t="s">
        <v>550</v>
      </c>
      <c r="EOE21" s="530" t="s">
        <v>550</v>
      </c>
      <c r="EOF21" s="530" t="s">
        <v>550</v>
      </c>
      <c r="EOG21" s="530" t="s">
        <v>550</v>
      </c>
      <c r="EOH21" s="530" t="s">
        <v>550</v>
      </c>
      <c r="EOI21" s="530" t="s">
        <v>550</v>
      </c>
      <c r="EOJ21" s="530" t="s">
        <v>550</v>
      </c>
      <c r="EOK21" s="530" t="s">
        <v>550</v>
      </c>
      <c r="EOL21" s="530" t="s">
        <v>550</v>
      </c>
      <c r="EOM21" s="530" t="s">
        <v>550</v>
      </c>
      <c r="EON21" s="530" t="s">
        <v>550</v>
      </c>
      <c r="EOO21" s="530" t="s">
        <v>550</v>
      </c>
      <c r="EOP21" s="530" t="s">
        <v>550</v>
      </c>
      <c r="EOQ21" s="530" t="s">
        <v>550</v>
      </c>
      <c r="EOR21" s="530" t="s">
        <v>550</v>
      </c>
      <c r="EOS21" s="530" t="s">
        <v>550</v>
      </c>
      <c r="EOT21" s="530" t="s">
        <v>550</v>
      </c>
      <c r="EOU21" s="530" t="s">
        <v>550</v>
      </c>
      <c r="EOV21" s="530" t="s">
        <v>550</v>
      </c>
      <c r="EOW21" s="530" t="s">
        <v>550</v>
      </c>
      <c r="EOX21" s="530" t="s">
        <v>550</v>
      </c>
      <c r="EOY21" s="530" t="s">
        <v>550</v>
      </c>
      <c r="EOZ21" s="530" t="s">
        <v>550</v>
      </c>
      <c r="EPA21" s="530" t="s">
        <v>550</v>
      </c>
      <c r="EPB21" s="530" t="s">
        <v>550</v>
      </c>
      <c r="EPC21" s="530" t="s">
        <v>550</v>
      </c>
      <c r="EPD21" s="530" t="s">
        <v>550</v>
      </c>
      <c r="EPE21" s="530" t="s">
        <v>550</v>
      </c>
      <c r="EPF21" s="530" t="s">
        <v>550</v>
      </c>
      <c r="EPG21" s="530" t="s">
        <v>550</v>
      </c>
      <c r="EPH21" s="530" t="s">
        <v>550</v>
      </c>
      <c r="EPI21" s="530" t="s">
        <v>550</v>
      </c>
      <c r="EPJ21" s="530" t="s">
        <v>550</v>
      </c>
      <c r="EPK21" s="530" t="s">
        <v>550</v>
      </c>
      <c r="EPL21" s="530" t="s">
        <v>550</v>
      </c>
      <c r="EPM21" s="530" t="s">
        <v>550</v>
      </c>
      <c r="EPN21" s="530" t="s">
        <v>550</v>
      </c>
      <c r="EPO21" s="530" t="s">
        <v>550</v>
      </c>
      <c r="EPP21" s="530" t="s">
        <v>550</v>
      </c>
      <c r="EPQ21" s="530" t="s">
        <v>550</v>
      </c>
      <c r="EPR21" s="530" t="s">
        <v>550</v>
      </c>
      <c r="EPS21" s="530" t="s">
        <v>550</v>
      </c>
      <c r="EPT21" s="530" t="s">
        <v>550</v>
      </c>
      <c r="EPU21" s="530" t="s">
        <v>550</v>
      </c>
      <c r="EPV21" s="530" t="s">
        <v>550</v>
      </c>
      <c r="EPW21" s="530" t="s">
        <v>550</v>
      </c>
      <c r="EPX21" s="530" t="s">
        <v>550</v>
      </c>
      <c r="EPY21" s="530" t="s">
        <v>550</v>
      </c>
      <c r="EPZ21" s="530" t="s">
        <v>550</v>
      </c>
      <c r="EQA21" s="530" t="s">
        <v>550</v>
      </c>
      <c r="EQB21" s="530" t="s">
        <v>550</v>
      </c>
      <c r="EQC21" s="530" t="s">
        <v>550</v>
      </c>
      <c r="EQD21" s="530" t="s">
        <v>550</v>
      </c>
      <c r="EQE21" s="530" t="s">
        <v>550</v>
      </c>
      <c r="EQF21" s="530" t="s">
        <v>550</v>
      </c>
      <c r="EQG21" s="530" t="s">
        <v>550</v>
      </c>
      <c r="EQH21" s="530" t="s">
        <v>550</v>
      </c>
      <c r="EQI21" s="530" t="s">
        <v>550</v>
      </c>
      <c r="EQJ21" s="530" t="s">
        <v>550</v>
      </c>
      <c r="EQK21" s="530" t="s">
        <v>550</v>
      </c>
      <c r="EQL21" s="530" t="s">
        <v>550</v>
      </c>
      <c r="EQM21" s="530" t="s">
        <v>550</v>
      </c>
      <c r="EQN21" s="530" t="s">
        <v>550</v>
      </c>
      <c r="EQO21" s="530" t="s">
        <v>550</v>
      </c>
      <c r="EQP21" s="530" t="s">
        <v>550</v>
      </c>
      <c r="EQQ21" s="530" t="s">
        <v>550</v>
      </c>
      <c r="EQR21" s="530" t="s">
        <v>550</v>
      </c>
      <c r="EQS21" s="530" t="s">
        <v>550</v>
      </c>
      <c r="EQT21" s="530" t="s">
        <v>550</v>
      </c>
      <c r="EQU21" s="530" t="s">
        <v>550</v>
      </c>
      <c r="EQV21" s="530" t="s">
        <v>550</v>
      </c>
      <c r="EQW21" s="530" t="s">
        <v>550</v>
      </c>
      <c r="EQX21" s="530" t="s">
        <v>550</v>
      </c>
      <c r="EQY21" s="530" t="s">
        <v>550</v>
      </c>
      <c r="EQZ21" s="530" t="s">
        <v>550</v>
      </c>
      <c r="ERA21" s="530" t="s">
        <v>550</v>
      </c>
      <c r="ERB21" s="530" t="s">
        <v>550</v>
      </c>
      <c r="ERC21" s="530" t="s">
        <v>550</v>
      </c>
      <c r="ERD21" s="530" t="s">
        <v>550</v>
      </c>
      <c r="ERE21" s="530" t="s">
        <v>550</v>
      </c>
      <c r="ERF21" s="530" t="s">
        <v>550</v>
      </c>
      <c r="ERG21" s="530" t="s">
        <v>550</v>
      </c>
      <c r="ERH21" s="530" t="s">
        <v>550</v>
      </c>
      <c r="ERI21" s="530" t="s">
        <v>550</v>
      </c>
      <c r="ERJ21" s="530" t="s">
        <v>550</v>
      </c>
      <c r="ERK21" s="530" t="s">
        <v>550</v>
      </c>
      <c r="ERL21" s="530" t="s">
        <v>550</v>
      </c>
      <c r="ERM21" s="530" t="s">
        <v>550</v>
      </c>
      <c r="ERN21" s="530" t="s">
        <v>550</v>
      </c>
      <c r="ERO21" s="530" t="s">
        <v>550</v>
      </c>
      <c r="ERP21" s="530" t="s">
        <v>550</v>
      </c>
      <c r="ERQ21" s="530" t="s">
        <v>550</v>
      </c>
      <c r="ERR21" s="530" t="s">
        <v>550</v>
      </c>
      <c r="ERS21" s="530" t="s">
        <v>550</v>
      </c>
      <c r="ERT21" s="530" t="s">
        <v>550</v>
      </c>
      <c r="ERU21" s="530" t="s">
        <v>550</v>
      </c>
      <c r="ERV21" s="530" t="s">
        <v>550</v>
      </c>
      <c r="ERW21" s="530" t="s">
        <v>550</v>
      </c>
      <c r="ERX21" s="530" t="s">
        <v>550</v>
      </c>
      <c r="ERY21" s="530" t="s">
        <v>550</v>
      </c>
      <c r="ERZ21" s="530" t="s">
        <v>550</v>
      </c>
      <c r="ESA21" s="530" t="s">
        <v>550</v>
      </c>
      <c r="ESB21" s="530" t="s">
        <v>550</v>
      </c>
      <c r="ESC21" s="530" t="s">
        <v>550</v>
      </c>
      <c r="ESD21" s="530" t="s">
        <v>550</v>
      </c>
      <c r="ESE21" s="530" t="s">
        <v>550</v>
      </c>
      <c r="ESF21" s="530" t="s">
        <v>550</v>
      </c>
      <c r="ESG21" s="530" t="s">
        <v>550</v>
      </c>
      <c r="ESH21" s="530" t="s">
        <v>550</v>
      </c>
      <c r="ESI21" s="530" t="s">
        <v>550</v>
      </c>
      <c r="ESJ21" s="530" t="s">
        <v>550</v>
      </c>
      <c r="ESK21" s="530" t="s">
        <v>550</v>
      </c>
      <c r="ESL21" s="530" t="s">
        <v>550</v>
      </c>
      <c r="ESM21" s="530" t="s">
        <v>550</v>
      </c>
      <c r="ESN21" s="530" t="s">
        <v>550</v>
      </c>
      <c r="ESO21" s="530" t="s">
        <v>550</v>
      </c>
      <c r="ESP21" s="530" t="s">
        <v>550</v>
      </c>
      <c r="ESQ21" s="530" t="s">
        <v>550</v>
      </c>
      <c r="ESR21" s="530" t="s">
        <v>550</v>
      </c>
      <c r="ESS21" s="530" t="s">
        <v>550</v>
      </c>
      <c r="EST21" s="530" t="s">
        <v>550</v>
      </c>
      <c r="ESU21" s="530" t="s">
        <v>550</v>
      </c>
      <c r="ESV21" s="530" t="s">
        <v>550</v>
      </c>
      <c r="ESW21" s="530" t="s">
        <v>550</v>
      </c>
      <c r="ESX21" s="530" t="s">
        <v>550</v>
      </c>
      <c r="ESY21" s="530" t="s">
        <v>550</v>
      </c>
      <c r="ESZ21" s="530" t="s">
        <v>550</v>
      </c>
      <c r="ETA21" s="530" t="s">
        <v>550</v>
      </c>
      <c r="ETB21" s="530" t="s">
        <v>550</v>
      </c>
      <c r="ETC21" s="530" t="s">
        <v>550</v>
      </c>
      <c r="ETD21" s="530" t="s">
        <v>550</v>
      </c>
      <c r="ETE21" s="530" t="s">
        <v>550</v>
      </c>
      <c r="ETF21" s="530" t="s">
        <v>550</v>
      </c>
      <c r="ETG21" s="530" t="s">
        <v>550</v>
      </c>
      <c r="ETH21" s="530" t="s">
        <v>550</v>
      </c>
      <c r="ETI21" s="530" t="s">
        <v>550</v>
      </c>
      <c r="ETJ21" s="530" t="s">
        <v>550</v>
      </c>
      <c r="ETK21" s="530" t="s">
        <v>550</v>
      </c>
      <c r="ETL21" s="530" t="s">
        <v>550</v>
      </c>
      <c r="ETM21" s="530" t="s">
        <v>550</v>
      </c>
      <c r="ETN21" s="530" t="s">
        <v>550</v>
      </c>
      <c r="ETO21" s="530" t="s">
        <v>550</v>
      </c>
      <c r="ETP21" s="530" t="s">
        <v>550</v>
      </c>
      <c r="ETQ21" s="530" t="s">
        <v>550</v>
      </c>
      <c r="ETR21" s="530" t="s">
        <v>550</v>
      </c>
      <c r="ETS21" s="530" t="s">
        <v>550</v>
      </c>
      <c r="ETT21" s="530" t="s">
        <v>550</v>
      </c>
      <c r="ETU21" s="530" t="s">
        <v>550</v>
      </c>
      <c r="ETV21" s="530" t="s">
        <v>550</v>
      </c>
      <c r="ETW21" s="530" t="s">
        <v>550</v>
      </c>
      <c r="ETX21" s="530" t="s">
        <v>550</v>
      </c>
      <c r="ETY21" s="530" t="s">
        <v>550</v>
      </c>
      <c r="ETZ21" s="530" t="s">
        <v>550</v>
      </c>
      <c r="EUA21" s="530" t="s">
        <v>550</v>
      </c>
      <c r="EUB21" s="530" t="s">
        <v>550</v>
      </c>
      <c r="EUC21" s="530" t="s">
        <v>550</v>
      </c>
      <c r="EUD21" s="530" t="s">
        <v>550</v>
      </c>
      <c r="EUE21" s="530" t="s">
        <v>550</v>
      </c>
      <c r="EUF21" s="530" t="s">
        <v>550</v>
      </c>
      <c r="EUG21" s="530" t="s">
        <v>550</v>
      </c>
      <c r="EUH21" s="530" t="s">
        <v>550</v>
      </c>
      <c r="EUI21" s="530" t="s">
        <v>550</v>
      </c>
      <c r="EUJ21" s="530" t="s">
        <v>550</v>
      </c>
      <c r="EUK21" s="530" t="s">
        <v>550</v>
      </c>
      <c r="EUL21" s="530" t="s">
        <v>550</v>
      </c>
      <c r="EUM21" s="530" t="s">
        <v>550</v>
      </c>
      <c r="EUN21" s="530" t="s">
        <v>550</v>
      </c>
      <c r="EUO21" s="530" t="s">
        <v>550</v>
      </c>
      <c r="EUP21" s="530" t="s">
        <v>550</v>
      </c>
      <c r="EUQ21" s="530" t="s">
        <v>550</v>
      </c>
      <c r="EUR21" s="530" t="s">
        <v>550</v>
      </c>
      <c r="EUS21" s="530" t="s">
        <v>550</v>
      </c>
      <c r="EUT21" s="530" t="s">
        <v>550</v>
      </c>
      <c r="EUU21" s="530" t="s">
        <v>550</v>
      </c>
      <c r="EUV21" s="530" t="s">
        <v>550</v>
      </c>
      <c r="EUW21" s="530" t="s">
        <v>550</v>
      </c>
      <c r="EUX21" s="530" t="s">
        <v>550</v>
      </c>
      <c r="EUY21" s="530" t="s">
        <v>550</v>
      </c>
      <c r="EUZ21" s="530" t="s">
        <v>550</v>
      </c>
      <c r="EVA21" s="530" t="s">
        <v>550</v>
      </c>
      <c r="EVB21" s="530" t="s">
        <v>550</v>
      </c>
      <c r="EVC21" s="530" t="s">
        <v>550</v>
      </c>
      <c r="EVD21" s="530" t="s">
        <v>550</v>
      </c>
      <c r="EVE21" s="530" t="s">
        <v>550</v>
      </c>
      <c r="EVF21" s="530" t="s">
        <v>550</v>
      </c>
      <c r="EVG21" s="530" t="s">
        <v>550</v>
      </c>
      <c r="EVH21" s="530" t="s">
        <v>550</v>
      </c>
      <c r="EVI21" s="530" t="s">
        <v>550</v>
      </c>
      <c r="EVJ21" s="530" t="s">
        <v>550</v>
      </c>
      <c r="EVK21" s="530" t="s">
        <v>550</v>
      </c>
      <c r="EVL21" s="530" t="s">
        <v>550</v>
      </c>
      <c r="EVM21" s="530" t="s">
        <v>550</v>
      </c>
      <c r="EVN21" s="530" t="s">
        <v>550</v>
      </c>
      <c r="EVO21" s="530" t="s">
        <v>550</v>
      </c>
      <c r="EVP21" s="530" t="s">
        <v>550</v>
      </c>
      <c r="EVQ21" s="530" t="s">
        <v>550</v>
      </c>
      <c r="EVR21" s="530" t="s">
        <v>550</v>
      </c>
      <c r="EVS21" s="530" t="s">
        <v>550</v>
      </c>
      <c r="EVT21" s="530" t="s">
        <v>550</v>
      </c>
      <c r="EVU21" s="530" t="s">
        <v>550</v>
      </c>
      <c r="EVV21" s="530" t="s">
        <v>550</v>
      </c>
      <c r="EVW21" s="530" t="s">
        <v>550</v>
      </c>
      <c r="EVX21" s="530" t="s">
        <v>550</v>
      </c>
      <c r="EVY21" s="530" t="s">
        <v>550</v>
      </c>
      <c r="EVZ21" s="530" t="s">
        <v>550</v>
      </c>
      <c r="EWA21" s="530" t="s">
        <v>550</v>
      </c>
      <c r="EWB21" s="530" t="s">
        <v>550</v>
      </c>
      <c r="EWC21" s="530" t="s">
        <v>550</v>
      </c>
      <c r="EWD21" s="530" t="s">
        <v>550</v>
      </c>
      <c r="EWE21" s="530" t="s">
        <v>550</v>
      </c>
      <c r="EWF21" s="530" t="s">
        <v>550</v>
      </c>
      <c r="EWG21" s="530" t="s">
        <v>550</v>
      </c>
      <c r="EWH21" s="530" t="s">
        <v>550</v>
      </c>
      <c r="EWI21" s="530" t="s">
        <v>550</v>
      </c>
      <c r="EWJ21" s="530" t="s">
        <v>550</v>
      </c>
      <c r="EWK21" s="530" t="s">
        <v>550</v>
      </c>
      <c r="EWL21" s="530" t="s">
        <v>550</v>
      </c>
      <c r="EWM21" s="530" t="s">
        <v>550</v>
      </c>
      <c r="EWN21" s="530" t="s">
        <v>550</v>
      </c>
      <c r="EWO21" s="530" t="s">
        <v>550</v>
      </c>
      <c r="EWP21" s="530" t="s">
        <v>550</v>
      </c>
      <c r="EWQ21" s="530" t="s">
        <v>550</v>
      </c>
      <c r="EWR21" s="530" t="s">
        <v>550</v>
      </c>
      <c r="EWS21" s="530" t="s">
        <v>550</v>
      </c>
      <c r="EWT21" s="530" t="s">
        <v>550</v>
      </c>
      <c r="EWU21" s="530" t="s">
        <v>550</v>
      </c>
      <c r="EWV21" s="530" t="s">
        <v>550</v>
      </c>
      <c r="EWW21" s="530" t="s">
        <v>550</v>
      </c>
      <c r="EWX21" s="530" t="s">
        <v>550</v>
      </c>
      <c r="EWY21" s="530" t="s">
        <v>550</v>
      </c>
      <c r="EWZ21" s="530" t="s">
        <v>550</v>
      </c>
      <c r="EXA21" s="530" t="s">
        <v>550</v>
      </c>
      <c r="EXB21" s="530" t="s">
        <v>550</v>
      </c>
      <c r="EXC21" s="530" t="s">
        <v>550</v>
      </c>
      <c r="EXD21" s="530" t="s">
        <v>550</v>
      </c>
      <c r="EXE21" s="530" t="s">
        <v>550</v>
      </c>
      <c r="EXF21" s="530" t="s">
        <v>550</v>
      </c>
      <c r="EXG21" s="530" t="s">
        <v>550</v>
      </c>
      <c r="EXH21" s="530" t="s">
        <v>550</v>
      </c>
      <c r="EXI21" s="530" t="s">
        <v>550</v>
      </c>
      <c r="EXJ21" s="530" t="s">
        <v>550</v>
      </c>
      <c r="EXK21" s="530" t="s">
        <v>550</v>
      </c>
      <c r="EXL21" s="530" t="s">
        <v>550</v>
      </c>
      <c r="EXM21" s="530" t="s">
        <v>550</v>
      </c>
      <c r="EXN21" s="530" t="s">
        <v>550</v>
      </c>
      <c r="EXO21" s="530" t="s">
        <v>550</v>
      </c>
      <c r="EXP21" s="530" t="s">
        <v>550</v>
      </c>
      <c r="EXQ21" s="530" t="s">
        <v>550</v>
      </c>
      <c r="EXR21" s="530" t="s">
        <v>550</v>
      </c>
      <c r="EXS21" s="530" t="s">
        <v>550</v>
      </c>
      <c r="EXT21" s="530" t="s">
        <v>550</v>
      </c>
      <c r="EXU21" s="530" t="s">
        <v>550</v>
      </c>
      <c r="EXV21" s="530" t="s">
        <v>550</v>
      </c>
      <c r="EXW21" s="530" t="s">
        <v>550</v>
      </c>
      <c r="EXX21" s="530" t="s">
        <v>550</v>
      </c>
      <c r="EXY21" s="530" t="s">
        <v>550</v>
      </c>
      <c r="EXZ21" s="530" t="s">
        <v>550</v>
      </c>
      <c r="EYA21" s="530" t="s">
        <v>550</v>
      </c>
      <c r="EYB21" s="530" t="s">
        <v>550</v>
      </c>
      <c r="EYC21" s="530" t="s">
        <v>550</v>
      </c>
      <c r="EYD21" s="530" t="s">
        <v>550</v>
      </c>
      <c r="EYE21" s="530" t="s">
        <v>550</v>
      </c>
      <c r="EYF21" s="530" t="s">
        <v>550</v>
      </c>
      <c r="EYG21" s="530" t="s">
        <v>550</v>
      </c>
      <c r="EYH21" s="530" t="s">
        <v>550</v>
      </c>
      <c r="EYI21" s="530" t="s">
        <v>550</v>
      </c>
      <c r="EYJ21" s="530" t="s">
        <v>550</v>
      </c>
      <c r="EYK21" s="530" t="s">
        <v>550</v>
      </c>
      <c r="EYL21" s="530" t="s">
        <v>550</v>
      </c>
      <c r="EYM21" s="530" t="s">
        <v>550</v>
      </c>
      <c r="EYN21" s="530" t="s">
        <v>550</v>
      </c>
      <c r="EYO21" s="530" t="s">
        <v>550</v>
      </c>
      <c r="EYP21" s="530" t="s">
        <v>550</v>
      </c>
      <c r="EYQ21" s="530" t="s">
        <v>550</v>
      </c>
      <c r="EYR21" s="530" t="s">
        <v>550</v>
      </c>
      <c r="EYS21" s="530" t="s">
        <v>550</v>
      </c>
      <c r="EYT21" s="530" t="s">
        <v>550</v>
      </c>
      <c r="EYU21" s="530" t="s">
        <v>550</v>
      </c>
      <c r="EYV21" s="530" t="s">
        <v>550</v>
      </c>
      <c r="EYW21" s="530" t="s">
        <v>550</v>
      </c>
      <c r="EYX21" s="530" t="s">
        <v>550</v>
      </c>
      <c r="EYY21" s="530" t="s">
        <v>550</v>
      </c>
      <c r="EYZ21" s="530" t="s">
        <v>550</v>
      </c>
      <c r="EZA21" s="530" t="s">
        <v>550</v>
      </c>
      <c r="EZB21" s="530" t="s">
        <v>550</v>
      </c>
      <c r="EZC21" s="530" t="s">
        <v>550</v>
      </c>
      <c r="EZD21" s="530" t="s">
        <v>550</v>
      </c>
      <c r="EZE21" s="530" t="s">
        <v>550</v>
      </c>
      <c r="EZF21" s="530" t="s">
        <v>550</v>
      </c>
      <c r="EZG21" s="530" t="s">
        <v>550</v>
      </c>
      <c r="EZH21" s="530" t="s">
        <v>550</v>
      </c>
      <c r="EZI21" s="530" t="s">
        <v>550</v>
      </c>
      <c r="EZJ21" s="530" t="s">
        <v>550</v>
      </c>
      <c r="EZK21" s="530" t="s">
        <v>550</v>
      </c>
      <c r="EZL21" s="530" t="s">
        <v>550</v>
      </c>
      <c r="EZM21" s="530" t="s">
        <v>550</v>
      </c>
      <c r="EZN21" s="530" t="s">
        <v>550</v>
      </c>
      <c r="EZO21" s="530" t="s">
        <v>550</v>
      </c>
      <c r="EZP21" s="530" t="s">
        <v>550</v>
      </c>
      <c r="EZQ21" s="530" t="s">
        <v>550</v>
      </c>
      <c r="EZR21" s="530" t="s">
        <v>550</v>
      </c>
      <c r="EZS21" s="530" t="s">
        <v>550</v>
      </c>
      <c r="EZT21" s="530" t="s">
        <v>550</v>
      </c>
      <c r="EZU21" s="530" t="s">
        <v>550</v>
      </c>
      <c r="EZV21" s="530" t="s">
        <v>550</v>
      </c>
      <c r="EZW21" s="530" t="s">
        <v>550</v>
      </c>
      <c r="EZX21" s="530" t="s">
        <v>550</v>
      </c>
      <c r="EZY21" s="530" t="s">
        <v>550</v>
      </c>
      <c r="EZZ21" s="530" t="s">
        <v>550</v>
      </c>
      <c r="FAA21" s="530" t="s">
        <v>550</v>
      </c>
      <c r="FAB21" s="530" t="s">
        <v>550</v>
      </c>
      <c r="FAC21" s="530" t="s">
        <v>550</v>
      </c>
      <c r="FAD21" s="530" t="s">
        <v>550</v>
      </c>
      <c r="FAE21" s="530" t="s">
        <v>550</v>
      </c>
      <c r="FAF21" s="530" t="s">
        <v>550</v>
      </c>
      <c r="FAG21" s="530" t="s">
        <v>550</v>
      </c>
      <c r="FAH21" s="530" t="s">
        <v>550</v>
      </c>
      <c r="FAI21" s="530" t="s">
        <v>550</v>
      </c>
      <c r="FAJ21" s="530" t="s">
        <v>550</v>
      </c>
      <c r="FAK21" s="530" t="s">
        <v>550</v>
      </c>
      <c r="FAL21" s="530" t="s">
        <v>550</v>
      </c>
      <c r="FAM21" s="530" t="s">
        <v>550</v>
      </c>
      <c r="FAN21" s="530" t="s">
        <v>550</v>
      </c>
      <c r="FAO21" s="530" t="s">
        <v>550</v>
      </c>
      <c r="FAP21" s="530" t="s">
        <v>550</v>
      </c>
      <c r="FAQ21" s="530" t="s">
        <v>550</v>
      </c>
      <c r="FAR21" s="530" t="s">
        <v>550</v>
      </c>
      <c r="FAS21" s="530" t="s">
        <v>550</v>
      </c>
      <c r="FAT21" s="530" t="s">
        <v>550</v>
      </c>
      <c r="FAU21" s="530" t="s">
        <v>550</v>
      </c>
      <c r="FAV21" s="530" t="s">
        <v>550</v>
      </c>
      <c r="FAW21" s="530" t="s">
        <v>550</v>
      </c>
      <c r="FAX21" s="530" t="s">
        <v>550</v>
      </c>
      <c r="FAY21" s="530" t="s">
        <v>550</v>
      </c>
      <c r="FAZ21" s="530" t="s">
        <v>550</v>
      </c>
      <c r="FBA21" s="530" t="s">
        <v>550</v>
      </c>
      <c r="FBB21" s="530" t="s">
        <v>550</v>
      </c>
      <c r="FBC21" s="530" t="s">
        <v>550</v>
      </c>
      <c r="FBD21" s="530" t="s">
        <v>550</v>
      </c>
      <c r="FBE21" s="530" t="s">
        <v>550</v>
      </c>
      <c r="FBF21" s="530" t="s">
        <v>550</v>
      </c>
      <c r="FBG21" s="530" t="s">
        <v>550</v>
      </c>
      <c r="FBH21" s="530" t="s">
        <v>550</v>
      </c>
      <c r="FBI21" s="530" t="s">
        <v>550</v>
      </c>
      <c r="FBJ21" s="530" t="s">
        <v>550</v>
      </c>
      <c r="FBK21" s="530" t="s">
        <v>550</v>
      </c>
      <c r="FBL21" s="530" t="s">
        <v>550</v>
      </c>
      <c r="FBM21" s="530" t="s">
        <v>550</v>
      </c>
      <c r="FBN21" s="530" t="s">
        <v>550</v>
      </c>
      <c r="FBO21" s="530" t="s">
        <v>550</v>
      </c>
      <c r="FBP21" s="530" t="s">
        <v>550</v>
      </c>
      <c r="FBQ21" s="530" t="s">
        <v>550</v>
      </c>
      <c r="FBR21" s="530" t="s">
        <v>550</v>
      </c>
      <c r="FBS21" s="530" t="s">
        <v>550</v>
      </c>
      <c r="FBT21" s="530" t="s">
        <v>550</v>
      </c>
      <c r="FBU21" s="530" t="s">
        <v>550</v>
      </c>
      <c r="FBV21" s="530" t="s">
        <v>550</v>
      </c>
      <c r="FBW21" s="530" t="s">
        <v>550</v>
      </c>
      <c r="FBX21" s="530" t="s">
        <v>550</v>
      </c>
      <c r="FBY21" s="530" t="s">
        <v>550</v>
      </c>
      <c r="FBZ21" s="530" t="s">
        <v>550</v>
      </c>
      <c r="FCA21" s="530" t="s">
        <v>550</v>
      </c>
      <c r="FCB21" s="530" t="s">
        <v>550</v>
      </c>
      <c r="FCC21" s="530" t="s">
        <v>550</v>
      </c>
      <c r="FCD21" s="530" t="s">
        <v>550</v>
      </c>
      <c r="FCE21" s="530" t="s">
        <v>550</v>
      </c>
      <c r="FCF21" s="530" t="s">
        <v>550</v>
      </c>
      <c r="FCG21" s="530" t="s">
        <v>550</v>
      </c>
      <c r="FCH21" s="530" t="s">
        <v>550</v>
      </c>
      <c r="FCI21" s="530" t="s">
        <v>550</v>
      </c>
      <c r="FCJ21" s="530" t="s">
        <v>550</v>
      </c>
      <c r="FCK21" s="530" t="s">
        <v>550</v>
      </c>
      <c r="FCL21" s="530" t="s">
        <v>550</v>
      </c>
      <c r="FCM21" s="530" t="s">
        <v>550</v>
      </c>
      <c r="FCN21" s="530" t="s">
        <v>550</v>
      </c>
      <c r="FCO21" s="530" t="s">
        <v>550</v>
      </c>
      <c r="FCP21" s="530" t="s">
        <v>550</v>
      </c>
      <c r="FCQ21" s="530" t="s">
        <v>550</v>
      </c>
      <c r="FCR21" s="530" t="s">
        <v>550</v>
      </c>
      <c r="FCS21" s="530" t="s">
        <v>550</v>
      </c>
      <c r="FCT21" s="530" t="s">
        <v>550</v>
      </c>
      <c r="FCU21" s="530" t="s">
        <v>550</v>
      </c>
      <c r="FCV21" s="530" t="s">
        <v>550</v>
      </c>
      <c r="FCW21" s="530" t="s">
        <v>550</v>
      </c>
      <c r="FCX21" s="530" t="s">
        <v>550</v>
      </c>
      <c r="FCY21" s="530" t="s">
        <v>550</v>
      </c>
      <c r="FCZ21" s="530" t="s">
        <v>550</v>
      </c>
      <c r="FDA21" s="530" t="s">
        <v>550</v>
      </c>
      <c r="FDB21" s="530" t="s">
        <v>550</v>
      </c>
      <c r="FDC21" s="530" t="s">
        <v>550</v>
      </c>
      <c r="FDD21" s="530" t="s">
        <v>550</v>
      </c>
      <c r="FDE21" s="530" t="s">
        <v>550</v>
      </c>
      <c r="FDF21" s="530" t="s">
        <v>550</v>
      </c>
      <c r="FDG21" s="530" t="s">
        <v>550</v>
      </c>
      <c r="FDH21" s="530" t="s">
        <v>550</v>
      </c>
      <c r="FDI21" s="530" t="s">
        <v>550</v>
      </c>
      <c r="FDJ21" s="530" t="s">
        <v>550</v>
      </c>
      <c r="FDK21" s="530" t="s">
        <v>550</v>
      </c>
      <c r="FDL21" s="530" t="s">
        <v>550</v>
      </c>
      <c r="FDM21" s="530" t="s">
        <v>550</v>
      </c>
      <c r="FDN21" s="530" t="s">
        <v>550</v>
      </c>
      <c r="FDO21" s="530" t="s">
        <v>550</v>
      </c>
      <c r="FDP21" s="530" t="s">
        <v>550</v>
      </c>
      <c r="FDQ21" s="530" t="s">
        <v>550</v>
      </c>
      <c r="FDR21" s="530" t="s">
        <v>550</v>
      </c>
      <c r="FDS21" s="530" t="s">
        <v>550</v>
      </c>
      <c r="FDT21" s="530" t="s">
        <v>550</v>
      </c>
      <c r="FDU21" s="530" t="s">
        <v>550</v>
      </c>
      <c r="FDV21" s="530" t="s">
        <v>550</v>
      </c>
      <c r="FDW21" s="530" t="s">
        <v>550</v>
      </c>
      <c r="FDX21" s="530" t="s">
        <v>550</v>
      </c>
      <c r="FDY21" s="530" t="s">
        <v>550</v>
      </c>
      <c r="FDZ21" s="530" t="s">
        <v>550</v>
      </c>
      <c r="FEA21" s="530" t="s">
        <v>550</v>
      </c>
      <c r="FEB21" s="530" t="s">
        <v>550</v>
      </c>
      <c r="FEC21" s="530" t="s">
        <v>550</v>
      </c>
      <c r="FED21" s="530" t="s">
        <v>550</v>
      </c>
      <c r="FEE21" s="530" t="s">
        <v>550</v>
      </c>
      <c r="FEF21" s="530" t="s">
        <v>550</v>
      </c>
      <c r="FEG21" s="530" t="s">
        <v>550</v>
      </c>
      <c r="FEH21" s="530" t="s">
        <v>550</v>
      </c>
      <c r="FEI21" s="530" t="s">
        <v>550</v>
      </c>
      <c r="FEJ21" s="530" t="s">
        <v>550</v>
      </c>
      <c r="FEK21" s="530" t="s">
        <v>550</v>
      </c>
      <c r="FEL21" s="530" t="s">
        <v>550</v>
      </c>
      <c r="FEM21" s="530" t="s">
        <v>550</v>
      </c>
      <c r="FEN21" s="530" t="s">
        <v>550</v>
      </c>
      <c r="FEO21" s="530" t="s">
        <v>550</v>
      </c>
      <c r="FEP21" s="530" t="s">
        <v>550</v>
      </c>
      <c r="FEQ21" s="530" t="s">
        <v>550</v>
      </c>
      <c r="FER21" s="530" t="s">
        <v>550</v>
      </c>
      <c r="FES21" s="530" t="s">
        <v>550</v>
      </c>
      <c r="FET21" s="530" t="s">
        <v>550</v>
      </c>
      <c r="FEU21" s="530" t="s">
        <v>550</v>
      </c>
      <c r="FEV21" s="530" t="s">
        <v>550</v>
      </c>
      <c r="FEW21" s="530" t="s">
        <v>550</v>
      </c>
      <c r="FEX21" s="530" t="s">
        <v>550</v>
      </c>
      <c r="FEY21" s="530" t="s">
        <v>550</v>
      </c>
      <c r="FEZ21" s="530" t="s">
        <v>550</v>
      </c>
      <c r="FFA21" s="530" t="s">
        <v>550</v>
      </c>
      <c r="FFB21" s="530" t="s">
        <v>550</v>
      </c>
      <c r="FFC21" s="530" t="s">
        <v>550</v>
      </c>
      <c r="FFD21" s="530" t="s">
        <v>550</v>
      </c>
      <c r="FFE21" s="530" t="s">
        <v>550</v>
      </c>
      <c r="FFF21" s="530" t="s">
        <v>550</v>
      </c>
      <c r="FFG21" s="530" t="s">
        <v>550</v>
      </c>
      <c r="FFH21" s="530" t="s">
        <v>550</v>
      </c>
      <c r="FFI21" s="530" t="s">
        <v>550</v>
      </c>
      <c r="FFJ21" s="530" t="s">
        <v>550</v>
      </c>
      <c r="FFK21" s="530" t="s">
        <v>550</v>
      </c>
      <c r="FFL21" s="530" t="s">
        <v>550</v>
      </c>
      <c r="FFM21" s="530" t="s">
        <v>550</v>
      </c>
      <c r="FFN21" s="530" t="s">
        <v>550</v>
      </c>
      <c r="FFO21" s="530" t="s">
        <v>550</v>
      </c>
      <c r="FFP21" s="530" t="s">
        <v>550</v>
      </c>
      <c r="FFQ21" s="530" t="s">
        <v>550</v>
      </c>
      <c r="FFR21" s="530" t="s">
        <v>550</v>
      </c>
      <c r="FFS21" s="530" t="s">
        <v>550</v>
      </c>
      <c r="FFT21" s="530" t="s">
        <v>550</v>
      </c>
      <c r="FFU21" s="530" t="s">
        <v>550</v>
      </c>
      <c r="FFV21" s="530" t="s">
        <v>550</v>
      </c>
      <c r="FFW21" s="530" t="s">
        <v>550</v>
      </c>
      <c r="FFX21" s="530" t="s">
        <v>550</v>
      </c>
      <c r="FFY21" s="530" t="s">
        <v>550</v>
      </c>
      <c r="FFZ21" s="530" t="s">
        <v>550</v>
      </c>
      <c r="FGA21" s="530" t="s">
        <v>550</v>
      </c>
      <c r="FGB21" s="530" t="s">
        <v>550</v>
      </c>
      <c r="FGC21" s="530" t="s">
        <v>550</v>
      </c>
      <c r="FGD21" s="530" t="s">
        <v>550</v>
      </c>
      <c r="FGE21" s="530" t="s">
        <v>550</v>
      </c>
      <c r="FGF21" s="530" t="s">
        <v>550</v>
      </c>
      <c r="FGG21" s="530" t="s">
        <v>550</v>
      </c>
      <c r="FGH21" s="530" t="s">
        <v>550</v>
      </c>
      <c r="FGI21" s="530" t="s">
        <v>550</v>
      </c>
      <c r="FGJ21" s="530" t="s">
        <v>550</v>
      </c>
      <c r="FGK21" s="530" t="s">
        <v>550</v>
      </c>
      <c r="FGL21" s="530" t="s">
        <v>550</v>
      </c>
      <c r="FGM21" s="530" t="s">
        <v>550</v>
      </c>
      <c r="FGN21" s="530" t="s">
        <v>550</v>
      </c>
      <c r="FGO21" s="530" t="s">
        <v>550</v>
      </c>
      <c r="FGP21" s="530" t="s">
        <v>550</v>
      </c>
      <c r="FGQ21" s="530" t="s">
        <v>550</v>
      </c>
      <c r="FGR21" s="530" t="s">
        <v>550</v>
      </c>
      <c r="FGS21" s="530" t="s">
        <v>550</v>
      </c>
      <c r="FGT21" s="530" t="s">
        <v>550</v>
      </c>
      <c r="FGU21" s="530" t="s">
        <v>550</v>
      </c>
      <c r="FGV21" s="530" t="s">
        <v>550</v>
      </c>
      <c r="FGW21" s="530" t="s">
        <v>550</v>
      </c>
      <c r="FGX21" s="530" t="s">
        <v>550</v>
      </c>
      <c r="FGY21" s="530" t="s">
        <v>550</v>
      </c>
      <c r="FGZ21" s="530" t="s">
        <v>550</v>
      </c>
      <c r="FHA21" s="530" t="s">
        <v>550</v>
      </c>
      <c r="FHB21" s="530" t="s">
        <v>550</v>
      </c>
      <c r="FHC21" s="530" t="s">
        <v>550</v>
      </c>
      <c r="FHD21" s="530" t="s">
        <v>550</v>
      </c>
      <c r="FHE21" s="530" t="s">
        <v>550</v>
      </c>
      <c r="FHF21" s="530" t="s">
        <v>550</v>
      </c>
      <c r="FHG21" s="530" t="s">
        <v>550</v>
      </c>
      <c r="FHH21" s="530" t="s">
        <v>550</v>
      </c>
      <c r="FHI21" s="530" t="s">
        <v>550</v>
      </c>
      <c r="FHJ21" s="530" t="s">
        <v>550</v>
      </c>
      <c r="FHK21" s="530" t="s">
        <v>550</v>
      </c>
      <c r="FHL21" s="530" t="s">
        <v>550</v>
      </c>
      <c r="FHM21" s="530" t="s">
        <v>550</v>
      </c>
      <c r="FHN21" s="530" t="s">
        <v>550</v>
      </c>
      <c r="FHO21" s="530" t="s">
        <v>550</v>
      </c>
      <c r="FHP21" s="530" t="s">
        <v>550</v>
      </c>
      <c r="FHQ21" s="530" t="s">
        <v>550</v>
      </c>
      <c r="FHR21" s="530" t="s">
        <v>550</v>
      </c>
      <c r="FHS21" s="530" t="s">
        <v>550</v>
      </c>
      <c r="FHT21" s="530" t="s">
        <v>550</v>
      </c>
      <c r="FHU21" s="530" t="s">
        <v>550</v>
      </c>
      <c r="FHV21" s="530" t="s">
        <v>550</v>
      </c>
      <c r="FHW21" s="530" t="s">
        <v>550</v>
      </c>
      <c r="FHX21" s="530" t="s">
        <v>550</v>
      </c>
      <c r="FHY21" s="530" t="s">
        <v>550</v>
      </c>
      <c r="FHZ21" s="530" t="s">
        <v>550</v>
      </c>
      <c r="FIA21" s="530" t="s">
        <v>550</v>
      </c>
      <c r="FIB21" s="530" t="s">
        <v>550</v>
      </c>
      <c r="FIC21" s="530" t="s">
        <v>550</v>
      </c>
      <c r="FID21" s="530" t="s">
        <v>550</v>
      </c>
      <c r="FIE21" s="530" t="s">
        <v>550</v>
      </c>
      <c r="FIF21" s="530" t="s">
        <v>550</v>
      </c>
      <c r="FIG21" s="530" t="s">
        <v>550</v>
      </c>
      <c r="FIH21" s="530" t="s">
        <v>550</v>
      </c>
      <c r="FII21" s="530" t="s">
        <v>550</v>
      </c>
      <c r="FIJ21" s="530" t="s">
        <v>550</v>
      </c>
      <c r="FIK21" s="530" t="s">
        <v>550</v>
      </c>
      <c r="FIL21" s="530" t="s">
        <v>550</v>
      </c>
      <c r="FIM21" s="530" t="s">
        <v>550</v>
      </c>
      <c r="FIN21" s="530" t="s">
        <v>550</v>
      </c>
      <c r="FIO21" s="530" t="s">
        <v>550</v>
      </c>
      <c r="FIP21" s="530" t="s">
        <v>550</v>
      </c>
      <c r="FIQ21" s="530" t="s">
        <v>550</v>
      </c>
      <c r="FIR21" s="530" t="s">
        <v>550</v>
      </c>
      <c r="FIS21" s="530" t="s">
        <v>550</v>
      </c>
      <c r="FIT21" s="530" t="s">
        <v>550</v>
      </c>
      <c r="FIU21" s="530" t="s">
        <v>550</v>
      </c>
      <c r="FIV21" s="530" t="s">
        <v>550</v>
      </c>
      <c r="FIW21" s="530" t="s">
        <v>550</v>
      </c>
      <c r="FIX21" s="530" t="s">
        <v>550</v>
      </c>
      <c r="FIY21" s="530" t="s">
        <v>550</v>
      </c>
      <c r="FIZ21" s="530" t="s">
        <v>550</v>
      </c>
      <c r="FJA21" s="530" t="s">
        <v>550</v>
      </c>
      <c r="FJB21" s="530" t="s">
        <v>550</v>
      </c>
      <c r="FJC21" s="530" t="s">
        <v>550</v>
      </c>
      <c r="FJD21" s="530" t="s">
        <v>550</v>
      </c>
      <c r="FJE21" s="530" t="s">
        <v>550</v>
      </c>
      <c r="FJF21" s="530" t="s">
        <v>550</v>
      </c>
      <c r="FJG21" s="530" t="s">
        <v>550</v>
      </c>
      <c r="FJH21" s="530" t="s">
        <v>550</v>
      </c>
      <c r="FJI21" s="530" t="s">
        <v>550</v>
      </c>
      <c r="FJJ21" s="530" t="s">
        <v>550</v>
      </c>
      <c r="FJK21" s="530" t="s">
        <v>550</v>
      </c>
      <c r="FJL21" s="530" t="s">
        <v>550</v>
      </c>
      <c r="FJM21" s="530" t="s">
        <v>550</v>
      </c>
      <c r="FJN21" s="530" t="s">
        <v>550</v>
      </c>
      <c r="FJO21" s="530" t="s">
        <v>550</v>
      </c>
      <c r="FJP21" s="530" t="s">
        <v>550</v>
      </c>
      <c r="FJQ21" s="530" t="s">
        <v>550</v>
      </c>
      <c r="FJR21" s="530" t="s">
        <v>550</v>
      </c>
      <c r="FJS21" s="530" t="s">
        <v>550</v>
      </c>
      <c r="FJT21" s="530" t="s">
        <v>550</v>
      </c>
      <c r="FJU21" s="530" t="s">
        <v>550</v>
      </c>
      <c r="FJV21" s="530" t="s">
        <v>550</v>
      </c>
      <c r="FJW21" s="530" t="s">
        <v>550</v>
      </c>
      <c r="FJX21" s="530" t="s">
        <v>550</v>
      </c>
      <c r="FJY21" s="530" t="s">
        <v>550</v>
      </c>
      <c r="FJZ21" s="530" t="s">
        <v>550</v>
      </c>
      <c r="FKA21" s="530" t="s">
        <v>550</v>
      </c>
      <c r="FKB21" s="530" t="s">
        <v>550</v>
      </c>
      <c r="FKC21" s="530" t="s">
        <v>550</v>
      </c>
      <c r="FKD21" s="530" t="s">
        <v>550</v>
      </c>
      <c r="FKE21" s="530" t="s">
        <v>550</v>
      </c>
      <c r="FKF21" s="530" t="s">
        <v>550</v>
      </c>
      <c r="FKG21" s="530" t="s">
        <v>550</v>
      </c>
      <c r="FKH21" s="530" t="s">
        <v>550</v>
      </c>
      <c r="FKI21" s="530" t="s">
        <v>550</v>
      </c>
      <c r="FKJ21" s="530" t="s">
        <v>550</v>
      </c>
      <c r="FKK21" s="530" t="s">
        <v>550</v>
      </c>
      <c r="FKL21" s="530" t="s">
        <v>550</v>
      </c>
      <c r="FKM21" s="530" t="s">
        <v>550</v>
      </c>
      <c r="FKN21" s="530" t="s">
        <v>550</v>
      </c>
      <c r="FKO21" s="530" t="s">
        <v>550</v>
      </c>
      <c r="FKP21" s="530" t="s">
        <v>550</v>
      </c>
      <c r="FKQ21" s="530" t="s">
        <v>550</v>
      </c>
      <c r="FKR21" s="530" t="s">
        <v>550</v>
      </c>
      <c r="FKS21" s="530" t="s">
        <v>550</v>
      </c>
      <c r="FKT21" s="530" t="s">
        <v>550</v>
      </c>
      <c r="FKU21" s="530" t="s">
        <v>550</v>
      </c>
      <c r="FKV21" s="530" t="s">
        <v>550</v>
      </c>
      <c r="FKW21" s="530" t="s">
        <v>550</v>
      </c>
      <c r="FKX21" s="530" t="s">
        <v>550</v>
      </c>
      <c r="FKY21" s="530" t="s">
        <v>550</v>
      </c>
      <c r="FKZ21" s="530" t="s">
        <v>550</v>
      </c>
      <c r="FLA21" s="530" t="s">
        <v>550</v>
      </c>
      <c r="FLB21" s="530" t="s">
        <v>550</v>
      </c>
      <c r="FLC21" s="530" t="s">
        <v>550</v>
      </c>
      <c r="FLD21" s="530" t="s">
        <v>550</v>
      </c>
      <c r="FLE21" s="530" t="s">
        <v>550</v>
      </c>
      <c r="FLF21" s="530" t="s">
        <v>550</v>
      </c>
      <c r="FLG21" s="530" t="s">
        <v>550</v>
      </c>
      <c r="FLH21" s="530" t="s">
        <v>550</v>
      </c>
      <c r="FLI21" s="530" t="s">
        <v>550</v>
      </c>
      <c r="FLJ21" s="530" t="s">
        <v>550</v>
      </c>
      <c r="FLK21" s="530" t="s">
        <v>550</v>
      </c>
      <c r="FLL21" s="530" t="s">
        <v>550</v>
      </c>
      <c r="FLM21" s="530" t="s">
        <v>550</v>
      </c>
      <c r="FLN21" s="530" t="s">
        <v>550</v>
      </c>
      <c r="FLO21" s="530" t="s">
        <v>550</v>
      </c>
      <c r="FLP21" s="530" t="s">
        <v>550</v>
      </c>
      <c r="FLQ21" s="530" t="s">
        <v>550</v>
      </c>
      <c r="FLR21" s="530" t="s">
        <v>550</v>
      </c>
      <c r="FLS21" s="530" t="s">
        <v>550</v>
      </c>
      <c r="FLT21" s="530" t="s">
        <v>550</v>
      </c>
      <c r="FLU21" s="530" t="s">
        <v>550</v>
      </c>
      <c r="FLV21" s="530" t="s">
        <v>550</v>
      </c>
      <c r="FLW21" s="530" t="s">
        <v>550</v>
      </c>
      <c r="FLX21" s="530" t="s">
        <v>550</v>
      </c>
      <c r="FLY21" s="530" t="s">
        <v>550</v>
      </c>
      <c r="FLZ21" s="530" t="s">
        <v>550</v>
      </c>
      <c r="FMA21" s="530" t="s">
        <v>550</v>
      </c>
      <c r="FMB21" s="530" t="s">
        <v>550</v>
      </c>
      <c r="FMC21" s="530" t="s">
        <v>550</v>
      </c>
      <c r="FMD21" s="530" t="s">
        <v>550</v>
      </c>
      <c r="FME21" s="530" t="s">
        <v>550</v>
      </c>
      <c r="FMF21" s="530" t="s">
        <v>550</v>
      </c>
      <c r="FMG21" s="530" t="s">
        <v>550</v>
      </c>
      <c r="FMH21" s="530" t="s">
        <v>550</v>
      </c>
      <c r="FMI21" s="530" t="s">
        <v>550</v>
      </c>
      <c r="FMJ21" s="530" t="s">
        <v>550</v>
      </c>
      <c r="FMK21" s="530" t="s">
        <v>550</v>
      </c>
      <c r="FML21" s="530" t="s">
        <v>550</v>
      </c>
      <c r="FMM21" s="530" t="s">
        <v>550</v>
      </c>
      <c r="FMN21" s="530" t="s">
        <v>550</v>
      </c>
      <c r="FMO21" s="530" t="s">
        <v>550</v>
      </c>
      <c r="FMP21" s="530" t="s">
        <v>550</v>
      </c>
      <c r="FMQ21" s="530" t="s">
        <v>550</v>
      </c>
      <c r="FMR21" s="530" t="s">
        <v>550</v>
      </c>
      <c r="FMS21" s="530" t="s">
        <v>550</v>
      </c>
      <c r="FMT21" s="530" t="s">
        <v>550</v>
      </c>
      <c r="FMU21" s="530" t="s">
        <v>550</v>
      </c>
      <c r="FMV21" s="530" t="s">
        <v>550</v>
      </c>
      <c r="FMW21" s="530" t="s">
        <v>550</v>
      </c>
      <c r="FMX21" s="530" t="s">
        <v>550</v>
      </c>
      <c r="FMY21" s="530" t="s">
        <v>550</v>
      </c>
      <c r="FMZ21" s="530" t="s">
        <v>550</v>
      </c>
      <c r="FNA21" s="530" t="s">
        <v>550</v>
      </c>
      <c r="FNB21" s="530" t="s">
        <v>550</v>
      </c>
      <c r="FNC21" s="530" t="s">
        <v>550</v>
      </c>
      <c r="FND21" s="530" t="s">
        <v>550</v>
      </c>
      <c r="FNE21" s="530" t="s">
        <v>550</v>
      </c>
      <c r="FNF21" s="530" t="s">
        <v>550</v>
      </c>
      <c r="FNG21" s="530" t="s">
        <v>550</v>
      </c>
      <c r="FNH21" s="530" t="s">
        <v>550</v>
      </c>
      <c r="FNI21" s="530" t="s">
        <v>550</v>
      </c>
      <c r="FNJ21" s="530" t="s">
        <v>550</v>
      </c>
      <c r="FNK21" s="530" t="s">
        <v>550</v>
      </c>
      <c r="FNL21" s="530" t="s">
        <v>550</v>
      </c>
      <c r="FNM21" s="530" t="s">
        <v>550</v>
      </c>
      <c r="FNN21" s="530" t="s">
        <v>550</v>
      </c>
      <c r="FNO21" s="530" t="s">
        <v>550</v>
      </c>
      <c r="FNP21" s="530" t="s">
        <v>550</v>
      </c>
      <c r="FNQ21" s="530" t="s">
        <v>550</v>
      </c>
      <c r="FNR21" s="530" t="s">
        <v>550</v>
      </c>
      <c r="FNS21" s="530" t="s">
        <v>550</v>
      </c>
      <c r="FNT21" s="530" t="s">
        <v>550</v>
      </c>
      <c r="FNU21" s="530" t="s">
        <v>550</v>
      </c>
      <c r="FNV21" s="530" t="s">
        <v>550</v>
      </c>
      <c r="FNW21" s="530" t="s">
        <v>550</v>
      </c>
      <c r="FNX21" s="530" t="s">
        <v>550</v>
      </c>
      <c r="FNY21" s="530" t="s">
        <v>550</v>
      </c>
      <c r="FNZ21" s="530" t="s">
        <v>550</v>
      </c>
      <c r="FOA21" s="530" t="s">
        <v>550</v>
      </c>
      <c r="FOB21" s="530" t="s">
        <v>550</v>
      </c>
      <c r="FOC21" s="530" t="s">
        <v>550</v>
      </c>
      <c r="FOD21" s="530" t="s">
        <v>550</v>
      </c>
      <c r="FOE21" s="530" t="s">
        <v>550</v>
      </c>
      <c r="FOF21" s="530" t="s">
        <v>550</v>
      </c>
      <c r="FOG21" s="530" t="s">
        <v>550</v>
      </c>
      <c r="FOH21" s="530" t="s">
        <v>550</v>
      </c>
      <c r="FOI21" s="530" t="s">
        <v>550</v>
      </c>
      <c r="FOJ21" s="530" t="s">
        <v>550</v>
      </c>
      <c r="FOK21" s="530" t="s">
        <v>550</v>
      </c>
      <c r="FOL21" s="530" t="s">
        <v>550</v>
      </c>
      <c r="FOM21" s="530" t="s">
        <v>550</v>
      </c>
      <c r="FON21" s="530" t="s">
        <v>550</v>
      </c>
      <c r="FOO21" s="530" t="s">
        <v>550</v>
      </c>
      <c r="FOP21" s="530" t="s">
        <v>550</v>
      </c>
      <c r="FOQ21" s="530" t="s">
        <v>550</v>
      </c>
      <c r="FOR21" s="530" t="s">
        <v>550</v>
      </c>
      <c r="FOS21" s="530" t="s">
        <v>550</v>
      </c>
      <c r="FOT21" s="530" t="s">
        <v>550</v>
      </c>
      <c r="FOU21" s="530" t="s">
        <v>550</v>
      </c>
      <c r="FOV21" s="530" t="s">
        <v>550</v>
      </c>
      <c r="FOW21" s="530" t="s">
        <v>550</v>
      </c>
      <c r="FOX21" s="530" t="s">
        <v>550</v>
      </c>
      <c r="FOY21" s="530" t="s">
        <v>550</v>
      </c>
      <c r="FOZ21" s="530" t="s">
        <v>550</v>
      </c>
      <c r="FPA21" s="530" t="s">
        <v>550</v>
      </c>
      <c r="FPB21" s="530" t="s">
        <v>550</v>
      </c>
      <c r="FPC21" s="530" t="s">
        <v>550</v>
      </c>
      <c r="FPD21" s="530" t="s">
        <v>550</v>
      </c>
      <c r="FPE21" s="530" t="s">
        <v>550</v>
      </c>
      <c r="FPF21" s="530" t="s">
        <v>550</v>
      </c>
      <c r="FPG21" s="530" t="s">
        <v>550</v>
      </c>
      <c r="FPH21" s="530" t="s">
        <v>550</v>
      </c>
      <c r="FPI21" s="530" t="s">
        <v>550</v>
      </c>
      <c r="FPJ21" s="530" t="s">
        <v>550</v>
      </c>
      <c r="FPK21" s="530" t="s">
        <v>550</v>
      </c>
      <c r="FPL21" s="530" t="s">
        <v>550</v>
      </c>
      <c r="FPM21" s="530" t="s">
        <v>550</v>
      </c>
      <c r="FPN21" s="530" t="s">
        <v>550</v>
      </c>
      <c r="FPO21" s="530" t="s">
        <v>550</v>
      </c>
      <c r="FPP21" s="530" t="s">
        <v>550</v>
      </c>
      <c r="FPQ21" s="530" t="s">
        <v>550</v>
      </c>
      <c r="FPR21" s="530" t="s">
        <v>550</v>
      </c>
      <c r="FPS21" s="530" t="s">
        <v>550</v>
      </c>
      <c r="FPT21" s="530" t="s">
        <v>550</v>
      </c>
      <c r="FPU21" s="530" t="s">
        <v>550</v>
      </c>
      <c r="FPV21" s="530" t="s">
        <v>550</v>
      </c>
      <c r="FPW21" s="530" t="s">
        <v>550</v>
      </c>
      <c r="FPX21" s="530" t="s">
        <v>550</v>
      </c>
      <c r="FPY21" s="530" t="s">
        <v>550</v>
      </c>
      <c r="FPZ21" s="530" t="s">
        <v>550</v>
      </c>
      <c r="FQA21" s="530" t="s">
        <v>550</v>
      </c>
      <c r="FQB21" s="530" t="s">
        <v>550</v>
      </c>
      <c r="FQC21" s="530" t="s">
        <v>550</v>
      </c>
      <c r="FQD21" s="530" t="s">
        <v>550</v>
      </c>
      <c r="FQE21" s="530" t="s">
        <v>550</v>
      </c>
      <c r="FQF21" s="530" t="s">
        <v>550</v>
      </c>
      <c r="FQG21" s="530" t="s">
        <v>550</v>
      </c>
      <c r="FQH21" s="530" t="s">
        <v>550</v>
      </c>
      <c r="FQI21" s="530" t="s">
        <v>550</v>
      </c>
      <c r="FQJ21" s="530" t="s">
        <v>550</v>
      </c>
      <c r="FQK21" s="530" t="s">
        <v>550</v>
      </c>
      <c r="FQL21" s="530" t="s">
        <v>550</v>
      </c>
      <c r="FQM21" s="530" t="s">
        <v>550</v>
      </c>
      <c r="FQN21" s="530" t="s">
        <v>550</v>
      </c>
      <c r="FQO21" s="530" t="s">
        <v>550</v>
      </c>
      <c r="FQP21" s="530" t="s">
        <v>550</v>
      </c>
      <c r="FQQ21" s="530" t="s">
        <v>550</v>
      </c>
      <c r="FQR21" s="530" t="s">
        <v>550</v>
      </c>
      <c r="FQS21" s="530" t="s">
        <v>550</v>
      </c>
      <c r="FQT21" s="530" t="s">
        <v>550</v>
      </c>
      <c r="FQU21" s="530" t="s">
        <v>550</v>
      </c>
      <c r="FQV21" s="530" t="s">
        <v>550</v>
      </c>
      <c r="FQW21" s="530" t="s">
        <v>550</v>
      </c>
      <c r="FQX21" s="530" t="s">
        <v>550</v>
      </c>
      <c r="FQY21" s="530" t="s">
        <v>550</v>
      </c>
      <c r="FQZ21" s="530" t="s">
        <v>550</v>
      </c>
      <c r="FRA21" s="530" t="s">
        <v>550</v>
      </c>
      <c r="FRB21" s="530" t="s">
        <v>550</v>
      </c>
      <c r="FRC21" s="530" t="s">
        <v>550</v>
      </c>
      <c r="FRD21" s="530" t="s">
        <v>550</v>
      </c>
      <c r="FRE21" s="530" t="s">
        <v>550</v>
      </c>
      <c r="FRF21" s="530" t="s">
        <v>550</v>
      </c>
      <c r="FRG21" s="530" t="s">
        <v>550</v>
      </c>
      <c r="FRH21" s="530" t="s">
        <v>550</v>
      </c>
      <c r="FRI21" s="530" t="s">
        <v>550</v>
      </c>
      <c r="FRJ21" s="530" t="s">
        <v>550</v>
      </c>
      <c r="FRK21" s="530" t="s">
        <v>550</v>
      </c>
      <c r="FRL21" s="530" t="s">
        <v>550</v>
      </c>
      <c r="FRM21" s="530" t="s">
        <v>550</v>
      </c>
      <c r="FRN21" s="530" t="s">
        <v>550</v>
      </c>
      <c r="FRO21" s="530" t="s">
        <v>550</v>
      </c>
      <c r="FRP21" s="530" t="s">
        <v>550</v>
      </c>
      <c r="FRQ21" s="530" t="s">
        <v>550</v>
      </c>
      <c r="FRR21" s="530" t="s">
        <v>550</v>
      </c>
      <c r="FRS21" s="530" t="s">
        <v>550</v>
      </c>
      <c r="FRT21" s="530" t="s">
        <v>550</v>
      </c>
      <c r="FRU21" s="530" t="s">
        <v>550</v>
      </c>
      <c r="FRV21" s="530" t="s">
        <v>550</v>
      </c>
      <c r="FRW21" s="530" t="s">
        <v>550</v>
      </c>
      <c r="FRX21" s="530" t="s">
        <v>550</v>
      </c>
      <c r="FRY21" s="530" t="s">
        <v>550</v>
      </c>
      <c r="FRZ21" s="530" t="s">
        <v>550</v>
      </c>
      <c r="FSA21" s="530" t="s">
        <v>550</v>
      </c>
      <c r="FSB21" s="530" t="s">
        <v>550</v>
      </c>
      <c r="FSC21" s="530" t="s">
        <v>550</v>
      </c>
      <c r="FSD21" s="530" t="s">
        <v>550</v>
      </c>
      <c r="FSE21" s="530" t="s">
        <v>550</v>
      </c>
      <c r="FSF21" s="530" t="s">
        <v>550</v>
      </c>
      <c r="FSG21" s="530" t="s">
        <v>550</v>
      </c>
      <c r="FSH21" s="530" t="s">
        <v>550</v>
      </c>
      <c r="FSI21" s="530" t="s">
        <v>550</v>
      </c>
      <c r="FSJ21" s="530" t="s">
        <v>550</v>
      </c>
      <c r="FSK21" s="530" t="s">
        <v>550</v>
      </c>
      <c r="FSL21" s="530" t="s">
        <v>550</v>
      </c>
      <c r="FSM21" s="530" t="s">
        <v>550</v>
      </c>
      <c r="FSN21" s="530" t="s">
        <v>550</v>
      </c>
      <c r="FSO21" s="530" t="s">
        <v>550</v>
      </c>
      <c r="FSP21" s="530" t="s">
        <v>550</v>
      </c>
      <c r="FSQ21" s="530" t="s">
        <v>550</v>
      </c>
      <c r="FSR21" s="530" t="s">
        <v>550</v>
      </c>
      <c r="FSS21" s="530" t="s">
        <v>550</v>
      </c>
      <c r="FST21" s="530" t="s">
        <v>550</v>
      </c>
      <c r="FSU21" s="530" t="s">
        <v>550</v>
      </c>
      <c r="FSV21" s="530" t="s">
        <v>550</v>
      </c>
      <c r="FSW21" s="530" t="s">
        <v>550</v>
      </c>
      <c r="FSX21" s="530" t="s">
        <v>550</v>
      </c>
      <c r="FSY21" s="530" t="s">
        <v>550</v>
      </c>
      <c r="FSZ21" s="530" t="s">
        <v>550</v>
      </c>
      <c r="FTA21" s="530" t="s">
        <v>550</v>
      </c>
      <c r="FTB21" s="530" t="s">
        <v>550</v>
      </c>
      <c r="FTC21" s="530" t="s">
        <v>550</v>
      </c>
      <c r="FTD21" s="530" t="s">
        <v>550</v>
      </c>
      <c r="FTE21" s="530" t="s">
        <v>550</v>
      </c>
      <c r="FTF21" s="530" t="s">
        <v>550</v>
      </c>
      <c r="FTG21" s="530" t="s">
        <v>550</v>
      </c>
      <c r="FTH21" s="530" t="s">
        <v>550</v>
      </c>
      <c r="FTI21" s="530" t="s">
        <v>550</v>
      </c>
      <c r="FTJ21" s="530" t="s">
        <v>550</v>
      </c>
      <c r="FTK21" s="530" t="s">
        <v>550</v>
      </c>
      <c r="FTL21" s="530" t="s">
        <v>550</v>
      </c>
      <c r="FTM21" s="530" t="s">
        <v>550</v>
      </c>
      <c r="FTN21" s="530" t="s">
        <v>550</v>
      </c>
      <c r="FTO21" s="530" t="s">
        <v>550</v>
      </c>
      <c r="FTP21" s="530" t="s">
        <v>550</v>
      </c>
      <c r="FTQ21" s="530" t="s">
        <v>550</v>
      </c>
      <c r="FTR21" s="530" t="s">
        <v>550</v>
      </c>
      <c r="FTS21" s="530" t="s">
        <v>550</v>
      </c>
      <c r="FTT21" s="530" t="s">
        <v>550</v>
      </c>
      <c r="FTU21" s="530" t="s">
        <v>550</v>
      </c>
      <c r="FTV21" s="530" t="s">
        <v>550</v>
      </c>
      <c r="FTW21" s="530" t="s">
        <v>550</v>
      </c>
      <c r="FTX21" s="530" t="s">
        <v>550</v>
      </c>
      <c r="FTY21" s="530" t="s">
        <v>550</v>
      </c>
      <c r="FTZ21" s="530" t="s">
        <v>550</v>
      </c>
      <c r="FUA21" s="530" t="s">
        <v>550</v>
      </c>
      <c r="FUB21" s="530" t="s">
        <v>550</v>
      </c>
      <c r="FUC21" s="530" t="s">
        <v>550</v>
      </c>
      <c r="FUD21" s="530" t="s">
        <v>550</v>
      </c>
      <c r="FUE21" s="530" t="s">
        <v>550</v>
      </c>
      <c r="FUF21" s="530" t="s">
        <v>550</v>
      </c>
      <c r="FUG21" s="530" t="s">
        <v>550</v>
      </c>
      <c r="FUH21" s="530" t="s">
        <v>550</v>
      </c>
      <c r="FUI21" s="530" t="s">
        <v>550</v>
      </c>
      <c r="FUJ21" s="530" t="s">
        <v>550</v>
      </c>
      <c r="FUK21" s="530" t="s">
        <v>550</v>
      </c>
      <c r="FUL21" s="530" t="s">
        <v>550</v>
      </c>
      <c r="FUM21" s="530" t="s">
        <v>550</v>
      </c>
      <c r="FUN21" s="530" t="s">
        <v>550</v>
      </c>
      <c r="FUO21" s="530" t="s">
        <v>550</v>
      </c>
      <c r="FUP21" s="530" t="s">
        <v>550</v>
      </c>
      <c r="FUQ21" s="530" t="s">
        <v>550</v>
      </c>
      <c r="FUR21" s="530" t="s">
        <v>550</v>
      </c>
      <c r="FUS21" s="530" t="s">
        <v>550</v>
      </c>
      <c r="FUT21" s="530" t="s">
        <v>550</v>
      </c>
      <c r="FUU21" s="530" t="s">
        <v>550</v>
      </c>
      <c r="FUV21" s="530" t="s">
        <v>550</v>
      </c>
      <c r="FUW21" s="530" t="s">
        <v>550</v>
      </c>
      <c r="FUX21" s="530" t="s">
        <v>550</v>
      </c>
      <c r="FUY21" s="530" t="s">
        <v>550</v>
      </c>
      <c r="FUZ21" s="530" t="s">
        <v>550</v>
      </c>
      <c r="FVA21" s="530" t="s">
        <v>550</v>
      </c>
      <c r="FVB21" s="530" t="s">
        <v>550</v>
      </c>
      <c r="FVC21" s="530" t="s">
        <v>550</v>
      </c>
      <c r="FVD21" s="530" t="s">
        <v>550</v>
      </c>
      <c r="FVE21" s="530" t="s">
        <v>550</v>
      </c>
      <c r="FVF21" s="530" t="s">
        <v>550</v>
      </c>
      <c r="FVG21" s="530" t="s">
        <v>550</v>
      </c>
      <c r="FVH21" s="530" t="s">
        <v>550</v>
      </c>
      <c r="FVI21" s="530" t="s">
        <v>550</v>
      </c>
      <c r="FVJ21" s="530" t="s">
        <v>550</v>
      </c>
      <c r="FVK21" s="530" t="s">
        <v>550</v>
      </c>
      <c r="FVL21" s="530" t="s">
        <v>550</v>
      </c>
      <c r="FVM21" s="530" t="s">
        <v>550</v>
      </c>
      <c r="FVN21" s="530" t="s">
        <v>550</v>
      </c>
      <c r="FVO21" s="530" t="s">
        <v>550</v>
      </c>
      <c r="FVP21" s="530" t="s">
        <v>550</v>
      </c>
      <c r="FVQ21" s="530" t="s">
        <v>550</v>
      </c>
      <c r="FVR21" s="530" t="s">
        <v>550</v>
      </c>
      <c r="FVS21" s="530" t="s">
        <v>550</v>
      </c>
      <c r="FVT21" s="530" t="s">
        <v>550</v>
      </c>
      <c r="FVU21" s="530" t="s">
        <v>550</v>
      </c>
      <c r="FVV21" s="530" t="s">
        <v>550</v>
      </c>
      <c r="FVW21" s="530" t="s">
        <v>550</v>
      </c>
      <c r="FVX21" s="530" t="s">
        <v>550</v>
      </c>
      <c r="FVY21" s="530" t="s">
        <v>550</v>
      </c>
      <c r="FVZ21" s="530" t="s">
        <v>550</v>
      </c>
      <c r="FWA21" s="530" t="s">
        <v>550</v>
      </c>
      <c r="FWB21" s="530" t="s">
        <v>550</v>
      </c>
      <c r="FWC21" s="530" t="s">
        <v>550</v>
      </c>
      <c r="FWD21" s="530" t="s">
        <v>550</v>
      </c>
      <c r="FWE21" s="530" t="s">
        <v>550</v>
      </c>
      <c r="FWF21" s="530" t="s">
        <v>550</v>
      </c>
      <c r="FWG21" s="530" t="s">
        <v>550</v>
      </c>
      <c r="FWH21" s="530" t="s">
        <v>550</v>
      </c>
      <c r="FWI21" s="530" t="s">
        <v>550</v>
      </c>
      <c r="FWJ21" s="530" t="s">
        <v>550</v>
      </c>
      <c r="FWK21" s="530" t="s">
        <v>550</v>
      </c>
      <c r="FWL21" s="530" t="s">
        <v>550</v>
      </c>
      <c r="FWM21" s="530" t="s">
        <v>550</v>
      </c>
      <c r="FWN21" s="530" t="s">
        <v>550</v>
      </c>
      <c r="FWO21" s="530" t="s">
        <v>550</v>
      </c>
      <c r="FWP21" s="530" t="s">
        <v>550</v>
      </c>
      <c r="FWQ21" s="530" t="s">
        <v>550</v>
      </c>
      <c r="FWR21" s="530" t="s">
        <v>550</v>
      </c>
      <c r="FWS21" s="530" t="s">
        <v>550</v>
      </c>
      <c r="FWT21" s="530" t="s">
        <v>550</v>
      </c>
      <c r="FWU21" s="530" t="s">
        <v>550</v>
      </c>
      <c r="FWV21" s="530" t="s">
        <v>550</v>
      </c>
      <c r="FWW21" s="530" t="s">
        <v>550</v>
      </c>
      <c r="FWX21" s="530" t="s">
        <v>550</v>
      </c>
      <c r="FWY21" s="530" t="s">
        <v>550</v>
      </c>
      <c r="FWZ21" s="530" t="s">
        <v>550</v>
      </c>
      <c r="FXA21" s="530" t="s">
        <v>550</v>
      </c>
      <c r="FXB21" s="530" t="s">
        <v>550</v>
      </c>
      <c r="FXC21" s="530" t="s">
        <v>550</v>
      </c>
      <c r="FXD21" s="530" t="s">
        <v>550</v>
      </c>
      <c r="FXE21" s="530" t="s">
        <v>550</v>
      </c>
      <c r="FXF21" s="530" t="s">
        <v>550</v>
      </c>
      <c r="FXG21" s="530" t="s">
        <v>550</v>
      </c>
      <c r="FXH21" s="530" t="s">
        <v>550</v>
      </c>
      <c r="FXI21" s="530" t="s">
        <v>550</v>
      </c>
      <c r="FXJ21" s="530" t="s">
        <v>550</v>
      </c>
      <c r="FXK21" s="530" t="s">
        <v>550</v>
      </c>
      <c r="FXL21" s="530" t="s">
        <v>550</v>
      </c>
      <c r="FXM21" s="530" t="s">
        <v>550</v>
      </c>
      <c r="FXN21" s="530" t="s">
        <v>550</v>
      </c>
      <c r="FXO21" s="530" t="s">
        <v>550</v>
      </c>
      <c r="FXP21" s="530" t="s">
        <v>550</v>
      </c>
      <c r="FXQ21" s="530" t="s">
        <v>550</v>
      </c>
      <c r="FXR21" s="530" t="s">
        <v>550</v>
      </c>
      <c r="FXS21" s="530" t="s">
        <v>550</v>
      </c>
      <c r="FXT21" s="530" t="s">
        <v>550</v>
      </c>
      <c r="FXU21" s="530" t="s">
        <v>550</v>
      </c>
      <c r="FXV21" s="530" t="s">
        <v>550</v>
      </c>
      <c r="FXW21" s="530" t="s">
        <v>550</v>
      </c>
      <c r="FXX21" s="530" t="s">
        <v>550</v>
      </c>
      <c r="FXY21" s="530" t="s">
        <v>550</v>
      </c>
      <c r="FXZ21" s="530" t="s">
        <v>550</v>
      </c>
      <c r="FYA21" s="530" t="s">
        <v>550</v>
      </c>
      <c r="FYB21" s="530" t="s">
        <v>550</v>
      </c>
      <c r="FYC21" s="530" t="s">
        <v>550</v>
      </c>
      <c r="FYD21" s="530" t="s">
        <v>550</v>
      </c>
      <c r="FYE21" s="530" t="s">
        <v>550</v>
      </c>
      <c r="FYF21" s="530" t="s">
        <v>550</v>
      </c>
      <c r="FYG21" s="530" t="s">
        <v>550</v>
      </c>
      <c r="FYH21" s="530" t="s">
        <v>550</v>
      </c>
      <c r="FYI21" s="530" t="s">
        <v>550</v>
      </c>
      <c r="FYJ21" s="530" t="s">
        <v>550</v>
      </c>
      <c r="FYK21" s="530" t="s">
        <v>550</v>
      </c>
      <c r="FYL21" s="530" t="s">
        <v>550</v>
      </c>
      <c r="FYM21" s="530" t="s">
        <v>550</v>
      </c>
      <c r="FYN21" s="530" t="s">
        <v>550</v>
      </c>
      <c r="FYO21" s="530" t="s">
        <v>550</v>
      </c>
      <c r="FYP21" s="530" t="s">
        <v>550</v>
      </c>
      <c r="FYQ21" s="530" t="s">
        <v>550</v>
      </c>
      <c r="FYR21" s="530" t="s">
        <v>550</v>
      </c>
      <c r="FYS21" s="530" t="s">
        <v>550</v>
      </c>
      <c r="FYT21" s="530" t="s">
        <v>550</v>
      </c>
      <c r="FYU21" s="530" t="s">
        <v>550</v>
      </c>
      <c r="FYV21" s="530" t="s">
        <v>550</v>
      </c>
      <c r="FYW21" s="530" t="s">
        <v>550</v>
      </c>
      <c r="FYX21" s="530" t="s">
        <v>550</v>
      </c>
      <c r="FYY21" s="530" t="s">
        <v>550</v>
      </c>
      <c r="FYZ21" s="530" t="s">
        <v>550</v>
      </c>
      <c r="FZA21" s="530" t="s">
        <v>550</v>
      </c>
      <c r="FZB21" s="530" t="s">
        <v>550</v>
      </c>
      <c r="FZC21" s="530" t="s">
        <v>550</v>
      </c>
      <c r="FZD21" s="530" t="s">
        <v>550</v>
      </c>
      <c r="FZE21" s="530" t="s">
        <v>550</v>
      </c>
      <c r="FZF21" s="530" t="s">
        <v>550</v>
      </c>
      <c r="FZG21" s="530" t="s">
        <v>550</v>
      </c>
      <c r="FZH21" s="530" t="s">
        <v>550</v>
      </c>
      <c r="FZI21" s="530" t="s">
        <v>550</v>
      </c>
      <c r="FZJ21" s="530" t="s">
        <v>550</v>
      </c>
      <c r="FZK21" s="530" t="s">
        <v>550</v>
      </c>
      <c r="FZL21" s="530" t="s">
        <v>550</v>
      </c>
      <c r="FZM21" s="530" t="s">
        <v>550</v>
      </c>
      <c r="FZN21" s="530" t="s">
        <v>550</v>
      </c>
      <c r="FZO21" s="530" t="s">
        <v>550</v>
      </c>
      <c r="FZP21" s="530" t="s">
        <v>550</v>
      </c>
      <c r="FZQ21" s="530" t="s">
        <v>550</v>
      </c>
      <c r="FZR21" s="530" t="s">
        <v>550</v>
      </c>
      <c r="FZS21" s="530" t="s">
        <v>550</v>
      </c>
      <c r="FZT21" s="530" t="s">
        <v>550</v>
      </c>
      <c r="FZU21" s="530" t="s">
        <v>550</v>
      </c>
      <c r="FZV21" s="530" t="s">
        <v>550</v>
      </c>
      <c r="FZW21" s="530" t="s">
        <v>550</v>
      </c>
      <c r="FZX21" s="530" t="s">
        <v>550</v>
      </c>
      <c r="FZY21" s="530" t="s">
        <v>550</v>
      </c>
      <c r="FZZ21" s="530" t="s">
        <v>550</v>
      </c>
      <c r="GAA21" s="530" t="s">
        <v>550</v>
      </c>
      <c r="GAB21" s="530" t="s">
        <v>550</v>
      </c>
      <c r="GAC21" s="530" t="s">
        <v>550</v>
      </c>
      <c r="GAD21" s="530" t="s">
        <v>550</v>
      </c>
      <c r="GAE21" s="530" t="s">
        <v>550</v>
      </c>
      <c r="GAF21" s="530" t="s">
        <v>550</v>
      </c>
      <c r="GAG21" s="530" t="s">
        <v>550</v>
      </c>
      <c r="GAH21" s="530" t="s">
        <v>550</v>
      </c>
      <c r="GAI21" s="530" t="s">
        <v>550</v>
      </c>
      <c r="GAJ21" s="530" t="s">
        <v>550</v>
      </c>
      <c r="GAK21" s="530" t="s">
        <v>550</v>
      </c>
      <c r="GAL21" s="530" t="s">
        <v>550</v>
      </c>
      <c r="GAM21" s="530" t="s">
        <v>550</v>
      </c>
      <c r="GAN21" s="530" t="s">
        <v>550</v>
      </c>
      <c r="GAO21" s="530" t="s">
        <v>550</v>
      </c>
      <c r="GAP21" s="530" t="s">
        <v>550</v>
      </c>
      <c r="GAQ21" s="530" t="s">
        <v>550</v>
      </c>
      <c r="GAR21" s="530" t="s">
        <v>550</v>
      </c>
      <c r="GAS21" s="530" t="s">
        <v>550</v>
      </c>
      <c r="GAT21" s="530" t="s">
        <v>550</v>
      </c>
      <c r="GAU21" s="530" t="s">
        <v>550</v>
      </c>
      <c r="GAV21" s="530" t="s">
        <v>550</v>
      </c>
      <c r="GAW21" s="530" t="s">
        <v>550</v>
      </c>
      <c r="GAX21" s="530" t="s">
        <v>550</v>
      </c>
      <c r="GAY21" s="530" t="s">
        <v>550</v>
      </c>
      <c r="GAZ21" s="530" t="s">
        <v>550</v>
      </c>
      <c r="GBA21" s="530" t="s">
        <v>550</v>
      </c>
      <c r="GBB21" s="530" t="s">
        <v>550</v>
      </c>
      <c r="GBC21" s="530" t="s">
        <v>550</v>
      </c>
      <c r="GBD21" s="530" t="s">
        <v>550</v>
      </c>
      <c r="GBE21" s="530" t="s">
        <v>550</v>
      </c>
      <c r="GBF21" s="530" t="s">
        <v>550</v>
      </c>
      <c r="GBG21" s="530" t="s">
        <v>550</v>
      </c>
      <c r="GBH21" s="530" t="s">
        <v>550</v>
      </c>
      <c r="GBI21" s="530" t="s">
        <v>550</v>
      </c>
      <c r="GBJ21" s="530" t="s">
        <v>550</v>
      </c>
      <c r="GBK21" s="530" t="s">
        <v>550</v>
      </c>
      <c r="GBL21" s="530" t="s">
        <v>550</v>
      </c>
      <c r="GBM21" s="530" t="s">
        <v>550</v>
      </c>
      <c r="GBN21" s="530" t="s">
        <v>550</v>
      </c>
      <c r="GBO21" s="530" t="s">
        <v>550</v>
      </c>
      <c r="GBP21" s="530" t="s">
        <v>550</v>
      </c>
      <c r="GBQ21" s="530" t="s">
        <v>550</v>
      </c>
      <c r="GBR21" s="530" t="s">
        <v>550</v>
      </c>
      <c r="GBS21" s="530" t="s">
        <v>550</v>
      </c>
      <c r="GBT21" s="530" t="s">
        <v>550</v>
      </c>
      <c r="GBU21" s="530" t="s">
        <v>550</v>
      </c>
      <c r="GBV21" s="530" t="s">
        <v>550</v>
      </c>
      <c r="GBW21" s="530" t="s">
        <v>550</v>
      </c>
      <c r="GBX21" s="530" t="s">
        <v>550</v>
      </c>
      <c r="GBY21" s="530" t="s">
        <v>550</v>
      </c>
      <c r="GBZ21" s="530" t="s">
        <v>550</v>
      </c>
      <c r="GCA21" s="530" t="s">
        <v>550</v>
      </c>
      <c r="GCB21" s="530" t="s">
        <v>550</v>
      </c>
      <c r="GCC21" s="530" t="s">
        <v>550</v>
      </c>
      <c r="GCD21" s="530" t="s">
        <v>550</v>
      </c>
      <c r="GCE21" s="530" t="s">
        <v>550</v>
      </c>
      <c r="GCF21" s="530" t="s">
        <v>550</v>
      </c>
      <c r="GCG21" s="530" t="s">
        <v>550</v>
      </c>
      <c r="GCH21" s="530" t="s">
        <v>550</v>
      </c>
      <c r="GCI21" s="530" t="s">
        <v>550</v>
      </c>
      <c r="GCJ21" s="530" t="s">
        <v>550</v>
      </c>
      <c r="GCK21" s="530" t="s">
        <v>550</v>
      </c>
      <c r="GCL21" s="530" t="s">
        <v>550</v>
      </c>
      <c r="GCM21" s="530" t="s">
        <v>550</v>
      </c>
      <c r="GCN21" s="530" t="s">
        <v>550</v>
      </c>
      <c r="GCO21" s="530" t="s">
        <v>550</v>
      </c>
      <c r="GCP21" s="530" t="s">
        <v>550</v>
      </c>
      <c r="GCQ21" s="530" t="s">
        <v>550</v>
      </c>
      <c r="GCR21" s="530" t="s">
        <v>550</v>
      </c>
      <c r="GCS21" s="530" t="s">
        <v>550</v>
      </c>
      <c r="GCT21" s="530" t="s">
        <v>550</v>
      </c>
      <c r="GCU21" s="530" t="s">
        <v>550</v>
      </c>
      <c r="GCV21" s="530" t="s">
        <v>550</v>
      </c>
      <c r="GCW21" s="530" t="s">
        <v>550</v>
      </c>
      <c r="GCX21" s="530" t="s">
        <v>550</v>
      </c>
      <c r="GCY21" s="530" t="s">
        <v>550</v>
      </c>
      <c r="GCZ21" s="530" t="s">
        <v>550</v>
      </c>
      <c r="GDA21" s="530" t="s">
        <v>550</v>
      </c>
      <c r="GDB21" s="530" t="s">
        <v>550</v>
      </c>
      <c r="GDC21" s="530" t="s">
        <v>550</v>
      </c>
      <c r="GDD21" s="530" t="s">
        <v>550</v>
      </c>
      <c r="GDE21" s="530" t="s">
        <v>550</v>
      </c>
      <c r="GDF21" s="530" t="s">
        <v>550</v>
      </c>
      <c r="GDG21" s="530" t="s">
        <v>550</v>
      </c>
      <c r="GDH21" s="530" t="s">
        <v>550</v>
      </c>
      <c r="GDI21" s="530" t="s">
        <v>550</v>
      </c>
      <c r="GDJ21" s="530" t="s">
        <v>550</v>
      </c>
      <c r="GDK21" s="530" t="s">
        <v>550</v>
      </c>
      <c r="GDL21" s="530" t="s">
        <v>550</v>
      </c>
      <c r="GDM21" s="530" t="s">
        <v>550</v>
      </c>
      <c r="GDN21" s="530" t="s">
        <v>550</v>
      </c>
      <c r="GDO21" s="530" t="s">
        <v>550</v>
      </c>
      <c r="GDP21" s="530" t="s">
        <v>550</v>
      </c>
      <c r="GDQ21" s="530" t="s">
        <v>550</v>
      </c>
      <c r="GDR21" s="530" t="s">
        <v>550</v>
      </c>
      <c r="GDS21" s="530" t="s">
        <v>550</v>
      </c>
      <c r="GDT21" s="530" t="s">
        <v>550</v>
      </c>
      <c r="GDU21" s="530" t="s">
        <v>550</v>
      </c>
      <c r="GDV21" s="530" t="s">
        <v>550</v>
      </c>
      <c r="GDW21" s="530" t="s">
        <v>550</v>
      </c>
      <c r="GDX21" s="530" t="s">
        <v>550</v>
      </c>
      <c r="GDY21" s="530" t="s">
        <v>550</v>
      </c>
      <c r="GDZ21" s="530" t="s">
        <v>550</v>
      </c>
      <c r="GEA21" s="530" t="s">
        <v>550</v>
      </c>
      <c r="GEB21" s="530" t="s">
        <v>550</v>
      </c>
      <c r="GEC21" s="530" t="s">
        <v>550</v>
      </c>
      <c r="GED21" s="530" t="s">
        <v>550</v>
      </c>
      <c r="GEE21" s="530" t="s">
        <v>550</v>
      </c>
      <c r="GEF21" s="530" t="s">
        <v>550</v>
      </c>
      <c r="GEG21" s="530" t="s">
        <v>550</v>
      </c>
      <c r="GEH21" s="530" t="s">
        <v>550</v>
      </c>
      <c r="GEI21" s="530" t="s">
        <v>550</v>
      </c>
      <c r="GEJ21" s="530" t="s">
        <v>550</v>
      </c>
      <c r="GEK21" s="530" t="s">
        <v>550</v>
      </c>
      <c r="GEL21" s="530" t="s">
        <v>550</v>
      </c>
      <c r="GEM21" s="530" t="s">
        <v>550</v>
      </c>
      <c r="GEN21" s="530" t="s">
        <v>550</v>
      </c>
      <c r="GEO21" s="530" t="s">
        <v>550</v>
      </c>
      <c r="GEP21" s="530" t="s">
        <v>550</v>
      </c>
      <c r="GEQ21" s="530" t="s">
        <v>550</v>
      </c>
      <c r="GER21" s="530" t="s">
        <v>550</v>
      </c>
      <c r="GES21" s="530" t="s">
        <v>550</v>
      </c>
      <c r="GET21" s="530" t="s">
        <v>550</v>
      </c>
      <c r="GEU21" s="530" t="s">
        <v>550</v>
      </c>
      <c r="GEV21" s="530" t="s">
        <v>550</v>
      </c>
      <c r="GEW21" s="530" t="s">
        <v>550</v>
      </c>
      <c r="GEX21" s="530" t="s">
        <v>550</v>
      </c>
      <c r="GEY21" s="530" t="s">
        <v>550</v>
      </c>
      <c r="GEZ21" s="530" t="s">
        <v>550</v>
      </c>
      <c r="GFA21" s="530" t="s">
        <v>550</v>
      </c>
      <c r="GFB21" s="530" t="s">
        <v>550</v>
      </c>
      <c r="GFC21" s="530" t="s">
        <v>550</v>
      </c>
      <c r="GFD21" s="530" t="s">
        <v>550</v>
      </c>
      <c r="GFE21" s="530" t="s">
        <v>550</v>
      </c>
      <c r="GFF21" s="530" t="s">
        <v>550</v>
      </c>
      <c r="GFG21" s="530" t="s">
        <v>550</v>
      </c>
      <c r="GFH21" s="530" t="s">
        <v>550</v>
      </c>
      <c r="GFI21" s="530" t="s">
        <v>550</v>
      </c>
      <c r="GFJ21" s="530" t="s">
        <v>550</v>
      </c>
      <c r="GFK21" s="530" t="s">
        <v>550</v>
      </c>
      <c r="GFL21" s="530" t="s">
        <v>550</v>
      </c>
      <c r="GFM21" s="530" t="s">
        <v>550</v>
      </c>
      <c r="GFN21" s="530" t="s">
        <v>550</v>
      </c>
      <c r="GFO21" s="530" t="s">
        <v>550</v>
      </c>
      <c r="GFP21" s="530" t="s">
        <v>550</v>
      </c>
      <c r="GFQ21" s="530" t="s">
        <v>550</v>
      </c>
      <c r="GFR21" s="530" t="s">
        <v>550</v>
      </c>
      <c r="GFS21" s="530" t="s">
        <v>550</v>
      </c>
      <c r="GFT21" s="530" t="s">
        <v>550</v>
      </c>
      <c r="GFU21" s="530" t="s">
        <v>550</v>
      </c>
      <c r="GFV21" s="530" t="s">
        <v>550</v>
      </c>
      <c r="GFW21" s="530" t="s">
        <v>550</v>
      </c>
      <c r="GFX21" s="530" t="s">
        <v>550</v>
      </c>
      <c r="GFY21" s="530" t="s">
        <v>550</v>
      </c>
      <c r="GFZ21" s="530" t="s">
        <v>550</v>
      </c>
      <c r="GGA21" s="530" t="s">
        <v>550</v>
      </c>
      <c r="GGB21" s="530" t="s">
        <v>550</v>
      </c>
      <c r="GGC21" s="530" t="s">
        <v>550</v>
      </c>
      <c r="GGD21" s="530" t="s">
        <v>550</v>
      </c>
      <c r="GGE21" s="530" t="s">
        <v>550</v>
      </c>
      <c r="GGF21" s="530" t="s">
        <v>550</v>
      </c>
      <c r="GGG21" s="530" t="s">
        <v>550</v>
      </c>
      <c r="GGH21" s="530" t="s">
        <v>550</v>
      </c>
      <c r="GGI21" s="530" t="s">
        <v>550</v>
      </c>
      <c r="GGJ21" s="530" t="s">
        <v>550</v>
      </c>
      <c r="GGK21" s="530" t="s">
        <v>550</v>
      </c>
      <c r="GGL21" s="530" t="s">
        <v>550</v>
      </c>
      <c r="GGM21" s="530" t="s">
        <v>550</v>
      </c>
      <c r="GGN21" s="530" t="s">
        <v>550</v>
      </c>
      <c r="GGO21" s="530" t="s">
        <v>550</v>
      </c>
      <c r="GGP21" s="530" t="s">
        <v>550</v>
      </c>
      <c r="GGQ21" s="530" t="s">
        <v>550</v>
      </c>
      <c r="GGR21" s="530" t="s">
        <v>550</v>
      </c>
      <c r="GGS21" s="530" t="s">
        <v>550</v>
      </c>
      <c r="GGT21" s="530" t="s">
        <v>550</v>
      </c>
      <c r="GGU21" s="530" t="s">
        <v>550</v>
      </c>
      <c r="GGV21" s="530" t="s">
        <v>550</v>
      </c>
      <c r="GGW21" s="530" t="s">
        <v>550</v>
      </c>
      <c r="GGX21" s="530" t="s">
        <v>550</v>
      </c>
      <c r="GGY21" s="530" t="s">
        <v>550</v>
      </c>
      <c r="GGZ21" s="530" t="s">
        <v>550</v>
      </c>
      <c r="GHA21" s="530" t="s">
        <v>550</v>
      </c>
      <c r="GHB21" s="530" t="s">
        <v>550</v>
      </c>
      <c r="GHC21" s="530" t="s">
        <v>550</v>
      </c>
      <c r="GHD21" s="530" t="s">
        <v>550</v>
      </c>
      <c r="GHE21" s="530" t="s">
        <v>550</v>
      </c>
      <c r="GHF21" s="530" t="s">
        <v>550</v>
      </c>
      <c r="GHG21" s="530" t="s">
        <v>550</v>
      </c>
      <c r="GHH21" s="530" t="s">
        <v>550</v>
      </c>
      <c r="GHI21" s="530" t="s">
        <v>550</v>
      </c>
      <c r="GHJ21" s="530" t="s">
        <v>550</v>
      </c>
      <c r="GHK21" s="530" t="s">
        <v>550</v>
      </c>
      <c r="GHL21" s="530" t="s">
        <v>550</v>
      </c>
      <c r="GHM21" s="530" t="s">
        <v>550</v>
      </c>
      <c r="GHN21" s="530" t="s">
        <v>550</v>
      </c>
      <c r="GHO21" s="530" t="s">
        <v>550</v>
      </c>
      <c r="GHP21" s="530" t="s">
        <v>550</v>
      </c>
      <c r="GHQ21" s="530" t="s">
        <v>550</v>
      </c>
      <c r="GHR21" s="530" t="s">
        <v>550</v>
      </c>
      <c r="GHS21" s="530" t="s">
        <v>550</v>
      </c>
      <c r="GHT21" s="530" t="s">
        <v>550</v>
      </c>
      <c r="GHU21" s="530" t="s">
        <v>550</v>
      </c>
      <c r="GHV21" s="530" t="s">
        <v>550</v>
      </c>
      <c r="GHW21" s="530" t="s">
        <v>550</v>
      </c>
      <c r="GHX21" s="530" t="s">
        <v>550</v>
      </c>
      <c r="GHY21" s="530" t="s">
        <v>550</v>
      </c>
      <c r="GHZ21" s="530" t="s">
        <v>550</v>
      </c>
      <c r="GIA21" s="530" t="s">
        <v>550</v>
      </c>
      <c r="GIB21" s="530" t="s">
        <v>550</v>
      </c>
      <c r="GIC21" s="530" t="s">
        <v>550</v>
      </c>
      <c r="GID21" s="530" t="s">
        <v>550</v>
      </c>
      <c r="GIE21" s="530" t="s">
        <v>550</v>
      </c>
      <c r="GIF21" s="530" t="s">
        <v>550</v>
      </c>
      <c r="GIG21" s="530" t="s">
        <v>550</v>
      </c>
      <c r="GIH21" s="530" t="s">
        <v>550</v>
      </c>
      <c r="GII21" s="530" t="s">
        <v>550</v>
      </c>
      <c r="GIJ21" s="530" t="s">
        <v>550</v>
      </c>
      <c r="GIK21" s="530" t="s">
        <v>550</v>
      </c>
      <c r="GIL21" s="530" t="s">
        <v>550</v>
      </c>
      <c r="GIM21" s="530" t="s">
        <v>550</v>
      </c>
      <c r="GIN21" s="530" t="s">
        <v>550</v>
      </c>
      <c r="GIO21" s="530" t="s">
        <v>550</v>
      </c>
      <c r="GIP21" s="530" t="s">
        <v>550</v>
      </c>
      <c r="GIQ21" s="530" t="s">
        <v>550</v>
      </c>
      <c r="GIR21" s="530" t="s">
        <v>550</v>
      </c>
      <c r="GIS21" s="530" t="s">
        <v>550</v>
      </c>
      <c r="GIT21" s="530" t="s">
        <v>550</v>
      </c>
      <c r="GIU21" s="530" t="s">
        <v>550</v>
      </c>
      <c r="GIV21" s="530" t="s">
        <v>550</v>
      </c>
      <c r="GIW21" s="530" t="s">
        <v>550</v>
      </c>
      <c r="GIX21" s="530" t="s">
        <v>550</v>
      </c>
      <c r="GIY21" s="530" t="s">
        <v>550</v>
      </c>
      <c r="GIZ21" s="530" t="s">
        <v>550</v>
      </c>
      <c r="GJA21" s="530" t="s">
        <v>550</v>
      </c>
      <c r="GJB21" s="530" t="s">
        <v>550</v>
      </c>
      <c r="GJC21" s="530" t="s">
        <v>550</v>
      </c>
      <c r="GJD21" s="530" t="s">
        <v>550</v>
      </c>
      <c r="GJE21" s="530" t="s">
        <v>550</v>
      </c>
      <c r="GJF21" s="530" t="s">
        <v>550</v>
      </c>
      <c r="GJG21" s="530" t="s">
        <v>550</v>
      </c>
      <c r="GJH21" s="530" t="s">
        <v>550</v>
      </c>
      <c r="GJI21" s="530" t="s">
        <v>550</v>
      </c>
      <c r="GJJ21" s="530" t="s">
        <v>550</v>
      </c>
      <c r="GJK21" s="530" t="s">
        <v>550</v>
      </c>
      <c r="GJL21" s="530" t="s">
        <v>550</v>
      </c>
      <c r="GJM21" s="530" t="s">
        <v>550</v>
      </c>
      <c r="GJN21" s="530" t="s">
        <v>550</v>
      </c>
      <c r="GJO21" s="530" t="s">
        <v>550</v>
      </c>
      <c r="GJP21" s="530" t="s">
        <v>550</v>
      </c>
      <c r="GJQ21" s="530" t="s">
        <v>550</v>
      </c>
      <c r="GJR21" s="530" t="s">
        <v>550</v>
      </c>
      <c r="GJS21" s="530" t="s">
        <v>550</v>
      </c>
      <c r="GJT21" s="530" t="s">
        <v>550</v>
      </c>
      <c r="GJU21" s="530" t="s">
        <v>550</v>
      </c>
      <c r="GJV21" s="530" t="s">
        <v>550</v>
      </c>
      <c r="GJW21" s="530" t="s">
        <v>550</v>
      </c>
      <c r="GJX21" s="530" t="s">
        <v>550</v>
      </c>
      <c r="GJY21" s="530" t="s">
        <v>550</v>
      </c>
      <c r="GJZ21" s="530" t="s">
        <v>550</v>
      </c>
      <c r="GKA21" s="530" t="s">
        <v>550</v>
      </c>
      <c r="GKB21" s="530" t="s">
        <v>550</v>
      </c>
      <c r="GKC21" s="530" t="s">
        <v>550</v>
      </c>
      <c r="GKD21" s="530" t="s">
        <v>550</v>
      </c>
      <c r="GKE21" s="530" t="s">
        <v>550</v>
      </c>
      <c r="GKF21" s="530" t="s">
        <v>550</v>
      </c>
      <c r="GKG21" s="530" t="s">
        <v>550</v>
      </c>
      <c r="GKH21" s="530" t="s">
        <v>550</v>
      </c>
      <c r="GKI21" s="530" t="s">
        <v>550</v>
      </c>
      <c r="GKJ21" s="530" t="s">
        <v>550</v>
      </c>
      <c r="GKK21" s="530" t="s">
        <v>550</v>
      </c>
      <c r="GKL21" s="530" t="s">
        <v>550</v>
      </c>
      <c r="GKM21" s="530" t="s">
        <v>550</v>
      </c>
      <c r="GKN21" s="530" t="s">
        <v>550</v>
      </c>
      <c r="GKO21" s="530" t="s">
        <v>550</v>
      </c>
      <c r="GKP21" s="530" t="s">
        <v>550</v>
      </c>
      <c r="GKQ21" s="530" t="s">
        <v>550</v>
      </c>
      <c r="GKR21" s="530" t="s">
        <v>550</v>
      </c>
      <c r="GKS21" s="530" t="s">
        <v>550</v>
      </c>
      <c r="GKT21" s="530" t="s">
        <v>550</v>
      </c>
      <c r="GKU21" s="530" t="s">
        <v>550</v>
      </c>
      <c r="GKV21" s="530" t="s">
        <v>550</v>
      </c>
      <c r="GKW21" s="530" t="s">
        <v>550</v>
      </c>
      <c r="GKX21" s="530" t="s">
        <v>550</v>
      </c>
      <c r="GKY21" s="530" t="s">
        <v>550</v>
      </c>
      <c r="GKZ21" s="530" t="s">
        <v>550</v>
      </c>
      <c r="GLA21" s="530" t="s">
        <v>550</v>
      </c>
      <c r="GLB21" s="530" t="s">
        <v>550</v>
      </c>
      <c r="GLC21" s="530" t="s">
        <v>550</v>
      </c>
      <c r="GLD21" s="530" t="s">
        <v>550</v>
      </c>
      <c r="GLE21" s="530" t="s">
        <v>550</v>
      </c>
      <c r="GLF21" s="530" t="s">
        <v>550</v>
      </c>
      <c r="GLG21" s="530" t="s">
        <v>550</v>
      </c>
      <c r="GLH21" s="530" t="s">
        <v>550</v>
      </c>
      <c r="GLI21" s="530" t="s">
        <v>550</v>
      </c>
      <c r="GLJ21" s="530" t="s">
        <v>550</v>
      </c>
      <c r="GLK21" s="530" t="s">
        <v>550</v>
      </c>
      <c r="GLL21" s="530" t="s">
        <v>550</v>
      </c>
      <c r="GLM21" s="530" t="s">
        <v>550</v>
      </c>
      <c r="GLN21" s="530" t="s">
        <v>550</v>
      </c>
      <c r="GLO21" s="530" t="s">
        <v>550</v>
      </c>
      <c r="GLP21" s="530" t="s">
        <v>550</v>
      </c>
      <c r="GLQ21" s="530" t="s">
        <v>550</v>
      </c>
      <c r="GLR21" s="530" t="s">
        <v>550</v>
      </c>
      <c r="GLS21" s="530" t="s">
        <v>550</v>
      </c>
      <c r="GLT21" s="530" t="s">
        <v>550</v>
      </c>
      <c r="GLU21" s="530" t="s">
        <v>550</v>
      </c>
      <c r="GLV21" s="530" t="s">
        <v>550</v>
      </c>
      <c r="GLW21" s="530" t="s">
        <v>550</v>
      </c>
      <c r="GLX21" s="530" t="s">
        <v>550</v>
      </c>
      <c r="GLY21" s="530" t="s">
        <v>550</v>
      </c>
      <c r="GLZ21" s="530" t="s">
        <v>550</v>
      </c>
      <c r="GMA21" s="530" t="s">
        <v>550</v>
      </c>
      <c r="GMB21" s="530" t="s">
        <v>550</v>
      </c>
      <c r="GMC21" s="530" t="s">
        <v>550</v>
      </c>
      <c r="GMD21" s="530" t="s">
        <v>550</v>
      </c>
      <c r="GME21" s="530" t="s">
        <v>550</v>
      </c>
      <c r="GMF21" s="530" t="s">
        <v>550</v>
      </c>
      <c r="GMG21" s="530" t="s">
        <v>550</v>
      </c>
      <c r="GMH21" s="530" t="s">
        <v>550</v>
      </c>
      <c r="GMI21" s="530" t="s">
        <v>550</v>
      </c>
      <c r="GMJ21" s="530" t="s">
        <v>550</v>
      </c>
      <c r="GMK21" s="530" t="s">
        <v>550</v>
      </c>
      <c r="GML21" s="530" t="s">
        <v>550</v>
      </c>
      <c r="GMM21" s="530" t="s">
        <v>550</v>
      </c>
      <c r="GMN21" s="530" t="s">
        <v>550</v>
      </c>
      <c r="GMO21" s="530" t="s">
        <v>550</v>
      </c>
      <c r="GMP21" s="530" t="s">
        <v>550</v>
      </c>
      <c r="GMQ21" s="530" t="s">
        <v>550</v>
      </c>
      <c r="GMR21" s="530" t="s">
        <v>550</v>
      </c>
      <c r="GMS21" s="530" t="s">
        <v>550</v>
      </c>
      <c r="GMT21" s="530" t="s">
        <v>550</v>
      </c>
      <c r="GMU21" s="530" t="s">
        <v>550</v>
      </c>
      <c r="GMV21" s="530" t="s">
        <v>550</v>
      </c>
      <c r="GMW21" s="530" t="s">
        <v>550</v>
      </c>
      <c r="GMX21" s="530" t="s">
        <v>550</v>
      </c>
      <c r="GMY21" s="530" t="s">
        <v>550</v>
      </c>
      <c r="GMZ21" s="530" t="s">
        <v>550</v>
      </c>
      <c r="GNA21" s="530" t="s">
        <v>550</v>
      </c>
      <c r="GNB21" s="530" t="s">
        <v>550</v>
      </c>
      <c r="GNC21" s="530" t="s">
        <v>550</v>
      </c>
      <c r="GND21" s="530" t="s">
        <v>550</v>
      </c>
      <c r="GNE21" s="530" t="s">
        <v>550</v>
      </c>
      <c r="GNF21" s="530" t="s">
        <v>550</v>
      </c>
      <c r="GNG21" s="530" t="s">
        <v>550</v>
      </c>
      <c r="GNH21" s="530" t="s">
        <v>550</v>
      </c>
      <c r="GNI21" s="530" t="s">
        <v>550</v>
      </c>
      <c r="GNJ21" s="530" t="s">
        <v>550</v>
      </c>
      <c r="GNK21" s="530" t="s">
        <v>550</v>
      </c>
      <c r="GNL21" s="530" t="s">
        <v>550</v>
      </c>
      <c r="GNM21" s="530" t="s">
        <v>550</v>
      </c>
      <c r="GNN21" s="530" t="s">
        <v>550</v>
      </c>
      <c r="GNO21" s="530" t="s">
        <v>550</v>
      </c>
      <c r="GNP21" s="530" t="s">
        <v>550</v>
      </c>
      <c r="GNQ21" s="530" t="s">
        <v>550</v>
      </c>
      <c r="GNR21" s="530" t="s">
        <v>550</v>
      </c>
      <c r="GNS21" s="530" t="s">
        <v>550</v>
      </c>
      <c r="GNT21" s="530" t="s">
        <v>550</v>
      </c>
      <c r="GNU21" s="530" t="s">
        <v>550</v>
      </c>
      <c r="GNV21" s="530" t="s">
        <v>550</v>
      </c>
      <c r="GNW21" s="530" t="s">
        <v>550</v>
      </c>
      <c r="GNX21" s="530" t="s">
        <v>550</v>
      </c>
      <c r="GNY21" s="530" t="s">
        <v>550</v>
      </c>
      <c r="GNZ21" s="530" t="s">
        <v>550</v>
      </c>
      <c r="GOA21" s="530" t="s">
        <v>550</v>
      </c>
      <c r="GOB21" s="530" t="s">
        <v>550</v>
      </c>
      <c r="GOC21" s="530" t="s">
        <v>550</v>
      </c>
      <c r="GOD21" s="530" t="s">
        <v>550</v>
      </c>
      <c r="GOE21" s="530" t="s">
        <v>550</v>
      </c>
      <c r="GOF21" s="530" t="s">
        <v>550</v>
      </c>
      <c r="GOG21" s="530" t="s">
        <v>550</v>
      </c>
      <c r="GOH21" s="530" t="s">
        <v>550</v>
      </c>
      <c r="GOI21" s="530" t="s">
        <v>550</v>
      </c>
      <c r="GOJ21" s="530" t="s">
        <v>550</v>
      </c>
      <c r="GOK21" s="530" t="s">
        <v>550</v>
      </c>
      <c r="GOL21" s="530" t="s">
        <v>550</v>
      </c>
      <c r="GOM21" s="530" t="s">
        <v>550</v>
      </c>
      <c r="GON21" s="530" t="s">
        <v>550</v>
      </c>
      <c r="GOO21" s="530" t="s">
        <v>550</v>
      </c>
      <c r="GOP21" s="530" t="s">
        <v>550</v>
      </c>
      <c r="GOQ21" s="530" t="s">
        <v>550</v>
      </c>
      <c r="GOR21" s="530" t="s">
        <v>550</v>
      </c>
      <c r="GOS21" s="530" t="s">
        <v>550</v>
      </c>
      <c r="GOT21" s="530" t="s">
        <v>550</v>
      </c>
      <c r="GOU21" s="530" t="s">
        <v>550</v>
      </c>
      <c r="GOV21" s="530" t="s">
        <v>550</v>
      </c>
      <c r="GOW21" s="530" t="s">
        <v>550</v>
      </c>
      <c r="GOX21" s="530" t="s">
        <v>550</v>
      </c>
      <c r="GOY21" s="530" t="s">
        <v>550</v>
      </c>
      <c r="GOZ21" s="530" t="s">
        <v>550</v>
      </c>
      <c r="GPA21" s="530" t="s">
        <v>550</v>
      </c>
      <c r="GPB21" s="530" t="s">
        <v>550</v>
      </c>
      <c r="GPC21" s="530" t="s">
        <v>550</v>
      </c>
      <c r="GPD21" s="530" t="s">
        <v>550</v>
      </c>
      <c r="GPE21" s="530" t="s">
        <v>550</v>
      </c>
      <c r="GPF21" s="530" t="s">
        <v>550</v>
      </c>
      <c r="GPG21" s="530" t="s">
        <v>550</v>
      </c>
      <c r="GPH21" s="530" t="s">
        <v>550</v>
      </c>
      <c r="GPI21" s="530" t="s">
        <v>550</v>
      </c>
      <c r="GPJ21" s="530" t="s">
        <v>550</v>
      </c>
      <c r="GPK21" s="530" t="s">
        <v>550</v>
      </c>
      <c r="GPL21" s="530" t="s">
        <v>550</v>
      </c>
      <c r="GPM21" s="530" t="s">
        <v>550</v>
      </c>
      <c r="GPN21" s="530" t="s">
        <v>550</v>
      </c>
      <c r="GPO21" s="530" t="s">
        <v>550</v>
      </c>
      <c r="GPP21" s="530" t="s">
        <v>550</v>
      </c>
      <c r="GPQ21" s="530" t="s">
        <v>550</v>
      </c>
      <c r="GPR21" s="530" t="s">
        <v>550</v>
      </c>
      <c r="GPS21" s="530" t="s">
        <v>550</v>
      </c>
      <c r="GPT21" s="530" t="s">
        <v>550</v>
      </c>
      <c r="GPU21" s="530" t="s">
        <v>550</v>
      </c>
      <c r="GPV21" s="530" t="s">
        <v>550</v>
      </c>
      <c r="GPW21" s="530" t="s">
        <v>550</v>
      </c>
      <c r="GPX21" s="530" t="s">
        <v>550</v>
      </c>
      <c r="GPY21" s="530" t="s">
        <v>550</v>
      </c>
      <c r="GPZ21" s="530" t="s">
        <v>550</v>
      </c>
      <c r="GQA21" s="530" t="s">
        <v>550</v>
      </c>
      <c r="GQB21" s="530" t="s">
        <v>550</v>
      </c>
      <c r="GQC21" s="530" t="s">
        <v>550</v>
      </c>
      <c r="GQD21" s="530" t="s">
        <v>550</v>
      </c>
      <c r="GQE21" s="530" t="s">
        <v>550</v>
      </c>
      <c r="GQF21" s="530" t="s">
        <v>550</v>
      </c>
      <c r="GQG21" s="530" t="s">
        <v>550</v>
      </c>
      <c r="GQH21" s="530" t="s">
        <v>550</v>
      </c>
      <c r="GQI21" s="530" t="s">
        <v>550</v>
      </c>
      <c r="GQJ21" s="530" t="s">
        <v>550</v>
      </c>
      <c r="GQK21" s="530" t="s">
        <v>550</v>
      </c>
      <c r="GQL21" s="530" t="s">
        <v>550</v>
      </c>
      <c r="GQM21" s="530" t="s">
        <v>550</v>
      </c>
      <c r="GQN21" s="530" t="s">
        <v>550</v>
      </c>
      <c r="GQO21" s="530" t="s">
        <v>550</v>
      </c>
      <c r="GQP21" s="530" t="s">
        <v>550</v>
      </c>
      <c r="GQQ21" s="530" t="s">
        <v>550</v>
      </c>
      <c r="GQR21" s="530" t="s">
        <v>550</v>
      </c>
      <c r="GQS21" s="530" t="s">
        <v>550</v>
      </c>
      <c r="GQT21" s="530" t="s">
        <v>550</v>
      </c>
      <c r="GQU21" s="530" t="s">
        <v>550</v>
      </c>
      <c r="GQV21" s="530" t="s">
        <v>550</v>
      </c>
      <c r="GQW21" s="530" t="s">
        <v>550</v>
      </c>
      <c r="GQX21" s="530" t="s">
        <v>550</v>
      </c>
      <c r="GQY21" s="530" t="s">
        <v>550</v>
      </c>
      <c r="GQZ21" s="530" t="s">
        <v>550</v>
      </c>
      <c r="GRA21" s="530" t="s">
        <v>550</v>
      </c>
      <c r="GRB21" s="530" t="s">
        <v>550</v>
      </c>
      <c r="GRC21" s="530" t="s">
        <v>550</v>
      </c>
      <c r="GRD21" s="530" t="s">
        <v>550</v>
      </c>
      <c r="GRE21" s="530" t="s">
        <v>550</v>
      </c>
      <c r="GRF21" s="530" t="s">
        <v>550</v>
      </c>
      <c r="GRG21" s="530" t="s">
        <v>550</v>
      </c>
      <c r="GRH21" s="530" t="s">
        <v>550</v>
      </c>
      <c r="GRI21" s="530" t="s">
        <v>550</v>
      </c>
      <c r="GRJ21" s="530" t="s">
        <v>550</v>
      </c>
      <c r="GRK21" s="530" t="s">
        <v>550</v>
      </c>
      <c r="GRL21" s="530" t="s">
        <v>550</v>
      </c>
      <c r="GRM21" s="530" t="s">
        <v>550</v>
      </c>
      <c r="GRN21" s="530" t="s">
        <v>550</v>
      </c>
      <c r="GRO21" s="530" t="s">
        <v>550</v>
      </c>
      <c r="GRP21" s="530" t="s">
        <v>550</v>
      </c>
      <c r="GRQ21" s="530" t="s">
        <v>550</v>
      </c>
      <c r="GRR21" s="530" t="s">
        <v>550</v>
      </c>
      <c r="GRS21" s="530" t="s">
        <v>550</v>
      </c>
      <c r="GRT21" s="530" t="s">
        <v>550</v>
      </c>
      <c r="GRU21" s="530" t="s">
        <v>550</v>
      </c>
      <c r="GRV21" s="530" t="s">
        <v>550</v>
      </c>
      <c r="GRW21" s="530" t="s">
        <v>550</v>
      </c>
      <c r="GRX21" s="530" t="s">
        <v>550</v>
      </c>
      <c r="GRY21" s="530" t="s">
        <v>550</v>
      </c>
      <c r="GRZ21" s="530" t="s">
        <v>550</v>
      </c>
      <c r="GSA21" s="530" t="s">
        <v>550</v>
      </c>
      <c r="GSB21" s="530" t="s">
        <v>550</v>
      </c>
      <c r="GSC21" s="530" t="s">
        <v>550</v>
      </c>
      <c r="GSD21" s="530" t="s">
        <v>550</v>
      </c>
      <c r="GSE21" s="530" t="s">
        <v>550</v>
      </c>
      <c r="GSF21" s="530" t="s">
        <v>550</v>
      </c>
      <c r="GSG21" s="530" t="s">
        <v>550</v>
      </c>
      <c r="GSH21" s="530" t="s">
        <v>550</v>
      </c>
      <c r="GSI21" s="530" t="s">
        <v>550</v>
      </c>
      <c r="GSJ21" s="530" t="s">
        <v>550</v>
      </c>
      <c r="GSK21" s="530" t="s">
        <v>550</v>
      </c>
      <c r="GSL21" s="530" t="s">
        <v>550</v>
      </c>
      <c r="GSM21" s="530" t="s">
        <v>550</v>
      </c>
      <c r="GSN21" s="530" t="s">
        <v>550</v>
      </c>
      <c r="GSO21" s="530" t="s">
        <v>550</v>
      </c>
      <c r="GSP21" s="530" t="s">
        <v>550</v>
      </c>
      <c r="GSQ21" s="530" t="s">
        <v>550</v>
      </c>
      <c r="GSR21" s="530" t="s">
        <v>550</v>
      </c>
      <c r="GSS21" s="530" t="s">
        <v>550</v>
      </c>
      <c r="GST21" s="530" t="s">
        <v>550</v>
      </c>
      <c r="GSU21" s="530" t="s">
        <v>550</v>
      </c>
      <c r="GSV21" s="530" t="s">
        <v>550</v>
      </c>
      <c r="GSW21" s="530" t="s">
        <v>550</v>
      </c>
      <c r="GSX21" s="530" t="s">
        <v>550</v>
      </c>
      <c r="GSY21" s="530" t="s">
        <v>550</v>
      </c>
      <c r="GSZ21" s="530" t="s">
        <v>550</v>
      </c>
      <c r="GTA21" s="530" t="s">
        <v>550</v>
      </c>
      <c r="GTB21" s="530" t="s">
        <v>550</v>
      </c>
      <c r="GTC21" s="530" t="s">
        <v>550</v>
      </c>
      <c r="GTD21" s="530" t="s">
        <v>550</v>
      </c>
      <c r="GTE21" s="530" t="s">
        <v>550</v>
      </c>
      <c r="GTF21" s="530" t="s">
        <v>550</v>
      </c>
      <c r="GTG21" s="530" t="s">
        <v>550</v>
      </c>
      <c r="GTH21" s="530" t="s">
        <v>550</v>
      </c>
      <c r="GTI21" s="530" t="s">
        <v>550</v>
      </c>
      <c r="GTJ21" s="530" t="s">
        <v>550</v>
      </c>
      <c r="GTK21" s="530" t="s">
        <v>550</v>
      </c>
      <c r="GTL21" s="530" t="s">
        <v>550</v>
      </c>
      <c r="GTM21" s="530" t="s">
        <v>550</v>
      </c>
      <c r="GTN21" s="530" t="s">
        <v>550</v>
      </c>
      <c r="GTO21" s="530" t="s">
        <v>550</v>
      </c>
      <c r="GTP21" s="530" t="s">
        <v>550</v>
      </c>
      <c r="GTQ21" s="530" t="s">
        <v>550</v>
      </c>
      <c r="GTR21" s="530" t="s">
        <v>550</v>
      </c>
      <c r="GTS21" s="530" t="s">
        <v>550</v>
      </c>
      <c r="GTT21" s="530" t="s">
        <v>550</v>
      </c>
      <c r="GTU21" s="530" t="s">
        <v>550</v>
      </c>
      <c r="GTV21" s="530" t="s">
        <v>550</v>
      </c>
      <c r="GTW21" s="530" t="s">
        <v>550</v>
      </c>
      <c r="GTX21" s="530" t="s">
        <v>550</v>
      </c>
      <c r="GTY21" s="530" t="s">
        <v>550</v>
      </c>
      <c r="GTZ21" s="530" t="s">
        <v>550</v>
      </c>
      <c r="GUA21" s="530" t="s">
        <v>550</v>
      </c>
      <c r="GUB21" s="530" t="s">
        <v>550</v>
      </c>
      <c r="GUC21" s="530" t="s">
        <v>550</v>
      </c>
      <c r="GUD21" s="530" t="s">
        <v>550</v>
      </c>
      <c r="GUE21" s="530" t="s">
        <v>550</v>
      </c>
      <c r="GUF21" s="530" t="s">
        <v>550</v>
      </c>
      <c r="GUG21" s="530" t="s">
        <v>550</v>
      </c>
      <c r="GUH21" s="530" t="s">
        <v>550</v>
      </c>
      <c r="GUI21" s="530" t="s">
        <v>550</v>
      </c>
      <c r="GUJ21" s="530" t="s">
        <v>550</v>
      </c>
      <c r="GUK21" s="530" t="s">
        <v>550</v>
      </c>
      <c r="GUL21" s="530" t="s">
        <v>550</v>
      </c>
      <c r="GUM21" s="530" t="s">
        <v>550</v>
      </c>
      <c r="GUN21" s="530" t="s">
        <v>550</v>
      </c>
      <c r="GUO21" s="530" t="s">
        <v>550</v>
      </c>
      <c r="GUP21" s="530" t="s">
        <v>550</v>
      </c>
      <c r="GUQ21" s="530" t="s">
        <v>550</v>
      </c>
      <c r="GUR21" s="530" t="s">
        <v>550</v>
      </c>
      <c r="GUS21" s="530" t="s">
        <v>550</v>
      </c>
      <c r="GUT21" s="530" t="s">
        <v>550</v>
      </c>
      <c r="GUU21" s="530" t="s">
        <v>550</v>
      </c>
      <c r="GUV21" s="530" t="s">
        <v>550</v>
      </c>
      <c r="GUW21" s="530" t="s">
        <v>550</v>
      </c>
      <c r="GUX21" s="530" t="s">
        <v>550</v>
      </c>
      <c r="GUY21" s="530" t="s">
        <v>550</v>
      </c>
      <c r="GUZ21" s="530" t="s">
        <v>550</v>
      </c>
      <c r="GVA21" s="530" t="s">
        <v>550</v>
      </c>
      <c r="GVB21" s="530" t="s">
        <v>550</v>
      </c>
      <c r="GVC21" s="530" t="s">
        <v>550</v>
      </c>
      <c r="GVD21" s="530" t="s">
        <v>550</v>
      </c>
      <c r="GVE21" s="530" t="s">
        <v>550</v>
      </c>
      <c r="GVF21" s="530" t="s">
        <v>550</v>
      </c>
      <c r="GVG21" s="530" t="s">
        <v>550</v>
      </c>
      <c r="GVH21" s="530" t="s">
        <v>550</v>
      </c>
      <c r="GVI21" s="530" t="s">
        <v>550</v>
      </c>
      <c r="GVJ21" s="530" t="s">
        <v>550</v>
      </c>
      <c r="GVK21" s="530" t="s">
        <v>550</v>
      </c>
      <c r="GVL21" s="530" t="s">
        <v>550</v>
      </c>
      <c r="GVM21" s="530" t="s">
        <v>550</v>
      </c>
      <c r="GVN21" s="530" t="s">
        <v>550</v>
      </c>
      <c r="GVO21" s="530" t="s">
        <v>550</v>
      </c>
      <c r="GVP21" s="530" t="s">
        <v>550</v>
      </c>
      <c r="GVQ21" s="530" t="s">
        <v>550</v>
      </c>
      <c r="GVR21" s="530" t="s">
        <v>550</v>
      </c>
      <c r="GVS21" s="530" t="s">
        <v>550</v>
      </c>
      <c r="GVT21" s="530" t="s">
        <v>550</v>
      </c>
      <c r="GVU21" s="530" t="s">
        <v>550</v>
      </c>
      <c r="GVV21" s="530" t="s">
        <v>550</v>
      </c>
      <c r="GVW21" s="530" t="s">
        <v>550</v>
      </c>
      <c r="GVX21" s="530" t="s">
        <v>550</v>
      </c>
      <c r="GVY21" s="530" t="s">
        <v>550</v>
      </c>
      <c r="GVZ21" s="530" t="s">
        <v>550</v>
      </c>
      <c r="GWA21" s="530" t="s">
        <v>550</v>
      </c>
      <c r="GWB21" s="530" t="s">
        <v>550</v>
      </c>
      <c r="GWC21" s="530" t="s">
        <v>550</v>
      </c>
      <c r="GWD21" s="530" t="s">
        <v>550</v>
      </c>
      <c r="GWE21" s="530" t="s">
        <v>550</v>
      </c>
      <c r="GWF21" s="530" t="s">
        <v>550</v>
      </c>
      <c r="GWG21" s="530" t="s">
        <v>550</v>
      </c>
      <c r="GWH21" s="530" t="s">
        <v>550</v>
      </c>
      <c r="GWI21" s="530" t="s">
        <v>550</v>
      </c>
      <c r="GWJ21" s="530" t="s">
        <v>550</v>
      </c>
      <c r="GWK21" s="530" t="s">
        <v>550</v>
      </c>
      <c r="GWL21" s="530" t="s">
        <v>550</v>
      </c>
      <c r="GWM21" s="530" t="s">
        <v>550</v>
      </c>
      <c r="GWN21" s="530" t="s">
        <v>550</v>
      </c>
      <c r="GWO21" s="530" t="s">
        <v>550</v>
      </c>
      <c r="GWP21" s="530" t="s">
        <v>550</v>
      </c>
      <c r="GWQ21" s="530" t="s">
        <v>550</v>
      </c>
      <c r="GWR21" s="530" t="s">
        <v>550</v>
      </c>
      <c r="GWS21" s="530" t="s">
        <v>550</v>
      </c>
      <c r="GWT21" s="530" t="s">
        <v>550</v>
      </c>
      <c r="GWU21" s="530" t="s">
        <v>550</v>
      </c>
      <c r="GWV21" s="530" t="s">
        <v>550</v>
      </c>
      <c r="GWW21" s="530" t="s">
        <v>550</v>
      </c>
      <c r="GWX21" s="530" t="s">
        <v>550</v>
      </c>
      <c r="GWY21" s="530" t="s">
        <v>550</v>
      </c>
      <c r="GWZ21" s="530" t="s">
        <v>550</v>
      </c>
      <c r="GXA21" s="530" t="s">
        <v>550</v>
      </c>
      <c r="GXB21" s="530" t="s">
        <v>550</v>
      </c>
      <c r="GXC21" s="530" t="s">
        <v>550</v>
      </c>
      <c r="GXD21" s="530" t="s">
        <v>550</v>
      </c>
      <c r="GXE21" s="530" t="s">
        <v>550</v>
      </c>
      <c r="GXF21" s="530" t="s">
        <v>550</v>
      </c>
      <c r="GXG21" s="530" t="s">
        <v>550</v>
      </c>
      <c r="GXH21" s="530" t="s">
        <v>550</v>
      </c>
      <c r="GXI21" s="530" t="s">
        <v>550</v>
      </c>
      <c r="GXJ21" s="530" t="s">
        <v>550</v>
      </c>
      <c r="GXK21" s="530" t="s">
        <v>550</v>
      </c>
      <c r="GXL21" s="530" t="s">
        <v>550</v>
      </c>
      <c r="GXM21" s="530" t="s">
        <v>550</v>
      </c>
      <c r="GXN21" s="530" t="s">
        <v>550</v>
      </c>
      <c r="GXO21" s="530" t="s">
        <v>550</v>
      </c>
      <c r="GXP21" s="530" t="s">
        <v>550</v>
      </c>
      <c r="GXQ21" s="530" t="s">
        <v>550</v>
      </c>
      <c r="GXR21" s="530" t="s">
        <v>550</v>
      </c>
      <c r="GXS21" s="530" t="s">
        <v>550</v>
      </c>
      <c r="GXT21" s="530" t="s">
        <v>550</v>
      </c>
      <c r="GXU21" s="530" t="s">
        <v>550</v>
      </c>
      <c r="GXV21" s="530" t="s">
        <v>550</v>
      </c>
      <c r="GXW21" s="530" t="s">
        <v>550</v>
      </c>
      <c r="GXX21" s="530" t="s">
        <v>550</v>
      </c>
      <c r="GXY21" s="530" t="s">
        <v>550</v>
      </c>
      <c r="GXZ21" s="530" t="s">
        <v>550</v>
      </c>
      <c r="GYA21" s="530" t="s">
        <v>550</v>
      </c>
      <c r="GYB21" s="530" t="s">
        <v>550</v>
      </c>
      <c r="GYC21" s="530" t="s">
        <v>550</v>
      </c>
      <c r="GYD21" s="530" t="s">
        <v>550</v>
      </c>
      <c r="GYE21" s="530" t="s">
        <v>550</v>
      </c>
      <c r="GYF21" s="530" t="s">
        <v>550</v>
      </c>
      <c r="GYG21" s="530" t="s">
        <v>550</v>
      </c>
      <c r="GYH21" s="530" t="s">
        <v>550</v>
      </c>
      <c r="GYI21" s="530" t="s">
        <v>550</v>
      </c>
      <c r="GYJ21" s="530" t="s">
        <v>550</v>
      </c>
      <c r="GYK21" s="530" t="s">
        <v>550</v>
      </c>
      <c r="GYL21" s="530" t="s">
        <v>550</v>
      </c>
      <c r="GYM21" s="530" t="s">
        <v>550</v>
      </c>
      <c r="GYN21" s="530" t="s">
        <v>550</v>
      </c>
      <c r="GYO21" s="530" t="s">
        <v>550</v>
      </c>
      <c r="GYP21" s="530" t="s">
        <v>550</v>
      </c>
      <c r="GYQ21" s="530" t="s">
        <v>550</v>
      </c>
      <c r="GYR21" s="530" t="s">
        <v>550</v>
      </c>
      <c r="GYS21" s="530" t="s">
        <v>550</v>
      </c>
      <c r="GYT21" s="530" t="s">
        <v>550</v>
      </c>
      <c r="GYU21" s="530" t="s">
        <v>550</v>
      </c>
      <c r="GYV21" s="530" t="s">
        <v>550</v>
      </c>
      <c r="GYW21" s="530" t="s">
        <v>550</v>
      </c>
      <c r="GYX21" s="530" t="s">
        <v>550</v>
      </c>
      <c r="GYY21" s="530" t="s">
        <v>550</v>
      </c>
      <c r="GYZ21" s="530" t="s">
        <v>550</v>
      </c>
      <c r="GZA21" s="530" t="s">
        <v>550</v>
      </c>
      <c r="GZB21" s="530" t="s">
        <v>550</v>
      </c>
      <c r="GZC21" s="530" t="s">
        <v>550</v>
      </c>
      <c r="GZD21" s="530" t="s">
        <v>550</v>
      </c>
      <c r="GZE21" s="530" t="s">
        <v>550</v>
      </c>
      <c r="GZF21" s="530" t="s">
        <v>550</v>
      </c>
      <c r="GZG21" s="530" t="s">
        <v>550</v>
      </c>
      <c r="GZH21" s="530" t="s">
        <v>550</v>
      </c>
      <c r="GZI21" s="530" t="s">
        <v>550</v>
      </c>
      <c r="GZJ21" s="530" t="s">
        <v>550</v>
      </c>
      <c r="GZK21" s="530" t="s">
        <v>550</v>
      </c>
      <c r="GZL21" s="530" t="s">
        <v>550</v>
      </c>
      <c r="GZM21" s="530" t="s">
        <v>550</v>
      </c>
      <c r="GZN21" s="530" t="s">
        <v>550</v>
      </c>
      <c r="GZO21" s="530" t="s">
        <v>550</v>
      </c>
      <c r="GZP21" s="530" t="s">
        <v>550</v>
      </c>
      <c r="GZQ21" s="530" t="s">
        <v>550</v>
      </c>
      <c r="GZR21" s="530" t="s">
        <v>550</v>
      </c>
      <c r="GZS21" s="530" t="s">
        <v>550</v>
      </c>
      <c r="GZT21" s="530" t="s">
        <v>550</v>
      </c>
      <c r="GZU21" s="530" t="s">
        <v>550</v>
      </c>
      <c r="GZV21" s="530" t="s">
        <v>550</v>
      </c>
      <c r="GZW21" s="530" t="s">
        <v>550</v>
      </c>
      <c r="GZX21" s="530" t="s">
        <v>550</v>
      </c>
      <c r="GZY21" s="530" t="s">
        <v>550</v>
      </c>
      <c r="GZZ21" s="530" t="s">
        <v>550</v>
      </c>
      <c r="HAA21" s="530" t="s">
        <v>550</v>
      </c>
      <c r="HAB21" s="530" t="s">
        <v>550</v>
      </c>
      <c r="HAC21" s="530" t="s">
        <v>550</v>
      </c>
      <c r="HAD21" s="530" t="s">
        <v>550</v>
      </c>
      <c r="HAE21" s="530" t="s">
        <v>550</v>
      </c>
      <c r="HAF21" s="530" t="s">
        <v>550</v>
      </c>
      <c r="HAG21" s="530" t="s">
        <v>550</v>
      </c>
      <c r="HAH21" s="530" t="s">
        <v>550</v>
      </c>
      <c r="HAI21" s="530" t="s">
        <v>550</v>
      </c>
      <c r="HAJ21" s="530" t="s">
        <v>550</v>
      </c>
      <c r="HAK21" s="530" t="s">
        <v>550</v>
      </c>
      <c r="HAL21" s="530" t="s">
        <v>550</v>
      </c>
      <c r="HAM21" s="530" t="s">
        <v>550</v>
      </c>
      <c r="HAN21" s="530" t="s">
        <v>550</v>
      </c>
      <c r="HAO21" s="530" t="s">
        <v>550</v>
      </c>
      <c r="HAP21" s="530" t="s">
        <v>550</v>
      </c>
      <c r="HAQ21" s="530" t="s">
        <v>550</v>
      </c>
      <c r="HAR21" s="530" t="s">
        <v>550</v>
      </c>
      <c r="HAS21" s="530" t="s">
        <v>550</v>
      </c>
      <c r="HAT21" s="530" t="s">
        <v>550</v>
      </c>
      <c r="HAU21" s="530" t="s">
        <v>550</v>
      </c>
      <c r="HAV21" s="530" t="s">
        <v>550</v>
      </c>
      <c r="HAW21" s="530" t="s">
        <v>550</v>
      </c>
      <c r="HAX21" s="530" t="s">
        <v>550</v>
      </c>
      <c r="HAY21" s="530" t="s">
        <v>550</v>
      </c>
      <c r="HAZ21" s="530" t="s">
        <v>550</v>
      </c>
      <c r="HBA21" s="530" t="s">
        <v>550</v>
      </c>
      <c r="HBB21" s="530" t="s">
        <v>550</v>
      </c>
      <c r="HBC21" s="530" t="s">
        <v>550</v>
      </c>
      <c r="HBD21" s="530" t="s">
        <v>550</v>
      </c>
      <c r="HBE21" s="530" t="s">
        <v>550</v>
      </c>
      <c r="HBF21" s="530" t="s">
        <v>550</v>
      </c>
      <c r="HBG21" s="530" t="s">
        <v>550</v>
      </c>
      <c r="HBH21" s="530" t="s">
        <v>550</v>
      </c>
      <c r="HBI21" s="530" t="s">
        <v>550</v>
      </c>
      <c r="HBJ21" s="530" t="s">
        <v>550</v>
      </c>
      <c r="HBK21" s="530" t="s">
        <v>550</v>
      </c>
      <c r="HBL21" s="530" t="s">
        <v>550</v>
      </c>
      <c r="HBM21" s="530" t="s">
        <v>550</v>
      </c>
      <c r="HBN21" s="530" t="s">
        <v>550</v>
      </c>
      <c r="HBO21" s="530" t="s">
        <v>550</v>
      </c>
      <c r="HBP21" s="530" t="s">
        <v>550</v>
      </c>
      <c r="HBQ21" s="530" t="s">
        <v>550</v>
      </c>
      <c r="HBR21" s="530" t="s">
        <v>550</v>
      </c>
      <c r="HBS21" s="530" t="s">
        <v>550</v>
      </c>
      <c r="HBT21" s="530" t="s">
        <v>550</v>
      </c>
      <c r="HBU21" s="530" t="s">
        <v>550</v>
      </c>
      <c r="HBV21" s="530" t="s">
        <v>550</v>
      </c>
      <c r="HBW21" s="530" t="s">
        <v>550</v>
      </c>
      <c r="HBX21" s="530" t="s">
        <v>550</v>
      </c>
      <c r="HBY21" s="530" t="s">
        <v>550</v>
      </c>
      <c r="HBZ21" s="530" t="s">
        <v>550</v>
      </c>
      <c r="HCA21" s="530" t="s">
        <v>550</v>
      </c>
      <c r="HCB21" s="530" t="s">
        <v>550</v>
      </c>
      <c r="HCC21" s="530" t="s">
        <v>550</v>
      </c>
      <c r="HCD21" s="530" t="s">
        <v>550</v>
      </c>
      <c r="HCE21" s="530" t="s">
        <v>550</v>
      </c>
      <c r="HCF21" s="530" t="s">
        <v>550</v>
      </c>
      <c r="HCG21" s="530" t="s">
        <v>550</v>
      </c>
      <c r="HCH21" s="530" t="s">
        <v>550</v>
      </c>
      <c r="HCI21" s="530" t="s">
        <v>550</v>
      </c>
      <c r="HCJ21" s="530" t="s">
        <v>550</v>
      </c>
      <c r="HCK21" s="530" t="s">
        <v>550</v>
      </c>
      <c r="HCL21" s="530" t="s">
        <v>550</v>
      </c>
      <c r="HCM21" s="530" t="s">
        <v>550</v>
      </c>
      <c r="HCN21" s="530" t="s">
        <v>550</v>
      </c>
      <c r="HCO21" s="530" t="s">
        <v>550</v>
      </c>
      <c r="HCP21" s="530" t="s">
        <v>550</v>
      </c>
      <c r="HCQ21" s="530" t="s">
        <v>550</v>
      </c>
      <c r="HCR21" s="530" t="s">
        <v>550</v>
      </c>
      <c r="HCS21" s="530" t="s">
        <v>550</v>
      </c>
      <c r="HCT21" s="530" t="s">
        <v>550</v>
      </c>
      <c r="HCU21" s="530" t="s">
        <v>550</v>
      </c>
      <c r="HCV21" s="530" t="s">
        <v>550</v>
      </c>
      <c r="HCW21" s="530" t="s">
        <v>550</v>
      </c>
      <c r="HCX21" s="530" t="s">
        <v>550</v>
      </c>
      <c r="HCY21" s="530" t="s">
        <v>550</v>
      </c>
      <c r="HCZ21" s="530" t="s">
        <v>550</v>
      </c>
      <c r="HDA21" s="530" t="s">
        <v>550</v>
      </c>
      <c r="HDB21" s="530" t="s">
        <v>550</v>
      </c>
      <c r="HDC21" s="530" t="s">
        <v>550</v>
      </c>
      <c r="HDD21" s="530" t="s">
        <v>550</v>
      </c>
      <c r="HDE21" s="530" t="s">
        <v>550</v>
      </c>
      <c r="HDF21" s="530" t="s">
        <v>550</v>
      </c>
      <c r="HDG21" s="530" t="s">
        <v>550</v>
      </c>
      <c r="HDH21" s="530" t="s">
        <v>550</v>
      </c>
      <c r="HDI21" s="530" t="s">
        <v>550</v>
      </c>
      <c r="HDJ21" s="530" t="s">
        <v>550</v>
      </c>
      <c r="HDK21" s="530" t="s">
        <v>550</v>
      </c>
      <c r="HDL21" s="530" t="s">
        <v>550</v>
      </c>
      <c r="HDM21" s="530" t="s">
        <v>550</v>
      </c>
      <c r="HDN21" s="530" t="s">
        <v>550</v>
      </c>
      <c r="HDO21" s="530" t="s">
        <v>550</v>
      </c>
      <c r="HDP21" s="530" t="s">
        <v>550</v>
      </c>
      <c r="HDQ21" s="530" t="s">
        <v>550</v>
      </c>
      <c r="HDR21" s="530" t="s">
        <v>550</v>
      </c>
      <c r="HDS21" s="530" t="s">
        <v>550</v>
      </c>
      <c r="HDT21" s="530" t="s">
        <v>550</v>
      </c>
      <c r="HDU21" s="530" t="s">
        <v>550</v>
      </c>
      <c r="HDV21" s="530" t="s">
        <v>550</v>
      </c>
      <c r="HDW21" s="530" t="s">
        <v>550</v>
      </c>
      <c r="HDX21" s="530" t="s">
        <v>550</v>
      </c>
      <c r="HDY21" s="530" t="s">
        <v>550</v>
      </c>
      <c r="HDZ21" s="530" t="s">
        <v>550</v>
      </c>
      <c r="HEA21" s="530" t="s">
        <v>550</v>
      </c>
      <c r="HEB21" s="530" t="s">
        <v>550</v>
      </c>
      <c r="HEC21" s="530" t="s">
        <v>550</v>
      </c>
      <c r="HED21" s="530" t="s">
        <v>550</v>
      </c>
      <c r="HEE21" s="530" t="s">
        <v>550</v>
      </c>
      <c r="HEF21" s="530" t="s">
        <v>550</v>
      </c>
      <c r="HEG21" s="530" t="s">
        <v>550</v>
      </c>
      <c r="HEH21" s="530" t="s">
        <v>550</v>
      </c>
      <c r="HEI21" s="530" t="s">
        <v>550</v>
      </c>
      <c r="HEJ21" s="530" t="s">
        <v>550</v>
      </c>
      <c r="HEK21" s="530" t="s">
        <v>550</v>
      </c>
      <c r="HEL21" s="530" t="s">
        <v>550</v>
      </c>
      <c r="HEM21" s="530" t="s">
        <v>550</v>
      </c>
      <c r="HEN21" s="530" t="s">
        <v>550</v>
      </c>
      <c r="HEO21" s="530" t="s">
        <v>550</v>
      </c>
      <c r="HEP21" s="530" t="s">
        <v>550</v>
      </c>
      <c r="HEQ21" s="530" t="s">
        <v>550</v>
      </c>
      <c r="HER21" s="530" t="s">
        <v>550</v>
      </c>
      <c r="HES21" s="530" t="s">
        <v>550</v>
      </c>
      <c r="HET21" s="530" t="s">
        <v>550</v>
      </c>
      <c r="HEU21" s="530" t="s">
        <v>550</v>
      </c>
      <c r="HEV21" s="530" t="s">
        <v>550</v>
      </c>
      <c r="HEW21" s="530" t="s">
        <v>550</v>
      </c>
      <c r="HEX21" s="530" t="s">
        <v>550</v>
      </c>
      <c r="HEY21" s="530" t="s">
        <v>550</v>
      </c>
      <c r="HEZ21" s="530" t="s">
        <v>550</v>
      </c>
      <c r="HFA21" s="530" t="s">
        <v>550</v>
      </c>
      <c r="HFB21" s="530" t="s">
        <v>550</v>
      </c>
      <c r="HFC21" s="530" t="s">
        <v>550</v>
      </c>
      <c r="HFD21" s="530" t="s">
        <v>550</v>
      </c>
      <c r="HFE21" s="530" t="s">
        <v>550</v>
      </c>
      <c r="HFF21" s="530" t="s">
        <v>550</v>
      </c>
      <c r="HFG21" s="530" t="s">
        <v>550</v>
      </c>
      <c r="HFH21" s="530" t="s">
        <v>550</v>
      </c>
      <c r="HFI21" s="530" t="s">
        <v>550</v>
      </c>
      <c r="HFJ21" s="530" t="s">
        <v>550</v>
      </c>
      <c r="HFK21" s="530" t="s">
        <v>550</v>
      </c>
      <c r="HFL21" s="530" t="s">
        <v>550</v>
      </c>
      <c r="HFM21" s="530" t="s">
        <v>550</v>
      </c>
      <c r="HFN21" s="530" t="s">
        <v>550</v>
      </c>
      <c r="HFO21" s="530" t="s">
        <v>550</v>
      </c>
      <c r="HFP21" s="530" t="s">
        <v>550</v>
      </c>
      <c r="HFQ21" s="530" t="s">
        <v>550</v>
      </c>
      <c r="HFR21" s="530" t="s">
        <v>550</v>
      </c>
      <c r="HFS21" s="530" t="s">
        <v>550</v>
      </c>
      <c r="HFT21" s="530" t="s">
        <v>550</v>
      </c>
      <c r="HFU21" s="530" t="s">
        <v>550</v>
      </c>
      <c r="HFV21" s="530" t="s">
        <v>550</v>
      </c>
      <c r="HFW21" s="530" t="s">
        <v>550</v>
      </c>
      <c r="HFX21" s="530" t="s">
        <v>550</v>
      </c>
      <c r="HFY21" s="530" t="s">
        <v>550</v>
      </c>
      <c r="HFZ21" s="530" t="s">
        <v>550</v>
      </c>
      <c r="HGA21" s="530" t="s">
        <v>550</v>
      </c>
      <c r="HGB21" s="530" t="s">
        <v>550</v>
      </c>
      <c r="HGC21" s="530" t="s">
        <v>550</v>
      </c>
      <c r="HGD21" s="530" t="s">
        <v>550</v>
      </c>
      <c r="HGE21" s="530" t="s">
        <v>550</v>
      </c>
      <c r="HGF21" s="530" t="s">
        <v>550</v>
      </c>
      <c r="HGG21" s="530" t="s">
        <v>550</v>
      </c>
      <c r="HGH21" s="530" t="s">
        <v>550</v>
      </c>
      <c r="HGI21" s="530" t="s">
        <v>550</v>
      </c>
      <c r="HGJ21" s="530" t="s">
        <v>550</v>
      </c>
      <c r="HGK21" s="530" t="s">
        <v>550</v>
      </c>
      <c r="HGL21" s="530" t="s">
        <v>550</v>
      </c>
      <c r="HGM21" s="530" t="s">
        <v>550</v>
      </c>
      <c r="HGN21" s="530" t="s">
        <v>550</v>
      </c>
      <c r="HGO21" s="530" t="s">
        <v>550</v>
      </c>
      <c r="HGP21" s="530" t="s">
        <v>550</v>
      </c>
      <c r="HGQ21" s="530" t="s">
        <v>550</v>
      </c>
      <c r="HGR21" s="530" t="s">
        <v>550</v>
      </c>
      <c r="HGS21" s="530" t="s">
        <v>550</v>
      </c>
      <c r="HGT21" s="530" t="s">
        <v>550</v>
      </c>
      <c r="HGU21" s="530" t="s">
        <v>550</v>
      </c>
      <c r="HGV21" s="530" t="s">
        <v>550</v>
      </c>
      <c r="HGW21" s="530" t="s">
        <v>550</v>
      </c>
      <c r="HGX21" s="530" t="s">
        <v>550</v>
      </c>
      <c r="HGY21" s="530" t="s">
        <v>550</v>
      </c>
      <c r="HGZ21" s="530" t="s">
        <v>550</v>
      </c>
      <c r="HHA21" s="530" t="s">
        <v>550</v>
      </c>
      <c r="HHB21" s="530" t="s">
        <v>550</v>
      </c>
      <c r="HHC21" s="530" t="s">
        <v>550</v>
      </c>
      <c r="HHD21" s="530" t="s">
        <v>550</v>
      </c>
      <c r="HHE21" s="530" t="s">
        <v>550</v>
      </c>
      <c r="HHF21" s="530" t="s">
        <v>550</v>
      </c>
      <c r="HHG21" s="530" t="s">
        <v>550</v>
      </c>
      <c r="HHH21" s="530" t="s">
        <v>550</v>
      </c>
      <c r="HHI21" s="530" t="s">
        <v>550</v>
      </c>
      <c r="HHJ21" s="530" t="s">
        <v>550</v>
      </c>
      <c r="HHK21" s="530" t="s">
        <v>550</v>
      </c>
      <c r="HHL21" s="530" t="s">
        <v>550</v>
      </c>
      <c r="HHM21" s="530" t="s">
        <v>550</v>
      </c>
      <c r="HHN21" s="530" t="s">
        <v>550</v>
      </c>
      <c r="HHO21" s="530" t="s">
        <v>550</v>
      </c>
      <c r="HHP21" s="530" t="s">
        <v>550</v>
      </c>
      <c r="HHQ21" s="530" t="s">
        <v>550</v>
      </c>
      <c r="HHR21" s="530" t="s">
        <v>550</v>
      </c>
      <c r="HHS21" s="530" t="s">
        <v>550</v>
      </c>
      <c r="HHT21" s="530" t="s">
        <v>550</v>
      </c>
      <c r="HHU21" s="530" t="s">
        <v>550</v>
      </c>
      <c r="HHV21" s="530" t="s">
        <v>550</v>
      </c>
      <c r="HHW21" s="530" t="s">
        <v>550</v>
      </c>
      <c r="HHX21" s="530" t="s">
        <v>550</v>
      </c>
      <c r="HHY21" s="530" t="s">
        <v>550</v>
      </c>
      <c r="HHZ21" s="530" t="s">
        <v>550</v>
      </c>
      <c r="HIA21" s="530" t="s">
        <v>550</v>
      </c>
      <c r="HIB21" s="530" t="s">
        <v>550</v>
      </c>
      <c r="HIC21" s="530" t="s">
        <v>550</v>
      </c>
      <c r="HID21" s="530" t="s">
        <v>550</v>
      </c>
      <c r="HIE21" s="530" t="s">
        <v>550</v>
      </c>
      <c r="HIF21" s="530" t="s">
        <v>550</v>
      </c>
      <c r="HIG21" s="530" t="s">
        <v>550</v>
      </c>
      <c r="HIH21" s="530" t="s">
        <v>550</v>
      </c>
      <c r="HII21" s="530" t="s">
        <v>550</v>
      </c>
      <c r="HIJ21" s="530" t="s">
        <v>550</v>
      </c>
      <c r="HIK21" s="530" t="s">
        <v>550</v>
      </c>
      <c r="HIL21" s="530" t="s">
        <v>550</v>
      </c>
      <c r="HIM21" s="530" t="s">
        <v>550</v>
      </c>
      <c r="HIN21" s="530" t="s">
        <v>550</v>
      </c>
      <c r="HIO21" s="530" t="s">
        <v>550</v>
      </c>
      <c r="HIP21" s="530" t="s">
        <v>550</v>
      </c>
      <c r="HIQ21" s="530" t="s">
        <v>550</v>
      </c>
      <c r="HIR21" s="530" t="s">
        <v>550</v>
      </c>
      <c r="HIS21" s="530" t="s">
        <v>550</v>
      </c>
      <c r="HIT21" s="530" t="s">
        <v>550</v>
      </c>
      <c r="HIU21" s="530" t="s">
        <v>550</v>
      </c>
      <c r="HIV21" s="530" t="s">
        <v>550</v>
      </c>
      <c r="HIW21" s="530" t="s">
        <v>550</v>
      </c>
      <c r="HIX21" s="530" t="s">
        <v>550</v>
      </c>
      <c r="HIY21" s="530" t="s">
        <v>550</v>
      </c>
      <c r="HIZ21" s="530" t="s">
        <v>550</v>
      </c>
      <c r="HJA21" s="530" t="s">
        <v>550</v>
      </c>
      <c r="HJB21" s="530" t="s">
        <v>550</v>
      </c>
      <c r="HJC21" s="530" t="s">
        <v>550</v>
      </c>
      <c r="HJD21" s="530" t="s">
        <v>550</v>
      </c>
      <c r="HJE21" s="530" t="s">
        <v>550</v>
      </c>
      <c r="HJF21" s="530" t="s">
        <v>550</v>
      </c>
      <c r="HJG21" s="530" t="s">
        <v>550</v>
      </c>
      <c r="HJH21" s="530" t="s">
        <v>550</v>
      </c>
      <c r="HJI21" s="530" t="s">
        <v>550</v>
      </c>
      <c r="HJJ21" s="530" t="s">
        <v>550</v>
      </c>
      <c r="HJK21" s="530" t="s">
        <v>550</v>
      </c>
      <c r="HJL21" s="530" t="s">
        <v>550</v>
      </c>
      <c r="HJM21" s="530" t="s">
        <v>550</v>
      </c>
      <c r="HJN21" s="530" t="s">
        <v>550</v>
      </c>
      <c r="HJO21" s="530" t="s">
        <v>550</v>
      </c>
      <c r="HJP21" s="530" t="s">
        <v>550</v>
      </c>
      <c r="HJQ21" s="530" t="s">
        <v>550</v>
      </c>
      <c r="HJR21" s="530" t="s">
        <v>550</v>
      </c>
      <c r="HJS21" s="530" t="s">
        <v>550</v>
      </c>
      <c r="HJT21" s="530" t="s">
        <v>550</v>
      </c>
      <c r="HJU21" s="530" t="s">
        <v>550</v>
      </c>
      <c r="HJV21" s="530" t="s">
        <v>550</v>
      </c>
      <c r="HJW21" s="530" t="s">
        <v>550</v>
      </c>
      <c r="HJX21" s="530" t="s">
        <v>550</v>
      </c>
      <c r="HJY21" s="530" t="s">
        <v>550</v>
      </c>
      <c r="HJZ21" s="530" t="s">
        <v>550</v>
      </c>
      <c r="HKA21" s="530" t="s">
        <v>550</v>
      </c>
      <c r="HKB21" s="530" t="s">
        <v>550</v>
      </c>
      <c r="HKC21" s="530" t="s">
        <v>550</v>
      </c>
      <c r="HKD21" s="530" t="s">
        <v>550</v>
      </c>
      <c r="HKE21" s="530" t="s">
        <v>550</v>
      </c>
      <c r="HKF21" s="530" t="s">
        <v>550</v>
      </c>
      <c r="HKG21" s="530" t="s">
        <v>550</v>
      </c>
      <c r="HKH21" s="530" t="s">
        <v>550</v>
      </c>
      <c r="HKI21" s="530" t="s">
        <v>550</v>
      </c>
      <c r="HKJ21" s="530" t="s">
        <v>550</v>
      </c>
      <c r="HKK21" s="530" t="s">
        <v>550</v>
      </c>
      <c r="HKL21" s="530" t="s">
        <v>550</v>
      </c>
      <c r="HKM21" s="530" t="s">
        <v>550</v>
      </c>
      <c r="HKN21" s="530" t="s">
        <v>550</v>
      </c>
      <c r="HKO21" s="530" t="s">
        <v>550</v>
      </c>
      <c r="HKP21" s="530" t="s">
        <v>550</v>
      </c>
      <c r="HKQ21" s="530" t="s">
        <v>550</v>
      </c>
      <c r="HKR21" s="530" t="s">
        <v>550</v>
      </c>
      <c r="HKS21" s="530" t="s">
        <v>550</v>
      </c>
      <c r="HKT21" s="530" t="s">
        <v>550</v>
      </c>
      <c r="HKU21" s="530" t="s">
        <v>550</v>
      </c>
      <c r="HKV21" s="530" t="s">
        <v>550</v>
      </c>
      <c r="HKW21" s="530" t="s">
        <v>550</v>
      </c>
      <c r="HKX21" s="530" t="s">
        <v>550</v>
      </c>
      <c r="HKY21" s="530" t="s">
        <v>550</v>
      </c>
      <c r="HKZ21" s="530" t="s">
        <v>550</v>
      </c>
      <c r="HLA21" s="530" t="s">
        <v>550</v>
      </c>
      <c r="HLB21" s="530" t="s">
        <v>550</v>
      </c>
      <c r="HLC21" s="530" t="s">
        <v>550</v>
      </c>
      <c r="HLD21" s="530" t="s">
        <v>550</v>
      </c>
      <c r="HLE21" s="530" t="s">
        <v>550</v>
      </c>
      <c r="HLF21" s="530" t="s">
        <v>550</v>
      </c>
      <c r="HLG21" s="530" t="s">
        <v>550</v>
      </c>
      <c r="HLH21" s="530" t="s">
        <v>550</v>
      </c>
      <c r="HLI21" s="530" t="s">
        <v>550</v>
      </c>
      <c r="HLJ21" s="530" t="s">
        <v>550</v>
      </c>
      <c r="HLK21" s="530" t="s">
        <v>550</v>
      </c>
      <c r="HLL21" s="530" t="s">
        <v>550</v>
      </c>
      <c r="HLM21" s="530" t="s">
        <v>550</v>
      </c>
      <c r="HLN21" s="530" t="s">
        <v>550</v>
      </c>
      <c r="HLO21" s="530" t="s">
        <v>550</v>
      </c>
      <c r="HLP21" s="530" t="s">
        <v>550</v>
      </c>
      <c r="HLQ21" s="530" t="s">
        <v>550</v>
      </c>
      <c r="HLR21" s="530" t="s">
        <v>550</v>
      </c>
      <c r="HLS21" s="530" t="s">
        <v>550</v>
      </c>
      <c r="HLT21" s="530" t="s">
        <v>550</v>
      </c>
      <c r="HLU21" s="530" t="s">
        <v>550</v>
      </c>
      <c r="HLV21" s="530" t="s">
        <v>550</v>
      </c>
      <c r="HLW21" s="530" t="s">
        <v>550</v>
      </c>
      <c r="HLX21" s="530" t="s">
        <v>550</v>
      </c>
      <c r="HLY21" s="530" t="s">
        <v>550</v>
      </c>
      <c r="HLZ21" s="530" t="s">
        <v>550</v>
      </c>
      <c r="HMA21" s="530" t="s">
        <v>550</v>
      </c>
      <c r="HMB21" s="530" t="s">
        <v>550</v>
      </c>
      <c r="HMC21" s="530" t="s">
        <v>550</v>
      </c>
      <c r="HMD21" s="530" t="s">
        <v>550</v>
      </c>
      <c r="HME21" s="530" t="s">
        <v>550</v>
      </c>
      <c r="HMF21" s="530" t="s">
        <v>550</v>
      </c>
      <c r="HMG21" s="530" t="s">
        <v>550</v>
      </c>
      <c r="HMH21" s="530" t="s">
        <v>550</v>
      </c>
      <c r="HMI21" s="530" t="s">
        <v>550</v>
      </c>
      <c r="HMJ21" s="530" t="s">
        <v>550</v>
      </c>
      <c r="HMK21" s="530" t="s">
        <v>550</v>
      </c>
      <c r="HML21" s="530" t="s">
        <v>550</v>
      </c>
      <c r="HMM21" s="530" t="s">
        <v>550</v>
      </c>
      <c r="HMN21" s="530" t="s">
        <v>550</v>
      </c>
      <c r="HMO21" s="530" t="s">
        <v>550</v>
      </c>
      <c r="HMP21" s="530" t="s">
        <v>550</v>
      </c>
      <c r="HMQ21" s="530" t="s">
        <v>550</v>
      </c>
      <c r="HMR21" s="530" t="s">
        <v>550</v>
      </c>
      <c r="HMS21" s="530" t="s">
        <v>550</v>
      </c>
      <c r="HMT21" s="530" t="s">
        <v>550</v>
      </c>
      <c r="HMU21" s="530" t="s">
        <v>550</v>
      </c>
      <c r="HMV21" s="530" t="s">
        <v>550</v>
      </c>
      <c r="HMW21" s="530" t="s">
        <v>550</v>
      </c>
      <c r="HMX21" s="530" t="s">
        <v>550</v>
      </c>
      <c r="HMY21" s="530" t="s">
        <v>550</v>
      </c>
      <c r="HMZ21" s="530" t="s">
        <v>550</v>
      </c>
      <c r="HNA21" s="530" t="s">
        <v>550</v>
      </c>
      <c r="HNB21" s="530" t="s">
        <v>550</v>
      </c>
      <c r="HNC21" s="530" t="s">
        <v>550</v>
      </c>
      <c r="HND21" s="530" t="s">
        <v>550</v>
      </c>
      <c r="HNE21" s="530" t="s">
        <v>550</v>
      </c>
      <c r="HNF21" s="530" t="s">
        <v>550</v>
      </c>
      <c r="HNG21" s="530" t="s">
        <v>550</v>
      </c>
      <c r="HNH21" s="530" t="s">
        <v>550</v>
      </c>
      <c r="HNI21" s="530" t="s">
        <v>550</v>
      </c>
      <c r="HNJ21" s="530" t="s">
        <v>550</v>
      </c>
      <c r="HNK21" s="530" t="s">
        <v>550</v>
      </c>
      <c r="HNL21" s="530" t="s">
        <v>550</v>
      </c>
      <c r="HNM21" s="530" t="s">
        <v>550</v>
      </c>
      <c r="HNN21" s="530" t="s">
        <v>550</v>
      </c>
      <c r="HNO21" s="530" t="s">
        <v>550</v>
      </c>
      <c r="HNP21" s="530" t="s">
        <v>550</v>
      </c>
      <c r="HNQ21" s="530" t="s">
        <v>550</v>
      </c>
      <c r="HNR21" s="530" t="s">
        <v>550</v>
      </c>
      <c r="HNS21" s="530" t="s">
        <v>550</v>
      </c>
      <c r="HNT21" s="530" t="s">
        <v>550</v>
      </c>
      <c r="HNU21" s="530" t="s">
        <v>550</v>
      </c>
      <c r="HNV21" s="530" t="s">
        <v>550</v>
      </c>
      <c r="HNW21" s="530" t="s">
        <v>550</v>
      </c>
      <c r="HNX21" s="530" t="s">
        <v>550</v>
      </c>
      <c r="HNY21" s="530" t="s">
        <v>550</v>
      </c>
      <c r="HNZ21" s="530" t="s">
        <v>550</v>
      </c>
      <c r="HOA21" s="530" t="s">
        <v>550</v>
      </c>
      <c r="HOB21" s="530" t="s">
        <v>550</v>
      </c>
      <c r="HOC21" s="530" t="s">
        <v>550</v>
      </c>
      <c r="HOD21" s="530" t="s">
        <v>550</v>
      </c>
      <c r="HOE21" s="530" t="s">
        <v>550</v>
      </c>
      <c r="HOF21" s="530" t="s">
        <v>550</v>
      </c>
      <c r="HOG21" s="530" t="s">
        <v>550</v>
      </c>
      <c r="HOH21" s="530" t="s">
        <v>550</v>
      </c>
      <c r="HOI21" s="530" t="s">
        <v>550</v>
      </c>
      <c r="HOJ21" s="530" t="s">
        <v>550</v>
      </c>
      <c r="HOK21" s="530" t="s">
        <v>550</v>
      </c>
      <c r="HOL21" s="530" t="s">
        <v>550</v>
      </c>
      <c r="HOM21" s="530" t="s">
        <v>550</v>
      </c>
      <c r="HON21" s="530" t="s">
        <v>550</v>
      </c>
      <c r="HOO21" s="530" t="s">
        <v>550</v>
      </c>
      <c r="HOP21" s="530" t="s">
        <v>550</v>
      </c>
      <c r="HOQ21" s="530" t="s">
        <v>550</v>
      </c>
      <c r="HOR21" s="530" t="s">
        <v>550</v>
      </c>
      <c r="HOS21" s="530" t="s">
        <v>550</v>
      </c>
      <c r="HOT21" s="530" t="s">
        <v>550</v>
      </c>
      <c r="HOU21" s="530" t="s">
        <v>550</v>
      </c>
      <c r="HOV21" s="530" t="s">
        <v>550</v>
      </c>
      <c r="HOW21" s="530" t="s">
        <v>550</v>
      </c>
      <c r="HOX21" s="530" t="s">
        <v>550</v>
      </c>
      <c r="HOY21" s="530" t="s">
        <v>550</v>
      </c>
      <c r="HOZ21" s="530" t="s">
        <v>550</v>
      </c>
      <c r="HPA21" s="530" t="s">
        <v>550</v>
      </c>
      <c r="HPB21" s="530" t="s">
        <v>550</v>
      </c>
      <c r="HPC21" s="530" t="s">
        <v>550</v>
      </c>
      <c r="HPD21" s="530" t="s">
        <v>550</v>
      </c>
      <c r="HPE21" s="530" t="s">
        <v>550</v>
      </c>
      <c r="HPF21" s="530" t="s">
        <v>550</v>
      </c>
      <c r="HPG21" s="530" t="s">
        <v>550</v>
      </c>
      <c r="HPH21" s="530" t="s">
        <v>550</v>
      </c>
      <c r="HPI21" s="530" t="s">
        <v>550</v>
      </c>
      <c r="HPJ21" s="530" t="s">
        <v>550</v>
      </c>
      <c r="HPK21" s="530" t="s">
        <v>550</v>
      </c>
      <c r="HPL21" s="530" t="s">
        <v>550</v>
      </c>
      <c r="HPM21" s="530" t="s">
        <v>550</v>
      </c>
      <c r="HPN21" s="530" t="s">
        <v>550</v>
      </c>
      <c r="HPO21" s="530" t="s">
        <v>550</v>
      </c>
      <c r="HPP21" s="530" t="s">
        <v>550</v>
      </c>
      <c r="HPQ21" s="530" t="s">
        <v>550</v>
      </c>
      <c r="HPR21" s="530" t="s">
        <v>550</v>
      </c>
      <c r="HPS21" s="530" t="s">
        <v>550</v>
      </c>
      <c r="HPT21" s="530" t="s">
        <v>550</v>
      </c>
      <c r="HPU21" s="530" t="s">
        <v>550</v>
      </c>
      <c r="HPV21" s="530" t="s">
        <v>550</v>
      </c>
      <c r="HPW21" s="530" t="s">
        <v>550</v>
      </c>
      <c r="HPX21" s="530" t="s">
        <v>550</v>
      </c>
      <c r="HPY21" s="530" t="s">
        <v>550</v>
      </c>
      <c r="HPZ21" s="530" t="s">
        <v>550</v>
      </c>
      <c r="HQA21" s="530" t="s">
        <v>550</v>
      </c>
      <c r="HQB21" s="530" t="s">
        <v>550</v>
      </c>
      <c r="HQC21" s="530" t="s">
        <v>550</v>
      </c>
      <c r="HQD21" s="530" t="s">
        <v>550</v>
      </c>
      <c r="HQE21" s="530" t="s">
        <v>550</v>
      </c>
      <c r="HQF21" s="530" t="s">
        <v>550</v>
      </c>
      <c r="HQG21" s="530" t="s">
        <v>550</v>
      </c>
      <c r="HQH21" s="530" t="s">
        <v>550</v>
      </c>
      <c r="HQI21" s="530" t="s">
        <v>550</v>
      </c>
      <c r="HQJ21" s="530" t="s">
        <v>550</v>
      </c>
      <c r="HQK21" s="530" t="s">
        <v>550</v>
      </c>
      <c r="HQL21" s="530" t="s">
        <v>550</v>
      </c>
      <c r="HQM21" s="530" t="s">
        <v>550</v>
      </c>
      <c r="HQN21" s="530" t="s">
        <v>550</v>
      </c>
      <c r="HQO21" s="530" t="s">
        <v>550</v>
      </c>
      <c r="HQP21" s="530" t="s">
        <v>550</v>
      </c>
      <c r="HQQ21" s="530" t="s">
        <v>550</v>
      </c>
      <c r="HQR21" s="530" t="s">
        <v>550</v>
      </c>
      <c r="HQS21" s="530" t="s">
        <v>550</v>
      </c>
      <c r="HQT21" s="530" t="s">
        <v>550</v>
      </c>
      <c r="HQU21" s="530" t="s">
        <v>550</v>
      </c>
      <c r="HQV21" s="530" t="s">
        <v>550</v>
      </c>
      <c r="HQW21" s="530" t="s">
        <v>550</v>
      </c>
      <c r="HQX21" s="530" t="s">
        <v>550</v>
      </c>
      <c r="HQY21" s="530" t="s">
        <v>550</v>
      </c>
      <c r="HQZ21" s="530" t="s">
        <v>550</v>
      </c>
      <c r="HRA21" s="530" t="s">
        <v>550</v>
      </c>
      <c r="HRB21" s="530" t="s">
        <v>550</v>
      </c>
      <c r="HRC21" s="530" t="s">
        <v>550</v>
      </c>
      <c r="HRD21" s="530" t="s">
        <v>550</v>
      </c>
      <c r="HRE21" s="530" t="s">
        <v>550</v>
      </c>
      <c r="HRF21" s="530" t="s">
        <v>550</v>
      </c>
      <c r="HRG21" s="530" t="s">
        <v>550</v>
      </c>
      <c r="HRH21" s="530" t="s">
        <v>550</v>
      </c>
      <c r="HRI21" s="530" t="s">
        <v>550</v>
      </c>
      <c r="HRJ21" s="530" t="s">
        <v>550</v>
      </c>
      <c r="HRK21" s="530" t="s">
        <v>550</v>
      </c>
      <c r="HRL21" s="530" t="s">
        <v>550</v>
      </c>
      <c r="HRM21" s="530" t="s">
        <v>550</v>
      </c>
      <c r="HRN21" s="530" t="s">
        <v>550</v>
      </c>
      <c r="HRO21" s="530" t="s">
        <v>550</v>
      </c>
      <c r="HRP21" s="530" t="s">
        <v>550</v>
      </c>
      <c r="HRQ21" s="530" t="s">
        <v>550</v>
      </c>
      <c r="HRR21" s="530" t="s">
        <v>550</v>
      </c>
      <c r="HRS21" s="530" t="s">
        <v>550</v>
      </c>
      <c r="HRT21" s="530" t="s">
        <v>550</v>
      </c>
      <c r="HRU21" s="530" t="s">
        <v>550</v>
      </c>
      <c r="HRV21" s="530" t="s">
        <v>550</v>
      </c>
      <c r="HRW21" s="530" t="s">
        <v>550</v>
      </c>
      <c r="HRX21" s="530" t="s">
        <v>550</v>
      </c>
      <c r="HRY21" s="530" t="s">
        <v>550</v>
      </c>
      <c r="HRZ21" s="530" t="s">
        <v>550</v>
      </c>
      <c r="HSA21" s="530" t="s">
        <v>550</v>
      </c>
      <c r="HSB21" s="530" t="s">
        <v>550</v>
      </c>
      <c r="HSC21" s="530" t="s">
        <v>550</v>
      </c>
      <c r="HSD21" s="530" t="s">
        <v>550</v>
      </c>
      <c r="HSE21" s="530" t="s">
        <v>550</v>
      </c>
      <c r="HSF21" s="530" t="s">
        <v>550</v>
      </c>
      <c r="HSG21" s="530" t="s">
        <v>550</v>
      </c>
      <c r="HSH21" s="530" t="s">
        <v>550</v>
      </c>
      <c r="HSI21" s="530" t="s">
        <v>550</v>
      </c>
      <c r="HSJ21" s="530" t="s">
        <v>550</v>
      </c>
      <c r="HSK21" s="530" t="s">
        <v>550</v>
      </c>
      <c r="HSL21" s="530" t="s">
        <v>550</v>
      </c>
      <c r="HSM21" s="530" t="s">
        <v>550</v>
      </c>
      <c r="HSN21" s="530" t="s">
        <v>550</v>
      </c>
      <c r="HSO21" s="530" t="s">
        <v>550</v>
      </c>
      <c r="HSP21" s="530" t="s">
        <v>550</v>
      </c>
      <c r="HSQ21" s="530" t="s">
        <v>550</v>
      </c>
      <c r="HSR21" s="530" t="s">
        <v>550</v>
      </c>
      <c r="HSS21" s="530" t="s">
        <v>550</v>
      </c>
      <c r="HST21" s="530" t="s">
        <v>550</v>
      </c>
      <c r="HSU21" s="530" t="s">
        <v>550</v>
      </c>
      <c r="HSV21" s="530" t="s">
        <v>550</v>
      </c>
      <c r="HSW21" s="530" t="s">
        <v>550</v>
      </c>
      <c r="HSX21" s="530" t="s">
        <v>550</v>
      </c>
      <c r="HSY21" s="530" t="s">
        <v>550</v>
      </c>
      <c r="HSZ21" s="530" t="s">
        <v>550</v>
      </c>
      <c r="HTA21" s="530" t="s">
        <v>550</v>
      </c>
      <c r="HTB21" s="530" t="s">
        <v>550</v>
      </c>
      <c r="HTC21" s="530" t="s">
        <v>550</v>
      </c>
      <c r="HTD21" s="530" t="s">
        <v>550</v>
      </c>
      <c r="HTE21" s="530" t="s">
        <v>550</v>
      </c>
      <c r="HTF21" s="530" t="s">
        <v>550</v>
      </c>
      <c r="HTG21" s="530" t="s">
        <v>550</v>
      </c>
      <c r="HTH21" s="530" t="s">
        <v>550</v>
      </c>
      <c r="HTI21" s="530" t="s">
        <v>550</v>
      </c>
      <c r="HTJ21" s="530" t="s">
        <v>550</v>
      </c>
      <c r="HTK21" s="530" t="s">
        <v>550</v>
      </c>
      <c r="HTL21" s="530" t="s">
        <v>550</v>
      </c>
      <c r="HTM21" s="530" t="s">
        <v>550</v>
      </c>
      <c r="HTN21" s="530" t="s">
        <v>550</v>
      </c>
      <c r="HTO21" s="530" t="s">
        <v>550</v>
      </c>
      <c r="HTP21" s="530" t="s">
        <v>550</v>
      </c>
      <c r="HTQ21" s="530" t="s">
        <v>550</v>
      </c>
      <c r="HTR21" s="530" t="s">
        <v>550</v>
      </c>
      <c r="HTS21" s="530" t="s">
        <v>550</v>
      </c>
      <c r="HTT21" s="530" t="s">
        <v>550</v>
      </c>
      <c r="HTU21" s="530" t="s">
        <v>550</v>
      </c>
      <c r="HTV21" s="530" t="s">
        <v>550</v>
      </c>
      <c r="HTW21" s="530" t="s">
        <v>550</v>
      </c>
      <c r="HTX21" s="530" t="s">
        <v>550</v>
      </c>
      <c r="HTY21" s="530" t="s">
        <v>550</v>
      </c>
      <c r="HTZ21" s="530" t="s">
        <v>550</v>
      </c>
      <c r="HUA21" s="530" t="s">
        <v>550</v>
      </c>
      <c r="HUB21" s="530" t="s">
        <v>550</v>
      </c>
      <c r="HUC21" s="530" t="s">
        <v>550</v>
      </c>
      <c r="HUD21" s="530" t="s">
        <v>550</v>
      </c>
      <c r="HUE21" s="530" t="s">
        <v>550</v>
      </c>
      <c r="HUF21" s="530" t="s">
        <v>550</v>
      </c>
      <c r="HUG21" s="530" t="s">
        <v>550</v>
      </c>
      <c r="HUH21" s="530" t="s">
        <v>550</v>
      </c>
      <c r="HUI21" s="530" t="s">
        <v>550</v>
      </c>
      <c r="HUJ21" s="530" t="s">
        <v>550</v>
      </c>
      <c r="HUK21" s="530" t="s">
        <v>550</v>
      </c>
      <c r="HUL21" s="530" t="s">
        <v>550</v>
      </c>
      <c r="HUM21" s="530" t="s">
        <v>550</v>
      </c>
      <c r="HUN21" s="530" t="s">
        <v>550</v>
      </c>
      <c r="HUO21" s="530" t="s">
        <v>550</v>
      </c>
      <c r="HUP21" s="530" t="s">
        <v>550</v>
      </c>
      <c r="HUQ21" s="530" t="s">
        <v>550</v>
      </c>
      <c r="HUR21" s="530" t="s">
        <v>550</v>
      </c>
      <c r="HUS21" s="530" t="s">
        <v>550</v>
      </c>
      <c r="HUT21" s="530" t="s">
        <v>550</v>
      </c>
      <c r="HUU21" s="530" t="s">
        <v>550</v>
      </c>
      <c r="HUV21" s="530" t="s">
        <v>550</v>
      </c>
      <c r="HUW21" s="530" t="s">
        <v>550</v>
      </c>
      <c r="HUX21" s="530" t="s">
        <v>550</v>
      </c>
      <c r="HUY21" s="530" t="s">
        <v>550</v>
      </c>
      <c r="HUZ21" s="530" t="s">
        <v>550</v>
      </c>
      <c r="HVA21" s="530" t="s">
        <v>550</v>
      </c>
      <c r="HVB21" s="530" t="s">
        <v>550</v>
      </c>
      <c r="HVC21" s="530" t="s">
        <v>550</v>
      </c>
      <c r="HVD21" s="530" t="s">
        <v>550</v>
      </c>
      <c r="HVE21" s="530" t="s">
        <v>550</v>
      </c>
      <c r="HVF21" s="530" t="s">
        <v>550</v>
      </c>
      <c r="HVG21" s="530" t="s">
        <v>550</v>
      </c>
      <c r="HVH21" s="530" t="s">
        <v>550</v>
      </c>
      <c r="HVI21" s="530" t="s">
        <v>550</v>
      </c>
      <c r="HVJ21" s="530" t="s">
        <v>550</v>
      </c>
      <c r="HVK21" s="530" t="s">
        <v>550</v>
      </c>
      <c r="HVL21" s="530" t="s">
        <v>550</v>
      </c>
      <c r="HVM21" s="530" t="s">
        <v>550</v>
      </c>
      <c r="HVN21" s="530" t="s">
        <v>550</v>
      </c>
      <c r="HVO21" s="530" t="s">
        <v>550</v>
      </c>
      <c r="HVP21" s="530" t="s">
        <v>550</v>
      </c>
      <c r="HVQ21" s="530" t="s">
        <v>550</v>
      </c>
      <c r="HVR21" s="530" t="s">
        <v>550</v>
      </c>
      <c r="HVS21" s="530" t="s">
        <v>550</v>
      </c>
      <c r="HVT21" s="530" t="s">
        <v>550</v>
      </c>
      <c r="HVU21" s="530" t="s">
        <v>550</v>
      </c>
      <c r="HVV21" s="530" t="s">
        <v>550</v>
      </c>
      <c r="HVW21" s="530" t="s">
        <v>550</v>
      </c>
      <c r="HVX21" s="530" t="s">
        <v>550</v>
      </c>
      <c r="HVY21" s="530" t="s">
        <v>550</v>
      </c>
      <c r="HVZ21" s="530" t="s">
        <v>550</v>
      </c>
      <c r="HWA21" s="530" t="s">
        <v>550</v>
      </c>
      <c r="HWB21" s="530" t="s">
        <v>550</v>
      </c>
      <c r="HWC21" s="530" t="s">
        <v>550</v>
      </c>
      <c r="HWD21" s="530" t="s">
        <v>550</v>
      </c>
      <c r="HWE21" s="530" t="s">
        <v>550</v>
      </c>
      <c r="HWF21" s="530" t="s">
        <v>550</v>
      </c>
      <c r="HWG21" s="530" t="s">
        <v>550</v>
      </c>
      <c r="HWH21" s="530" t="s">
        <v>550</v>
      </c>
      <c r="HWI21" s="530" t="s">
        <v>550</v>
      </c>
      <c r="HWJ21" s="530" t="s">
        <v>550</v>
      </c>
      <c r="HWK21" s="530" t="s">
        <v>550</v>
      </c>
      <c r="HWL21" s="530" t="s">
        <v>550</v>
      </c>
      <c r="HWM21" s="530" t="s">
        <v>550</v>
      </c>
      <c r="HWN21" s="530" t="s">
        <v>550</v>
      </c>
      <c r="HWO21" s="530" t="s">
        <v>550</v>
      </c>
      <c r="HWP21" s="530" t="s">
        <v>550</v>
      </c>
      <c r="HWQ21" s="530" t="s">
        <v>550</v>
      </c>
      <c r="HWR21" s="530" t="s">
        <v>550</v>
      </c>
      <c r="HWS21" s="530" t="s">
        <v>550</v>
      </c>
      <c r="HWT21" s="530" t="s">
        <v>550</v>
      </c>
      <c r="HWU21" s="530" t="s">
        <v>550</v>
      </c>
      <c r="HWV21" s="530" t="s">
        <v>550</v>
      </c>
      <c r="HWW21" s="530" t="s">
        <v>550</v>
      </c>
      <c r="HWX21" s="530" t="s">
        <v>550</v>
      </c>
      <c r="HWY21" s="530" t="s">
        <v>550</v>
      </c>
      <c r="HWZ21" s="530" t="s">
        <v>550</v>
      </c>
      <c r="HXA21" s="530" t="s">
        <v>550</v>
      </c>
      <c r="HXB21" s="530" t="s">
        <v>550</v>
      </c>
      <c r="HXC21" s="530" t="s">
        <v>550</v>
      </c>
      <c r="HXD21" s="530" t="s">
        <v>550</v>
      </c>
      <c r="HXE21" s="530" t="s">
        <v>550</v>
      </c>
      <c r="HXF21" s="530" t="s">
        <v>550</v>
      </c>
      <c r="HXG21" s="530" t="s">
        <v>550</v>
      </c>
      <c r="HXH21" s="530" t="s">
        <v>550</v>
      </c>
      <c r="HXI21" s="530" t="s">
        <v>550</v>
      </c>
      <c r="HXJ21" s="530" t="s">
        <v>550</v>
      </c>
      <c r="HXK21" s="530" t="s">
        <v>550</v>
      </c>
      <c r="HXL21" s="530" t="s">
        <v>550</v>
      </c>
      <c r="HXM21" s="530" t="s">
        <v>550</v>
      </c>
      <c r="HXN21" s="530" t="s">
        <v>550</v>
      </c>
      <c r="HXO21" s="530" t="s">
        <v>550</v>
      </c>
      <c r="HXP21" s="530" t="s">
        <v>550</v>
      </c>
      <c r="HXQ21" s="530" t="s">
        <v>550</v>
      </c>
      <c r="HXR21" s="530" t="s">
        <v>550</v>
      </c>
      <c r="HXS21" s="530" t="s">
        <v>550</v>
      </c>
      <c r="HXT21" s="530" t="s">
        <v>550</v>
      </c>
      <c r="HXU21" s="530" t="s">
        <v>550</v>
      </c>
      <c r="HXV21" s="530" t="s">
        <v>550</v>
      </c>
      <c r="HXW21" s="530" t="s">
        <v>550</v>
      </c>
      <c r="HXX21" s="530" t="s">
        <v>550</v>
      </c>
      <c r="HXY21" s="530" t="s">
        <v>550</v>
      </c>
      <c r="HXZ21" s="530" t="s">
        <v>550</v>
      </c>
      <c r="HYA21" s="530" t="s">
        <v>550</v>
      </c>
      <c r="HYB21" s="530" t="s">
        <v>550</v>
      </c>
      <c r="HYC21" s="530" t="s">
        <v>550</v>
      </c>
      <c r="HYD21" s="530" t="s">
        <v>550</v>
      </c>
      <c r="HYE21" s="530" t="s">
        <v>550</v>
      </c>
      <c r="HYF21" s="530" t="s">
        <v>550</v>
      </c>
      <c r="HYG21" s="530" t="s">
        <v>550</v>
      </c>
      <c r="HYH21" s="530" t="s">
        <v>550</v>
      </c>
      <c r="HYI21" s="530" t="s">
        <v>550</v>
      </c>
      <c r="HYJ21" s="530" t="s">
        <v>550</v>
      </c>
      <c r="HYK21" s="530" t="s">
        <v>550</v>
      </c>
      <c r="HYL21" s="530" t="s">
        <v>550</v>
      </c>
      <c r="HYM21" s="530" t="s">
        <v>550</v>
      </c>
      <c r="HYN21" s="530" t="s">
        <v>550</v>
      </c>
      <c r="HYO21" s="530" t="s">
        <v>550</v>
      </c>
      <c r="HYP21" s="530" t="s">
        <v>550</v>
      </c>
      <c r="HYQ21" s="530" t="s">
        <v>550</v>
      </c>
      <c r="HYR21" s="530" t="s">
        <v>550</v>
      </c>
      <c r="HYS21" s="530" t="s">
        <v>550</v>
      </c>
      <c r="HYT21" s="530" t="s">
        <v>550</v>
      </c>
      <c r="HYU21" s="530" t="s">
        <v>550</v>
      </c>
      <c r="HYV21" s="530" t="s">
        <v>550</v>
      </c>
      <c r="HYW21" s="530" t="s">
        <v>550</v>
      </c>
      <c r="HYX21" s="530" t="s">
        <v>550</v>
      </c>
      <c r="HYY21" s="530" t="s">
        <v>550</v>
      </c>
      <c r="HYZ21" s="530" t="s">
        <v>550</v>
      </c>
      <c r="HZA21" s="530" t="s">
        <v>550</v>
      </c>
      <c r="HZB21" s="530" t="s">
        <v>550</v>
      </c>
      <c r="HZC21" s="530" t="s">
        <v>550</v>
      </c>
      <c r="HZD21" s="530" t="s">
        <v>550</v>
      </c>
      <c r="HZE21" s="530" t="s">
        <v>550</v>
      </c>
      <c r="HZF21" s="530" t="s">
        <v>550</v>
      </c>
      <c r="HZG21" s="530" t="s">
        <v>550</v>
      </c>
      <c r="HZH21" s="530" t="s">
        <v>550</v>
      </c>
      <c r="HZI21" s="530" t="s">
        <v>550</v>
      </c>
      <c r="HZJ21" s="530" t="s">
        <v>550</v>
      </c>
      <c r="HZK21" s="530" t="s">
        <v>550</v>
      </c>
      <c r="HZL21" s="530" t="s">
        <v>550</v>
      </c>
      <c r="HZM21" s="530" t="s">
        <v>550</v>
      </c>
      <c r="HZN21" s="530" t="s">
        <v>550</v>
      </c>
      <c r="HZO21" s="530" t="s">
        <v>550</v>
      </c>
      <c r="HZP21" s="530" t="s">
        <v>550</v>
      </c>
      <c r="HZQ21" s="530" t="s">
        <v>550</v>
      </c>
      <c r="HZR21" s="530" t="s">
        <v>550</v>
      </c>
      <c r="HZS21" s="530" t="s">
        <v>550</v>
      </c>
      <c r="HZT21" s="530" t="s">
        <v>550</v>
      </c>
      <c r="HZU21" s="530" t="s">
        <v>550</v>
      </c>
      <c r="HZV21" s="530" t="s">
        <v>550</v>
      </c>
      <c r="HZW21" s="530" t="s">
        <v>550</v>
      </c>
      <c r="HZX21" s="530" t="s">
        <v>550</v>
      </c>
      <c r="HZY21" s="530" t="s">
        <v>550</v>
      </c>
      <c r="HZZ21" s="530" t="s">
        <v>550</v>
      </c>
      <c r="IAA21" s="530" t="s">
        <v>550</v>
      </c>
      <c r="IAB21" s="530" t="s">
        <v>550</v>
      </c>
      <c r="IAC21" s="530" t="s">
        <v>550</v>
      </c>
      <c r="IAD21" s="530" t="s">
        <v>550</v>
      </c>
      <c r="IAE21" s="530" t="s">
        <v>550</v>
      </c>
      <c r="IAF21" s="530" t="s">
        <v>550</v>
      </c>
      <c r="IAG21" s="530" t="s">
        <v>550</v>
      </c>
      <c r="IAH21" s="530" t="s">
        <v>550</v>
      </c>
      <c r="IAI21" s="530" t="s">
        <v>550</v>
      </c>
      <c r="IAJ21" s="530" t="s">
        <v>550</v>
      </c>
      <c r="IAK21" s="530" t="s">
        <v>550</v>
      </c>
      <c r="IAL21" s="530" t="s">
        <v>550</v>
      </c>
      <c r="IAM21" s="530" t="s">
        <v>550</v>
      </c>
      <c r="IAN21" s="530" t="s">
        <v>550</v>
      </c>
      <c r="IAO21" s="530" t="s">
        <v>550</v>
      </c>
      <c r="IAP21" s="530" t="s">
        <v>550</v>
      </c>
      <c r="IAQ21" s="530" t="s">
        <v>550</v>
      </c>
      <c r="IAR21" s="530" t="s">
        <v>550</v>
      </c>
      <c r="IAS21" s="530" t="s">
        <v>550</v>
      </c>
      <c r="IAT21" s="530" t="s">
        <v>550</v>
      </c>
      <c r="IAU21" s="530" t="s">
        <v>550</v>
      </c>
      <c r="IAV21" s="530" t="s">
        <v>550</v>
      </c>
      <c r="IAW21" s="530" t="s">
        <v>550</v>
      </c>
      <c r="IAX21" s="530" t="s">
        <v>550</v>
      </c>
      <c r="IAY21" s="530" t="s">
        <v>550</v>
      </c>
      <c r="IAZ21" s="530" t="s">
        <v>550</v>
      </c>
      <c r="IBA21" s="530" t="s">
        <v>550</v>
      </c>
      <c r="IBB21" s="530" t="s">
        <v>550</v>
      </c>
      <c r="IBC21" s="530" t="s">
        <v>550</v>
      </c>
      <c r="IBD21" s="530" t="s">
        <v>550</v>
      </c>
      <c r="IBE21" s="530" t="s">
        <v>550</v>
      </c>
      <c r="IBF21" s="530" t="s">
        <v>550</v>
      </c>
      <c r="IBG21" s="530" t="s">
        <v>550</v>
      </c>
      <c r="IBH21" s="530" t="s">
        <v>550</v>
      </c>
      <c r="IBI21" s="530" t="s">
        <v>550</v>
      </c>
      <c r="IBJ21" s="530" t="s">
        <v>550</v>
      </c>
      <c r="IBK21" s="530" t="s">
        <v>550</v>
      </c>
      <c r="IBL21" s="530" t="s">
        <v>550</v>
      </c>
      <c r="IBM21" s="530" t="s">
        <v>550</v>
      </c>
      <c r="IBN21" s="530" t="s">
        <v>550</v>
      </c>
      <c r="IBO21" s="530" t="s">
        <v>550</v>
      </c>
      <c r="IBP21" s="530" t="s">
        <v>550</v>
      </c>
      <c r="IBQ21" s="530" t="s">
        <v>550</v>
      </c>
      <c r="IBR21" s="530" t="s">
        <v>550</v>
      </c>
      <c r="IBS21" s="530" t="s">
        <v>550</v>
      </c>
      <c r="IBT21" s="530" t="s">
        <v>550</v>
      </c>
      <c r="IBU21" s="530" t="s">
        <v>550</v>
      </c>
      <c r="IBV21" s="530" t="s">
        <v>550</v>
      </c>
      <c r="IBW21" s="530" t="s">
        <v>550</v>
      </c>
      <c r="IBX21" s="530" t="s">
        <v>550</v>
      </c>
      <c r="IBY21" s="530" t="s">
        <v>550</v>
      </c>
      <c r="IBZ21" s="530" t="s">
        <v>550</v>
      </c>
      <c r="ICA21" s="530" t="s">
        <v>550</v>
      </c>
      <c r="ICB21" s="530" t="s">
        <v>550</v>
      </c>
      <c r="ICC21" s="530" t="s">
        <v>550</v>
      </c>
      <c r="ICD21" s="530" t="s">
        <v>550</v>
      </c>
      <c r="ICE21" s="530" t="s">
        <v>550</v>
      </c>
      <c r="ICF21" s="530" t="s">
        <v>550</v>
      </c>
      <c r="ICG21" s="530" t="s">
        <v>550</v>
      </c>
      <c r="ICH21" s="530" t="s">
        <v>550</v>
      </c>
      <c r="ICI21" s="530" t="s">
        <v>550</v>
      </c>
      <c r="ICJ21" s="530" t="s">
        <v>550</v>
      </c>
      <c r="ICK21" s="530" t="s">
        <v>550</v>
      </c>
      <c r="ICL21" s="530" t="s">
        <v>550</v>
      </c>
      <c r="ICM21" s="530" t="s">
        <v>550</v>
      </c>
      <c r="ICN21" s="530" t="s">
        <v>550</v>
      </c>
      <c r="ICO21" s="530" t="s">
        <v>550</v>
      </c>
      <c r="ICP21" s="530" t="s">
        <v>550</v>
      </c>
      <c r="ICQ21" s="530" t="s">
        <v>550</v>
      </c>
      <c r="ICR21" s="530" t="s">
        <v>550</v>
      </c>
      <c r="ICS21" s="530" t="s">
        <v>550</v>
      </c>
      <c r="ICT21" s="530" t="s">
        <v>550</v>
      </c>
      <c r="ICU21" s="530" t="s">
        <v>550</v>
      </c>
      <c r="ICV21" s="530" t="s">
        <v>550</v>
      </c>
      <c r="ICW21" s="530" t="s">
        <v>550</v>
      </c>
      <c r="ICX21" s="530" t="s">
        <v>550</v>
      </c>
      <c r="ICY21" s="530" t="s">
        <v>550</v>
      </c>
      <c r="ICZ21" s="530" t="s">
        <v>550</v>
      </c>
      <c r="IDA21" s="530" t="s">
        <v>550</v>
      </c>
      <c r="IDB21" s="530" t="s">
        <v>550</v>
      </c>
      <c r="IDC21" s="530" t="s">
        <v>550</v>
      </c>
      <c r="IDD21" s="530" t="s">
        <v>550</v>
      </c>
      <c r="IDE21" s="530" t="s">
        <v>550</v>
      </c>
      <c r="IDF21" s="530" t="s">
        <v>550</v>
      </c>
      <c r="IDG21" s="530" t="s">
        <v>550</v>
      </c>
      <c r="IDH21" s="530" t="s">
        <v>550</v>
      </c>
      <c r="IDI21" s="530" t="s">
        <v>550</v>
      </c>
      <c r="IDJ21" s="530" t="s">
        <v>550</v>
      </c>
      <c r="IDK21" s="530" t="s">
        <v>550</v>
      </c>
      <c r="IDL21" s="530" t="s">
        <v>550</v>
      </c>
      <c r="IDM21" s="530" t="s">
        <v>550</v>
      </c>
      <c r="IDN21" s="530" t="s">
        <v>550</v>
      </c>
      <c r="IDO21" s="530" t="s">
        <v>550</v>
      </c>
      <c r="IDP21" s="530" t="s">
        <v>550</v>
      </c>
      <c r="IDQ21" s="530" t="s">
        <v>550</v>
      </c>
      <c r="IDR21" s="530" t="s">
        <v>550</v>
      </c>
      <c r="IDS21" s="530" t="s">
        <v>550</v>
      </c>
      <c r="IDT21" s="530" t="s">
        <v>550</v>
      </c>
      <c r="IDU21" s="530" t="s">
        <v>550</v>
      </c>
      <c r="IDV21" s="530" t="s">
        <v>550</v>
      </c>
      <c r="IDW21" s="530" t="s">
        <v>550</v>
      </c>
      <c r="IDX21" s="530" t="s">
        <v>550</v>
      </c>
      <c r="IDY21" s="530" t="s">
        <v>550</v>
      </c>
      <c r="IDZ21" s="530" t="s">
        <v>550</v>
      </c>
      <c r="IEA21" s="530" t="s">
        <v>550</v>
      </c>
      <c r="IEB21" s="530" t="s">
        <v>550</v>
      </c>
      <c r="IEC21" s="530" t="s">
        <v>550</v>
      </c>
      <c r="IED21" s="530" t="s">
        <v>550</v>
      </c>
      <c r="IEE21" s="530" t="s">
        <v>550</v>
      </c>
      <c r="IEF21" s="530" t="s">
        <v>550</v>
      </c>
      <c r="IEG21" s="530" t="s">
        <v>550</v>
      </c>
      <c r="IEH21" s="530" t="s">
        <v>550</v>
      </c>
      <c r="IEI21" s="530" t="s">
        <v>550</v>
      </c>
      <c r="IEJ21" s="530" t="s">
        <v>550</v>
      </c>
      <c r="IEK21" s="530" t="s">
        <v>550</v>
      </c>
      <c r="IEL21" s="530" t="s">
        <v>550</v>
      </c>
      <c r="IEM21" s="530" t="s">
        <v>550</v>
      </c>
      <c r="IEN21" s="530" t="s">
        <v>550</v>
      </c>
      <c r="IEO21" s="530" t="s">
        <v>550</v>
      </c>
      <c r="IEP21" s="530" t="s">
        <v>550</v>
      </c>
      <c r="IEQ21" s="530" t="s">
        <v>550</v>
      </c>
      <c r="IER21" s="530" t="s">
        <v>550</v>
      </c>
      <c r="IES21" s="530" t="s">
        <v>550</v>
      </c>
      <c r="IET21" s="530" t="s">
        <v>550</v>
      </c>
      <c r="IEU21" s="530" t="s">
        <v>550</v>
      </c>
      <c r="IEV21" s="530" t="s">
        <v>550</v>
      </c>
      <c r="IEW21" s="530" t="s">
        <v>550</v>
      </c>
      <c r="IEX21" s="530" t="s">
        <v>550</v>
      </c>
      <c r="IEY21" s="530" t="s">
        <v>550</v>
      </c>
      <c r="IEZ21" s="530" t="s">
        <v>550</v>
      </c>
      <c r="IFA21" s="530" t="s">
        <v>550</v>
      </c>
      <c r="IFB21" s="530" t="s">
        <v>550</v>
      </c>
      <c r="IFC21" s="530" t="s">
        <v>550</v>
      </c>
      <c r="IFD21" s="530" t="s">
        <v>550</v>
      </c>
      <c r="IFE21" s="530" t="s">
        <v>550</v>
      </c>
      <c r="IFF21" s="530" t="s">
        <v>550</v>
      </c>
      <c r="IFG21" s="530" t="s">
        <v>550</v>
      </c>
      <c r="IFH21" s="530" t="s">
        <v>550</v>
      </c>
      <c r="IFI21" s="530" t="s">
        <v>550</v>
      </c>
      <c r="IFJ21" s="530" t="s">
        <v>550</v>
      </c>
      <c r="IFK21" s="530" t="s">
        <v>550</v>
      </c>
      <c r="IFL21" s="530" t="s">
        <v>550</v>
      </c>
      <c r="IFM21" s="530" t="s">
        <v>550</v>
      </c>
      <c r="IFN21" s="530" t="s">
        <v>550</v>
      </c>
      <c r="IFO21" s="530" t="s">
        <v>550</v>
      </c>
      <c r="IFP21" s="530" t="s">
        <v>550</v>
      </c>
      <c r="IFQ21" s="530" t="s">
        <v>550</v>
      </c>
      <c r="IFR21" s="530" t="s">
        <v>550</v>
      </c>
      <c r="IFS21" s="530" t="s">
        <v>550</v>
      </c>
      <c r="IFT21" s="530" t="s">
        <v>550</v>
      </c>
      <c r="IFU21" s="530" t="s">
        <v>550</v>
      </c>
      <c r="IFV21" s="530" t="s">
        <v>550</v>
      </c>
      <c r="IFW21" s="530" t="s">
        <v>550</v>
      </c>
      <c r="IFX21" s="530" t="s">
        <v>550</v>
      </c>
      <c r="IFY21" s="530" t="s">
        <v>550</v>
      </c>
      <c r="IFZ21" s="530" t="s">
        <v>550</v>
      </c>
      <c r="IGA21" s="530" t="s">
        <v>550</v>
      </c>
      <c r="IGB21" s="530" t="s">
        <v>550</v>
      </c>
      <c r="IGC21" s="530" t="s">
        <v>550</v>
      </c>
      <c r="IGD21" s="530" t="s">
        <v>550</v>
      </c>
      <c r="IGE21" s="530" t="s">
        <v>550</v>
      </c>
      <c r="IGF21" s="530" t="s">
        <v>550</v>
      </c>
      <c r="IGG21" s="530" t="s">
        <v>550</v>
      </c>
      <c r="IGH21" s="530" t="s">
        <v>550</v>
      </c>
      <c r="IGI21" s="530" t="s">
        <v>550</v>
      </c>
      <c r="IGJ21" s="530" t="s">
        <v>550</v>
      </c>
      <c r="IGK21" s="530" t="s">
        <v>550</v>
      </c>
      <c r="IGL21" s="530" t="s">
        <v>550</v>
      </c>
      <c r="IGM21" s="530" t="s">
        <v>550</v>
      </c>
      <c r="IGN21" s="530" t="s">
        <v>550</v>
      </c>
      <c r="IGO21" s="530" t="s">
        <v>550</v>
      </c>
      <c r="IGP21" s="530" t="s">
        <v>550</v>
      </c>
      <c r="IGQ21" s="530" t="s">
        <v>550</v>
      </c>
      <c r="IGR21" s="530" t="s">
        <v>550</v>
      </c>
      <c r="IGS21" s="530" t="s">
        <v>550</v>
      </c>
      <c r="IGT21" s="530" t="s">
        <v>550</v>
      </c>
      <c r="IGU21" s="530" t="s">
        <v>550</v>
      </c>
      <c r="IGV21" s="530" t="s">
        <v>550</v>
      </c>
      <c r="IGW21" s="530" t="s">
        <v>550</v>
      </c>
      <c r="IGX21" s="530" t="s">
        <v>550</v>
      </c>
      <c r="IGY21" s="530" t="s">
        <v>550</v>
      </c>
      <c r="IGZ21" s="530" t="s">
        <v>550</v>
      </c>
      <c r="IHA21" s="530" t="s">
        <v>550</v>
      </c>
      <c r="IHB21" s="530" t="s">
        <v>550</v>
      </c>
      <c r="IHC21" s="530" t="s">
        <v>550</v>
      </c>
      <c r="IHD21" s="530" t="s">
        <v>550</v>
      </c>
      <c r="IHE21" s="530" t="s">
        <v>550</v>
      </c>
      <c r="IHF21" s="530" t="s">
        <v>550</v>
      </c>
      <c r="IHG21" s="530" t="s">
        <v>550</v>
      </c>
      <c r="IHH21" s="530" t="s">
        <v>550</v>
      </c>
      <c r="IHI21" s="530" t="s">
        <v>550</v>
      </c>
      <c r="IHJ21" s="530" t="s">
        <v>550</v>
      </c>
      <c r="IHK21" s="530" t="s">
        <v>550</v>
      </c>
      <c r="IHL21" s="530" t="s">
        <v>550</v>
      </c>
      <c r="IHM21" s="530" t="s">
        <v>550</v>
      </c>
      <c r="IHN21" s="530" t="s">
        <v>550</v>
      </c>
      <c r="IHO21" s="530" t="s">
        <v>550</v>
      </c>
      <c r="IHP21" s="530" t="s">
        <v>550</v>
      </c>
      <c r="IHQ21" s="530" t="s">
        <v>550</v>
      </c>
      <c r="IHR21" s="530" t="s">
        <v>550</v>
      </c>
      <c r="IHS21" s="530" t="s">
        <v>550</v>
      </c>
      <c r="IHT21" s="530" t="s">
        <v>550</v>
      </c>
      <c r="IHU21" s="530" t="s">
        <v>550</v>
      </c>
      <c r="IHV21" s="530" t="s">
        <v>550</v>
      </c>
      <c r="IHW21" s="530" t="s">
        <v>550</v>
      </c>
      <c r="IHX21" s="530" t="s">
        <v>550</v>
      </c>
      <c r="IHY21" s="530" t="s">
        <v>550</v>
      </c>
      <c r="IHZ21" s="530" t="s">
        <v>550</v>
      </c>
      <c r="IIA21" s="530" t="s">
        <v>550</v>
      </c>
      <c r="IIB21" s="530" t="s">
        <v>550</v>
      </c>
      <c r="IIC21" s="530" t="s">
        <v>550</v>
      </c>
      <c r="IID21" s="530" t="s">
        <v>550</v>
      </c>
      <c r="IIE21" s="530" t="s">
        <v>550</v>
      </c>
      <c r="IIF21" s="530" t="s">
        <v>550</v>
      </c>
      <c r="IIG21" s="530" t="s">
        <v>550</v>
      </c>
      <c r="IIH21" s="530" t="s">
        <v>550</v>
      </c>
      <c r="III21" s="530" t="s">
        <v>550</v>
      </c>
      <c r="IIJ21" s="530" t="s">
        <v>550</v>
      </c>
      <c r="IIK21" s="530" t="s">
        <v>550</v>
      </c>
      <c r="IIL21" s="530" t="s">
        <v>550</v>
      </c>
      <c r="IIM21" s="530" t="s">
        <v>550</v>
      </c>
      <c r="IIN21" s="530" t="s">
        <v>550</v>
      </c>
      <c r="IIO21" s="530" t="s">
        <v>550</v>
      </c>
      <c r="IIP21" s="530" t="s">
        <v>550</v>
      </c>
      <c r="IIQ21" s="530" t="s">
        <v>550</v>
      </c>
      <c r="IIR21" s="530" t="s">
        <v>550</v>
      </c>
      <c r="IIS21" s="530" t="s">
        <v>550</v>
      </c>
      <c r="IIT21" s="530" t="s">
        <v>550</v>
      </c>
      <c r="IIU21" s="530" t="s">
        <v>550</v>
      </c>
      <c r="IIV21" s="530" t="s">
        <v>550</v>
      </c>
      <c r="IIW21" s="530" t="s">
        <v>550</v>
      </c>
      <c r="IIX21" s="530" t="s">
        <v>550</v>
      </c>
      <c r="IIY21" s="530" t="s">
        <v>550</v>
      </c>
      <c r="IIZ21" s="530" t="s">
        <v>550</v>
      </c>
      <c r="IJA21" s="530" t="s">
        <v>550</v>
      </c>
      <c r="IJB21" s="530" t="s">
        <v>550</v>
      </c>
      <c r="IJC21" s="530" t="s">
        <v>550</v>
      </c>
      <c r="IJD21" s="530" t="s">
        <v>550</v>
      </c>
      <c r="IJE21" s="530" t="s">
        <v>550</v>
      </c>
      <c r="IJF21" s="530" t="s">
        <v>550</v>
      </c>
      <c r="IJG21" s="530" t="s">
        <v>550</v>
      </c>
      <c r="IJH21" s="530" t="s">
        <v>550</v>
      </c>
      <c r="IJI21" s="530" t="s">
        <v>550</v>
      </c>
      <c r="IJJ21" s="530" t="s">
        <v>550</v>
      </c>
      <c r="IJK21" s="530" t="s">
        <v>550</v>
      </c>
      <c r="IJL21" s="530" t="s">
        <v>550</v>
      </c>
      <c r="IJM21" s="530" t="s">
        <v>550</v>
      </c>
      <c r="IJN21" s="530" t="s">
        <v>550</v>
      </c>
      <c r="IJO21" s="530" t="s">
        <v>550</v>
      </c>
      <c r="IJP21" s="530" t="s">
        <v>550</v>
      </c>
      <c r="IJQ21" s="530" t="s">
        <v>550</v>
      </c>
      <c r="IJR21" s="530" t="s">
        <v>550</v>
      </c>
      <c r="IJS21" s="530" t="s">
        <v>550</v>
      </c>
      <c r="IJT21" s="530" t="s">
        <v>550</v>
      </c>
      <c r="IJU21" s="530" t="s">
        <v>550</v>
      </c>
      <c r="IJV21" s="530" t="s">
        <v>550</v>
      </c>
      <c r="IJW21" s="530" t="s">
        <v>550</v>
      </c>
      <c r="IJX21" s="530" t="s">
        <v>550</v>
      </c>
      <c r="IJY21" s="530" t="s">
        <v>550</v>
      </c>
      <c r="IJZ21" s="530" t="s">
        <v>550</v>
      </c>
      <c r="IKA21" s="530" t="s">
        <v>550</v>
      </c>
      <c r="IKB21" s="530" t="s">
        <v>550</v>
      </c>
      <c r="IKC21" s="530" t="s">
        <v>550</v>
      </c>
      <c r="IKD21" s="530" t="s">
        <v>550</v>
      </c>
      <c r="IKE21" s="530" t="s">
        <v>550</v>
      </c>
      <c r="IKF21" s="530" t="s">
        <v>550</v>
      </c>
      <c r="IKG21" s="530" t="s">
        <v>550</v>
      </c>
      <c r="IKH21" s="530" t="s">
        <v>550</v>
      </c>
      <c r="IKI21" s="530" t="s">
        <v>550</v>
      </c>
      <c r="IKJ21" s="530" t="s">
        <v>550</v>
      </c>
      <c r="IKK21" s="530" t="s">
        <v>550</v>
      </c>
      <c r="IKL21" s="530" t="s">
        <v>550</v>
      </c>
      <c r="IKM21" s="530" t="s">
        <v>550</v>
      </c>
      <c r="IKN21" s="530" t="s">
        <v>550</v>
      </c>
      <c r="IKO21" s="530" t="s">
        <v>550</v>
      </c>
      <c r="IKP21" s="530" t="s">
        <v>550</v>
      </c>
      <c r="IKQ21" s="530" t="s">
        <v>550</v>
      </c>
      <c r="IKR21" s="530" t="s">
        <v>550</v>
      </c>
      <c r="IKS21" s="530" t="s">
        <v>550</v>
      </c>
      <c r="IKT21" s="530" t="s">
        <v>550</v>
      </c>
      <c r="IKU21" s="530" t="s">
        <v>550</v>
      </c>
      <c r="IKV21" s="530" t="s">
        <v>550</v>
      </c>
      <c r="IKW21" s="530" t="s">
        <v>550</v>
      </c>
      <c r="IKX21" s="530" t="s">
        <v>550</v>
      </c>
      <c r="IKY21" s="530" t="s">
        <v>550</v>
      </c>
      <c r="IKZ21" s="530" t="s">
        <v>550</v>
      </c>
      <c r="ILA21" s="530" t="s">
        <v>550</v>
      </c>
      <c r="ILB21" s="530" t="s">
        <v>550</v>
      </c>
      <c r="ILC21" s="530" t="s">
        <v>550</v>
      </c>
      <c r="ILD21" s="530" t="s">
        <v>550</v>
      </c>
      <c r="ILE21" s="530" t="s">
        <v>550</v>
      </c>
      <c r="ILF21" s="530" t="s">
        <v>550</v>
      </c>
      <c r="ILG21" s="530" t="s">
        <v>550</v>
      </c>
      <c r="ILH21" s="530" t="s">
        <v>550</v>
      </c>
      <c r="ILI21" s="530" t="s">
        <v>550</v>
      </c>
      <c r="ILJ21" s="530" t="s">
        <v>550</v>
      </c>
      <c r="ILK21" s="530" t="s">
        <v>550</v>
      </c>
      <c r="ILL21" s="530" t="s">
        <v>550</v>
      </c>
      <c r="ILM21" s="530" t="s">
        <v>550</v>
      </c>
      <c r="ILN21" s="530" t="s">
        <v>550</v>
      </c>
      <c r="ILO21" s="530" t="s">
        <v>550</v>
      </c>
      <c r="ILP21" s="530" t="s">
        <v>550</v>
      </c>
      <c r="ILQ21" s="530" t="s">
        <v>550</v>
      </c>
      <c r="ILR21" s="530" t="s">
        <v>550</v>
      </c>
      <c r="ILS21" s="530" t="s">
        <v>550</v>
      </c>
      <c r="ILT21" s="530" t="s">
        <v>550</v>
      </c>
      <c r="ILU21" s="530" t="s">
        <v>550</v>
      </c>
      <c r="ILV21" s="530" t="s">
        <v>550</v>
      </c>
      <c r="ILW21" s="530" t="s">
        <v>550</v>
      </c>
      <c r="ILX21" s="530" t="s">
        <v>550</v>
      </c>
      <c r="ILY21" s="530" t="s">
        <v>550</v>
      </c>
      <c r="ILZ21" s="530" t="s">
        <v>550</v>
      </c>
      <c r="IMA21" s="530" t="s">
        <v>550</v>
      </c>
      <c r="IMB21" s="530" t="s">
        <v>550</v>
      </c>
      <c r="IMC21" s="530" t="s">
        <v>550</v>
      </c>
      <c r="IMD21" s="530" t="s">
        <v>550</v>
      </c>
      <c r="IME21" s="530" t="s">
        <v>550</v>
      </c>
      <c r="IMF21" s="530" t="s">
        <v>550</v>
      </c>
      <c r="IMG21" s="530" t="s">
        <v>550</v>
      </c>
      <c r="IMH21" s="530" t="s">
        <v>550</v>
      </c>
      <c r="IMI21" s="530" t="s">
        <v>550</v>
      </c>
      <c r="IMJ21" s="530" t="s">
        <v>550</v>
      </c>
      <c r="IMK21" s="530" t="s">
        <v>550</v>
      </c>
      <c r="IML21" s="530" t="s">
        <v>550</v>
      </c>
      <c r="IMM21" s="530" t="s">
        <v>550</v>
      </c>
      <c r="IMN21" s="530" t="s">
        <v>550</v>
      </c>
      <c r="IMO21" s="530" t="s">
        <v>550</v>
      </c>
      <c r="IMP21" s="530" t="s">
        <v>550</v>
      </c>
      <c r="IMQ21" s="530" t="s">
        <v>550</v>
      </c>
      <c r="IMR21" s="530" t="s">
        <v>550</v>
      </c>
      <c r="IMS21" s="530" t="s">
        <v>550</v>
      </c>
      <c r="IMT21" s="530" t="s">
        <v>550</v>
      </c>
      <c r="IMU21" s="530" t="s">
        <v>550</v>
      </c>
      <c r="IMV21" s="530" t="s">
        <v>550</v>
      </c>
      <c r="IMW21" s="530" t="s">
        <v>550</v>
      </c>
      <c r="IMX21" s="530" t="s">
        <v>550</v>
      </c>
      <c r="IMY21" s="530" t="s">
        <v>550</v>
      </c>
      <c r="IMZ21" s="530" t="s">
        <v>550</v>
      </c>
      <c r="INA21" s="530" t="s">
        <v>550</v>
      </c>
      <c r="INB21" s="530" t="s">
        <v>550</v>
      </c>
      <c r="INC21" s="530" t="s">
        <v>550</v>
      </c>
      <c r="IND21" s="530" t="s">
        <v>550</v>
      </c>
      <c r="INE21" s="530" t="s">
        <v>550</v>
      </c>
      <c r="INF21" s="530" t="s">
        <v>550</v>
      </c>
      <c r="ING21" s="530" t="s">
        <v>550</v>
      </c>
      <c r="INH21" s="530" t="s">
        <v>550</v>
      </c>
      <c r="INI21" s="530" t="s">
        <v>550</v>
      </c>
      <c r="INJ21" s="530" t="s">
        <v>550</v>
      </c>
      <c r="INK21" s="530" t="s">
        <v>550</v>
      </c>
      <c r="INL21" s="530" t="s">
        <v>550</v>
      </c>
      <c r="INM21" s="530" t="s">
        <v>550</v>
      </c>
      <c r="INN21" s="530" t="s">
        <v>550</v>
      </c>
      <c r="INO21" s="530" t="s">
        <v>550</v>
      </c>
      <c r="INP21" s="530" t="s">
        <v>550</v>
      </c>
      <c r="INQ21" s="530" t="s">
        <v>550</v>
      </c>
      <c r="INR21" s="530" t="s">
        <v>550</v>
      </c>
      <c r="INS21" s="530" t="s">
        <v>550</v>
      </c>
      <c r="INT21" s="530" t="s">
        <v>550</v>
      </c>
      <c r="INU21" s="530" t="s">
        <v>550</v>
      </c>
      <c r="INV21" s="530" t="s">
        <v>550</v>
      </c>
      <c r="INW21" s="530" t="s">
        <v>550</v>
      </c>
      <c r="INX21" s="530" t="s">
        <v>550</v>
      </c>
      <c r="INY21" s="530" t="s">
        <v>550</v>
      </c>
      <c r="INZ21" s="530" t="s">
        <v>550</v>
      </c>
      <c r="IOA21" s="530" t="s">
        <v>550</v>
      </c>
      <c r="IOB21" s="530" t="s">
        <v>550</v>
      </c>
      <c r="IOC21" s="530" t="s">
        <v>550</v>
      </c>
      <c r="IOD21" s="530" t="s">
        <v>550</v>
      </c>
      <c r="IOE21" s="530" t="s">
        <v>550</v>
      </c>
      <c r="IOF21" s="530" t="s">
        <v>550</v>
      </c>
      <c r="IOG21" s="530" t="s">
        <v>550</v>
      </c>
      <c r="IOH21" s="530" t="s">
        <v>550</v>
      </c>
      <c r="IOI21" s="530" t="s">
        <v>550</v>
      </c>
      <c r="IOJ21" s="530" t="s">
        <v>550</v>
      </c>
      <c r="IOK21" s="530" t="s">
        <v>550</v>
      </c>
      <c r="IOL21" s="530" t="s">
        <v>550</v>
      </c>
      <c r="IOM21" s="530" t="s">
        <v>550</v>
      </c>
      <c r="ION21" s="530" t="s">
        <v>550</v>
      </c>
      <c r="IOO21" s="530" t="s">
        <v>550</v>
      </c>
      <c r="IOP21" s="530" t="s">
        <v>550</v>
      </c>
      <c r="IOQ21" s="530" t="s">
        <v>550</v>
      </c>
      <c r="IOR21" s="530" t="s">
        <v>550</v>
      </c>
      <c r="IOS21" s="530" t="s">
        <v>550</v>
      </c>
      <c r="IOT21" s="530" t="s">
        <v>550</v>
      </c>
      <c r="IOU21" s="530" t="s">
        <v>550</v>
      </c>
      <c r="IOV21" s="530" t="s">
        <v>550</v>
      </c>
      <c r="IOW21" s="530" t="s">
        <v>550</v>
      </c>
      <c r="IOX21" s="530" t="s">
        <v>550</v>
      </c>
      <c r="IOY21" s="530" t="s">
        <v>550</v>
      </c>
      <c r="IOZ21" s="530" t="s">
        <v>550</v>
      </c>
      <c r="IPA21" s="530" t="s">
        <v>550</v>
      </c>
      <c r="IPB21" s="530" t="s">
        <v>550</v>
      </c>
      <c r="IPC21" s="530" t="s">
        <v>550</v>
      </c>
      <c r="IPD21" s="530" t="s">
        <v>550</v>
      </c>
      <c r="IPE21" s="530" t="s">
        <v>550</v>
      </c>
      <c r="IPF21" s="530" t="s">
        <v>550</v>
      </c>
      <c r="IPG21" s="530" t="s">
        <v>550</v>
      </c>
      <c r="IPH21" s="530" t="s">
        <v>550</v>
      </c>
      <c r="IPI21" s="530" t="s">
        <v>550</v>
      </c>
      <c r="IPJ21" s="530" t="s">
        <v>550</v>
      </c>
      <c r="IPK21" s="530" t="s">
        <v>550</v>
      </c>
      <c r="IPL21" s="530" t="s">
        <v>550</v>
      </c>
      <c r="IPM21" s="530" t="s">
        <v>550</v>
      </c>
      <c r="IPN21" s="530" t="s">
        <v>550</v>
      </c>
      <c r="IPO21" s="530" t="s">
        <v>550</v>
      </c>
      <c r="IPP21" s="530" t="s">
        <v>550</v>
      </c>
      <c r="IPQ21" s="530" t="s">
        <v>550</v>
      </c>
      <c r="IPR21" s="530" t="s">
        <v>550</v>
      </c>
      <c r="IPS21" s="530" t="s">
        <v>550</v>
      </c>
      <c r="IPT21" s="530" t="s">
        <v>550</v>
      </c>
      <c r="IPU21" s="530" t="s">
        <v>550</v>
      </c>
      <c r="IPV21" s="530" t="s">
        <v>550</v>
      </c>
      <c r="IPW21" s="530" t="s">
        <v>550</v>
      </c>
      <c r="IPX21" s="530" t="s">
        <v>550</v>
      </c>
      <c r="IPY21" s="530" t="s">
        <v>550</v>
      </c>
      <c r="IPZ21" s="530" t="s">
        <v>550</v>
      </c>
      <c r="IQA21" s="530" t="s">
        <v>550</v>
      </c>
      <c r="IQB21" s="530" t="s">
        <v>550</v>
      </c>
      <c r="IQC21" s="530" t="s">
        <v>550</v>
      </c>
      <c r="IQD21" s="530" t="s">
        <v>550</v>
      </c>
      <c r="IQE21" s="530" t="s">
        <v>550</v>
      </c>
      <c r="IQF21" s="530" t="s">
        <v>550</v>
      </c>
      <c r="IQG21" s="530" t="s">
        <v>550</v>
      </c>
      <c r="IQH21" s="530" t="s">
        <v>550</v>
      </c>
      <c r="IQI21" s="530" t="s">
        <v>550</v>
      </c>
      <c r="IQJ21" s="530" t="s">
        <v>550</v>
      </c>
      <c r="IQK21" s="530" t="s">
        <v>550</v>
      </c>
      <c r="IQL21" s="530" t="s">
        <v>550</v>
      </c>
      <c r="IQM21" s="530" t="s">
        <v>550</v>
      </c>
      <c r="IQN21" s="530" t="s">
        <v>550</v>
      </c>
      <c r="IQO21" s="530" t="s">
        <v>550</v>
      </c>
      <c r="IQP21" s="530" t="s">
        <v>550</v>
      </c>
      <c r="IQQ21" s="530" t="s">
        <v>550</v>
      </c>
      <c r="IQR21" s="530" t="s">
        <v>550</v>
      </c>
      <c r="IQS21" s="530" t="s">
        <v>550</v>
      </c>
      <c r="IQT21" s="530" t="s">
        <v>550</v>
      </c>
      <c r="IQU21" s="530" t="s">
        <v>550</v>
      </c>
      <c r="IQV21" s="530" t="s">
        <v>550</v>
      </c>
      <c r="IQW21" s="530" t="s">
        <v>550</v>
      </c>
      <c r="IQX21" s="530" t="s">
        <v>550</v>
      </c>
      <c r="IQY21" s="530" t="s">
        <v>550</v>
      </c>
      <c r="IQZ21" s="530" t="s">
        <v>550</v>
      </c>
      <c r="IRA21" s="530" t="s">
        <v>550</v>
      </c>
      <c r="IRB21" s="530" t="s">
        <v>550</v>
      </c>
      <c r="IRC21" s="530" t="s">
        <v>550</v>
      </c>
      <c r="IRD21" s="530" t="s">
        <v>550</v>
      </c>
      <c r="IRE21" s="530" t="s">
        <v>550</v>
      </c>
      <c r="IRF21" s="530" t="s">
        <v>550</v>
      </c>
      <c r="IRG21" s="530" t="s">
        <v>550</v>
      </c>
      <c r="IRH21" s="530" t="s">
        <v>550</v>
      </c>
      <c r="IRI21" s="530" t="s">
        <v>550</v>
      </c>
      <c r="IRJ21" s="530" t="s">
        <v>550</v>
      </c>
      <c r="IRK21" s="530" t="s">
        <v>550</v>
      </c>
      <c r="IRL21" s="530" t="s">
        <v>550</v>
      </c>
      <c r="IRM21" s="530" t="s">
        <v>550</v>
      </c>
      <c r="IRN21" s="530" t="s">
        <v>550</v>
      </c>
      <c r="IRO21" s="530" t="s">
        <v>550</v>
      </c>
      <c r="IRP21" s="530" t="s">
        <v>550</v>
      </c>
      <c r="IRQ21" s="530" t="s">
        <v>550</v>
      </c>
      <c r="IRR21" s="530" t="s">
        <v>550</v>
      </c>
      <c r="IRS21" s="530" t="s">
        <v>550</v>
      </c>
      <c r="IRT21" s="530" t="s">
        <v>550</v>
      </c>
      <c r="IRU21" s="530" t="s">
        <v>550</v>
      </c>
      <c r="IRV21" s="530" t="s">
        <v>550</v>
      </c>
      <c r="IRW21" s="530" t="s">
        <v>550</v>
      </c>
      <c r="IRX21" s="530" t="s">
        <v>550</v>
      </c>
      <c r="IRY21" s="530" t="s">
        <v>550</v>
      </c>
      <c r="IRZ21" s="530" t="s">
        <v>550</v>
      </c>
      <c r="ISA21" s="530" t="s">
        <v>550</v>
      </c>
      <c r="ISB21" s="530" t="s">
        <v>550</v>
      </c>
      <c r="ISC21" s="530" t="s">
        <v>550</v>
      </c>
      <c r="ISD21" s="530" t="s">
        <v>550</v>
      </c>
      <c r="ISE21" s="530" t="s">
        <v>550</v>
      </c>
      <c r="ISF21" s="530" t="s">
        <v>550</v>
      </c>
      <c r="ISG21" s="530" t="s">
        <v>550</v>
      </c>
      <c r="ISH21" s="530" t="s">
        <v>550</v>
      </c>
      <c r="ISI21" s="530" t="s">
        <v>550</v>
      </c>
      <c r="ISJ21" s="530" t="s">
        <v>550</v>
      </c>
      <c r="ISK21" s="530" t="s">
        <v>550</v>
      </c>
      <c r="ISL21" s="530" t="s">
        <v>550</v>
      </c>
      <c r="ISM21" s="530" t="s">
        <v>550</v>
      </c>
      <c r="ISN21" s="530" t="s">
        <v>550</v>
      </c>
      <c r="ISO21" s="530" t="s">
        <v>550</v>
      </c>
      <c r="ISP21" s="530" t="s">
        <v>550</v>
      </c>
      <c r="ISQ21" s="530" t="s">
        <v>550</v>
      </c>
      <c r="ISR21" s="530" t="s">
        <v>550</v>
      </c>
      <c r="ISS21" s="530" t="s">
        <v>550</v>
      </c>
      <c r="IST21" s="530" t="s">
        <v>550</v>
      </c>
      <c r="ISU21" s="530" t="s">
        <v>550</v>
      </c>
      <c r="ISV21" s="530" t="s">
        <v>550</v>
      </c>
      <c r="ISW21" s="530" t="s">
        <v>550</v>
      </c>
      <c r="ISX21" s="530" t="s">
        <v>550</v>
      </c>
      <c r="ISY21" s="530" t="s">
        <v>550</v>
      </c>
      <c r="ISZ21" s="530" t="s">
        <v>550</v>
      </c>
      <c r="ITA21" s="530" t="s">
        <v>550</v>
      </c>
      <c r="ITB21" s="530" t="s">
        <v>550</v>
      </c>
      <c r="ITC21" s="530" t="s">
        <v>550</v>
      </c>
      <c r="ITD21" s="530" t="s">
        <v>550</v>
      </c>
      <c r="ITE21" s="530" t="s">
        <v>550</v>
      </c>
      <c r="ITF21" s="530" t="s">
        <v>550</v>
      </c>
      <c r="ITG21" s="530" t="s">
        <v>550</v>
      </c>
      <c r="ITH21" s="530" t="s">
        <v>550</v>
      </c>
      <c r="ITI21" s="530" t="s">
        <v>550</v>
      </c>
      <c r="ITJ21" s="530" t="s">
        <v>550</v>
      </c>
      <c r="ITK21" s="530" t="s">
        <v>550</v>
      </c>
      <c r="ITL21" s="530" t="s">
        <v>550</v>
      </c>
      <c r="ITM21" s="530" t="s">
        <v>550</v>
      </c>
      <c r="ITN21" s="530" t="s">
        <v>550</v>
      </c>
      <c r="ITO21" s="530" t="s">
        <v>550</v>
      </c>
      <c r="ITP21" s="530" t="s">
        <v>550</v>
      </c>
      <c r="ITQ21" s="530" t="s">
        <v>550</v>
      </c>
      <c r="ITR21" s="530" t="s">
        <v>550</v>
      </c>
      <c r="ITS21" s="530" t="s">
        <v>550</v>
      </c>
      <c r="ITT21" s="530" t="s">
        <v>550</v>
      </c>
      <c r="ITU21" s="530" t="s">
        <v>550</v>
      </c>
      <c r="ITV21" s="530" t="s">
        <v>550</v>
      </c>
      <c r="ITW21" s="530" t="s">
        <v>550</v>
      </c>
      <c r="ITX21" s="530" t="s">
        <v>550</v>
      </c>
      <c r="ITY21" s="530" t="s">
        <v>550</v>
      </c>
      <c r="ITZ21" s="530" t="s">
        <v>550</v>
      </c>
      <c r="IUA21" s="530" t="s">
        <v>550</v>
      </c>
      <c r="IUB21" s="530" t="s">
        <v>550</v>
      </c>
      <c r="IUC21" s="530" t="s">
        <v>550</v>
      </c>
      <c r="IUD21" s="530" t="s">
        <v>550</v>
      </c>
      <c r="IUE21" s="530" t="s">
        <v>550</v>
      </c>
      <c r="IUF21" s="530" t="s">
        <v>550</v>
      </c>
      <c r="IUG21" s="530" t="s">
        <v>550</v>
      </c>
      <c r="IUH21" s="530" t="s">
        <v>550</v>
      </c>
      <c r="IUI21" s="530" t="s">
        <v>550</v>
      </c>
      <c r="IUJ21" s="530" t="s">
        <v>550</v>
      </c>
      <c r="IUK21" s="530" t="s">
        <v>550</v>
      </c>
      <c r="IUL21" s="530" t="s">
        <v>550</v>
      </c>
      <c r="IUM21" s="530" t="s">
        <v>550</v>
      </c>
      <c r="IUN21" s="530" t="s">
        <v>550</v>
      </c>
      <c r="IUO21" s="530" t="s">
        <v>550</v>
      </c>
      <c r="IUP21" s="530" t="s">
        <v>550</v>
      </c>
      <c r="IUQ21" s="530" t="s">
        <v>550</v>
      </c>
      <c r="IUR21" s="530" t="s">
        <v>550</v>
      </c>
      <c r="IUS21" s="530" t="s">
        <v>550</v>
      </c>
      <c r="IUT21" s="530" t="s">
        <v>550</v>
      </c>
      <c r="IUU21" s="530" t="s">
        <v>550</v>
      </c>
      <c r="IUV21" s="530" t="s">
        <v>550</v>
      </c>
      <c r="IUW21" s="530" t="s">
        <v>550</v>
      </c>
      <c r="IUX21" s="530" t="s">
        <v>550</v>
      </c>
      <c r="IUY21" s="530" t="s">
        <v>550</v>
      </c>
      <c r="IUZ21" s="530" t="s">
        <v>550</v>
      </c>
      <c r="IVA21" s="530" t="s">
        <v>550</v>
      </c>
      <c r="IVB21" s="530" t="s">
        <v>550</v>
      </c>
      <c r="IVC21" s="530" t="s">
        <v>550</v>
      </c>
      <c r="IVD21" s="530" t="s">
        <v>550</v>
      </c>
      <c r="IVE21" s="530" t="s">
        <v>550</v>
      </c>
      <c r="IVF21" s="530" t="s">
        <v>550</v>
      </c>
      <c r="IVG21" s="530" t="s">
        <v>550</v>
      </c>
      <c r="IVH21" s="530" t="s">
        <v>550</v>
      </c>
      <c r="IVI21" s="530" t="s">
        <v>550</v>
      </c>
      <c r="IVJ21" s="530" t="s">
        <v>550</v>
      </c>
      <c r="IVK21" s="530" t="s">
        <v>550</v>
      </c>
      <c r="IVL21" s="530" t="s">
        <v>550</v>
      </c>
      <c r="IVM21" s="530" t="s">
        <v>550</v>
      </c>
      <c r="IVN21" s="530" t="s">
        <v>550</v>
      </c>
      <c r="IVO21" s="530" t="s">
        <v>550</v>
      </c>
      <c r="IVP21" s="530" t="s">
        <v>550</v>
      </c>
      <c r="IVQ21" s="530" t="s">
        <v>550</v>
      </c>
      <c r="IVR21" s="530" t="s">
        <v>550</v>
      </c>
      <c r="IVS21" s="530" t="s">
        <v>550</v>
      </c>
      <c r="IVT21" s="530" t="s">
        <v>550</v>
      </c>
      <c r="IVU21" s="530" t="s">
        <v>550</v>
      </c>
      <c r="IVV21" s="530" t="s">
        <v>550</v>
      </c>
      <c r="IVW21" s="530" t="s">
        <v>550</v>
      </c>
      <c r="IVX21" s="530" t="s">
        <v>550</v>
      </c>
      <c r="IVY21" s="530" t="s">
        <v>550</v>
      </c>
      <c r="IVZ21" s="530" t="s">
        <v>550</v>
      </c>
      <c r="IWA21" s="530" t="s">
        <v>550</v>
      </c>
      <c r="IWB21" s="530" t="s">
        <v>550</v>
      </c>
      <c r="IWC21" s="530" t="s">
        <v>550</v>
      </c>
      <c r="IWD21" s="530" t="s">
        <v>550</v>
      </c>
      <c r="IWE21" s="530" t="s">
        <v>550</v>
      </c>
      <c r="IWF21" s="530" t="s">
        <v>550</v>
      </c>
      <c r="IWG21" s="530" t="s">
        <v>550</v>
      </c>
      <c r="IWH21" s="530" t="s">
        <v>550</v>
      </c>
      <c r="IWI21" s="530" t="s">
        <v>550</v>
      </c>
      <c r="IWJ21" s="530" t="s">
        <v>550</v>
      </c>
      <c r="IWK21" s="530" t="s">
        <v>550</v>
      </c>
      <c r="IWL21" s="530" t="s">
        <v>550</v>
      </c>
      <c r="IWM21" s="530" t="s">
        <v>550</v>
      </c>
      <c r="IWN21" s="530" t="s">
        <v>550</v>
      </c>
      <c r="IWO21" s="530" t="s">
        <v>550</v>
      </c>
      <c r="IWP21" s="530" t="s">
        <v>550</v>
      </c>
      <c r="IWQ21" s="530" t="s">
        <v>550</v>
      </c>
      <c r="IWR21" s="530" t="s">
        <v>550</v>
      </c>
      <c r="IWS21" s="530" t="s">
        <v>550</v>
      </c>
      <c r="IWT21" s="530" t="s">
        <v>550</v>
      </c>
      <c r="IWU21" s="530" t="s">
        <v>550</v>
      </c>
      <c r="IWV21" s="530" t="s">
        <v>550</v>
      </c>
      <c r="IWW21" s="530" t="s">
        <v>550</v>
      </c>
      <c r="IWX21" s="530" t="s">
        <v>550</v>
      </c>
      <c r="IWY21" s="530" t="s">
        <v>550</v>
      </c>
      <c r="IWZ21" s="530" t="s">
        <v>550</v>
      </c>
      <c r="IXA21" s="530" t="s">
        <v>550</v>
      </c>
      <c r="IXB21" s="530" t="s">
        <v>550</v>
      </c>
      <c r="IXC21" s="530" t="s">
        <v>550</v>
      </c>
      <c r="IXD21" s="530" t="s">
        <v>550</v>
      </c>
      <c r="IXE21" s="530" t="s">
        <v>550</v>
      </c>
      <c r="IXF21" s="530" t="s">
        <v>550</v>
      </c>
      <c r="IXG21" s="530" t="s">
        <v>550</v>
      </c>
      <c r="IXH21" s="530" t="s">
        <v>550</v>
      </c>
      <c r="IXI21" s="530" t="s">
        <v>550</v>
      </c>
      <c r="IXJ21" s="530" t="s">
        <v>550</v>
      </c>
      <c r="IXK21" s="530" t="s">
        <v>550</v>
      </c>
      <c r="IXL21" s="530" t="s">
        <v>550</v>
      </c>
      <c r="IXM21" s="530" t="s">
        <v>550</v>
      </c>
      <c r="IXN21" s="530" t="s">
        <v>550</v>
      </c>
      <c r="IXO21" s="530" t="s">
        <v>550</v>
      </c>
      <c r="IXP21" s="530" t="s">
        <v>550</v>
      </c>
      <c r="IXQ21" s="530" t="s">
        <v>550</v>
      </c>
      <c r="IXR21" s="530" t="s">
        <v>550</v>
      </c>
      <c r="IXS21" s="530" t="s">
        <v>550</v>
      </c>
      <c r="IXT21" s="530" t="s">
        <v>550</v>
      </c>
      <c r="IXU21" s="530" t="s">
        <v>550</v>
      </c>
      <c r="IXV21" s="530" t="s">
        <v>550</v>
      </c>
      <c r="IXW21" s="530" t="s">
        <v>550</v>
      </c>
      <c r="IXX21" s="530" t="s">
        <v>550</v>
      </c>
      <c r="IXY21" s="530" t="s">
        <v>550</v>
      </c>
      <c r="IXZ21" s="530" t="s">
        <v>550</v>
      </c>
      <c r="IYA21" s="530" t="s">
        <v>550</v>
      </c>
      <c r="IYB21" s="530" t="s">
        <v>550</v>
      </c>
      <c r="IYC21" s="530" t="s">
        <v>550</v>
      </c>
      <c r="IYD21" s="530" t="s">
        <v>550</v>
      </c>
      <c r="IYE21" s="530" t="s">
        <v>550</v>
      </c>
      <c r="IYF21" s="530" t="s">
        <v>550</v>
      </c>
      <c r="IYG21" s="530" t="s">
        <v>550</v>
      </c>
      <c r="IYH21" s="530" t="s">
        <v>550</v>
      </c>
      <c r="IYI21" s="530" t="s">
        <v>550</v>
      </c>
      <c r="IYJ21" s="530" t="s">
        <v>550</v>
      </c>
      <c r="IYK21" s="530" t="s">
        <v>550</v>
      </c>
      <c r="IYL21" s="530" t="s">
        <v>550</v>
      </c>
      <c r="IYM21" s="530" t="s">
        <v>550</v>
      </c>
      <c r="IYN21" s="530" t="s">
        <v>550</v>
      </c>
      <c r="IYO21" s="530" t="s">
        <v>550</v>
      </c>
      <c r="IYP21" s="530" t="s">
        <v>550</v>
      </c>
      <c r="IYQ21" s="530" t="s">
        <v>550</v>
      </c>
      <c r="IYR21" s="530" t="s">
        <v>550</v>
      </c>
      <c r="IYS21" s="530" t="s">
        <v>550</v>
      </c>
      <c r="IYT21" s="530" t="s">
        <v>550</v>
      </c>
      <c r="IYU21" s="530" t="s">
        <v>550</v>
      </c>
      <c r="IYV21" s="530" t="s">
        <v>550</v>
      </c>
      <c r="IYW21" s="530" t="s">
        <v>550</v>
      </c>
      <c r="IYX21" s="530" t="s">
        <v>550</v>
      </c>
      <c r="IYY21" s="530" t="s">
        <v>550</v>
      </c>
      <c r="IYZ21" s="530" t="s">
        <v>550</v>
      </c>
      <c r="IZA21" s="530" t="s">
        <v>550</v>
      </c>
      <c r="IZB21" s="530" t="s">
        <v>550</v>
      </c>
      <c r="IZC21" s="530" t="s">
        <v>550</v>
      </c>
      <c r="IZD21" s="530" t="s">
        <v>550</v>
      </c>
      <c r="IZE21" s="530" t="s">
        <v>550</v>
      </c>
      <c r="IZF21" s="530" t="s">
        <v>550</v>
      </c>
      <c r="IZG21" s="530" t="s">
        <v>550</v>
      </c>
      <c r="IZH21" s="530" t="s">
        <v>550</v>
      </c>
      <c r="IZI21" s="530" t="s">
        <v>550</v>
      </c>
      <c r="IZJ21" s="530" t="s">
        <v>550</v>
      </c>
      <c r="IZK21" s="530" t="s">
        <v>550</v>
      </c>
      <c r="IZL21" s="530" t="s">
        <v>550</v>
      </c>
      <c r="IZM21" s="530" t="s">
        <v>550</v>
      </c>
      <c r="IZN21" s="530" t="s">
        <v>550</v>
      </c>
      <c r="IZO21" s="530" t="s">
        <v>550</v>
      </c>
      <c r="IZP21" s="530" t="s">
        <v>550</v>
      </c>
      <c r="IZQ21" s="530" t="s">
        <v>550</v>
      </c>
      <c r="IZR21" s="530" t="s">
        <v>550</v>
      </c>
      <c r="IZS21" s="530" t="s">
        <v>550</v>
      </c>
      <c r="IZT21" s="530" t="s">
        <v>550</v>
      </c>
      <c r="IZU21" s="530" t="s">
        <v>550</v>
      </c>
      <c r="IZV21" s="530" t="s">
        <v>550</v>
      </c>
      <c r="IZW21" s="530" t="s">
        <v>550</v>
      </c>
      <c r="IZX21" s="530" t="s">
        <v>550</v>
      </c>
      <c r="IZY21" s="530" t="s">
        <v>550</v>
      </c>
      <c r="IZZ21" s="530" t="s">
        <v>550</v>
      </c>
      <c r="JAA21" s="530" t="s">
        <v>550</v>
      </c>
      <c r="JAB21" s="530" t="s">
        <v>550</v>
      </c>
      <c r="JAC21" s="530" t="s">
        <v>550</v>
      </c>
      <c r="JAD21" s="530" t="s">
        <v>550</v>
      </c>
      <c r="JAE21" s="530" t="s">
        <v>550</v>
      </c>
      <c r="JAF21" s="530" t="s">
        <v>550</v>
      </c>
      <c r="JAG21" s="530" t="s">
        <v>550</v>
      </c>
      <c r="JAH21" s="530" t="s">
        <v>550</v>
      </c>
      <c r="JAI21" s="530" t="s">
        <v>550</v>
      </c>
      <c r="JAJ21" s="530" t="s">
        <v>550</v>
      </c>
      <c r="JAK21" s="530" t="s">
        <v>550</v>
      </c>
      <c r="JAL21" s="530" t="s">
        <v>550</v>
      </c>
      <c r="JAM21" s="530" t="s">
        <v>550</v>
      </c>
      <c r="JAN21" s="530" t="s">
        <v>550</v>
      </c>
      <c r="JAO21" s="530" t="s">
        <v>550</v>
      </c>
      <c r="JAP21" s="530" t="s">
        <v>550</v>
      </c>
      <c r="JAQ21" s="530" t="s">
        <v>550</v>
      </c>
      <c r="JAR21" s="530" t="s">
        <v>550</v>
      </c>
      <c r="JAS21" s="530" t="s">
        <v>550</v>
      </c>
      <c r="JAT21" s="530" t="s">
        <v>550</v>
      </c>
      <c r="JAU21" s="530" t="s">
        <v>550</v>
      </c>
      <c r="JAV21" s="530" t="s">
        <v>550</v>
      </c>
      <c r="JAW21" s="530" t="s">
        <v>550</v>
      </c>
      <c r="JAX21" s="530" t="s">
        <v>550</v>
      </c>
      <c r="JAY21" s="530" t="s">
        <v>550</v>
      </c>
      <c r="JAZ21" s="530" t="s">
        <v>550</v>
      </c>
      <c r="JBA21" s="530" t="s">
        <v>550</v>
      </c>
      <c r="JBB21" s="530" t="s">
        <v>550</v>
      </c>
      <c r="JBC21" s="530" t="s">
        <v>550</v>
      </c>
      <c r="JBD21" s="530" t="s">
        <v>550</v>
      </c>
      <c r="JBE21" s="530" t="s">
        <v>550</v>
      </c>
      <c r="JBF21" s="530" t="s">
        <v>550</v>
      </c>
      <c r="JBG21" s="530" t="s">
        <v>550</v>
      </c>
      <c r="JBH21" s="530" t="s">
        <v>550</v>
      </c>
      <c r="JBI21" s="530" t="s">
        <v>550</v>
      </c>
      <c r="JBJ21" s="530" t="s">
        <v>550</v>
      </c>
      <c r="JBK21" s="530" t="s">
        <v>550</v>
      </c>
      <c r="JBL21" s="530" t="s">
        <v>550</v>
      </c>
      <c r="JBM21" s="530" t="s">
        <v>550</v>
      </c>
      <c r="JBN21" s="530" t="s">
        <v>550</v>
      </c>
      <c r="JBO21" s="530" t="s">
        <v>550</v>
      </c>
      <c r="JBP21" s="530" t="s">
        <v>550</v>
      </c>
      <c r="JBQ21" s="530" t="s">
        <v>550</v>
      </c>
      <c r="JBR21" s="530" t="s">
        <v>550</v>
      </c>
      <c r="JBS21" s="530" t="s">
        <v>550</v>
      </c>
      <c r="JBT21" s="530" t="s">
        <v>550</v>
      </c>
      <c r="JBU21" s="530" t="s">
        <v>550</v>
      </c>
      <c r="JBV21" s="530" t="s">
        <v>550</v>
      </c>
      <c r="JBW21" s="530" t="s">
        <v>550</v>
      </c>
      <c r="JBX21" s="530" t="s">
        <v>550</v>
      </c>
      <c r="JBY21" s="530" t="s">
        <v>550</v>
      </c>
      <c r="JBZ21" s="530" t="s">
        <v>550</v>
      </c>
      <c r="JCA21" s="530" t="s">
        <v>550</v>
      </c>
      <c r="JCB21" s="530" t="s">
        <v>550</v>
      </c>
      <c r="JCC21" s="530" t="s">
        <v>550</v>
      </c>
      <c r="JCD21" s="530" t="s">
        <v>550</v>
      </c>
      <c r="JCE21" s="530" t="s">
        <v>550</v>
      </c>
      <c r="JCF21" s="530" t="s">
        <v>550</v>
      </c>
      <c r="JCG21" s="530" t="s">
        <v>550</v>
      </c>
      <c r="JCH21" s="530" t="s">
        <v>550</v>
      </c>
      <c r="JCI21" s="530" t="s">
        <v>550</v>
      </c>
      <c r="JCJ21" s="530" t="s">
        <v>550</v>
      </c>
      <c r="JCK21" s="530" t="s">
        <v>550</v>
      </c>
      <c r="JCL21" s="530" t="s">
        <v>550</v>
      </c>
      <c r="JCM21" s="530" t="s">
        <v>550</v>
      </c>
      <c r="JCN21" s="530" t="s">
        <v>550</v>
      </c>
      <c r="JCO21" s="530" t="s">
        <v>550</v>
      </c>
      <c r="JCP21" s="530" t="s">
        <v>550</v>
      </c>
      <c r="JCQ21" s="530" t="s">
        <v>550</v>
      </c>
      <c r="JCR21" s="530" t="s">
        <v>550</v>
      </c>
      <c r="JCS21" s="530" t="s">
        <v>550</v>
      </c>
      <c r="JCT21" s="530" t="s">
        <v>550</v>
      </c>
      <c r="JCU21" s="530" t="s">
        <v>550</v>
      </c>
      <c r="JCV21" s="530" t="s">
        <v>550</v>
      </c>
      <c r="JCW21" s="530" t="s">
        <v>550</v>
      </c>
      <c r="JCX21" s="530" t="s">
        <v>550</v>
      </c>
      <c r="JCY21" s="530" t="s">
        <v>550</v>
      </c>
      <c r="JCZ21" s="530" t="s">
        <v>550</v>
      </c>
      <c r="JDA21" s="530" t="s">
        <v>550</v>
      </c>
      <c r="JDB21" s="530" t="s">
        <v>550</v>
      </c>
      <c r="JDC21" s="530" t="s">
        <v>550</v>
      </c>
      <c r="JDD21" s="530" t="s">
        <v>550</v>
      </c>
      <c r="JDE21" s="530" t="s">
        <v>550</v>
      </c>
      <c r="JDF21" s="530" t="s">
        <v>550</v>
      </c>
      <c r="JDG21" s="530" t="s">
        <v>550</v>
      </c>
      <c r="JDH21" s="530" t="s">
        <v>550</v>
      </c>
      <c r="JDI21" s="530" t="s">
        <v>550</v>
      </c>
      <c r="JDJ21" s="530" t="s">
        <v>550</v>
      </c>
      <c r="JDK21" s="530" t="s">
        <v>550</v>
      </c>
      <c r="JDL21" s="530" t="s">
        <v>550</v>
      </c>
      <c r="JDM21" s="530" t="s">
        <v>550</v>
      </c>
      <c r="JDN21" s="530" t="s">
        <v>550</v>
      </c>
      <c r="JDO21" s="530" t="s">
        <v>550</v>
      </c>
      <c r="JDP21" s="530" t="s">
        <v>550</v>
      </c>
      <c r="JDQ21" s="530" t="s">
        <v>550</v>
      </c>
      <c r="JDR21" s="530" t="s">
        <v>550</v>
      </c>
      <c r="JDS21" s="530" t="s">
        <v>550</v>
      </c>
      <c r="JDT21" s="530" t="s">
        <v>550</v>
      </c>
      <c r="JDU21" s="530" t="s">
        <v>550</v>
      </c>
      <c r="JDV21" s="530" t="s">
        <v>550</v>
      </c>
      <c r="JDW21" s="530" t="s">
        <v>550</v>
      </c>
      <c r="JDX21" s="530" t="s">
        <v>550</v>
      </c>
      <c r="JDY21" s="530" t="s">
        <v>550</v>
      </c>
      <c r="JDZ21" s="530" t="s">
        <v>550</v>
      </c>
      <c r="JEA21" s="530" t="s">
        <v>550</v>
      </c>
      <c r="JEB21" s="530" t="s">
        <v>550</v>
      </c>
      <c r="JEC21" s="530" t="s">
        <v>550</v>
      </c>
      <c r="JED21" s="530" t="s">
        <v>550</v>
      </c>
      <c r="JEE21" s="530" t="s">
        <v>550</v>
      </c>
      <c r="JEF21" s="530" t="s">
        <v>550</v>
      </c>
      <c r="JEG21" s="530" t="s">
        <v>550</v>
      </c>
      <c r="JEH21" s="530" t="s">
        <v>550</v>
      </c>
      <c r="JEI21" s="530" t="s">
        <v>550</v>
      </c>
      <c r="JEJ21" s="530" t="s">
        <v>550</v>
      </c>
      <c r="JEK21" s="530" t="s">
        <v>550</v>
      </c>
      <c r="JEL21" s="530" t="s">
        <v>550</v>
      </c>
      <c r="JEM21" s="530" t="s">
        <v>550</v>
      </c>
      <c r="JEN21" s="530" t="s">
        <v>550</v>
      </c>
      <c r="JEO21" s="530" t="s">
        <v>550</v>
      </c>
      <c r="JEP21" s="530" t="s">
        <v>550</v>
      </c>
      <c r="JEQ21" s="530" t="s">
        <v>550</v>
      </c>
      <c r="JER21" s="530" t="s">
        <v>550</v>
      </c>
      <c r="JES21" s="530" t="s">
        <v>550</v>
      </c>
      <c r="JET21" s="530" t="s">
        <v>550</v>
      </c>
      <c r="JEU21" s="530" t="s">
        <v>550</v>
      </c>
      <c r="JEV21" s="530" t="s">
        <v>550</v>
      </c>
      <c r="JEW21" s="530" t="s">
        <v>550</v>
      </c>
      <c r="JEX21" s="530" t="s">
        <v>550</v>
      </c>
      <c r="JEY21" s="530" t="s">
        <v>550</v>
      </c>
      <c r="JEZ21" s="530" t="s">
        <v>550</v>
      </c>
      <c r="JFA21" s="530" t="s">
        <v>550</v>
      </c>
      <c r="JFB21" s="530" t="s">
        <v>550</v>
      </c>
      <c r="JFC21" s="530" t="s">
        <v>550</v>
      </c>
      <c r="JFD21" s="530" t="s">
        <v>550</v>
      </c>
      <c r="JFE21" s="530" t="s">
        <v>550</v>
      </c>
      <c r="JFF21" s="530" t="s">
        <v>550</v>
      </c>
      <c r="JFG21" s="530" t="s">
        <v>550</v>
      </c>
      <c r="JFH21" s="530" t="s">
        <v>550</v>
      </c>
      <c r="JFI21" s="530" t="s">
        <v>550</v>
      </c>
      <c r="JFJ21" s="530" t="s">
        <v>550</v>
      </c>
      <c r="JFK21" s="530" t="s">
        <v>550</v>
      </c>
      <c r="JFL21" s="530" t="s">
        <v>550</v>
      </c>
      <c r="JFM21" s="530" t="s">
        <v>550</v>
      </c>
      <c r="JFN21" s="530" t="s">
        <v>550</v>
      </c>
      <c r="JFO21" s="530" t="s">
        <v>550</v>
      </c>
      <c r="JFP21" s="530" t="s">
        <v>550</v>
      </c>
      <c r="JFQ21" s="530" t="s">
        <v>550</v>
      </c>
      <c r="JFR21" s="530" t="s">
        <v>550</v>
      </c>
      <c r="JFS21" s="530" t="s">
        <v>550</v>
      </c>
      <c r="JFT21" s="530" t="s">
        <v>550</v>
      </c>
      <c r="JFU21" s="530" t="s">
        <v>550</v>
      </c>
      <c r="JFV21" s="530" t="s">
        <v>550</v>
      </c>
      <c r="JFW21" s="530" t="s">
        <v>550</v>
      </c>
      <c r="JFX21" s="530" t="s">
        <v>550</v>
      </c>
      <c r="JFY21" s="530" t="s">
        <v>550</v>
      </c>
      <c r="JFZ21" s="530" t="s">
        <v>550</v>
      </c>
      <c r="JGA21" s="530" t="s">
        <v>550</v>
      </c>
      <c r="JGB21" s="530" t="s">
        <v>550</v>
      </c>
      <c r="JGC21" s="530" t="s">
        <v>550</v>
      </c>
      <c r="JGD21" s="530" t="s">
        <v>550</v>
      </c>
      <c r="JGE21" s="530" t="s">
        <v>550</v>
      </c>
      <c r="JGF21" s="530" t="s">
        <v>550</v>
      </c>
      <c r="JGG21" s="530" t="s">
        <v>550</v>
      </c>
      <c r="JGH21" s="530" t="s">
        <v>550</v>
      </c>
      <c r="JGI21" s="530" t="s">
        <v>550</v>
      </c>
      <c r="JGJ21" s="530" t="s">
        <v>550</v>
      </c>
      <c r="JGK21" s="530" t="s">
        <v>550</v>
      </c>
      <c r="JGL21" s="530" t="s">
        <v>550</v>
      </c>
      <c r="JGM21" s="530" t="s">
        <v>550</v>
      </c>
      <c r="JGN21" s="530" t="s">
        <v>550</v>
      </c>
      <c r="JGO21" s="530" t="s">
        <v>550</v>
      </c>
      <c r="JGP21" s="530" t="s">
        <v>550</v>
      </c>
      <c r="JGQ21" s="530" t="s">
        <v>550</v>
      </c>
      <c r="JGR21" s="530" t="s">
        <v>550</v>
      </c>
      <c r="JGS21" s="530" t="s">
        <v>550</v>
      </c>
      <c r="JGT21" s="530" t="s">
        <v>550</v>
      </c>
      <c r="JGU21" s="530" t="s">
        <v>550</v>
      </c>
      <c r="JGV21" s="530" t="s">
        <v>550</v>
      </c>
      <c r="JGW21" s="530" t="s">
        <v>550</v>
      </c>
      <c r="JGX21" s="530" t="s">
        <v>550</v>
      </c>
      <c r="JGY21" s="530" t="s">
        <v>550</v>
      </c>
      <c r="JGZ21" s="530" t="s">
        <v>550</v>
      </c>
      <c r="JHA21" s="530" t="s">
        <v>550</v>
      </c>
      <c r="JHB21" s="530" t="s">
        <v>550</v>
      </c>
      <c r="JHC21" s="530" t="s">
        <v>550</v>
      </c>
      <c r="JHD21" s="530" t="s">
        <v>550</v>
      </c>
      <c r="JHE21" s="530" t="s">
        <v>550</v>
      </c>
      <c r="JHF21" s="530" t="s">
        <v>550</v>
      </c>
      <c r="JHG21" s="530" t="s">
        <v>550</v>
      </c>
      <c r="JHH21" s="530" t="s">
        <v>550</v>
      </c>
      <c r="JHI21" s="530" t="s">
        <v>550</v>
      </c>
      <c r="JHJ21" s="530" t="s">
        <v>550</v>
      </c>
      <c r="JHK21" s="530" t="s">
        <v>550</v>
      </c>
      <c r="JHL21" s="530" t="s">
        <v>550</v>
      </c>
      <c r="JHM21" s="530" t="s">
        <v>550</v>
      </c>
      <c r="JHN21" s="530" t="s">
        <v>550</v>
      </c>
      <c r="JHO21" s="530" t="s">
        <v>550</v>
      </c>
      <c r="JHP21" s="530" t="s">
        <v>550</v>
      </c>
      <c r="JHQ21" s="530" t="s">
        <v>550</v>
      </c>
      <c r="JHR21" s="530" t="s">
        <v>550</v>
      </c>
      <c r="JHS21" s="530" t="s">
        <v>550</v>
      </c>
      <c r="JHT21" s="530" t="s">
        <v>550</v>
      </c>
      <c r="JHU21" s="530" t="s">
        <v>550</v>
      </c>
      <c r="JHV21" s="530" t="s">
        <v>550</v>
      </c>
      <c r="JHW21" s="530" t="s">
        <v>550</v>
      </c>
      <c r="JHX21" s="530" t="s">
        <v>550</v>
      </c>
      <c r="JHY21" s="530" t="s">
        <v>550</v>
      </c>
      <c r="JHZ21" s="530" t="s">
        <v>550</v>
      </c>
      <c r="JIA21" s="530" t="s">
        <v>550</v>
      </c>
      <c r="JIB21" s="530" t="s">
        <v>550</v>
      </c>
      <c r="JIC21" s="530" t="s">
        <v>550</v>
      </c>
      <c r="JID21" s="530" t="s">
        <v>550</v>
      </c>
      <c r="JIE21" s="530" t="s">
        <v>550</v>
      </c>
      <c r="JIF21" s="530" t="s">
        <v>550</v>
      </c>
      <c r="JIG21" s="530" t="s">
        <v>550</v>
      </c>
      <c r="JIH21" s="530" t="s">
        <v>550</v>
      </c>
      <c r="JII21" s="530" t="s">
        <v>550</v>
      </c>
      <c r="JIJ21" s="530" t="s">
        <v>550</v>
      </c>
      <c r="JIK21" s="530" t="s">
        <v>550</v>
      </c>
      <c r="JIL21" s="530" t="s">
        <v>550</v>
      </c>
      <c r="JIM21" s="530" t="s">
        <v>550</v>
      </c>
      <c r="JIN21" s="530" t="s">
        <v>550</v>
      </c>
      <c r="JIO21" s="530" t="s">
        <v>550</v>
      </c>
      <c r="JIP21" s="530" t="s">
        <v>550</v>
      </c>
      <c r="JIQ21" s="530" t="s">
        <v>550</v>
      </c>
      <c r="JIR21" s="530" t="s">
        <v>550</v>
      </c>
      <c r="JIS21" s="530" t="s">
        <v>550</v>
      </c>
      <c r="JIT21" s="530" t="s">
        <v>550</v>
      </c>
      <c r="JIU21" s="530" t="s">
        <v>550</v>
      </c>
      <c r="JIV21" s="530" t="s">
        <v>550</v>
      </c>
      <c r="JIW21" s="530" t="s">
        <v>550</v>
      </c>
      <c r="JIX21" s="530" t="s">
        <v>550</v>
      </c>
      <c r="JIY21" s="530" t="s">
        <v>550</v>
      </c>
      <c r="JIZ21" s="530" t="s">
        <v>550</v>
      </c>
      <c r="JJA21" s="530" t="s">
        <v>550</v>
      </c>
      <c r="JJB21" s="530" t="s">
        <v>550</v>
      </c>
      <c r="JJC21" s="530" t="s">
        <v>550</v>
      </c>
      <c r="JJD21" s="530" t="s">
        <v>550</v>
      </c>
      <c r="JJE21" s="530" t="s">
        <v>550</v>
      </c>
      <c r="JJF21" s="530" t="s">
        <v>550</v>
      </c>
      <c r="JJG21" s="530" t="s">
        <v>550</v>
      </c>
      <c r="JJH21" s="530" t="s">
        <v>550</v>
      </c>
      <c r="JJI21" s="530" t="s">
        <v>550</v>
      </c>
      <c r="JJJ21" s="530" t="s">
        <v>550</v>
      </c>
      <c r="JJK21" s="530" t="s">
        <v>550</v>
      </c>
      <c r="JJL21" s="530" t="s">
        <v>550</v>
      </c>
      <c r="JJM21" s="530" t="s">
        <v>550</v>
      </c>
      <c r="JJN21" s="530" t="s">
        <v>550</v>
      </c>
      <c r="JJO21" s="530" t="s">
        <v>550</v>
      </c>
      <c r="JJP21" s="530" t="s">
        <v>550</v>
      </c>
      <c r="JJQ21" s="530" t="s">
        <v>550</v>
      </c>
      <c r="JJR21" s="530" t="s">
        <v>550</v>
      </c>
      <c r="JJS21" s="530" t="s">
        <v>550</v>
      </c>
      <c r="JJT21" s="530" t="s">
        <v>550</v>
      </c>
      <c r="JJU21" s="530" t="s">
        <v>550</v>
      </c>
      <c r="JJV21" s="530" t="s">
        <v>550</v>
      </c>
      <c r="JJW21" s="530" t="s">
        <v>550</v>
      </c>
      <c r="JJX21" s="530" t="s">
        <v>550</v>
      </c>
      <c r="JJY21" s="530" t="s">
        <v>550</v>
      </c>
      <c r="JJZ21" s="530" t="s">
        <v>550</v>
      </c>
      <c r="JKA21" s="530" t="s">
        <v>550</v>
      </c>
      <c r="JKB21" s="530" t="s">
        <v>550</v>
      </c>
      <c r="JKC21" s="530" t="s">
        <v>550</v>
      </c>
      <c r="JKD21" s="530" t="s">
        <v>550</v>
      </c>
      <c r="JKE21" s="530" t="s">
        <v>550</v>
      </c>
      <c r="JKF21" s="530" t="s">
        <v>550</v>
      </c>
      <c r="JKG21" s="530" t="s">
        <v>550</v>
      </c>
      <c r="JKH21" s="530" t="s">
        <v>550</v>
      </c>
      <c r="JKI21" s="530" t="s">
        <v>550</v>
      </c>
      <c r="JKJ21" s="530" t="s">
        <v>550</v>
      </c>
      <c r="JKK21" s="530" t="s">
        <v>550</v>
      </c>
      <c r="JKL21" s="530" t="s">
        <v>550</v>
      </c>
      <c r="JKM21" s="530" t="s">
        <v>550</v>
      </c>
      <c r="JKN21" s="530" t="s">
        <v>550</v>
      </c>
      <c r="JKO21" s="530" t="s">
        <v>550</v>
      </c>
      <c r="JKP21" s="530" t="s">
        <v>550</v>
      </c>
      <c r="JKQ21" s="530" t="s">
        <v>550</v>
      </c>
      <c r="JKR21" s="530" t="s">
        <v>550</v>
      </c>
      <c r="JKS21" s="530" t="s">
        <v>550</v>
      </c>
      <c r="JKT21" s="530" t="s">
        <v>550</v>
      </c>
      <c r="JKU21" s="530" t="s">
        <v>550</v>
      </c>
      <c r="JKV21" s="530" t="s">
        <v>550</v>
      </c>
      <c r="JKW21" s="530" t="s">
        <v>550</v>
      </c>
      <c r="JKX21" s="530" t="s">
        <v>550</v>
      </c>
      <c r="JKY21" s="530" t="s">
        <v>550</v>
      </c>
      <c r="JKZ21" s="530" t="s">
        <v>550</v>
      </c>
      <c r="JLA21" s="530" t="s">
        <v>550</v>
      </c>
      <c r="JLB21" s="530" t="s">
        <v>550</v>
      </c>
      <c r="JLC21" s="530" t="s">
        <v>550</v>
      </c>
      <c r="JLD21" s="530" t="s">
        <v>550</v>
      </c>
      <c r="JLE21" s="530" t="s">
        <v>550</v>
      </c>
      <c r="JLF21" s="530" t="s">
        <v>550</v>
      </c>
      <c r="JLG21" s="530" t="s">
        <v>550</v>
      </c>
      <c r="JLH21" s="530" t="s">
        <v>550</v>
      </c>
      <c r="JLI21" s="530" t="s">
        <v>550</v>
      </c>
      <c r="JLJ21" s="530" t="s">
        <v>550</v>
      </c>
      <c r="JLK21" s="530" t="s">
        <v>550</v>
      </c>
      <c r="JLL21" s="530" t="s">
        <v>550</v>
      </c>
      <c r="JLM21" s="530" t="s">
        <v>550</v>
      </c>
      <c r="JLN21" s="530" t="s">
        <v>550</v>
      </c>
      <c r="JLO21" s="530" t="s">
        <v>550</v>
      </c>
      <c r="JLP21" s="530" t="s">
        <v>550</v>
      </c>
      <c r="JLQ21" s="530" t="s">
        <v>550</v>
      </c>
      <c r="JLR21" s="530" t="s">
        <v>550</v>
      </c>
      <c r="JLS21" s="530" t="s">
        <v>550</v>
      </c>
      <c r="JLT21" s="530" t="s">
        <v>550</v>
      </c>
      <c r="JLU21" s="530" t="s">
        <v>550</v>
      </c>
      <c r="JLV21" s="530" t="s">
        <v>550</v>
      </c>
      <c r="JLW21" s="530" t="s">
        <v>550</v>
      </c>
      <c r="JLX21" s="530" t="s">
        <v>550</v>
      </c>
      <c r="JLY21" s="530" t="s">
        <v>550</v>
      </c>
      <c r="JLZ21" s="530" t="s">
        <v>550</v>
      </c>
      <c r="JMA21" s="530" t="s">
        <v>550</v>
      </c>
      <c r="JMB21" s="530" t="s">
        <v>550</v>
      </c>
      <c r="JMC21" s="530" t="s">
        <v>550</v>
      </c>
      <c r="JMD21" s="530" t="s">
        <v>550</v>
      </c>
      <c r="JME21" s="530" t="s">
        <v>550</v>
      </c>
      <c r="JMF21" s="530" t="s">
        <v>550</v>
      </c>
      <c r="JMG21" s="530" t="s">
        <v>550</v>
      </c>
      <c r="JMH21" s="530" t="s">
        <v>550</v>
      </c>
      <c r="JMI21" s="530" t="s">
        <v>550</v>
      </c>
      <c r="JMJ21" s="530" t="s">
        <v>550</v>
      </c>
      <c r="JMK21" s="530" t="s">
        <v>550</v>
      </c>
      <c r="JML21" s="530" t="s">
        <v>550</v>
      </c>
      <c r="JMM21" s="530" t="s">
        <v>550</v>
      </c>
      <c r="JMN21" s="530" t="s">
        <v>550</v>
      </c>
      <c r="JMO21" s="530" t="s">
        <v>550</v>
      </c>
      <c r="JMP21" s="530" t="s">
        <v>550</v>
      </c>
      <c r="JMQ21" s="530" t="s">
        <v>550</v>
      </c>
      <c r="JMR21" s="530" t="s">
        <v>550</v>
      </c>
      <c r="JMS21" s="530" t="s">
        <v>550</v>
      </c>
      <c r="JMT21" s="530" t="s">
        <v>550</v>
      </c>
      <c r="JMU21" s="530" t="s">
        <v>550</v>
      </c>
      <c r="JMV21" s="530" t="s">
        <v>550</v>
      </c>
      <c r="JMW21" s="530" t="s">
        <v>550</v>
      </c>
      <c r="JMX21" s="530" t="s">
        <v>550</v>
      </c>
      <c r="JMY21" s="530" t="s">
        <v>550</v>
      </c>
      <c r="JMZ21" s="530" t="s">
        <v>550</v>
      </c>
      <c r="JNA21" s="530" t="s">
        <v>550</v>
      </c>
      <c r="JNB21" s="530" t="s">
        <v>550</v>
      </c>
      <c r="JNC21" s="530" t="s">
        <v>550</v>
      </c>
      <c r="JND21" s="530" t="s">
        <v>550</v>
      </c>
      <c r="JNE21" s="530" t="s">
        <v>550</v>
      </c>
      <c r="JNF21" s="530" t="s">
        <v>550</v>
      </c>
      <c r="JNG21" s="530" t="s">
        <v>550</v>
      </c>
      <c r="JNH21" s="530" t="s">
        <v>550</v>
      </c>
      <c r="JNI21" s="530" t="s">
        <v>550</v>
      </c>
      <c r="JNJ21" s="530" t="s">
        <v>550</v>
      </c>
      <c r="JNK21" s="530" t="s">
        <v>550</v>
      </c>
      <c r="JNL21" s="530" t="s">
        <v>550</v>
      </c>
      <c r="JNM21" s="530" t="s">
        <v>550</v>
      </c>
      <c r="JNN21" s="530" t="s">
        <v>550</v>
      </c>
      <c r="JNO21" s="530" t="s">
        <v>550</v>
      </c>
      <c r="JNP21" s="530" t="s">
        <v>550</v>
      </c>
      <c r="JNQ21" s="530" t="s">
        <v>550</v>
      </c>
      <c r="JNR21" s="530" t="s">
        <v>550</v>
      </c>
      <c r="JNS21" s="530" t="s">
        <v>550</v>
      </c>
      <c r="JNT21" s="530" t="s">
        <v>550</v>
      </c>
      <c r="JNU21" s="530" t="s">
        <v>550</v>
      </c>
      <c r="JNV21" s="530" t="s">
        <v>550</v>
      </c>
      <c r="JNW21" s="530" t="s">
        <v>550</v>
      </c>
      <c r="JNX21" s="530" t="s">
        <v>550</v>
      </c>
      <c r="JNY21" s="530" t="s">
        <v>550</v>
      </c>
      <c r="JNZ21" s="530" t="s">
        <v>550</v>
      </c>
      <c r="JOA21" s="530" t="s">
        <v>550</v>
      </c>
      <c r="JOB21" s="530" t="s">
        <v>550</v>
      </c>
      <c r="JOC21" s="530" t="s">
        <v>550</v>
      </c>
      <c r="JOD21" s="530" t="s">
        <v>550</v>
      </c>
      <c r="JOE21" s="530" t="s">
        <v>550</v>
      </c>
      <c r="JOF21" s="530" t="s">
        <v>550</v>
      </c>
      <c r="JOG21" s="530" t="s">
        <v>550</v>
      </c>
      <c r="JOH21" s="530" t="s">
        <v>550</v>
      </c>
      <c r="JOI21" s="530" t="s">
        <v>550</v>
      </c>
      <c r="JOJ21" s="530" t="s">
        <v>550</v>
      </c>
      <c r="JOK21" s="530" t="s">
        <v>550</v>
      </c>
      <c r="JOL21" s="530" t="s">
        <v>550</v>
      </c>
      <c r="JOM21" s="530" t="s">
        <v>550</v>
      </c>
      <c r="JON21" s="530" t="s">
        <v>550</v>
      </c>
      <c r="JOO21" s="530" t="s">
        <v>550</v>
      </c>
      <c r="JOP21" s="530" t="s">
        <v>550</v>
      </c>
      <c r="JOQ21" s="530" t="s">
        <v>550</v>
      </c>
      <c r="JOR21" s="530" t="s">
        <v>550</v>
      </c>
      <c r="JOS21" s="530" t="s">
        <v>550</v>
      </c>
      <c r="JOT21" s="530" t="s">
        <v>550</v>
      </c>
      <c r="JOU21" s="530" t="s">
        <v>550</v>
      </c>
      <c r="JOV21" s="530" t="s">
        <v>550</v>
      </c>
      <c r="JOW21" s="530" t="s">
        <v>550</v>
      </c>
      <c r="JOX21" s="530" t="s">
        <v>550</v>
      </c>
      <c r="JOY21" s="530" t="s">
        <v>550</v>
      </c>
      <c r="JOZ21" s="530" t="s">
        <v>550</v>
      </c>
      <c r="JPA21" s="530" t="s">
        <v>550</v>
      </c>
      <c r="JPB21" s="530" t="s">
        <v>550</v>
      </c>
      <c r="JPC21" s="530" t="s">
        <v>550</v>
      </c>
      <c r="JPD21" s="530" t="s">
        <v>550</v>
      </c>
      <c r="JPE21" s="530" t="s">
        <v>550</v>
      </c>
      <c r="JPF21" s="530" t="s">
        <v>550</v>
      </c>
      <c r="JPG21" s="530" t="s">
        <v>550</v>
      </c>
      <c r="JPH21" s="530" t="s">
        <v>550</v>
      </c>
      <c r="JPI21" s="530" t="s">
        <v>550</v>
      </c>
      <c r="JPJ21" s="530" t="s">
        <v>550</v>
      </c>
      <c r="JPK21" s="530" t="s">
        <v>550</v>
      </c>
      <c r="JPL21" s="530" t="s">
        <v>550</v>
      </c>
      <c r="JPM21" s="530" t="s">
        <v>550</v>
      </c>
      <c r="JPN21" s="530" t="s">
        <v>550</v>
      </c>
      <c r="JPO21" s="530" t="s">
        <v>550</v>
      </c>
      <c r="JPP21" s="530" t="s">
        <v>550</v>
      </c>
      <c r="JPQ21" s="530" t="s">
        <v>550</v>
      </c>
      <c r="JPR21" s="530" t="s">
        <v>550</v>
      </c>
      <c r="JPS21" s="530" t="s">
        <v>550</v>
      </c>
      <c r="JPT21" s="530" t="s">
        <v>550</v>
      </c>
      <c r="JPU21" s="530" t="s">
        <v>550</v>
      </c>
      <c r="JPV21" s="530" t="s">
        <v>550</v>
      </c>
      <c r="JPW21" s="530" t="s">
        <v>550</v>
      </c>
      <c r="JPX21" s="530" t="s">
        <v>550</v>
      </c>
      <c r="JPY21" s="530" t="s">
        <v>550</v>
      </c>
      <c r="JPZ21" s="530" t="s">
        <v>550</v>
      </c>
      <c r="JQA21" s="530" t="s">
        <v>550</v>
      </c>
      <c r="JQB21" s="530" t="s">
        <v>550</v>
      </c>
      <c r="JQC21" s="530" t="s">
        <v>550</v>
      </c>
      <c r="JQD21" s="530" t="s">
        <v>550</v>
      </c>
      <c r="JQE21" s="530" t="s">
        <v>550</v>
      </c>
      <c r="JQF21" s="530" t="s">
        <v>550</v>
      </c>
      <c r="JQG21" s="530" t="s">
        <v>550</v>
      </c>
      <c r="JQH21" s="530" t="s">
        <v>550</v>
      </c>
      <c r="JQI21" s="530" t="s">
        <v>550</v>
      </c>
      <c r="JQJ21" s="530" t="s">
        <v>550</v>
      </c>
      <c r="JQK21" s="530" t="s">
        <v>550</v>
      </c>
      <c r="JQL21" s="530" t="s">
        <v>550</v>
      </c>
      <c r="JQM21" s="530" t="s">
        <v>550</v>
      </c>
      <c r="JQN21" s="530" t="s">
        <v>550</v>
      </c>
      <c r="JQO21" s="530" t="s">
        <v>550</v>
      </c>
      <c r="JQP21" s="530" t="s">
        <v>550</v>
      </c>
      <c r="JQQ21" s="530" t="s">
        <v>550</v>
      </c>
      <c r="JQR21" s="530" t="s">
        <v>550</v>
      </c>
      <c r="JQS21" s="530" t="s">
        <v>550</v>
      </c>
      <c r="JQT21" s="530" t="s">
        <v>550</v>
      </c>
      <c r="JQU21" s="530" t="s">
        <v>550</v>
      </c>
      <c r="JQV21" s="530" t="s">
        <v>550</v>
      </c>
      <c r="JQW21" s="530" t="s">
        <v>550</v>
      </c>
      <c r="JQX21" s="530" t="s">
        <v>550</v>
      </c>
      <c r="JQY21" s="530" t="s">
        <v>550</v>
      </c>
      <c r="JQZ21" s="530" t="s">
        <v>550</v>
      </c>
      <c r="JRA21" s="530" t="s">
        <v>550</v>
      </c>
      <c r="JRB21" s="530" t="s">
        <v>550</v>
      </c>
      <c r="JRC21" s="530" t="s">
        <v>550</v>
      </c>
      <c r="JRD21" s="530" t="s">
        <v>550</v>
      </c>
      <c r="JRE21" s="530" t="s">
        <v>550</v>
      </c>
      <c r="JRF21" s="530" t="s">
        <v>550</v>
      </c>
      <c r="JRG21" s="530" t="s">
        <v>550</v>
      </c>
      <c r="JRH21" s="530" t="s">
        <v>550</v>
      </c>
      <c r="JRI21" s="530" t="s">
        <v>550</v>
      </c>
      <c r="JRJ21" s="530" t="s">
        <v>550</v>
      </c>
      <c r="JRK21" s="530" t="s">
        <v>550</v>
      </c>
      <c r="JRL21" s="530" t="s">
        <v>550</v>
      </c>
      <c r="JRM21" s="530" t="s">
        <v>550</v>
      </c>
      <c r="JRN21" s="530" t="s">
        <v>550</v>
      </c>
      <c r="JRO21" s="530" t="s">
        <v>550</v>
      </c>
      <c r="JRP21" s="530" t="s">
        <v>550</v>
      </c>
      <c r="JRQ21" s="530" t="s">
        <v>550</v>
      </c>
      <c r="JRR21" s="530" t="s">
        <v>550</v>
      </c>
      <c r="JRS21" s="530" t="s">
        <v>550</v>
      </c>
      <c r="JRT21" s="530" t="s">
        <v>550</v>
      </c>
      <c r="JRU21" s="530" t="s">
        <v>550</v>
      </c>
      <c r="JRV21" s="530" t="s">
        <v>550</v>
      </c>
      <c r="JRW21" s="530" t="s">
        <v>550</v>
      </c>
      <c r="JRX21" s="530" t="s">
        <v>550</v>
      </c>
      <c r="JRY21" s="530" t="s">
        <v>550</v>
      </c>
      <c r="JRZ21" s="530" t="s">
        <v>550</v>
      </c>
      <c r="JSA21" s="530" t="s">
        <v>550</v>
      </c>
      <c r="JSB21" s="530" t="s">
        <v>550</v>
      </c>
      <c r="JSC21" s="530" t="s">
        <v>550</v>
      </c>
      <c r="JSD21" s="530" t="s">
        <v>550</v>
      </c>
      <c r="JSE21" s="530" t="s">
        <v>550</v>
      </c>
      <c r="JSF21" s="530" t="s">
        <v>550</v>
      </c>
      <c r="JSG21" s="530" t="s">
        <v>550</v>
      </c>
      <c r="JSH21" s="530" t="s">
        <v>550</v>
      </c>
      <c r="JSI21" s="530" t="s">
        <v>550</v>
      </c>
      <c r="JSJ21" s="530" t="s">
        <v>550</v>
      </c>
      <c r="JSK21" s="530" t="s">
        <v>550</v>
      </c>
      <c r="JSL21" s="530" t="s">
        <v>550</v>
      </c>
      <c r="JSM21" s="530" t="s">
        <v>550</v>
      </c>
      <c r="JSN21" s="530" t="s">
        <v>550</v>
      </c>
      <c r="JSO21" s="530" t="s">
        <v>550</v>
      </c>
      <c r="JSP21" s="530" t="s">
        <v>550</v>
      </c>
      <c r="JSQ21" s="530" t="s">
        <v>550</v>
      </c>
      <c r="JSR21" s="530" t="s">
        <v>550</v>
      </c>
      <c r="JSS21" s="530" t="s">
        <v>550</v>
      </c>
      <c r="JST21" s="530" t="s">
        <v>550</v>
      </c>
      <c r="JSU21" s="530" t="s">
        <v>550</v>
      </c>
      <c r="JSV21" s="530" t="s">
        <v>550</v>
      </c>
      <c r="JSW21" s="530" t="s">
        <v>550</v>
      </c>
      <c r="JSX21" s="530" t="s">
        <v>550</v>
      </c>
      <c r="JSY21" s="530" t="s">
        <v>550</v>
      </c>
      <c r="JSZ21" s="530" t="s">
        <v>550</v>
      </c>
      <c r="JTA21" s="530" t="s">
        <v>550</v>
      </c>
      <c r="JTB21" s="530" t="s">
        <v>550</v>
      </c>
      <c r="JTC21" s="530" t="s">
        <v>550</v>
      </c>
      <c r="JTD21" s="530" t="s">
        <v>550</v>
      </c>
      <c r="JTE21" s="530" t="s">
        <v>550</v>
      </c>
      <c r="JTF21" s="530" t="s">
        <v>550</v>
      </c>
      <c r="JTG21" s="530" t="s">
        <v>550</v>
      </c>
      <c r="JTH21" s="530" t="s">
        <v>550</v>
      </c>
      <c r="JTI21" s="530" t="s">
        <v>550</v>
      </c>
      <c r="JTJ21" s="530" t="s">
        <v>550</v>
      </c>
      <c r="JTK21" s="530" t="s">
        <v>550</v>
      </c>
      <c r="JTL21" s="530" t="s">
        <v>550</v>
      </c>
      <c r="JTM21" s="530" t="s">
        <v>550</v>
      </c>
      <c r="JTN21" s="530" t="s">
        <v>550</v>
      </c>
      <c r="JTO21" s="530" t="s">
        <v>550</v>
      </c>
      <c r="JTP21" s="530" t="s">
        <v>550</v>
      </c>
      <c r="JTQ21" s="530" t="s">
        <v>550</v>
      </c>
      <c r="JTR21" s="530" t="s">
        <v>550</v>
      </c>
      <c r="JTS21" s="530" t="s">
        <v>550</v>
      </c>
      <c r="JTT21" s="530" t="s">
        <v>550</v>
      </c>
      <c r="JTU21" s="530" t="s">
        <v>550</v>
      </c>
      <c r="JTV21" s="530" t="s">
        <v>550</v>
      </c>
      <c r="JTW21" s="530" t="s">
        <v>550</v>
      </c>
      <c r="JTX21" s="530" t="s">
        <v>550</v>
      </c>
      <c r="JTY21" s="530" t="s">
        <v>550</v>
      </c>
      <c r="JTZ21" s="530" t="s">
        <v>550</v>
      </c>
      <c r="JUA21" s="530" t="s">
        <v>550</v>
      </c>
      <c r="JUB21" s="530" t="s">
        <v>550</v>
      </c>
      <c r="JUC21" s="530" t="s">
        <v>550</v>
      </c>
      <c r="JUD21" s="530" t="s">
        <v>550</v>
      </c>
      <c r="JUE21" s="530" t="s">
        <v>550</v>
      </c>
      <c r="JUF21" s="530" t="s">
        <v>550</v>
      </c>
      <c r="JUG21" s="530" t="s">
        <v>550</v>
      </c>
      <c r="JUH21" s="530" t="s">
        <v>550</v>
      </c>
      <c r="JUI21" s="530" t="s">
        <v>550</v>
      </c>
      <c r="JUJ21" s="530" t="s">
        <v>550</v>
      </c>
      <c r="JUK21" s="530" t="s">
        <v>550</v>
      </c>
      <c r="JUL21" s="530" t="s">
        <v>550</v>
      </c>
      <c r="JUM21" s="530" t="s">
        <v>550</v>
      </c>
      <c r="JUN21" s="530" t="s">
        <v>550</v>
      </c>
      <c r="JUO21" s="530" t="s">
        <v>550</v>
      </c>
      <c r="JUP21" s="530" t="s">
        <v>550</v>
      </c>
      <c r="JUQ21" s="530" t="s">
        <v>550</v>
      </c>
      <c r="JUR21" s="530" t="s">
        <v>550</v>
      </c>
      <c r="JUS21" s="530" t="s">
        <v>550</v>
      </c>
      <c r="JUT21" s="530" t="s">
        <v>550</v>
      </c>
      <c r="JUU21" s="530" t="s">
        <v>550</v>
      </c>
      <c r="JUV21" s="530" t="s">
        <v>550</v>
      </c>
      <c r="JUW21" s="530" t="s">
        <v>550</v>
      </c>
      <c r="JUX21" s="530" t="s">
        <v>550</v>
      </c>
      <c r="JUY21" s="530" t="s">
        <v>550</v>
      </c>
      <c r="JUZ21" s="530" t="s">
        <v>550</v>
      </c>
      <c r="JVA21" s="530" t="s">
        <v>550</v>
      </c>
      <c r="JVB21" s="530" t="s">
        <v>550</v>
      </c>
      <c r="JVC21" s="530" t="s">
        <v>550</v>
      </c>
      <c r="JVD21" s="530" t="s">
        <v>550</v>
      </c>
      <c r="JVE21" s="530" t="s">
        <v>550</v>
      </c>
      <c r="JVF21" s="530" t="s">
        <v>550</v>
      </c>
      <c r="JVG21" s="530" t="s">
        <v>550</v>
      </c>
      <c r="JVH21" s="530" t="s">
        <v>550</v>
      </c>
      <c r="JVI21" s="530" t="s">
        <v>550</v>
      </c>
      <c r="JVJ21" s="530" t="s">
        <v>550</v>
      </c>
      <c r="JVK21" s="530" t="s">
        <v>550</v>
      </c>
      <c r="JVL21" s="530" t="s">
        <v>550</v>
      </c>
      <c r="JVM21" s="530" t="s">
        <v>550</v>
      </c>
      <c r="JVN21" s="530" t="s">
        <v>550</v>
      </c>
      <c r="JVO21" s="530" t="s">
        <v>550</v>
      </c>
      <c r="JVP21" s="530" t="s">
        <v>550</v>
      </c>
      <c r="JVQ21" s="530" t="s">
        <v>550</v>
      </c>
      <c r="JVR21" s="530" t="s">
        <v>550</v>
      </c>
      <c r="JVS21" s="530" t="s">
        <v>550</v>
      </c>
      <c r="JVT21" s="530" t="s">
        <v>550</v>
      </c>
      <c r="JVU21" s="530" t="s">
        <v>550</v>
      </c>
      <c r="JVV21" s="530" t="s">
        <v>550</v>
      </c>
      <c r="JVW21" s="530" t="s">
        <v>550</v>
      </c>
      <c r="JVX21" s="530" t="s">
        <v>550</v>
      </c>
      <c r="JVY21" s="530" t="s">
        <v>550</v>
      </c>
      <c r="JVZ21" s="530" t="s">
        <v>550</v>
      </c>
      <c r="JWA21" s="530" t="s">
        <v>550</v>
      </c>
      <c r="JWB21" s="530" t="s">
        <v>550</v>
      </c>
      <c r="JWC21" s="530" t="s">
        <v>550</v>
      </c>
      <c r="JWD21" s="530" t="s">
        <v>550</v>
      </c>
      <c r="JWE21" s="530" t="s">
        <v>550</v>
      </c>
      <c r="JWF21" s="530" t="s">
        <v>550</v>
      </c>
      <c r="JWG21" s="530" t="s">
        <v>550</v>
      </c>
      <c r="JWH21" s="530" t="s">
        <v>550</v>
      </c>
      <c r="JWI21" s="530" t="s">
        <v>550</v>
      </c>
      <c r="JWJ21" s="530" t="s">
        <v>550</v>
      </c>
      <c r="JWK21" s="530" t="s">
        <v>550</v>
      </c>
      <c r="JWL21" s="530" t="s">
        <v>550</v>
      </c>
      <c r="JWM21" s="530" t="s">
        <v>550</v>
      </c>
      <c r="JWN21" s="530" t="s">
        <v>550</v>
      </c>
      <c r="JWO21" s="530" t="s">
        <v>550</v>
      </c>
      <c r="JWP21" s="530" t="s">
        <v>550</v>
      </c>
      <c r="JWQ21" s="530" t="s">
        <v>550</v>
      </c>
      <c r="JWR21" s="530" t="s">
        <v>550</v>
      </c>
      <c r="JWS21" s="530" t="s">
        <v>550</v>
      </c>
      <c r="JWT21" s="530" t="s">
        <v>550</v>
      </c>
      <c r="JWU21" s="530" t="s">
        <v>550</v>
      </c>
      <c r="JWV21" s="530" t="s">
        <v>550</v>
      </c>
      <c r="JWW21" s="530" t="s">
        <v>550</v>
      </c>
      <c r="JWX21" s="530" t="s">
        <v>550</v>
      </c>
      <c r="JWY21" s="530" t="s">
        <v>550</v>
      </c>
      <c r="JWZ21" s="530" t="s">
        <v>550</v>
      </c>
      <c r="JXA21" s="530" t="s">
        <v>550</v>
      </c>
      <c r="JXB21" s="530" t="s">
        <v>550</v>
      </c>
      <c r="JXC21" s="530" t="s">
        <v>550</v>
      </c>
      <c r="JXD21" s="530" t="s">
        <v>550</v>
      </c>
      <c r="JXE21" s="530" t="s">
        <v>550</v>
      </c>
      <c r="JXF21" s="530" t="s">
        <v>550</v>
      </c>
      <c r="JXG21" s="530" t="s">
        <v>550</v>
      </c>
      <c r="JXH21" s="530" t="s">
        <v>550</v>
      </c>
      <c r="JXI21" s="530" t="s">
        <v>550</v>
      </c>
      <c r="JXJ21" s="530" t="s">
        <v>550</v>
      </c>
      <c r="JXK21" s="530" t="s">
        <v>550</v>
      </c>
      <c r="JXL21" s="530" t="s">
        <v>550</v>
      </c>
      <c r="JXM21" s="530" t="s">
        <v>550</v>
      </c>
      <c r="JXN21" s="530" t="s">
        <v>550</v>
      </c>
      <c r="JXO21" s="530" t="s">
        <v>550</v>
      </c>
      <c r="JXP21" s="530" t="s">
        <v>550</v>
      </c>
      <c r="JXQ21" s="530" t="s">
        <v>550</v>
      </c>
      <c r="JXR21" s="530" t="s">
        <v>550</v>
      </c>
      <c r="JXS21" s="530" t="s">
        <v>550</v>
      </c>
      <c r="JXT21" s="530" t="s">
        <v>550</v>
      </c>
      <c r="JXU21" s="530" t="s">
        <v>550</v>
      </c>
      <c r="JXV21" s="530" t="s">
        <v>550</v>
      </c>
      <c r="JXW21" s="530" t="s">
        <v>550</v>
      </c>
      <c r="JXX21" s="530" t="s">
        <v>550</v>
      </c>
      <c r="JXY21" s="530" t="s">
        <v>550</v>
      </c>
      <c r="JXZ21" s="530" t="s">
        <v>550</v>
      </c>
      <c r="JYA21" s="530" t="s">
        <v>550</v>
      </c>
      <c r="JYB21" s="530" t="s">
        <v>550</v>
      </c>
      <c r="JYC21" s="530" t="s">
        <v>550</v>
      </c>
      <c r="JYD21" s="530" t="s">
        <v>550</v>
      </c>
      <c r="JYE21" s="530" t="s">
        <v>550</v>
      </c>
      <c r="JYF21" s="530" t="s">
        <v>550</v>
      </c>
      <c r="JYG21" s="530" t="s">
        <v>550</v>
      </c>
      <c r="JYH21" s="530" t="s">
        <v>550</v>
      </c>
      <c r="JYI21" s="530" t="s">
        <v>550</v>
      </c>
      <c r="JYJ21" s="530" t="s">
        <v>550</v>
      </c>
      <c r="JYK21" s="530" t="s">
        <v>550</v>
      </c>
      <c r="JYL21" s="530" t="s">
        <v>550</v>
      </c>
      <c r="JYM21" s="530" t="s">
        <v>550</v>
      </c>
      <c r="JYN21" s="530" t="s">
        <v>550</v>
      </c>
      <c r="JYO21" s="530" t="s">
        <v>550</v>
      </c>
      <c r="JYP21" s="530" t="s">
        <v>550</v>
      </c>
      <c r="JYQ21" s="530" t="s">
        <v>550</v>
      </c>
      <c r="JYR21" s="530" t="s">
        <v>550</v>
      </c>
      <c r="JYS21" s="530" t="s">
        <v>550</v>
      </c>
      <c r="JYT21" s="530" t="s">
        <v>550</v>
      </c>
      <c r="JYU21" s="530" t="s">
        <v>550</v>
      </c>
      <c r="JYV21" s="530" t="s">
        <v>550</v>
      </c>
      <c r="JYW21" s="530" t="s">
        <v>550</v>
      </c>
      <c r="JYX21" s="530" t="s">
        <v>550</v>
      </c>
      <c r="JYY21" s="530" t="s">
        <v>550</v>
      </c>
      <c r="JYZ21" s="530" t="s">
        <v>550</v>
      </c>
      <c r="JZA21" s="530" t="s">
        <v>550</v>
      </c>
      <c r="JZB21" s="530" t="s">
        <v>550</v>
      </c>
      <c r="JZC21" s="530" t="s">
        <v>550</v>
      </c>
      <c r="JZD21" s="530" t="s">
        <v>550</v>
      </c>
      <c r="JZE21" s="530" t="s">
        <v>550</v>
      </c>
      <c r="JZF21" s="530" t="s">
        <v>550</v>
      </c>
      <c r="JZG21" s="530" t="s">
        <v>550</v>
      </c>
      <c r="JZH21" s="530" t="s">
        <v>550</v>
      </c>
      <c r="JZI21" s="530" t="s">
        <v>550</v>
      </c>
      <c r="JZJ21" s="530" t="s">
        <v>550</v>
      </c>
      <c r="JZK21" s="530" t="s">
        <v>550</v>
      </c>
      <c r="JZL21" s="530" t="s">
        <v>550</v>
      </c>
      <c r="JZM21" s="530" t="s">
        <v>550</v>
      </c>
      <c r="JZN21" s="530" t="s">
        <v>550</v>
      </c>
      <c r="JZO21" s="530" t="s">
        <v>550</v>
      </c>
      <c r="JZP21" s="530" t="s">
        <v>550</v>
      </c>
      <c r="JZQ21" s="530" t="s">
        <v>550</v>
      </c>
      <c r="JZR21" s="530" t="s">
        <v>550</v>
      </c>
      <c r="JZS21" s="530" t="s">
        <v>550</v>
      </c>
      <c r="JZT21" s="530" t="s">
        <v>550</v>
      </c>
      <c r="JZU21" s="530" t="s">
        <v>550</v>
      </c>
      <c r="JZV21" s="530" t="s">
        <v>550</v>
      </c>
      <c r="JZW21" s="530" t="s">
        <v>550</v>
      </c>
      <c r="JZX21" s="530" t="s">
        <v>550</v>
      </c>
      <c r="JZY21" s="530" t="s">
        <v>550</v>
      </c>
      <c r="JZZ21" s="530" t="s">
        <v>550</v>
      </c>
      <c r="KAA21" s="530" t="s">
        <v>550</v>
      </c>
      <c r="KAB21" s="530" t="s">
        <v>550</v>
      </c>
      <c r="KAC21" s="530" t="s">
        <v>550</v>
      </c>
      <c r="KAD21" s="530" t="s">
        <v>550</v>
      </c>
      <c r="KAE21" s="530" t="s">
        <v>550</v>
      </c>
      <c r="KAF21" s="530" t="s">
        <v>550</v>
      </c>
      <c r="KAG21" s="530" t="s">
        <v>550</v>
      </c>
      <c r="KAH21" s="530" t="s">
        <v>550</v>
      </c>
      <c r="KAI21" s="530" t="s">
        <v>550</v>
      </c>
      <c r="KAJ21" s="530" t="s">
        <v>550</v>
      </c>
      <c r="KAK21" s="530" t="s">
        <v>550</v>
      </c>
      <c r="KAL21" s="530" t="s">
        <v>550</v>
      </c>
      <c r="KAM21" s="530" t="s">
        <v>550</v>
      </c>
      <c r="KAN21" s="530" t="s">
        <v>550</v>
      </c>
      <c r="KAO21" s="530" t="s">
        <v>550</v>
      </c>
      <c r="KAP21" s="530" t="s">
        <v>550</v>
      </c>
      <c r="KAQ21" s="530" t="s">
        <v>550</v>
      </c>
      <c r="KAR21" s="530" t="s">
        <v>550</v>
      </c>
      <c r="KAS21" s="530" t="s">
        <v>550</v>
      </c>
      <c r="KAT21" s="530" t="s">
        <v>550</v>
      </c>
      <c r="KAU21" s="530" t="s">
        <v>550</v>
      </c>
      <c r="KAV21" s="530" t="s">
        <v>550</v>
      </c>
      <c r="KAW21" s="530" t="s">
        <v>550</v>
      </c>
      <c r="KAX21" s="530" t="s">
        <v>550</v>
      </c>
      <c r="KAY21" s="530" t="s">
        <v>550</v>
      </c>
      <c r="KAZ21" s="530" t="s">
        <v>550</v>
      </c>
      <c r="KBA21" s="530" t="s">
        <v>550</v>
      </c>
      <c r="KBB21" s="530" t="s">
        <v>550</v>
      </c>
      <c r="KBC21" s="530" t="s">
        <v>550</v>
      </c>
      <c r="KBD21" s="530" t="s">
        <v>550</v>
      </c>
      <c r="KBE21" s="530" t="s">
        <v>550</v>
      </c>
      <c r="KBF21" s="530" t="s">
        <v>550</v>
      </c>
      <c r="KBG21" s="530" t="s">
        <v>550</v>
      </c>
      <c r="KBH21" s="530" t="s">
        <v>550</v>
      </c>
      <c r="KBI21" s="530" t="s">
        <v>550</v>
      </c>
      <c r="KBJ21" s="530" t="s">
        <v>550</v>
      </c>
      <c r="KBK21" s="530" t="s">
        <v>550</v>
      </c>
      <c r="KBL21" s="530" t="s">
        <v>550</v>
      </c>
      <c r="KBM21" s="530" t="s">
        <v>550</v>
      </c>
      <c r="KBN21" s="530" t="s">
        <v>550</v>
      </c>
      <c r="KBO21" s="530" t="s">
        <v>550</v>
      </c>
      <c r="KBP21" s="530" t="s">
        <v>550</v>
      </c>
      <c r="KBQ21" s="530" t="s">
        <v>550</v>
      </c>
      <c r="KBR21" s="530" t="s">
        <v>550</v>
      </c>
      <c r="KBS21" s="530" t="s">
        <v>550</v>
      </c>
      <c r="KBT21" s="530" t="s">
        <v>550</v>
      </c>
      <c r="KBU21" s="530" t="s">
        <v>550</v>
      </c>
      <c r="KBV21" s="530" t="s">
        <v>550</v>
      </c>
      <c r="KBW21" s="530" t="s">
        <v>550</v>
      </c>
      <c r="KBX21" s="530" t="s">
        <v>550</v>
      </c>
      <c r="KBY21" s="530" t="s">
        <v>550</v>
      </c>
      <c r="KBZ21" s="530" t="s">
        <v>550</v>
      </c>
      <c r="KCA21" s="530" t="s">
        <v>550</v>
      </c>
      <c r="KCB21" s="530" t="s">
        <v>550</v>
      </c>
      <c r="KCC21" s="530" t="s">
        <v>550</v>
      </c>
      <c r="KCD21" s="530" t="s">
        <v>550</v>
      </c>
      <c r="KCE21" s="530" t="s">
        <v>550</v>
      </c>
      <c r="KCF21" s="530" t="s">
        <v>550</v>
      </c>
      <c r="KCG21" s="530" t="s">
        <v>550</v>
      </c>
      <c r="KCH21" s="530" t="s">
        <v>550</v>
      </c>
      <c r="KCI21" s="530" t="s">
        <v>550</v>
      </c>
      <c r="KCJ21" s="530" t="s">
        <v>550</v>
      </c>
      <c r="KCK21" s="530" t="s">
        <v>550</v>
      </c>
      <c r="KCL21" s="530" t="s">
        <v>550</v>
      </c>
      <c r="KCM21" s="530" t="s">
        <v>550</v>
      </c>
      <c r="KCN21" s="530" t="s">
        <v>550</v>
      </c>
      <c r="KCO21" s="530" t="s">
        <v>550</v>
      </c>
      <c r="KCP21" s="530" t="s">
        <v>550</v>
      </c>
      <c r="KCQ21" s="530" t="s">
        <v>550</v>
      </c>
      <c r="KCR21" s="530" t="s">
        <v>550</v>
      </c>
      <c r="KCS21" s="530" t="s">
        <v>550</v>
      </c>
      <c r="KCT21" s="530" t="s">
        <v>550</v>
      </c>
      <c r="KCU21" s="530" t="s">
        <v>550</v>
      </c>
      <c r="KCV21" s="530" t="s">
        <v>550</v>
      </c>
      <c r="KCW21" s="530" t="s">
        <v>550</v>
      </c>
      <c r="KCX21" s="530" t="s">
        <v>550</v>
      </c>
      <c r="KCY21" s="530" t="s">
        <v>550</v>
      </c>
      <c r="KCZ21" s="530" t="s">
        <v>550</v>
      </c>
      <c r="KDA21" s="530" t="s">
        <v>550</v>
      </c>
      <c r="KDB21" s="530" t="s">
        <v>550</v>
      </c>
      <c r="KDC21" s="530" t="s">
        <v>550</v>
      </c>
      <c r="KDD21" s="530" t="s">
        <v>550</v>
      </c>
      <c r="KDE21" s="530" t="s">
        <v>550</v>
      </c>
      <c r="KDF21" s="530" t="s">
        <v>550</v>
      </c>
      <c r="KDG21" s="530" t="s">
        <v>550</v>
      </c>
      <c r="KDH21" s="530" t="s">
        <v>550</v>
      </c>
      <c r="KDI21" s="530" t="s">
        <v>550</v>
      </c>
      <c r="KDJ21" s="530" t="s">
        <v>550</v>
      </c>
      <c r="KDK21" s="530" t="s">
        <v>550</v>
      </c>
      <c r="KDL21" s="530" t="s">
        <v>550</v>
      </c>
      <c r="KDM21" s="530" t="s">
        <v>550</v>
      </c>
      <c r="KDN21" s="530" t="s">
        <v>550</v>
      </c>
      <c r="KDO21" s="530" t="s">
        <v>550</v>
      </c>
      <c r="KDP21" s="530" t="s">
        <v>550</v>
      </c>
      <c r="KDQ21" s="530" t="s">
        <v>550</v>
      </c>
      <c r="KDR21" s="530" t="s">
        <v>550</v>
      </c>
      <c r="KDS21" s="530" t="s">
        <v>550</v>
      </c>
      <c r="KDT21" s="530" t="s">
        <v>550</v>
      </c>
      <c r="KDU21" s="530" t="s">
        <v>550</v>
      </c>
      <c r="KDV21" s="530" t="s">
        <v>550</v>
      </c>
      <c r="KDW21" s="530" t="s">
        <v>550</v>
      </c>
      <c r="KDX21" s="530" t="s">
        <v>550</v>
      </c>
      <c r="KDY21" s="530" t="s">
        <v>550</v>
      </c>
      <c r="KDZ21" s="530" t="s">
        <v>550</v>
      </c>
      <c r="KEA21" s="530" t="s">
        <v>550</v>
      </c>
      <c r="KEB21" s="530" t="s">
        <v>550</v>
      </c>
      <c r="KEC21" s="530" t="s">
        <v>550</v>
      </c>
      <c r="KED21" s="530" t="s">
        <v>550</v>
      </c>
      <c r="KEE21" s="530" t="s">
        <v>550</v>
      </c>
      <c r="KEF21" s="530" t="s">
        <v>550</v>
      </c>
      <c r="KEG21" s="530" t="s">
        <v>550</v>
      </c>
      <c r="KEH21" s="530" t="s">
        <v>550</v>
      </c>
      <c r="KEI21" s="530" t="s">
        <v>550</v>
      </c>
      <c r="KEJ21" s="530" t="s">
        <v>550</v>
      </c>
      <c r="KEK21" s="530" t="s">
        <v>550</v>
      </c>
      <c r="KEL21" s="530" t="s">
        <v>550</v>
      </c>
      <c r="KEM21" s="530" t="s">
        <v>550</v>
      </c>
      <c r="KEN21" s="530" t="s">
        <v>550</v>
      </c>
      <c r="KEO21" s="530" t="s">
        <v>550</v>
      </c>
      <c r="KEP21" s="530" t="s">
        <v>550</v>
      </c>
      <c r="KEQ21" s="530" t="s">
        <v>550</v>
      </c>
      <c r="KER21" s="530" t="s">
        <v>550</v>
      </c>
      <c r="KES21" s="530" t="s">
        <v>550</v>
      </c>
      <c r="KET21" s="530" t="s">
        <v>550</v>
      </c>
      <c r="KEU21" s="530" t="s">
        <v>550</v>
      </c>
      <c r="KEV21" s="530" t="s">
        <v>550</v>
      </c>
      <c r="KEW21" s="530" t="s">
        <v>550</v>
      </c>
      <c r="KEX21" s="530" t="s">
        <v>550</v>
      </c>
      <c r="KEY21" s="530" t="s">
        <v>550</v>
      </c>
      <c r="KEZ21" s="530" t="s">
        <v>550</v>
      </c>
      <c r="KFA21" s="530" t="s">
        <v>550</v>
      </c>
      <c r="KFB21" s="530" t="s">
        <v>550</v>
      </c>
      <c r="KFC21" s="530" t="s">
        <v>550</v>
      </c>
      <c r="KFD21" s="530" t="s">
        <v>550</v>
      </c>
      <c r="KFE21" s="530" t="s">
        <v>550</v>
      </c>
      <c r="KFF21" s="530" t="s">
        <v>550</v>
      </c>
      <c r="KFG21" s="530" t="s">
        <v>550</v>
      </c>
      <c r="KFH21" s="530" t="s">
        <v>550</v>
      </c>
      <c r="KFI21" s="530" t="s">
        <v>550</v>
      </c>
      <c r="KFJ21" s="530" t="s">
        <v>550</v>
      </c>
      <c r="KFK21" s="530" t="s">
        <v>550</v>
      </c>
      <c r="KFL21" s="530" t="s">
        <v>550</v>
      </c>
      <c r="KFM21" s="530" t="s">
        <v>550</v>
      </c>
      <c r="KFN21" s="530" t="s">
        <v>550</v>
      </c>
      <c r="KFO21" s="530" t="s">
        <v>550</v>
      </c>
      <c r="KFP21" s="530" t="s">
        <v>550</v>
      </c>
      <c r="KFQ21" s="530" t="s">
        <v>550</v>
      </c>
      <c r="KFR21" s="530" t="s">
        <v>550</v>
      </c>
      <c r="KFS21" s="530" t="s">
        <v>550</v>
      </c>
      <c r="KFT21" s="530" t="s">
        <v>550</v>
      </c>
      <c r="KFU21" s="530" t="s">
        <v>550</v>
      </c>
      <c r="KFV21" s="530" t="s">
        <v>550</v>
      </c>
      <c r="KFW21" s="530" t="s">
        <v>550</v>
      </c>
      <c r="KFX21" s="530" t="s">
        <v>550</v>
      </c>
      <c r="KFY21" s="530" t="s">
        <v>550</v>
      </c>
      <c r="KFZ21" s="530" t="s">
        <v>550</v>
      </c>
      <c r="KGA21" s="530" t="s">
        <v>550</v>
      </c>
      <c r="KGB21" s="530" t="s">
        <v>550</v>
      </c>
      <c r="KGC21" s="530" t="s">
        <v>550</v>
      </c>
      <c r="KGD21" s="530" t="s">
        <v>550</v>
      </c>
      <c r="KGE21" s="530" t="s">
        <v>550</v>
      </c>
      <c r="KGF21" s="530" t="s">
        <v>550</v>
      </c>
      <c r="KGG21" s="530" t="s">
        <v>550</v>
      </c>
      <c r="KGH21" s="530" t="s">
        <v>550</v>
      </c>
      <c r="KGI21" s="530" t="s">
        <v>550</v>
      </c>
      <c r="KGJ21" s="530" t="s">
        <v>550</v>
      </c>
      <c r="KGK21" s="530" t="s">
        <v>550</v>
      </c>
      <c r="KGL21" s="530" t="s">
        <v>550</v>
      </c>
      <c r="KGM21" s="530" t="s">
        <v>550</v>
      </c>
      <c r="KGN21" s="530" t="s">
        <v>550</v>
      </c>
      <c r="KGO21" s="530" t="s">
        <v>550</v>
      </c>
      <c r="KGP21" s="530" t="s">
        <v>550</v>
      </c>
      <c r="KGQ21" s="530" t="s">
        <v>550</v>
      </c>
      <c r="KGR21" s="530" t="s">
        <v>550</v>
      </c>
      <c r="KGS21" s="530" t="s">
        <v>550</v>
      </c>
      <c r="KGT21" s="530" t="s">
        <v>550</v>
      </c>
      <c r="KGU21" s="530" t="s">
        <v>550</v>
      </c>
      <c r="KGV21" s="530" t="s">
        <v>550</v>
      </c>
      <c r="KGW21" s="530" t="s">
        <v>550</v>
      </c>
      <c r="KGX21" s="530" t="s">
        <v>550</v>
      </c>
      <c r="KGY21" s="530" t="s">
        <v>550</v>
      </c>
      <c r="KGZ21" s="530" t="s">
        <v>550</v>
      </c>
      <c r="KHA21" s="530" t="s">
        <v>550</v>
      </c>
      <c r="KHB21" s="530" t="s">
        <v>550</v>
      </c>
      <c r="KHC21" s="530" t="s">
        <v>550</v>
      </c>
      <c r="KHD21" s="530" t="s">
        <v>550</v>
      </c>
      <c r="KHE21" s="530" t="s">
        <v>550</v>
      </c>
      <c r="KHF21" s="530" t="s">
        <v>550</v>
      </c>
      <c r="KHG21" s="530" t="s">
        <v>550</v>
      </c>
      <c r="KHH21" s="530" t="s">
        <v>550</v>
      </c>
      <c r="KHI21" s="530" t="s">
        <v>550</v>
      </c>
      <c r="KHJ21" s="530" t="s">
        <v>550</v>
      </c>
      <c r="KHK21" s="530" t="s">
        <v>550</v>
      </c>
      <c r="KHL21" s="530" t="s">
        <v>550</v>
      </c>
      <c r="KHM21" s="530" t="s">
        <v>550</v>
      </c>
      <c r="KHN21" s="530" t="s">
        <v>550</v>
      </c>
      <c r="KHO21" s="530" t="s">
        <v>550</v>
      </c>
      <c r="KHP21" s="530" t="s">
        <v>550</v>
      </c>
      <c r="KHQ21" s="530" t="s">
        <v>550</v>
      </c>
      <c r="KHR21" s="530" t="s">
        <v>550</v>
      </c>
      <c r="KHS21" s="530" t="s">
        <v>550</v>
      </c>
      <c r="KHT21" s="530" t="s">
        <v>550</v>
      </c>
      <c r="KHU21" s="530" t="s">
        <v>550</v>
      </c>
      <c r="KHV21" s="530" t="s">
        <v>550</v>
      </c>
      <c r="KHW21" s="530" t="s">
        <v>550</v>
      </c>
      <c r="KHX21" s="530" t="s">
        <v>550</v>
      </c>
      <c r="KHY21" s="530" t="s">
        <v>550</v>
      </c>
      <c r="KHZ21" s="530" t="s">
        <v>550</v>
      </c>
      <c r="KIA21" s="530" t="s">
        <v>550</v>
      </c>
      <c r="KIB21" s="530" t="s">
        <v>550</v>
      </c>
      <c r="KIC21" s="530" t="s">
        <v>550</v>
      </c>
      <c r="KID21" s="530" t="s">
        <v>550</v>
      </c>
      <c r="KIE21" s="530" t="s">
        <v>550</v>
      </c>
      <c r="KIF21" s="530" t="s">
        <v>550</v>
      </c>
      <c r="KIG21" s="530" t="s">
        <v>550</v>
      </c>
      <c r="KIH21" s="530" t="s">
        <v>550</v>
      </c>
      <c r="KII21" s="530" t="s">
        <v>550</v>
      </c>
      <c r="KIJ21" s="530" t="s">
        <v>550</v>
      </c>
      <c r="KIK21" s="530" t="s">
        <v>550</v>
      </c>
      <c r="KIL21" s="530" t="s">
        <v>550</v>
      </c>
      <c r="KIM21" s="530" t="s">
        <v>550</v>
      </c>
      <c r="KIN21" s="530" t="s">
        <v>550</v>
      </c>
      <c r="KIO21" s="530" t="s">
        <v>550</v>
      </c>
      <c r="KIP21" s="530" t="s">
        <v>550</v>
      </c>
      <c r="KIQ21" s="530" t="s">
        <v>550</v>
      </c>
      <c r="KIR21" s="530" t="s">
        <v>550</v>
      </c>
      <c r="KIS21" s="530" t="s">
        <v>550</v>
      </c>
      <c r="KIT21" s="530" t="s">
        <v>550</v>
      </c>
      <c r="KIU21" s="530" t="s">
        <v>550</v>
      </c>
      <c r="KIV21" s="530" t="s">
        <v>550</v>
      </c>
      <c r="KIW21" s="530" t="s">
        <v>550</v>
      </c>
      <c r="KIX21" s="530" t="s">
        <v>550</v>
      </c>
      <c r="KIY21" s="530" t="s">
        <v>550</v>
      </c>
      <c r="KIZ21" s="530" t="s">
        <v>550</v>
      </c>
      <c r="KJA21" s="530" t="s">
        <v>550</v>
      </c>
      <c r="KJB21" s="530" t="s">
        <v>550</v>
      </c>
      <c r="KJC21" s="530" t="s">
        <v>550</v>
      </c>
      <c r="KJD21" s="530" t="s">
        <v>550</v>
      </c>
      <c r="KJE21" s="530" t="s">
        <v>550</v>
      </c>
      <c r="KJF21" s="530" t="s">
        <v>550</v>
      </c>
      <c r="KJG21" s="530" t="s">
        <v>550</v>
      </c>
      <c r="KJH21" s="530" t="s">
        <v>550</v>
      </c>
      <c r="KJI21" s="530" t="s">
        <v>550</v>
      </c>
      <c r="KJJ21" s="530" t="s">
        <v>550</v>
      </c>
      <c r="KJK21" s="530" t="s">
        <v>550</v>
      </c>
      <c r="KJL21" s="530" t="s">
        <v>550</v>
      </c>
      <c r="KJM21" s="530" t="s">
        <v>550</v>
      </c>
      <c r="KJN21" s="530" t="s">
        <v>550</v>
      </c>
      <c r="KJO21" s="530" t="s">
        <v>550</v>
      </c>
      <c r="KJP21" s="530" t="s">
        <v>550</v>
      </c>
      <c r="KJQ21" s="530" t="s">
        <v>550</v>
      </c>
      <c r="KJR21" s="530" t="s">
        <v>550</v>
      </c>
      <c r="KJS21" s="530" t="s">
        <v>550</v>
      </c>
      <c r="KJT21" s="530" t="s">
        <v>550</v>
      </c>
      <c r="KJU21" s="530" t="s">
        <v>550</v>
      </c>
      <c r="KJV21" s="530" t="s">
        <v>550</v>
      </c>
      <c r="KJW21" s="530" t="s">
        <v>550</v>
      </c>
      <c r="KJX21" s="530" t="s">
        <v>550</v>
      </c>
      <c r="KJY21" s="530" t="s">
        <v>550</v>
      </c>
      <c r="KJZ21" s="530" t="s">
        <v>550</v>
      </c>
      <c r="KKA21" s="530" t="s">
        <v>550</v>
      </c>
      <c r="KKB21" s="530" t="s">
        <v>550</v>
      </c>
      <c r="KKC21" s="530" t="s">
        <v>550</v>
      </c>
      <c r="KKD21" s="530" t="s">
        <v>550</v>
      </c>
      <c r="KKE21" s="530" t="s">
        <v>550</v>
      </c>
      <c r="KKF21" s="530" t="s">
        <v>550</v>
      </c>
      <c r="KKG21" s="530" t="s">
        <v>550</v>
      </c>
      <c r="KKH21" s="530" t="s">
        <v>550</v>
      </c>
      <c r="KKI21" s="530" t="s">
        <v>550</v>
      </c>
      <c r="KKJ21" s="530" t="s">
        <v>550</v>
      </c>
      <c r="KKK21" s="530" t="s">
        <v>550</v>
      </c>
      <c r="KKL21" s="530" t="s">
        <v>550</v>
      </c>
      <c r="KKM21" s="530" t="s">
        <v>550</v>
      </c>
      <c r="KKN21" s="530" t="s">
        <v>550</v>
      </c>
      <c r="KKO21" s="530" t="s">
        <v>550</v>
      </c>
      <c r="KKP21" s="530" t="s">
        <v>550</v>
      </c>
      <c r="KKQ21" s="530" t="s">
        <v>550</v>
      </c>
      <c r="KKR21" s="530" t="s">
        <v>550</v>
      </c>
      <c r="KKS21" s="530" t="s">
        <v>550</v>
      </c>
      <c r="KKT21" s="530" t="s">
        <v>550</v>
      </c>
      <c r="KKU21" s="530" t="s">
        <v>550</v>
      </c>
      <c r="KKV21" s="530" t="s">
        <v>550</v>
      </c>
      <c r="KKW21" s="530" t="s">
        <v>550</v>
      </c>
      <c r="KKX21" s="530" t="s">
        <v>550</v>
      </c>
      <c r="KKY21" s="530" t="s">
        <v>550</v>
      </c>
      <c r="KKZ21" s="530" t="s">
        <v>550</v>
      </c>
      <c r="KLA21" s="530" t="s">
        <v>550</v>
      </c>
      <c r="KLB21" s="530" t="s">
        <v>550</v>
      </c>
      <c r="KLC21" s="530" t="s">
        <v>550</v>
      </c>
      <c r="KLD21" s="530" t="s">
        <v>550</v>
      </c>
      <c r="KLE21" s="530" t="s">
        <v>550</v>
      </c>
      <c r="KLF21" s="530" t="s">
        <v>550</v>
      </c>
      <c r="KLG21" s="530" t="s">
        <v>550</v>
      </c>
      <c r="KLH21" s="530" t="s">
        <v>550</v>
      </c>
      <c r="KLI21" s="530" t="s">
        <v>550</v>
      </c>
      <c r="KLJ21" s="530" t="s">
        <v>550</v>
      </c>
      <c r="KLK21" s="530" t="s">
        <v>550</v>
      </c>
      <c r="KLL21" s="530" t="s">
        <v>550</v>
      </c>
      <c r="KLM21" s="530" t="s">
        <v>550</v>
      </c>
      <c r="KLN21" s="530" t="s">
        <v>550</v>
      </c>
      <c r="KLO21" s="530" t="s">
        <v>550</v>
      </c>
      <c r="KLP21" s="530" t="s">
        <v>550</v>
      </c>
      <c r="KLQ21" s="530" t="s">
        <v>550</v>
      </c>
      <c r="KLR21" s="530" t="s">
        <v>550</v>
      </c>
      <c r="KLS21" s="530" t="s">
        <v>550</v>
      </c>
      <c r="KLT21" s="530" t="s">
        <v>550</v>
      </c>
      <c r="KLU21" s="530" t="s">
        <v>550</v>
      </c>
      <c r="KLV21" s="530" t="s">
        <v>550</v>
      </c>
      <c r="KLW21" s="530" t="s">
        <v>550</v>
      </c>
      <c r="KLX21" s="530" t="s">
        <v>550</v>
      </c>
      <c r="KLY21" s="530" t="s">
        <v>550</v>
      </c>
      <c r="KLZ21" s="530" t="s">
        <v>550</v>
      </c>
      <c r="KMA21" s="530" t="s">
        <v>550</v>
      </c>
      <c r="KMB21" s="530" t="s">
        <v>550</v>
      </c>
      <c r="KMC21" s="530" t="s">
        <v>550</v>
      </c>
      <c r="KMD21" s="530" t="s">
        <v>550</v>
      </c>
      <c r="KME21" s="530" t="s">
        <v>550</v>
      </c>
      <c r="KMF21" s="530" t="s">
        <v>550</v>
      </c>
      <c r="KMG21" s="530" t="s">
        <v>550</v>
      </c>
      <c r="KMH21" s="530" t="s">
        <v>550</v>
      </c>
      <c r="KMI21" s="530" t="s">
        <v>550</v>
      </c>
      <c r="KMJ21" s="530" t="s">
        <v>550</v>
      </c>
      <c r="KMK21" s="530" t="s">
        <v>550</v>
      </c>
      <c r="KML21" s="530" t="s">
        <v>550</v>
      </c>
      <c r="KMM21" s="530" t="s">
        <v>550</v>
      </c>
      <c r="KMN21" s="530" t="s">
        <v>550</v>
      </c>
      <c r="KMO21" s="530" t="s">
        <v>550</v>
      </c>
      <c r="KMP21" s="530" t="s">
        <v>550</v>
      </c>
      <c r="KMQ21" s="530" t="s">
        <v>550</v>
      </c>
      <c r="KMR21" s="530" t="s">
        <v>550</v>
      </c>
      <c r="KMS21" s="530" t="s">
        <v>550</v>
      </c>
      <c r="KMT21" s="530" t="s">
        <v>550</v>
      </c>
      <c r="KMU21" s="530" t="s">
        <v>550</v>
      </c>
      <c r="KMV21" s="530" t="s">
        <v>550</v>
      </c>
      <c r="KMW21" s="530" t="s">
        <v>550</v>
      </c>
      <c r="KMX21" s="530" t="s">
        <v>550</v>
      </c>
      <c r="KMY21" s="530" t="s">
        <v>550</v>
      </c>
      <c r="KMZ21" s="530" t="s">
        <v>550</v>
      </c>
      <c r="KNA21" s="530" t="s">
        <v>550</v>
      </c>
      <c r="KNB21" s="530" t="s">
        <v>550</v>
      </c>
      <c r="KNC21" s="530" t="s">
        <v>550</v>
      </c>
      <c r="KND21" s="530" t="s">
        <v>550</v>
      </c>
      <c r="KNE21" s="530" t="s">
        <v>550</v>
      </c>
      <c r="KNF21" s="530" t="s">
        <v>550</v>
      </c>
      <c r="KNG21" s="530" t="s">
        <v>550</v>
      </c>
      <c r="KNH21" s="530" t="s">
        <v>550</v>
      </c>
      <c r="KNI21" s="530" t="s">
        <v>550</v>
      </c>
      <c r="KNJ21" s="530" t="s">
        <v>550</v>
      </c>
      <c r="KNK21" s="530" t="s">
        <v>550</v>
      </c>
      <c r="KNL21" s="530" t="s">
        <v>550</v>
      </c>
      <c r="KNM21" s="530" t="s">
        <v>550</v>
      </c>
      <c r="KNN21" s="530" t="s">
        <v>550</v>
      </c>
      <c r="KNO21" s="530" t="s">
        <v>550</v>
      </c>
      <c r="KNP21" s="530" t="s">
        <v>550</v>
      </c>
      <c r="KNQ21" s="530" t="s">
        <v>550</v>
      </c>
      <c r="KNR21" s="530" t="s">
        <v>550</v>
      </c>
      <c r="KNS21" s="530" t="s">
        <v>550</v>
      </c>
      <c r="KNT21" s="530" t="s">
        <v>550</v>
      </c>
      <c r="KNU21" s="530" t="s">
        <v>550</v>
      </c>
      <c r="KNV21" s="530" t="s">
        <v>550</v>
      </c>
      <c r="KNW21" s="530" t="s">
        <v>550</v>
      </c>
      <c r="KNX21" s="530" t="s">
        <v>550</v>
      </c>
      <c r="KNY21" s="530" t="s">
        <v>550</v>
      </c>
      <c r="KNZ21" s="530" t="s">
        <v>550</v>
      </c>
      <c r="KOA21" s="530" t="s">
        <v>550</v>
      </c>
      <c r="KOB21" s="530" t="s">
        <v>550</v>
      </c>
      <c r="KOC21" s="530" t="s">
        <v>550</v>
      </c>
      <c r="KOD21" s="530" t="s">
        <v>550</v>
      </c>
      <c r="KOE21" s="530" t="s">
        <v>550</v>
      </c>
      <c r="KOF21" s="530" t="s">
        <v>550</v>
      </c>
      <c r="KOG21" s="530" t="s">
        <v>550</v>
      </c>
      <c r="KOH21" s="530" t="s">
        <v>550</v>
      </c>
      <c r="KOI21" s="530" t="s">
        <v>550</v>
      </c>
      <c r="KOJ21" s="530" t="s">
        <v>550</v>
      </c>
      <c r="KOK21" s="530" t="s">
        <v>550</v>
      </c>
      <c r="KOL21" s="530" t="s">
        <v>550</v>
      </c>
      <c r="KOM21" s="530" t="s">
        <v>550</v>
      </c>
      <c r="KON21" s="530" t="s">
        <v>550</v>
      </c>
      <c r="KOO21" s="530" t="s">
        <v>550</v>
      </c>
      <c r="KOP21" s="530" t="s">
        <v>550</v>
      </c>
      <c r="KOQ21" s="530" t="s">
        <v>550</v>
      </c>
      <c r="KOR21" s="530" t="s">
        <v>550</v>
      </c>
      <c r="KOS21" s="530" t="s">
        <v>550</v>
      </c>
      <c r="KOT21" s="530" t="s">
        <v>550</v>
      </c>
      <c r="KOU21" s="530" t="s">
        <v>550</v>
      </c>
      <c r="KOV21" s="530" t="s">
        <v>550</v>
      </c>
      <c r="KOW21" s="530" t="s">
        <v>550</v>
      </c>
      <c r="KOX21" s="530" t="s">
        <v>550</v>
      </c>
      <c r="KOY21" s="530" t="s">
        <v>550</v>
      </c>
      <c r="KOZ21" s="530" t="s">
        <v>550</v>
      </c>
      <c r="KPA21" s="530" t="s">
        <v>550</v>
      </c>
      <c r="KPB21" s="530" t="s">
        <v>550</v>
      </c>
      <c r="KPC21" s="530" t="s">
        <v>550</v>
      </c>
      <c r="KPD21" s="530" t="s">
        <v>550</v>
      </c>
      <c r="KPE21" s="530" t="s">
        <v>550</v>
      </c>
      <c r="KPF21" s="530" t="s">
        <v>550</v>
      </c>
      <c r="KPG21" s="530" t="s">
        <v>550</v>
      </c>
      <c r="KPH21" s="530" t="s">
        <v>550</v>
      </c>
      <c r="KPI21" s="530" t="s">
        <v>550</v>
      </c>
      <c r="KPJ21" s="530" t="s">
        <v>550</v>
      </c>
      <c r="KPK21" s="530" t="s">
        <v>550</v>
      </c>
      <c r="KPL21" s="530" t="s">
        <v>550</v>
      </c>
      <c r="KPM21" s="530" t="s">
        <v>550</v>
      </c>
      <c r="KPN21" s="530" t="s">
        <v>550</v>
      </c>
      <c r="KPO21" s="530" t="s">
        <v>550</v>
      </c>
      <c r="KPP21" s="530" t="s">
        <v>550</v>
      </c>
      <c r="KPQ21" s="530" t="s">
        <v>550</v>
      </c>
      <c r="KPR21" s="530" t="s">
        <v>550</v>
      </c>
      <c r="KPS21" s="530" t="s">
        <v>550</v>
      </c>
      <c r="KPT21" s="530" t="s">
        <v>550</v>
      </c>
      <c r="KPU21" s="530" t="s">
        <v>550</v>
      </c>
      <c r="KPV21" s="530" t="s">
        <v>550</v>
      </c>
      <c r="KPW21" s="530" t="s">
        <v>550</v>
      </c>
      <c r="KPX21" s="530" t="s">
        <v>550</v>
      </c>
      <c r="KPY21" s="530" t="s">
        <v>550</v>
      </c>
      <c r="KPZ21" s="530" t="s">
        <v>550</v>
      </c>
      <c r="KQA21" s="530" t="s">
        <v>550</v>
      </c>
      <c r="KQB21" s="530" t="s">
        <v>550</v>
      </c>
      <c r="KQC21" s="530" t="s">
        <v>550</v>
      </c>
      <c r="KQD21" s="530" t="s">
        <v>550</v>
      </c>
      <c r="KQE21" s="530" t="s">
        <v>550</v>
      </c>
      <c r="KQF21" s="530" t="s">
        <v>550</v>
      </c>
      <c r="KQG21" s="530" t="s">
        <v>550</v>
      </c>
      <c r="KQH21" s="530" t="s">
        <v>550</v>
      </c>
      <c r="KQI21" s="530" t="s">
        <v>550</v>
      </c>
      <c r="KQJ21" s="530" t="s">
        <v>550</v>
      </c>
      <c r="KQK21" s="530" t="s">
        <v>550</v>
      </c>
      <c r="KQL21" s="530" t="s">
        <v>550</v>
      </c>
      <c r="KQM21" s="530" t="s">
        <v>550</v>
      </c>
      <c r="KQN21" s="530" t="s">
        <v>550</v>
      </c>
      <c r="KQO21" s="530" t="s">
        <v>550</v>
      </c>
      <c r="KQP21" s="530" t="s">
        <v>550</v>
      </c>
      <c r="KQQ21" s="530" t="s">
        <v>550</v>
      </c>
      <c r="KQR21" s="530" t="s">
        <v>550</v>
      </c>
      <c r="KQS21" s="530" t="s">
        <v>550</v>
      </c>
      <c r="KQT21" s="530" t="s">
        <v>550</v>
      </c>
      <c r="KQU21" s="530" t="s">
        <v>550</v>
      </c>
      <c r="KQV21" s="530" t="s">
        <v>550</v>
      </c>
      <c r="KQW21" s="530" t="s">
        <v>550</v>
      </c>
      <c r="KQX21" s="530" t="s">
        <v>550</v>
      </c>
      <c r="KQY21" s="530" t="s">
        <v>550</v>
      </c>
      <c r="KQZ21" s="530" t="s">
        <v>550</v>
      </c>
      <c r="KRA21" s="530" t="s">
        <v>550</v>
      </c>
      <c r="KRB21" s="530" t="s">
        <v>550</v>
      </c>
      <c r="KRC21" s="530" t="s">
        <v>550</v>
      </c>
      <c r="KRD21" s="530" t="s">
        <v>550</v>
      </c>
      <c r="KRE21" s="530" t="s">
        <v>550</v>
      </c>
      <c r="KRF21" s="530" t="s">
        <v>550</v>
      </c>
      <c r="KRG21" s="530" t="s">
        <v>550</v>
      </c>
      <c r="KRH21" s="530" t="s">
        <v>550</v>
      </c>
      <c r="KRI21" s="530" t="s">
        <v>550</v>
      </c>
      <c r="KRJ21" s="530" t="s">
        <v>550</v>
      </c>
      <c r="KRK21" s="530" t="s">
        <v>550</v>
      </c>
      <c r="KRL21" s="530" t="s">
        <v>550</v>
      </c>
      <c r="KRM21" s="530" t="s">
        <v>550</v>
      </c>
      <c r="KRN21" s="530" t="s">
        <v>550</v>
      </c>
      <c r="KRO21" s="530" t="s">
        <v>550</v>
      </c>
      <c r="KRP21" s="530" t="s">
        <v>550</v>
      </c>
      <c r="KRQ21" s="530" t="s">
        <v>550</v>
      </c>
      <c r="KRR21" s="530" t="s">
        <v>550</v>
      </c>
      <c r="KRS21" s="530" t="s">
        <v>550</v>
      </c>
      <c r="KRT21" s="530" t="s">
        <v>550</v>
      </c>
      <c r="KRU21" s="530" t="s">
        <v>550</v>
      </c>
      <c r="KRV21" s="530" t="s">
        <v>550</v>
      </c>
      <c r="KRW21" s="530" t="s">
        <v>550</v>
      </c>
      <c r="KRX21" s="530" t="s">
        <v>550</v>
      </c>
      <c r="KRY21" s="530" t="s">
        <v>550</v>
      </c>
      <c r="KRZ21" s="530" t="s">
        <v>550</v>
      </c>
      <c r="KSA21" s="530" t="s">
        <v>550</v>
      </c>
      <c r="KSB21" s="530" t="s">
        <v>550</v>
      </c>
      <c r="KSC21" s="530" t="s">
        <v>550</v>
      </c>
      <c r="KSD21" s="530" t="s">
        <v>550</v>
      </c>
      <c r="KSE21" s="530" t="s">
        <v>550</v>
      </c>
      <c r="KSF21" s="530" t="s">
        <v>550</v>
      </c>
      <c r="KSG21" s="530" t="s">
        <v>550</v>
      </c>
      <c r="KSH21" s="530" t="s">
        <v>550</v>
      </c>
      <c r="KSI21" s="530" t="s">
        <v>550</v>
      </c>
      <c r="KSJ21" s="530" t="s">
        <v>550</v>
      </c>
      <c r="KSK21" s="530" t="s">
        <v>550</v>
      </c>
      <c r="KSL21" s="530" t="s">
        <v>550</v>
      </c>
      <c r="KSM21" s="530" t="s">
        <v>550</v>
      </c>
      <c r="KSN21" s="530" t="s">
        <v>550</v>
      </c>
      <c r="KSO21" s="530" t="s">
        <v>550</v>
      </c>
      <c r="KSP21" s="530" t="s">
        <v>550</v>
      </c>
      <c r="KSQ21" s="530" t="s">
        <v>550</v>
      </c>
      <c r="KSR21" s="530" t="s">
        <v>550</v>
      </c>
      <c r="KSS21" s="530" t="s">
        <v>550</v>
      </c>
      <c r="KST21" s="530" t="s">
        <v>550</v>
      </c>
      <c r="KSU21" s="530" t="s">
        <v>550</v>
      </c>
      <c r="KSV21" s="530" t="s">
        <v>550</v>
      </c>
      <c r="KSW21" s="530" t="s">
        <v>550</v>
      </c>
      <c r="KSX21" s="530" t="s">
        <v>550</v>
      </c>
      <c r="KSY21" s="530" t="s">
        <v>550</v>
      </c>
      <c r="KSZ21" s="530" t="s">
        <v>550</v>
      </c>
      <c r="KTA21" s="530" t="s">
        <v>550</v>
      </c>
      <c r="KTB21" s="530" t="s">
        <v>550</v>
      </c>
      <c r="KTC21" s="530" t="s">
        <v>550</v>
      </c>
      <c r="KTD21" s="530" t="s">
        <v>550</v>
      </c>
      <c r="KTE21" s="530" t="s">
        <v>550</v>
      </c>
      <c r="KTF21" s="530" t="s">
        <v>550</v>
      </c>
      <c r="KTG21" s="530" t="s">
        <v>550</v>
      </c>
      <c r="KTH21" s="530" t="s">
        <v>550</v>
      </c>
      <c r="KTI21" s="530" t="s">
        <v>550</v>
      </c>
      <c r="KTJ21" s="530" t="s">
        <v>550</v>
      </c>
      <c r="KTK21" s="530" t="s">
        <v>550</v>
      </c>
      <c r="KTL21" s="530" t="s">
        <v>550</v>
      </c>
      <c r="KTM21" s="530" t="s">
        <v>550</v>
      </c>
      <c r="KTN21" s="530" t="s">
        <v>550</v>
      </c>
      <c r="KTO21" s="530" t="s">
        <v>550</v>
      </c>
      <c r="KTP21" s="530" t="s">
        <v>550</v>
      </c>
      <c r="KTQ21" s="530" t="s">
        <v>550</v>
      </c>
      <c r="KTR21" s="530" t="s">
        <v>550</v>
      </c>
      <c r="KTS21" s="530" t="s">
        <v>550</v>
      </c>
      <c r="KTT21" s="530" t="s">
        <v>550</v>
      </c>
      <c r="KTU21" s="530" t="s">
        <v>550</v>
      </c>
      <c r="KTV21" s="530" t="s">
        <v>550</v>
      </c>
      <c r="KTW21" s="530" t="s">
        <v>550</v>
      </c>
      <c r="KTX21" s="530" t="s">
        <v>550</v>
      </c>
      <c r="KTY21" s="530" t="s">
        <v>550</v>
      </c>
      <c r="KTZ21" s="530" t="s">
        <v>550</v>
      </c>
      <c r="KUA21" s="530" t="s">
        <v>550</v>
      </c>
      <c r="KUB21" s="530" t="s">
        <v>550</v>
      </c>
      <c r="KUC21" s="530" t="s">
        <v>550</v>
      </c>
      <c r="KUD21" s="530" t="s">
        <v>550</v>
      </c>
      <c r="KUE21" s="530" t="s">
        <v>550</v>
      </c>
      <c r="KUF21" s="530" t="s">
        <v>550</v>
      </c>
      <c r="KUG21" s="530" t="s">
        <v>550</v>
      </c>
      <c r="KUH21" s="530" t="s">
        <v>550</v>
      </c>
      <c r="KUI21" s="530" t="s">
        <v>550</v>
      </c>
      <c r="KUJ21" s="530" t="s">
        <v>550</v>
      </c>
      <c r="KUK21" s="530" t="s">
        <v>550</v>
      </c>
      <c r="KUL21" s="530" t="s">
        <v>550</v>
      </c>
      <c r="KUM21" s="530" t="s">
        <v>550</v>
      </c>
      <c r="KUN21" s="530" t="s">
        <v>550</v>
      </c>
      <c r="KUO21" s="530" t="s">
        <v>550</v>
      </c>
      <c r="KUP21" s="530" t="s">
        <v>550</v>
      </c>
      <c r="KUQ21" s="530" t="s">
        <v>550</v>
      </c>
      <c r="KUR21" s="530" t="s">
        <v>550</v>
      </c>
      <c r="KUS21" s="530" t="s">
        <v>550</v>
      </c>
      <c r="KUT21" s="530" t="s">
        <v>550</v>
      </c>
      <c r="KUU21" s="530" t="s">
        <v>550</v>
      </c>
      <c r="KUV21" s="530" t="s">
        <v>550</v>
      </c>
      <c r="KUW21" s="530" t="s">
        <v>550</v>
      </c>
      <c r="KUX21" s="530" t="s">
        <v>550</v>
      </c>
      <c r="KUY21" s="530" t="s">
        <v>550</v>
      </c>
      <c r="KUZ21" s="530" t="s">
        <v>550</v>
      </c>
      <c r="KVA21" s="530" t="s">
        <v>550</v>
      </c>
      <c r="KVB21" s="530" t="s">
        <v>550</v>
      </c>
      <c r="KVC21" s="530" t="s">
        <v>550</v>
      </c>
      <c r="KVD21" s="530" t="s">
        <v>550</v>
      </c>
      <c r="KVE21" s="530" t="s">
        <v>550</v>
      </c>
      <c r="KVF21" s="530" t="s">
        <v>550</v>
      </c>
      <c r="KVG21" s="530" t="s">
        <v>550</v>
      </c>
      <c r="KVH21" s="530" t="s">
        <v>550</v>
      </c>
      <c r="KVI21" s="530" t="s">
        <v>550</v>
      </c>
      <c r="KVJ21" s="530" t="s">
        <v>550</v>
      </c>
      <c r="KVK21" s="530" t="s">
        <v>550</v>
      </c>
      <c r="KVL21" s="530" t="s">
        <v>550</v>
      </c>
      <c r="KVM21" s="530" t="s">
        <v>550</v>
      </c>
      <c r="KVN21" s="530" t="s">
        <v>550</v>
      </c>
      <c r="KVO21" s="530" t="s">
        <v>550</v>
      </c>
      <c r="KVP21" s="530" t="s">
        <v>550</v>
      </c>
      <c r="KVQ21" s="530" t="s">
        <v>550</v>
      </c>
      <c r="KVR21" s="530" t="s">
        <v>550</v>
      </c>
      <c r="KVS21" s="530" t="s">
        <v>550</v>
      </c>
      <c r="KVT21" s="530" t="s">
        <v>550</v>
      </c>
      <c r="KVU21" s="530" t="s">
        <v>550</v>
      </c>
      <c r="KVV21" s="530" t="s">
        <v>550</v>
      </c>
      <c r="KVW21" s="530" t="s">
        <v>550</v>
      </c>
      <c r="KVX21" s="530" t="s">
        <v>550</v>
      </c>
      <c r="KVY21" s="530" t="s">
        <v>550</v>
      </c>
      <c r="KVZ21" s="530" t="s">
        <v>550</v>
      </c>
      <c r="KWA21" s="530" t="s">
        <v>550</v>
      </c>
      <c r="KWB21" s="530" t="s">
        <v>550</v>
      </c>
      <c r="KWC21" s="530" t="s">
        <v>550</v>
      </c>
      <c r="KWD21" s="530" t="s">
        <v>550</v>
      </c>
      <c r="KWE21" s="530" t="s">
        <v>550</v>
      </c>
      <c r="KWF21" s="530" t="s">
        <v>550</v>
      </c>
      <c r="KWG21" s="530" t="s">
        <v>550</v>
      </c>
      <c r="KWH21" s="530" t="s">
        <v>550</v>
      </c>
      <c r="KWI21" s="530" t="s">
        <v>550</v>
      </c>
      <c r="KWJ21" s="530" t="s">
        <v>550</v>
      </c>
      <c r="KWK21" s="530" t="s">
        <v>550</v>
      </c>
      <c r="KWL21" s="530" t="s">
        <v>550</v>
      </c>
      <c r="KWM21" s="530" t="s">
        <v>550</v>
      </c>
      <c r="KWN21" s="530" t="s">
        <v>550</v>
      </c>
      <c r="KWO21" s="530" t="s">
        <v>550</v>
      </c>
      <c r="KWP21" s="530" t="s">
        <v>550</v>
      </c>
      <c r="KWQ21" s="530" t="s">
        <v>550</v>
      </c>
      <c r="KWR21" s="530" t="s">
        <v>550</v>
      </c>
      <c r="KWS21" s="530" t="s">
        <v>550</v>
      </c>
      <c r="KWT21" s="530" t="s">
        <v>550</v>
      </c>
      <c r="KWU21" s="530" t="s">
        <v>550</v>
      </c>
      <c r="KWV21" s="530" t="s">
        <v>550</v>
      </c>
      <c r="KWW21" s="530" t="s">
        <v>550</v>
      </c>
      <c r="KWX21" s="530" t="s">
        <v>550</v>
      </c>
      <c r="KWY21" s="530" t="s">
        <v>550</v>
      </c>
      <c r="KWZ21" s="530" t="s">
        <v>550</v>
      </c>
      <c r="KXA21" s="530" t="s">
        <v>550</v>
      </c>
      <c r="KXB21" s="530" t="s">
        <v>550</v>
      </c>
      <c r="KXC21" s="530" t="s">
        <v>550</v>
      </c>
      <c r="KXD21" s="530" t="s">
        <v>550</v>
      </c>
      <c r="KXE21" s="530" t="s">
        <v>550</v>
      </c>
      <c r="KXF21" s="530" t="s">
        <v>550</v>
      </c>
      <c r="KXG21" s="530" t="s">
        <v>550</v>
      </c>
      <c r="KXH21" s="530" t="s">
        <v>550</v>
      </c>
      <c r="KXI21" s="530" t="s">
        <v>550</v>
      </c>
      <c r="KXJ21" s="530" t="s">
        <v>550</v>
      </c>
      <c r="KXK21" s="530" t="s">
        <v>550</v>
      </c>
      <c r="KXL21" s="530" t="s">
        <v>550</v>
      </c>
      <c r="KXM21" s="530" t="s">
        <v>550</v>
      </c>
      <c r="KXN21" s="530" t="s">
        <v>550</v>
      </c>
      <c r="KXO21" s="530" t="s">
        <v>550</v>
      </c>
      <c r="KXP21" s="530" t="s">
        <v>550</v>
      </c>
      <c r="KXQ21" s="530" t="s">
        <v>550</v>
      </c>
      <c r="KXR21" s="530" t="s">
        <v>550</v>
      </c>
      <c r="KXS21" s="530" t="s">
        <v>550</v>
      </c>
      <c r="KXT21" s="530" t="s">
        <v>550</v>
      </c>
      <c r="KXU21" s="530" t="s">
        <v>550</v>
      </c>
      <c r="KXV21" s="530" t="s">
        <v>550</v>
      </c>
      <c r="KXW21" s="530" t="s">
        <v>550</v>
      </c>
      <c r="KXX21" s="530" t="s">
        <v>550</v>
      </c>
      <c r="KXY21" s="530" t="s">
        <v>550</v>
      </c>
      <c r="KXZ21" s="530" t="s">
        <v>550</v>
      </c>
      <c r="KYA21" s="530" t="s">
        <v>550</v>
      </c>
      <c r="KYB21" s="530" t="s">
        <v>550</v>
      </c>
      <c r="KYC21" s="530" t="s">
        <v>550</v>
      </c>
      <c r="KYD21" s="530" t="s">
        <v>550</v>
      </c>
      <c r="KYE21" s="530" t="s">
        <v>550</v>
      </c>
      <c r="KYF21" s="530" t="s">
        <v>550</v>
      </c>
      <c r="KYG21" s="530" t="s">
        <v>550</v>
      </c>
      <c r="KYH21" s="530" t="s">
        <v>550</v>
      </c>
      <c r="KYI21" s="530" t="s">
        <v>550</v>
      </c>
      <c r="KYJ21" s="530" t="s">
        <v>550</v>
      </c>
      <c r="KYK21" s="530" t="s">
        <v>550</v>
      </c>
      <c r="KYL21" s="530" t="s">
        <v>550</v>
      </c>
      <c r="KYM21" s="530" t="s">
        <v>550</v>
      </c>
      <c r="KYN21" s="530" t="s">
        <v>550</v>
      </c>
      <c r="KYO21" s="530" t="s">
        <v>550</v>
      </c>
      <c r="KYP21" s="530" t="s">
        <v>550</v>
      </c>
      <c r="KYQ21" s="530" t="s">
        <v>550</v>
      </c>
      <c r="KYR21" s="530" t="s">
        <v>550</v>
      </c>
      <c r="KYS21" s="530" t="s">
        <v>550</v>
      </c>
      <c r="KYT21" s="530" t="s">
        <v>550</v>
      </c>
      <c r="KYU21" s="530" t="s">
        <v>550</v>
      </c>
      <c r="KYV21" s="530" t="s">
        <v>550</v>
      </c>
      <c r="KYW21" s="530" t="s">
        <v>550</v>
      </c>
      <c r="KYX21" s="530" t="s">
        <v>550</v>
      </c>
      <c r="KYY21" s="530" t="s">
        <v>550</v>
      </c>
      <c r="KYZ21" s="530" t="s">
        <v>550</v>
      </c>
      <c r="KZA21" s="530" t="s">
        <v>550</v>
      </c>
      <c r="KZB21" s="530" t="s">
        <v>550</v>
      </c>
      <c r="KZC21" s="530" t="s">
        <v>550</v>
      </c>
      <c r="KZD21" s="530" t="s">
        <v>550</v>
      </c>
      <c r="KZE21" s="530" t="s">
        <v>550</v>
      </c>
      <c r="KZF21" s="530" t="s">
        <v>550</v>
      </c>
      <c r="KZG21" s="530" t="s">
        <v>550</v>
      </c>
      <c r="KZH21" s="530" t="s">
        <v>550</v>
      </c>
      <c r="KZI21" s="530" t="s">
        <v>550</v>
      </c>
      <c r="KZJ21" s="530" t="s">
        <v>550</v>
      </c>
      <c r="KZK21" s="530" t="s">
        <v>550</v>
      </c>
      <c r="KZL21" s="530" t="s">
        <v>550</v>
      </c>
      <c r="KZM21" s="530" t="s">
        <v>550</v>
      </c>
      <c r="KZN21" s="530" t="s">
        <v>550</v>
      </c>
      <c r="KZO21" s="530" t="s">
        <v>550</v>
      </c>
      <c r="KZP21" s="530" t="s">
        <v>550</v>
      </c>
      <c r="KZQ21" s="530" t="s">
        <v>550</v>
      </c>
      <c r="KZR21" s="530" t="s">
        <v>550</v>
      </c>
      <c r="KZS21" s="530" t="s">
        <v>550</v>
      </c>
      <c r="KZT21" s="530" t="s">
        <v>550</v>
      </c>
      <c r="KZU21" s="530" t="s">
        <v>550</v>
      </c>
      <c r="KZV21" s="530" t="s">
        <v>550</v>
      </c>
      <c r="KZW21" s="530" t="s">
        <v>550</v>
      </c>
      <c r="KZX21" s="530" t="s">
        <v>550</v>
      </c>
      <c r="KZY21" s="530" t="s">
        <v>550</v>
      </c>
      <c r="KZZ21" s="530" t="s">
        <v>550</v>
      </c>
      <c r="LAA21" s="530" t="s">
        <v>550</v>
      </c>
      <c r="LAB21" s="530" t="s">
        <v>550</v>
      </c>
      <c r="LAC21" s="530" t="s">
        <v>550</v>
      </c>
      <c r="LAD21" s="530" t="s">
        <v>550</v>
      </c>
      <c r="LAE21" s="530" t="s">
        <v>550</v>
      </c>
      <c r="LAF21" s="530" t="s">
        <v>550</v>
      </c>
      <c r="LAG21" s="530" t="s">
        <v>550</v>
      </c>
      <c r="LAH21" s="530" t="s">
        <v>550</v>
      </c>
      <c r="LAI21" s="530" t="s">
        <v>550</v>
      </c>
      <c r="LAJ21" s="530" t="s">
        <v>550</v>
      </c>
      <c r="LAK21" s="530" t="s">
        <v>550</v>
      </c>
      <c r="LAL21" s="530" t="s">
        <v>550</v>
      </c>
      <c r="LAM21" s="530" t="s">
        <v>550</v>
      </c>
      <c r="LAN21" s="530" t="s">
        <v>550</v>
      </c>
      <c r="LAO21" s="530" t="s">
        <v>550</v>
      </c>
      <c r="LAP21" s="530" t="s">
        <v>550</v>
      </c>
      <c r="LAQ21" s="530" t="s">
        <v>550</v>
      </c>
      <c r="LAR21" s="530" t="s">
        <v>550</v>
      </c>
      <c r="LAS21" s="530" t="s">
        <v>550</v>
      </c>
      <c r="LAT21" s="530" t="s">
        <v>550</v>
      </c>
      <c r="LAU21" s="530" t="s">
        <v>550</v>
      </c>
      <c r="LAV21" s="530" t="s">
        <v>550</v>
      </c>
      <c r="LAW21" s="530" t="s">
        <v>550</v>
      </c>
      <c r="LAX21" s="530" t="s">
        <v>550</v>
      </c>
      <c r="LAY21" s="530" t="s">
        <v>550</v>
      </c>
      <c r="LAZ21" s="530" t="s">
        <v>550</v>
      </c>
      <c r="LBA21" s="530" t="s">
        <v>550</v>
      </c>
      <c r="LBB21" s="530" t="s">
        <v>550</v>
      </c>
      <c r="LBC21" s="530" t="s">
        <v>550</v>
      </c>
      <c r="LBD21" s="530" t="s">
        <v>550</v>
      </c>
      <c r="LBE21" s="530" t="s">
        <v>550</v>
      </c>
      <c r="LBF21" s="530" t="s">
        <v>550</v>
      </c>
      <c r="LBG21" s="530" t="s">
        <v>550</v>
      </c>
      <c r="LBH21" s="530" t="s">
        <v>550</v>
      </c>
      <c r="LBI21" s="530" t="s">
        <v>550</v>
      </c>
      <c r="LBJ21" s="530" t="s">
        <v>550</v>
      </c>
      <c r="LBK21" s="530" t="s">
        <v>550</v>
      </c>
      <c r="LBL21" s="530" t="s">
        <v>550</v>
      </c>
      <c r="LBM21" s="530" t="s">
        <v>550</v>
      </c>
      <c r="LBN21" s="530" t="s">
        <v>550</v>
      </c>
      <c r="LBO21" s="530" t="s">
        <v>550</v>
      </c>
      <c r="LBP21" s="530" t="s">
        <v>550</v>
      </c>
      <c r="LBQ21" s="530" t="s">
        <v>550</v>
      </c>
      <c r="LBR21" s="530" t="s">
        <v>550</v>
      </c>
      <c r="LBS21" s="530" t="s">
        <v>550</v>
      </c>
      <c r="LBT21" s="530" t="s">
        <v>550</v>
      </c>
      <c r="LBU21" s="530" t="s">
        <v>550</v>
      </c>
      <c r="LBV21" s="530" t="s">
        <v>550</v>
      </c>
      <c r="LBW21" s="530" t="s">
        <v>550</v>
      </c>
      <c r="LBX21" s="530" t="s">
        <v>550</v>
      </c>
      <c r="LBY21" s="530" t="s">
        <v>550</v>
      </c>
      <c r="LBZ21" s="530" t="s">
        <v>550</v>
      </c>
      <c r="LCA21" s="530" t="s">
        <v>550</v>
      </c>
      <c r="LCB21" s="530" t="s">
        <v>550</v>
      </c>
      <c r="LCC21" s="530" t="s">
        <v>550</v>
      </c>
      <c r="LCD21" s="530" t="s">
        <v>550</v>
      </c>
      <c r="LCE21" s="530" t="s">
        <v>550</v>
      </c>
      <c r="LCF21" s="530" t="s">
        <v>550</v>
      </c>
      <c r="LCG21" s="530" t="s">
        <v>550</v>
      </c>
      <c r="LCH21" s="530" t="s">
        <v>550</v>
      </c>
      <c r="LCI21" s="530" t="s">
        <v>550</v>
      </c>
      <c r="LCJ21" s="530" t="s">
        <v>550</v>
      </c>
      <c r="LCK21" s="530" t="s">
        <v>550</v>
      </c>
      <c r="LCL21" s="530" t="s">
        <v>550</v>
      </c>
      <c r="LCM21" s="530" t="s">
        <v>550</v>
      </c>
      <c r="LCN21" s="530" t="s">
        <v>550</v>
      </c>
      <c r="LCO21" s="530" t="s">
        <v>550</v>
      </c>
      <c r="LCP21" s="530" t="s">
        <v>550</v>
      </c>
      <c r="LCQ21" s="530" t="s">
        <v>550</v>
      </c>
      <c r="LCR21" s="530" t="s">
        <v>550</v>
      </c>
      <c r="LCS21" s="530" t="s">
        <v>550</v>
      </c>
      <c r="LCT21" s="530" t="s">
        <v>550</v>
      </c>
      <c r="LCU21" s="530" t="s">
        <v>550</v>
      </c>
      <c r="LCV21" s="530" t="s">
        <v>550</v>
      </c>
      <c r="LCW21" s="530" t="s">
        <v>550</v>
      </c>
      <c r="LCX21" s="530" t="s">
        <v>550</v>
      </c>
      <c r="LCY21" s="530" t="s">
        <v>550</v>
      </c>
      <c r="LCZ21" s="530" t="s">
        <v>550</v>
      </c>
      <c r="LDA21" s="530" t="s">
        <v>550</v>
      </c>
      <c r="LDB21" s="530" t="s">
        <v>550</v>
      </c>
      <c r="LDC21" s="530" t="s">
        <v>550</v>
      </c>
      <c r="LDD21" s="530" t="s">
        <v>550</v>
      </c>
      <c r="LDE21" s="530" t="s">
        <v>550</v>
      </c>
      <c r="LDF21" s="530" t="s">
        <v>550</v>
      </c>
      <c r="LDG21" s="530" t="s">
        <v>550</v>
      </c>
      <c r="LDH21" s="530" t="s">
        <v>550</v>
      </c>
      <c r="LDI21" s="530" t="s">
        <v>550</v>
      </c>
      <c r="LDJ21" s="530" t="s">
        <v>550</v>
      </c>
      <c r="LDK21" s="530" t="s">
        <v>550</v>
      </c>
      <c r="LDL21" s="530" t="s">
        <v>550</v>
      </c>
      <c r="LDM21" s="530" t="s">
        <v>550</v>
      </c>
      <c r="LDN21" s="530" t="s">
        <v>550</v>
      </c>
      <c r="LDO21" s="530" t="s">
        <v>550</v>
      </c>
      <c r="LDP21" s="530" t="s">
        <v>550</v>
      </c>
      <c r="LDQ21" s="530" t="s">
        <v>550</v>
      </c>
      <c r="LDR21" s="530" t="s">
        <v>550</v>
      </c>
      <c r="LDS21" s="530" t="s">
        <v>550</v>
      </c>
      <c r="LDT21" s="530" t="s">
        <v>550</v>
      </c>
      <c r="LDU21" s="530" t="s">
        <v>550</v>
      </c>
      <c r="LDV21" s="530" t="s">
        <v>550</v>
      </c>
      <c r="LDW21" s="530" t="s">
        <v>550</v>
      </c>
      <c r="LDX21" s="530" t="s">
        <v>550</v>
      </c>
      <c r="LDY21" s="530" t="s">
        <v>550</v>
      </c>
      <c r="LDZ21" s="530" t="s">
        <v>550</v>
      </c>
      <c r="LEA21" s="530" t="s">
        <v>550</v>
      </c>
      <c r="LEB21" s="530" t="s">
        <v>550</v>
      </c>
      <c r="LEC21" s="530" t="s">
        <v>550</v>
      </c>
      <c r="LED21" s="530" t="s">
        <v>550</v>
      </c>
      <c r="LEE21" s="530" t="s">
        <v>550</v>
      </c>
      <c r="LEF21" s="530" t="s">
        <v>550</v>
      </c>
      <c r="LEG21" s="530" t="s">
        <v>550</v>
      </c>
      <c r="LEH21" s="530" t="s">
        <v>550</v>
      </c>
      <c r="LEI21" s="530" t="s">
        <v>550</v>
      </c>
      <c r="LEJ21" s="530" t="s">
        <v>550</v>
      </c>
      <c r="LEK21" s="530" t="s">
        <v>550</v>
      </c>
      <c r="LEL21" s="530" t="s">
        <v>550</v>
      </c>
      <c r="LEM21" s="530" t="s">
        <v>550</v>
      </c>
      <c r="LEN21" s="530" t="s">
        <v>550</v>
      </c>
      <c r="LEO21" s="530" t="s">
        <v>550</v>
      </c>
      <c r="LEP21" s="530" t="s">
        <v>550</v>
      </c>
      <c r="LEQ21" s="530" t="s">
        <v>550</v>
      </c>
      <c r="LER21" s="530" t="s">
        <v>550</v>
      </c>
      <c r="LES21" s="530" t="s">
        <v>550</v>
      </c>
      <c r="LET21" s="530" t="s">
        <v>550</v>
      </c>
      <c r="LEU21" s="530" t="s">
        <v>550</v>
      </c>
      <c r="LEV21" s="530" t="s">
        <v>550</v>
      </c>
      <c r="LEW21" s="530" t="s">
        <v>550</v>
      </c>
      <c r="LEX21" s="530" t="s">
        <v>550</v>
      </c>
      <c r="LEY21" s="530" t="s">
        <v>550</v>
      </c>
      <c r="LEZ21" s="530" t="s">
        <v>550</v>
      </c>
      <c r="LFA21" s="530" t="s">
        <v>550</v>
      </c>
      <c r="LFB21" s="530" t="s">
        <v>550</v>
      </c>
      <c r="LFC21" s="530" t="s">
        <v>550</v>
      </c>
      <c r="LFD21" s="530" t="s">
        <v>550</v>
      </c>
      <c r="LFE21" s="530" t="s">
        <v>550</v>
      </c>
      <c r="LFF21" s="530" t="s">
        <v>550</v>
      </c>
      <c r="LFG21" s="530" t="s">
        <v>550</v>
      </c>
      <c r="LFH21" s="530" t="s">
        <v>550</v>
      </c>
      <c r="LFI21" s="530" t="s">
        <v>550</v>
      </c>
      <c r="LFJ21" s="530" t="s">
        <v>550</v>
      </c>
      <c r="LFK21" s="530" t="s">
        <v>550</v>
      </c>
      <c r="LFL21" s="530" t="s">
        <v>550</v>
      </c>
      <c r="LFM21" s="530" t="s">
        <v>550</v>
      </c>
      <c r="LFN21" s="530" t="s">
        <v>550</v>
      </c>
      <c r="LFO21" s="530" t="s">
        <v>550</v>
      </c>
      <c r="LFP21" s="530" t="s">
        <v>550</v>
      </c>
      <c r="LFQ21" s="530" t="s">
        <v>550</v>
      </c>
      <c r="LFR21" s="530" t="s">
        <v>550</v>
      </c>
      <c r="LFS21" s="530" t="s">
        <v>550</v>
      </c>
      <c r="LFT21" s="530" t="s">
        <v>550</v>
      </c>
      <c r="LFU21" s="530" t="s">
        <v>550</v>
      </c>
      <c r="LFV21" s="530" t="s">
        <v>550</v>
      </c>
      <c r="LFW21" s="530" t="s">
        <v>550</v>
      </c>
      <c r="LFX21" s="530" t="s">
        <v>550</v>
      </c>
      <c r="LFY21" s="530" t="s">
        <v>550</v>
      </c>
      <c r="LFZ21" s="530" t="s">
        <v>550</v>
      </c>
      <c r="LGA21" s="530" t="s">
        <v>550</v>
      </c>
      <c r="LGB21" s="530" t="s">
        <v>550</v>
      </c>
      <c r="LGC21" s="530" t="s">
        <v>550</v>
      </c>
      <c r="LGD21" s="530" t="s">
        <v>550</v>
      </c>
      <c r="LGE21" s="530" t="s">
        <v>550</v>
      </c>
      <c r="LGF21" s="530" t="s">
        <v>550</v>
      </c>
      <c r="LGG21" s="530" t="s">
        <v>550</v>
      </c>
      <c r="LGH21" s="530" t="s">
        <v>550</v>
      </c>
      <c r="LGI21" s="530" t="s">
        <v>550</v>
      </c>
      <c r="LGJ21" s="530" t="s">
        <v>550</v>
      </c>
      <c r="LGK21" s="530" t="s">
        <v>550</v>
      </c>
      <c r="LGL21" s="530" t="s">
        <v>550</v>
      </c>
      <c r="LGM21" s="530" t="s">
        <v>550</v>
      </c>
      <c r="LGN21" s="530" t="s">
        <v>550</v>
      </c>
      <c r="LGO21" s="530" t="s">
        <v>550</v>
      </c>
      <c r="LGP21" s="530" t="s">
        <v>550</v>
      </c>
      <c r="LGQ21" s="530" t="s">
        <v>550</v>
      </c>
      <c r="LGR21" s="530" t="s">
        <v>550</v>
      </c>
      <c r="LGS21" s="530" t="s">
        <v>550</v>
      </c>
      <c r="LGT21" s="530" t="s">
        <v>550</v>
      </c>
      <c r="LGU21" s="530" t="s">
        <v>550</v>
      </c>
      <c r="LGV21" s="530" t="s">
        <v>550</v>
      </c>
      <c r="LGW21" s="530" t="s">
        <v>550</v>
      </c>
      <c r="LGX21" s="530" t="s">
        <v>550</v>
      </c>
      <c r="LGY21" s="530" t="s">
        <v>550</v>
      </c>
      <c r="LGZ21" s="530" t="s">
        <v>550</v>
      </c>
      <c r="LHA21" s="530" t="s">
        <v>550</v>
      </c>
      <c r="LHB21" s="530" t="s">
        <v>550</v>
      </c>
      <c r="LHC21" s="530" t="s">
        <v>550</v>
      </c>
      <c r="LHD21" s="530" t="s">
        <v>550</v>
      </c>
      <c r="LHE21" s="530" t="s">
        <v>550</v>
      </c>
      <c r="LHF21" s="530" t="s">
        <v>550</v>
      </c>
      <c r="LHG21" s="530" t="s">
        <v>550</v>
      </c>
      <c r="LHH21" s="530" t="s">
        <v>550</v>
      </c>
      <c r="LHI21" s="530" t="s">
        <v>550</v>
      </c>
      <c r="LHJ21" s="530" t="s">
        <v>550</v>
      </c>
      <c r="LHK21" s="530" t="s">
        <v>550</v>
      </c>
      <c r="LHL21" s="530" t="s">
        <v>550</v>
      </c>
      <c r="LHM21" s="530" t="s">
        <v>550</v>
      </c>
      <c r="LHN21" s="530" t="s">
        <v>550</v>
      </c>
      <c r="LHO21" s="530" t="s">
        <v>550</v>
      </c>
      <c r="LHP21" s="530" t="s">
        <v>550</v>
      </c>
      <c r="LHQ21" s="530" t="s">
        <v>550</v>
      </c>
      <c r="LHR21" s="530" t="s">
        <v>550</v>
      </c>
      <c r="LHS21" s="530" t="s">
        <v>550</v>
      </c>
      <c r="LHT21" s="530" t="s">
        <v>550</v>
      </c>
      <c r="LHU21" s="530" t="s">
        <v>550</v>
      </c>
      <c r="LHV21" s="530" t="s">
        <v>550</v>
      </c>
      <c r="LHW21" s="530" t="s">
        <v>550</v>
      </c>
      <c r="LHX21" s="530" t="s">
        <v>550</v>
      </c>
      <c r="LHY21" s="530" t="s">
        <v>550</v>
      </c>
      <c r="LHZ21" s="530" t="s">
        <v>550</v>
      </c>
      <c r="LIA21" s="530" t="s">
        <v>550</v>
      </c>
      <c r="LIB21" s="530" t="s">
        <v>550</v>
      </c>
      <c r="LIC21" s="530" t="s">
        <v>550</v>
      </c>
      <c r="LID21" s="530" t="s">
        <v>550</v>
      </c>
      <c r="LIE21" s="530" t="s">
        <v>550</v>
      </c>
      <c r="LIF21" s="530" t="s">
        <v>550</v>
      </c>
      <c r="LIG21" s="530" t="s">
        <v>550</v>
      </c>
      <c r="LIH21" s="530" t="s">
        <v>550</v>
      </c>
      <c r="LII21" s="530" t="s">
        <v>550</v>
      </c>
      <c r="LIJ21" s="530" t="s">
        <v>550</v>
      </c>
      <c r="LIK21" s="530" t="s">
        <v>550</v>
      </c>
      <c r="LIL21" s="530" t="s">
        <v>550</v>
      </c>
      <c r="LIM21" s="530" t="s">
        <v>550</v>
      </c>
      <c r="LIN21" s="530" t="s">
        <v>550</v>
      </c>
      <c r="LIO21" s="530" t="s">
        <v>550</v>
      </c>
      <c r="LIP21" s="530" t="s">
        <v>550</v>
      </c>
      <c r="LIQ21" s="530" t="s">
        <v>550</v>
      </c>
      <c r="LIR21" s="530" t="s">
        <v>550</v>
      </c>
      <c r="LIS21" s="530" t="s">
        <v>550</v>
      </c>
      <c r="LIT21" s="530" t="s">
        <v>550</v>
      </c>
      <c r="LIU21" s="530" t="s">
        <v>550</v>
      </c>
      <c r="LIV21" s="530" t="s">
        <v>550</v>
      </c>
      <c r="LIW21" s="530" t="s">
        <v>550</v>
      </c>
      <c r="LIX21" s="530" t="s">
        <v>550</v>
      </c>
      <c r="LIY21" s="530" t="s">
        <v>550</v>
      </c>
      <c r="LIZ21" s="530" t="s">
        <v>550</v>
      </c>
      <c r="LJA21" s="530" t="s">
        <v>550</v>
      </c>
      <c r="LJB21" s="530" t="s">
        <v>550</v>
      </c>
      <c r="LJC21" s="530" t="s">
        <v>550</v>
      </c>
      <c r="LJD21" s="530" t="s">
        <v>550</v>
      </c>
      <c r="LJE21" s="530" t="s">
        <v>550</v>
      </c>
      <c r="LJF21" s="530" t="s">
        <v>550</v>
      </c>
      <c r="LJG21" s="530" t="s">
        <v>550</v>
      </c>
      <c r="LJH21" s="530" t="s">
        <v>550</v>
      </c>
      <c r="LJI21" s="530" t="s">
        <v>550</v>
      </c>
      <c r="LJJ21" s="530" t="s">
        <v>550</v>
      </c>
      <c r="LJK21" s="530" t="s">
        <v>550</v>
      </c>
      <c r="LJL21" s="530" t="s">
        <v>550</v>
      </c>
      <c r="LJM21" s="530" t="s">
        <v>550</v>
      </c>
      <c r="LJN21" s="530" t="s">
        <v>550</v>
      </c>
      <c r="LJO21" s="530" t="s">
        <v>550</v>
      </c>
      <c r="LJP21" s="530" t="s">
        <v>550</v>
      </c>
      <c r="LJQ21" s="530" t="s">
        <v>550</v>
      </c>
      <c r="LJR21" s="530" t="s">
        <v>550</v>
      </c>
      <c r="LJS21" s="530" t="s">
        <v>550</v>
      </c>
      <c r="LJT21" s="530" t="s">
        <v>550</v>
      </c>
      <c r="LJU21" s="530" t="s">
        <v>550</v>
      </c>
      <c r="LJV21" s="530" t="s">
        <v>550</v>
      </c>
      <c r="LJW21" s="530" t="s">
        <v>550</v>
      </c>
      <c r="LJX21" s="530" t="s">
        <v>550</v>
      </c>
      <c r="LJY21" s="530" t="s">
        <v>550</v>
      </c>
      <c r="LJZ21" s="530" t="s">
        <v>550</v>
      </c>
      <c r="LKA21" s="530" t="s">
        <v>550</v>
      </c>
      <c r="LKB21" s="530" t="s">
        <v>550</v>
      </c>
      <c r="LKC21" s="530" t="s">
        <v>550</v>
      </c>
      <c r="LKD21" s="530" t="s">
        <v>550</v>
      </c>
      <c r="LKE21" s="530" t="s">
        <v>550</v>
      </c>
      <c r="LKF21" s="530" t="s">
        <v>550</v>
      </c>
      <c r="LKG21" s="530" t="s">
        <v>550</v>
      </c>
      <c r="LKH21" s="530" t="s">
        <v>550</v>
      </c>
      <c r="LKI21" s="530" t="s">
        <v>550</v>
      </c>
      <c r="LKJ21" s="530" t="s">
        <v>550</v>
      </c>
      <c r="LKK21" s="530" t="s">
        <v>550</v>
      </c>
      <c r="LKL21" s="530" t="s">
        <v>550</v>
      </c>
      <c r="LKM21" s="530" t="s">
        <v>550</v>
      </c>
      <c r="LKN21" s="530" t="s">
        <v>550</v>
      </c>
      <c r="LKO21" s="530" t="s">
        <v>550</v>
      </c>
      <c r="LKP21" s="530" t="s">
        <v>550</v>
      </c>
      <c r="LKQ21" s="530" t="s">
        <v>550</v>
      </c>
      <c r="LKR21" s="530" t="s">
        <v>550</v>
      </c>
      <c r="LKS21" s="530" t="s">
        <v>550</v>
      </c>
      <c r="LKT21" s="530" t="s">
        <v>550</v>
      </c>
      <c r="LKU21" s="530" t="s">
        <v>550</v>
      </c>
      <c r="LKV21" s="530" t="s">
        <v>550</v>
      </c>
      <c r="LKW21" s="530" t="s">
        <v>550</v>
      </c>
      <c r="LKX21" s="530" t="s">
        <v>550</v>
      </c>
      <c r="LKY21" s="530" t="s">
        <v>550</v>
      </c>
      <c r="LKZ21" s="530" t="s">
        <v>550</v>
      </c>
      <c r="LLA21" s="530" t="s">
        <v>550</v>
      </c>
      <c r="LLB21" s="530" t="s">
        <v>550</v>
      </c>
      <c r="LLC21" s="530" t="s">
        <v>550</v>
      </c>
      <c r="LLD21" s="530" t="s">
        <v>550</v>
      </c>
      <c r="LLE21" s="530" t="s">
        <v>550</v>
      </c>
      <c r="LLF21" s="530" t="s">
        <v>550</v>
      </c>
      <c r="LLG21" s="530" t="s">
        <v>550</v>
      </c>
      <c r="LLH21" s="530" t="s">
        <v>550</v>
      </c>
      <c r="LLI21" s="530" t="s">
        <v>550</v>
      </c>
      <c r="LLJ21" s="530" t="s">
        <v>550</v>
      </c>
      <c r="LLK21" s="530" t="s">
        <v>550</v>
      </c>
      <c r="LLL21" s="530" t="s">
        <v>550</v>
      </c>
      <c r="LLM21" s="530" t="s">
        <v>550</v>
      </c>
      <c r="LLN21" s="530" t="s">
        <v>550</v>
      </c>
      <c r="LLO21" s="530" t="s">
        <v>550</v>
      </c>
      <c r="LLP21" s="530" t="s">
        <v>550</v>
      </c>
      <c r="LLQ21" s="530" t="s">
        <v>550</v>
      </c>
      <c r="LLR21" s="530" t="s">
        <v>550</v>
      </c>
      <c r="LLS21" s="530" t="s">
        <v>550</v>
      </c>
      <c r="LLT21" s="530" t="s">
        <v>550</v>
      </c>
      <c r="LLU21" s="530" t="s">
        <v>550</v>
      </c>
      <c r="LLV21" s="530" t="s">
        <v>550</v>
      </c>
      <c r="LLW21" s="530" t="s">
        <v>550</v>
      </c>
      <c r="LLX21" s="530" t="s">
        <v>550</v>
      </c>
      <c r="LLY21" s="530" t="s">
        <v>550</v>
      </c>
      <c r="LLZ21" s="530" t="s">
        <v>550</v>
      </c>
      <c r="LMA21" s="530" t="s">
        <v>550</v>
      </c>
      <c r="LMB21" s="530" t="s">
        <v>550</v>
      </c>
      <c r="LMC21" s="530" t="s">
        <v>550</v>
      </c>
      <c r="LMD21" s="530" t="s">
        <v>550</v>
      </c>
      <c r="LME21" s="530" t="s">
        <v>550</v>
      </c>
      <c r="LMF21" s="530" t="s">
        <v>550</v>
      </c>
      <c r="LMG21" s="530" t="s">
        <v>550</v>
      </c>
      <c r="LMH21" s="530" t="s">
        <v>550</v>
      </c>
      <c r="LMI21" s="530" t="s">
        <v>550</v>
      </c>
      <c r="LMJ21" s="530" t="s">
        <v>550</v>
      </c>
      <c r="LMK21" s="530" t="s">
        <v>550</v>
      </c>
      <c r="LML21" s="530" t="s">
        <v>550</v>
      </c>
      <c r="LMM21" s="530" t="s">
        <v>550</v>
      </c>
      <c r="LMN21" s="530" t="s">
        <v>550</v>
      </c>
      <c r="LMO21" s="530" t="s">
        <v>550</v>
      </c>
      <c r="LMP21" s="530" t="s">
        <v>550</v>
      </c>
      <c r="LMQ21" s="530" t="s">
        <v>550</v>
      </c>
      <c r="LMR21" s="530" t="s">
        <v>550</v>
      </c>
      <c r="LMS21" s="530" t="s">
        <v>550</v>
      </c>
      <c r="LMT21" s="530" t="s">
        <v>550</v>
      </c>
      <c r="LMU21" s="530" t="s">
        <v>550</v>
      </c>
      <c r="LMV21" s="530" t="s">
        <v>550</v>
      </c>
      <c r="LMW21" s="530" t="s">
        <v>550</v>
      </c>
      <c r="LMX21" s="530" t="s">
        <v>550</v>
      </c>
      <c r="LMY21" s="530" t="s">
        <v>550</v>
      </c>
      <c r="LMZ21" s="530" t="s">
        <v>550</v>
      </c>
      <c r="LNA21" s="530" t="s">
        <v>550</v>
      </c>
      <c r="LNB21" s="530" t="s">
        <v>550</v>
      </c>
      <c r="LNC21" s="530" t="s">
        <v>550</v>
      </c>
      <c r="LND21" s="530" t="s">
        <v>550</v>
      </c>
      <c r="LNE21" s="530" t="s">
        <v>550</v>
      </c>
      <c r="LNF21" s="530" t="s">
        <v>550</v>
      </c>
      <c r="LNG21" s="530" t="s">
        <v>550</v>
      </c>
      <c r="LNH21" s="530" t="s">
        <v>550</v>
      </c>
      <c r="LNI21" s="530" t="s">
        <v>550</v>
      </c>
      <c r="LNJ21" s="530" t="s">
        <v>550</v>
      </c>
      <c r="LNK21" s="530" t="s">
        <v>550</v>
      </c>
      <c r="LNL21" s="530" t="s">
        <v>550</v>
      </c>
      <c r="LNM21" s="530" t="s">
        <v>550</v>
      </c>
      <c r="LNN21" s="530" t="s">
        <v>550</v>
      </c>
      <c r="LNO21" s="530" t="s">
        <v>550</v>
      </c>
      <c r="LNP21" s="530" t="s">
        <v>550</v>
      </c>
      <c r="LNQ21" s="530" t="s">
        <v>550</v>
      </c>
      <c r="LNR21" s="530" t="s">
        <v>550</v>
      </c>
      <c r="LNS21" s="530" t="s">
        <v>550</v>
      </c>
      <c r="LNT21" s="530" t="s">
        <v>550</v>
      </c>
      <c r="LNU21" s="530" t="s">
        <v>550</v>
      </c>
      <c r="LNV21" s="530" t="s">
        <v>550</v>
      </c>
      <c r="LNW21" s="530" t="s">
        <v>550</v>
      </c>
      <c r="LNX21" s="530" t="s">
        <v>550</v>
      </c>
      <c r="LNY21" s="530" t="s">
        <v>550</v>
      </c>
      <c r="LNZ21" s="530" t="s">
        <v>550</v>
      </c>
      <c r="LOA21" s="530" t="s">
        <v>550</v>
      </c>
      <c r="LOB21" s="530" t="s">
        <v>550</v>
      </c>
      <c r="LOC21" s="530" t="s">
        <v>550</v>
      </c>
      <c r="LOD21" s="530" t="s">
        <v>550</v>
      </c>
      <c r="LOE21" s="530" t="s">
        <v>550</v>
      </c>
      <c r="LOF21" s="530" t="s">
        <v>550</v>
      </c>
      <c r="LOG21" s="530" t="s">
        <v>550</v>
      </c>
      <c r="LOH21" s="530" t="s">
        <v>550</v>
      </c>
      <c r="LOI21" s="530" t="s">
        <v>550</v>
      </c>
      <c r="LOJ21" s="530" t="s">
        <v>550</v>
      </c>
      <c r="LOK21" s="530" t="s">
        <v>550</v>
      </c>
      <c r="LOL21" s="530" t="s">
        <v>550</v>
      </c>
      <c r="LOM21" s="530" t="s">
        <v>550</v>
      </c>
      <c r="LON21" s="530" t="s">
        <v>550</v>
      </c>
      <c r="LOO21" s="530" t="s">
        <v>550</v>
      </c>
      <c r="LOP21" s="530" t="s">
        <v>550</v>
      </c>
      <c r="LOQ21" s="530" t="s">
        <v>550</v>
      </c>
      <c r="LOR21" s="530" t="s">
        <v>550</v>
      </c>
      <c r="LOS21" s="530" t="s">
        <v>550</v>
      </c>
      <c r="LOT21" s="530" t="s">
        <v>550</v>
      </c>
      <c r="LOU21" s="530" t="s">
        <v>550</v>
      </c>
      <c r="LOV21" s="530" t="s">
        <v>550</v>
      </c>
      <c r="LOW21" s="530" t="s">
        <v>550</v>
      </c>
      <c r="LOX21" s="530" t="s">
        <v>550</v>
      </c>
      <c r="LOY21" s="530" t="s">
        <v>550</v>
      </c>
      <c r="LOZ21" s="530" t="s">
        <v>550</v>
      </c>
      <c r="LPA21" s="530" t="s">
        <v>550</v>
      </c>
      <c r="LPB21" s="530" t="s">
        <v>550</v>
      </c>
      <c r="LPC21" s="530" t="s">
        <v>550</v>
      </c>
      <c r="LPD21" s="530" t="s">
        <v>550</v>
      </c>
      <c r="LPE21" s="530" t="s">
        <v>550</v>
      </c>
      <c r="LPF21" s="530" t="s">
        <v>550</v>
      </c>
      <c r="LPG21" s="530" t="s">
        <v>550</v>
      </c>
      <c r="LPH21" s="530" t="s">
        <v>550</v>
      </c>
      <c r="LPI21" s="530" t="s">
        <v>550</v>
      </c>
      <c r="LPJ21" s="530" t="s">
        <v>550</v>
      </c>
      <c r="LPK21" s="530" t="s">
        <v>550</v>
      </c>
      <c r="LPL21" s="530" t="s">
        <v>550</v>
      </c>
      <c r="LPM21" s="530" t="s">
        <v>550</v>
      </c>
      <c r="LPN21" s="530" t="s">
        <v>550</v>
      </c>
      <c r="LPO21" s="530" t="s">
        <v>550</v>
      </c>
      <c r="LPP21" s="530" t="s">
        <v>550</v>
      </c>
      <c r="LPQ21" s="530" t="s">
        <v>550</v>
      </c>
      <c r="LPR21" s="530" t="s">
        <v>550</v>
      </c>
      <c r="LPS21" s="530" t="s">
        <v>550</v>
      </c>
      <c r="LPT21" s="530" t="s">
        <v>550</v>
      </c>
      <c r="LPU21" s="530" t="s">
        <v>550</v>
      </c>
      <c r="LPV21" s="530" t="s">
        <v>550</v>
      </c>
      <c r="LPW21" s="530" t="s">
        <v>550</v>
      </c>
      <c r="LPX21" s="530" t="s">
        <v>550</v>
      </c>
      <c r="LPY21" s="530" t="s">
        <v>550</v>
      </c>
      <c r="LPZ21" s="530" t="s">
        <v>550</v>
      </c>
      <c r="LQA21" s="530" t="s">
        <v>550</v>
      </c>
      <c r="LQB21" s="530" t="s">
        <v>550</v>
      </c>
      <c r="LQC21" s="530" t="s">
        <v>550</v>
      </c>
      <c r="LQD21" s="530" t="s">
        <v>550</v>
      </c>
      <c r="LQE21" s="530" t="s">
        <v>550</v>
      </c>
      <c r="LQF21" s="530" t="s">
        <v>550</v>
      </c>
      <c r="LQG21" s="530" t="s">
        <v>550</v>
      </c>
      <c r="LQH21" s="530" t="s">
        <v>550</v>
      </c>
      <c r="LQI21" s="530" t="s">
        <v>550</v>
      </c>
      <c r="LQJ21" s="530" t="s">
        <v>550</v>
      </c>
      <c r="LQK21" s="530" t="s">
        <v>550</v>
      </c>
      <c r="LQL21" s="530" t="s">
        <v>550</v>
      </c>
      <c r="LQM21" s="530" t="s">
        <v>550</v>
      </c>
      <c r="LQN21" s="530" t="s">
        <v>550</v>
      </c>
      <c r="LQO21" s="530" t="s">
        <v>550</v>
      </c>
      <c r="LQP21" s="530" t="s">
        <v>550</v>
      </c>
      <c r="LQQ21" s="530" t="s">
        <v>550</v>
      </c>
      <c r="LQR21" s="530" t="s">
        <v>550</v>
      </c>
      <c r="LQS21" s="530" t="s">
        <v>550</v>
      </c>
      <c r="LQT21" s="530" t="s">
        <v>550</v>
      </c>
      <c r="LQU21" s="530" t="s">
        <v>550</v>
      </c>
      <c r="LQV21" s="530" t="s">
        <v>550</v>
      </c>
      <c r="LQW21" s="530" t="s">
        <v>550</v>
      </c>
      <c r="LQX21" s="530" t="s">
        <v>550</v>
      </c>
      <c r="LQY21" s="530" t="s">
        <v>550</v>
      </c>
      <c r="LQZ21" s="530" t="s">
        <v>550</v>
      </c>
      <c r="LRA21" s="530" t="s">
        <v>550</v>
      </c>
      <c r="LRB21" s="530" t="s">
        <v>550</v>
      </c>
      <c r="LRC21" s="530" t="s">
        <v>550</v>
      </c>
      <c r="LRD21" s="530" t="s">
        <v>550</v>
      </c>
      <c r="LRE21" s="530" t="s">
        <v>550</v>
      </c>
      <c r="LRF21" s="530" t="s">
        <v>550</v>
      </c>
      <c r="LRG21" s="530" t="s">
        <v>550</v>
      </c>
      <c r="LRH21" s="530" t="s">
        <v>550</v>
      </c>
      <c r="LRI21" s="530" t="s">
        <v>550</v>
      </c>
      <c r="LRJ21" s="530" t="s">
        <v>550</v>
      </c>
      <c r="LRK21" s="530" t="s">
        <v>550</v>
      </c>
      <c r="LRL21" s="530" t="s">
        <v>550</v>
      </c>
      <c r="LRM21" s="530" t="s">
        <v>550</v>
      </c>
      <c r="LRN21" s="530" t="s">
        <v>550</v>
      </c>
      <c r="LRO21" s="530" t="s">
        <v>550</v>
      </c>
      <c r="LRP21" s="530" t="s">
        <v>550</v>
      </c>
      <c r="LRQ21" s="530" t="s">
        <v>550</v>
      </c>
      <c r="LRR21" s="530" t="s">
        <v>550</v>
      </c>
      <c r="LRS21" s="530" t="s">
        <v>550</v>
      </c>
      <c r="LRT21" s="530" t="s">
        <v>550</v>
      </c>
      <c r="LRU21" s="530" t="s">
        <v>550</v>
      </c>
      <c r="LRV21" s="530" t="s">
        <v>550</v>
      </c>
      <c r="LRW21" s="530" t="s">
        <v>550</v>
      </c>
      <c r="LRX21" s="530" t="s">
        <v>550</v>
      </c>
      <c r="LRY21" s="530" t="s">
        <v>550</v>
      </c>
      <c r="LRZ21" s="530" t="s">
        <v>550</v>
      </c>
      <c r="LSA21" s="530" t="s">
        <v>550</v>
      </c>
      <c r="LSB21" s="530" t="s">
        <v>550</v>
      </c>
      <c r="LSC21" s="530" t="s">
        <v>550</v>
      </c>
      <c r="LSD21" s="530" t="s">
        <v>550</v>
      </c>
      <c r="LSE21" s="530" t="s">
        <v>550</v>
      </c>
      <c r="LSF21" s="530" t="s">
        <v>550</v>
      </c>
      <c r="LSG21" s="530" t="s">
        <v>550</v>
      </c>
      <c r="LSH21" s="530" t="s">
        <v>550</v>
      </c>
      <c r="LSI21" s="530" t="s">
        <v>550</v>
      </c>
      <c r="LSJ21" s="530" t="s">
        <v>550</v>
      </c>
      <c r="LSK21" s="530" t="s">
        <v>550</v>
      </c>
      <c r="LSL21" s="530" t="s">
        <v>550</v>
      </c>
      <c r="LSM21" s="530" t="s">
        <v>550</v>
      </c>
      <c r="LSN21" s="530" t="s">
        <v>550</v>
      </c>
      <c r="LSO21" s="530" t="s">
        <v>550</v>
      </c>
      <c r="LSP21" s="530" t="s">
        <v>550</v>
      </c>
      <c r="LSQ21" s="530" t="s">
        <v>550</v>
      </c>
      <c r="LSR21" s="530" t="s">
        <v>550</v>
      </c>
      <c r="LSS21" s="530" t="s">
        <v>550</v>
      </c>
      <c r="LST21" s="530" t="s">
        <v>550</v>
      </c>
      <c r="LSU21" s="530" t="s">
        <v>550</v>
      </c>
      <c r="LSV21" s="530" t="s">
        <v>550</v>
      </c>
      <c r="LSW21" s="530" t="s">
        <v>550</v>
      </c>
      <c r="LSX21" s="530" t="s">
        <v>550</v>
      </c>
      <c r="LSY21" s="530" t="s">
        <v>550</v>
      </c>
      <c r="LSZ21" s="530" t="s">
        <v>550</v>
      </c>
      <c r="LTA21" s="530" t="s">
        <v>550</v>
      </c>
      <c r="LTB21" s="530" t="s">
        <v>550</v>
      </c>
      <c r="LTC21" s="530" t="s">
        <v>550</v>
      </c>
      <c r="LTD21" s="530" t="s">
        <v>550</v>
      </c>
      <c r="LTE21" s="530" t="s">
        <v>550</v>
      </c>
      <c r="LTF21" s="530" t="s">
        <v>550</v>
      </c>
      <c r="LTG21" s="530" t="s">
        <v>550</v>
      </c>
      <c r="LTH21" s="530" t="s">
        <v>550</v>
      </c>
      <c r="LTI21" s="530" t="s">
        <v>550</v>
      </c>
      <c r="LTJ21" s="530" t="s">
        <v>550</v>
      </c>
      <c r="LTK21" s="530" t="s">
        <v>550</v>
      </c>
      <c r="LTL21" s="530" t="s">
        <v>550</v>
      </c>
      <c r="LTM21" s="530" t="s">
        <v>550</v>
      </c>
      <c r="LTN21" s="530" t="s">
        <v>550</v>
      </c>
      <c r="LTO21" s="530" t="s">
        <v>550</v>
      </c>
      <c r="LTP21" s="530" t="s">
        <v>550</v>
      </c>
      <c r="LTQ21" s="530" t="s">
        <v>550</v>
      </c>
      <c r="LTR21" s="530" t="s">
        <v>550</v>
      </c>
      <c r="LTS21" s="530" t="s">
        <v>550</v>
      </c>
      <c r="LTT21" s="530" t="s">
        <v>550</v>
      </c>
      <c r="LTU21" s="530" t="s">
        <v>550</v>
      </c>
      <c r="LTV21" s="530" t="s">
        <v>550</v>
      </c>
      <c r="LTW21" s="530" t="s">
        <v>550</v>
      </c>
      <c r="LTX21" s="530" t="s">
        <v>550</v>
      </c>
      <c r="LTY21" s="530" t="s">
        <v>550</v>
      </c>
      <c r="LTZ21" s="530" t="s">
        <v>550</v>
      </c>
      <c r="LUA21" s="530" t="s">
        <v>550</v>
      </c>
      <c r="LUB21" s="530" t="s">
        <v>550</v>
      </c>
      <c r="LUC21" s="530" t="s">
        <v>550</v>
      </c>
      <c r="LUD21" s="530" t="s">
        <v>550</v>
      </c>
      <c r="LUE21" s="530" t="s">
        <v>550</v>
      </c>
      <c r="LUF21" s="530" t="s">
        <v>550</v>
      </c>
      <c r="LUG21" s="530" t="s">
        <v>550</v>
      </c>
      <c r="LUH21" s="530" t="s">
        <v>550</v>
      </c>
      <c r="LUI21" s="530" t="s">
        <v>550</v>
      </c>
      <c r="LUJ21" s="530" t="s">
        <v>550</v>
      </c>
      <c r="LUK21" s="530" t="s">
        <v>550</v>
      </c>
      <c r="LUL21" s="530" t="s">
        <v>550</v>
      </c>
      <c r="LUM21" s="530" t="s">
        <v>550</v>
      </c>
      <c r="LUN21" s="530" t="s">
        <v>550</v>
      </c>
      <c r="LUO21" s="530" t="s">
        <v>550</v>
      </c>
      <c r="LUP21" s="530" t="s">
        <v>550</v>
      </c>
      <c r="LUQ21" s="530" t="s">
        <v>550</v>
      </c>
      <c r="LUR21" s="530" t="s">
        <v>550</v>
      </c>
      <c r="LUS21" s="530" t="s">
        <v>550</v>
      </c>
      <c r="LUT21" s="530" t="s">
        <v>550</v>
      </c>
      <c r="LUU21" s="530" t="s">
        <v>550</v>
      </c>
      <c r="LUV21" s="530" t="s">
        <v>550</v>
      </c>
      <c r="LUW21" s="530" t="s">
        <v>550</v>
      </c>
      <c r="LUX21" s="530" t="s">
        <v>550</v>
      </c>
      <c r="LUY21" s="530" t="s">
        <v>550</v>
      </c>
      <c r="LUZ21" s="530" t="s">
        <v>550</v>
      </c>
      <c r="LVA21" s="530" t="s">
        <v>550</v>
      </c>
      <c r="LVB21" s="530" t="s">
        <v>550</v>
      </c>
      <c r="LVC21" s="530" t="s">
        <v>550</v>
      </c>
      <c r="LVD21" s="530" t="s">
        <v>550</v>
      </c>
      <c r="LVE21" s="530" t="s">
        <v>550</v>
      </c>
      <c r="LVF21" s="530" t="s">
        <v>550</v>
      </c>
      <c r="LVG21" s="530" t="s">
        <v>550</v>
      </c>
      <c r="LVH21" s="530" t="s">
        <v>550</v>
      </c>
      <c r="LVI21" s="530" t="s">
        <v>550</v>
      </c>
      <c r="LVJ21" s="530" t="s">
        <v>550</v>
      </c>
      <c r="LVK21" s="530" t="s">
        <v>550</v>
      </c>
      <c r="LVL21" s="530" t="s">
        <v>550</v>
      </c>
      <c r="LVM21" s="530" t="s">
        <v>550</v>
      </c>
      <c r="LVN21" s="530" t="s">
        <v>550</v>
      </c>
      <c r="LVO21" s="530" t="s">
        <v>550</v>
      </c>
      <c r="LVP21" s="530" t="s">
        <v>550</v>
      </c>
      <c r="LVQ21" s="530" t="s">
        <v>550</v>
      </c>
      <c r="LVR21" s="530" t="s">
        <v>550</v>
      </c>
      <c r="LVS21" s="530" t="s">
        <v>550</v>
      </c>
      <c r="LVT21" s="530" t="s">
        <v>550</v>
      </c>
      <c r="LVU21" s="530" t="s">
        <v>550</v>
      </c>
      <c r="LVV21" s="530" t="s">
        <v>550</v>
      </c>
      <c r="LVW21" s="530" t="s">
        <v>550</v>
      </c>
      <c r="LVX21" s="530" t="s">
        <v>550</v>
      </c>
      <c r="LVY21" s="530" t="s">
        <v>550</v>
      </c>
      <c r="LVZ21" s="530" t="s">
        <v>550</v>
      </c>
      <c r="LWA21" s="530" t="s">
        <v>550</v>
      </c>
      <c r="LWB21" s="530" t="s">
        <v>550</v>
      </c>
      <c r="LWC21" s="530" t="s">
        <v>550</v>
      </c>
      <c r="LWD21" s="530" t="s">
        <v>550</v>
      </c>
      <c r="LWE21" s="530" t="s">
        <v>550</v>
      </c>
      <c r="LWF21" s="530" t="s">
        <v>550</v>
      </c>
      <c r="LWG21" s="530" t="s">
        <v>550</v>
      </c>
      <c r="LWH21" s="530" t="s">
        <v>550</v>
      </c>
      <c r="LWI21" s="530" t="s">
        <v>550</v>
      </c>
      <c r="LWJ21" s="530" t="s">
        <v>550</v>
      </c>
      <c r="LWK21" s="530" t="s">
        <v>550</v>
      </c>
      <c r="LWL21" s="530" t="s">
        <v>550</v>
      </c>
      <c r="LWM21" s="530" t="s">
        <v>550</v>
      </c>
      <c r="LWN21" s="530" t="s">
        <v>550</v>
      </c>
      <c r="LWO21" s="530" t="s">
        <v>550</v>
      </c>
      <c r="LWP21" s="530" t="s">
        <v>550</v>
      </c>
      <c r="LWQ21" s="530" t="s">
        <v>550</v>
      </c>
      <c r="LWR21" s="530" t="s">
        <v>550</v>
      </c>
      <c r="LWS21" s="530" t="s">
        <v>550</v>
      </c>
      <c r="LWT21" s="530" t="s">
        <v>550</v>
      </c>
      <c r="LWU21" s="530" t="s">
        <v>550</v>
      </c>
      <c r="LWV21" s="530" t="s">
        <v>550</v>
      </c>
      <c r="LWW21" s="530" t="s">
        <v>550</v>
      </c>
      <c r="LWX21" s="530" t="s">
        <v>550</v>
      </c>
      <c r="LWY21" s="530" t="s">
        <v>550</v>
      </c>
      <c r="LWZ21" s="530" t="s">
        <v>550</v>
      </c>
      <c r="LXA21" s="530" t="s">
        <v>550</v>
      </c>
      <c r="LXB21" s="530" t="s">
        <v>550</v>
      </c>
      <c r="LXC21" s="530" t="s">
        <v>550</v>
      </c>
      <c r="LXD21" s="530" t="s">
        <v>550</v>
      </c>
      <c r="LXE21" s="530" t="s">
        <v>550</v>
      </c>
      <c r="LXF21" s="530" t="s">
        <v>550</v>
      </c>
      <c r="LXG21" s="530" t="s">
        <v>550</v>
      </c>
      <c r="LXH21" s="530" t="s">
        <v>550</v>
      </c>
      <c r="LXI21" s="530" t="s">
        <v>550</v>
      </c>
      <c r="LXJ21" s="530" t="s">
        <v>550</v>
      </c>
      <c r="LXK21" s="530" t="s">
        <v>550</v>
      </c>
      <c r="LXL21" s="530" t="s">
        <v>550</v>
      </c>
      <c r="LXM21" s="530" t="s">
        <v>550</v>
      </c>
      <c r="LXN21" s="530" t="s">
        <v>550</v>
      </c>
      <c r="LXO21" s="530" t="s">
        <v>550</v>
      </c>
      <c r="LXP21" s="530" t="s">
        <v>550</v>
      </c>
      <c r="LXQ21" s="530" t="s">
        <v>550</v>
      </c>
      <c r="LXR21" s="530" t="s">
        <v>550</v>
      </c>
      <c r="LXS21" s="530" t="s">
        <v>550</v>
      </c>
      <c r="LXT21" s="530" t="s">
        <v>550</v>
      </c>
      <c r="LXU21" s="530" t="s">
        <v>550</v>
      </c>
      <c r="LXV21" s="530" t="s">
        <v>550</v>
      </c>
      <c r="LXW21" s="530" t="s">
        <v>550</v>
      </c>
      <c r="LXX21" s="530" t="s">
        <v>550</v>
      </c>
      <c r="LXY21" s="530" t="s">
        <v>550</v>
      </c>
      <c r="LXZ21" s="530" t="s">
        <v>550</v>
      </c>
      <c r="LYA21" s="530" t="s">
        <v>550</v>
      </c>
      <c r="LYB21" s="530" t="s">
        <v>550</v>
      </c>
      <c r="LYC21" s="530" t="s">
        <v>550</v>
      </c>
      <c r="LYD21" s="530" t="s">
        <v>550</v>
      </c>
      <c r="LYE21" s="530" t="s">
        <v>550</v>
      </c>
      <c r="LYF21" s="530" t="s">
        <v>550</v>
      </c>
      <c r="LYG21" s="530" t="s">
        <v>550</v>
      </c>
      <c r="LYH21" s="530" t="s">
        <v>550</v>
      </c>
      <c r="LYI21" s="530" t="s">
        <v>550</v>
      </c>
      <c r="LYJ21" s="530" t="s">
        <v>550</v>
      </c>
      <c r="LYK21" s="530" t="s">
        <v>550</v>
      </c>
      <c r="LYL21" s="530" t="s">
        <v>550</v>
      </c>
      <c r="LYM21" s="530" t="s">
        <v>550</v>
      </c>
      <c r="LYN21" s="530" t="s">
        <v>550</v>
      </c>
      <c r="LYO21" s="530" t="s">
        <v>550</v>
      </c>
      <c r="LYP21" s="530" t="s">
        <v>550</v>
      </c>
      <c r="LYQ21" s="530" t="s">
        <v>550</v>
      </c>
      <c r="LYR21" s="530" t="s">
        <v>550</v>
      </c>
      <c r="LYS21" s="530" t="s">
        <v>550</v>
      </c>
      <c r="LYT21" s="530" t="s">
        <v>550</v>
      </c>
      <c r="LYU21" s="530" t="s">
        <v>550</v>
      </c>
      <c r="LYV21" s="530" t="s">
        <v>550</v>
      </c>
      <c r="LYW21" s="530" t="s">
        <v>550</v>
      </c>
      <c r="LYX21" s="530" t="s">
        <v>550</v>
      </c>
      <c r="LYY21" s="530" t="s">
        <v>550</v>
      </c>
      <c r="LYZ21" s="530" t="s">
        <v>550</v>
      </c>
      <c r="LZA21" s="530" t="s">
        <v>550</v>
      </c>
      <c r="LZB21" s="530" t="s">
        <v>550</v>
      </c>
      <c r="LZC21" s="530" t="s">
        <v>550</v>
      </c>
      <c r="LZD21" s="530" t="s">
        <v>550</v>
      </c>
      <c r="LZE21" s="530" t="s">
        <v>550</v>
      </c>
      <c r="LZF21" s="530" t="s">
        <v>550</v>
      </c>
      <c r="LZG21" s="530" t="s">
        <v>550</v>
      </c>
      <c r="LZH21" s="530" t="s">
        <v>550</v>
      </c>
      <c r="LZI21" s="530" t="s">
        <v>550</v>
      </c>
      <c r="LZJ21" s="530" t="s">
        <v>550</v>
      </c>
      <c r="LZK21" s="530" t="s">
        <v>550</v>
      </c>
      <c r="LZL21" s="530" t="s">
        <v>550</v>
      </c>
      <c r="LZM21" s="530" t="s">
        <v>550</v>
      </c>
      <c r="LZN21" s="530" t="s">
        <v>550</v>
      </c>
      <c r="LZO21" s="530" t="s">
        <v>550</v>
      </c>
      <c r="LZP21" s="530" t="s">
        <v>550</v>
      </c>
      <c r="LZQ21" s="530" t="s">
        <v>550</v>
      </c>
      <c r="LZR21" s="530" t="s">
        <v>550</v>
      </c>
      <c r="LZS21" s="530" t="s">
        <v>550</v>
      </c>
      <c r="LZT21" s="530" t="s">
        <v>550</v>
      </c>
      <c r="LZU21" s="530" t="s">
        <v>550</v>
      </c>
      <c r="LZV21" s="530" t="s">
        <v>550</v>
      </c>
      <c r="LZW21" s="530" t="s">
        <v>550</v>
      </c>
      <c r="LZX21" s="530" t="s">
        <v>550</v>
      </c>
      <c r="LZY21" s="530" t="s">
        <v>550</v>
      </c>
      <c r="LZZ21" s="530" t="s">
        <v>550</v>
      </c>
      <c r="MAA21" s="530" t="s">
        <v>550</v>
      </c>
      <c r="MAB21" s="530" t="s">
        <v>550</v>
      </c>
      <c r="MAC21" s="530" t="s">
        <v>550</v>
      </c>
      <c r="MAD21" s="530" t="s">
        <v>550</v>
      </c>
      <c r="MAE21" s="530" t="s">
        <v>550</v>
      </c>
      <c r="MAF21" s="530" t="s">
        <v>550</v>
      </c>
      <c r="MAG21" s="530" t="s">
        <v>550</v>
      </c>
      <c r="MAH21" s="530" t="s">
        <v>550</v>
      </c>
      <c r="MAI21" s="530" t="s">
        <v>550</v>
      </c>
      <c r="MAJ21" s="530" t="s">
        <v>550</v>
      </c>
      <c r="MAK21" s="530" t="s">
        <v>550</v>
      </c>
      <c r="MAL21" s="530" t="s">
        <v>550</v>
      </c>
      <c r="MAM21" s="530" t="s">
        <v>550</v>
      </c>
      <c r="MAN21" s="530" t="s">
        <v>550</v>
      </c>
      <c r="MAO21" s="530" t="s">
        <v>550</v>
      </c>
      <c r="MAP21" s="530" t="s">
        <v>550</v>
      </c>
      <c r="MAQ21" s="530" t="s">
        <v>550</v>
      </c>
      <c r="MAR21" s="530" t="s">
        <v>550</v>
      </c>
      <c r="MAS21" s="530" t="s">
        <v>550</v>
      </c>
      <c r="MAT21" s="530" t="s">
        <v>550</v>
      </c>
      <c r="MAU21" s="530" t="s">
        <v>550</v>
      </c>
      <c r="MAV21" s="530" t="s">
        <v>550</v>
      </c>
      <c r="MAW21" s="530" t="s">
        <v>550</v>
      </c>
      <c r="MAX21" s="530" t="s">
        <v>550</v>
      </c>
      <c r="MAY21" s="530" t="s">
        <v>550</v>
      </c>
      <c r="MAZ21" s="530" t="s">
        <v>550</v>
      </c>
      <c r="MBA21" s="530" t="s">
        <v>550</v>
      </c>
      <c r="MBB21" s="530" t="s">
        <v>550</v>
      </c>
      <c r="MBC21" s="530" t="s">
        <v>550</v>
      </c>
      <c r="MBD21" s="530" t="s">
        <v>550</v>
      </c>
      <c r="MBE21" s="530" t="s">
        <v>550</v>
      </c>
      <c r="MBF21" s="530" t="s">
        <v>550</v>
      </c>
      <c r="MBG21" s="530" t="s">
        <v>550</v>
      </c>
      <c r="MBH21" s="530" t="s">
        <v>550</v>
      </c>
      <c r="MBI21" s="530" t="s">
        <v>550</v>
      </c>
      <c r="MBJ21" s="530" t="s">
        <v>550</v>
      </c>
      <c r="MBK21" s="530" t="s">
        <v>550</v>
      </c>
      <c r="MBL21" s="530" t="s">
        <v>550</v>
      </c>
      <c r="MBM21" s="530" t="s">
        <v>550</v>
      </c>
      <c r="MBN21" s="530" t="s">
        <v>550</v>
      </c>
      <c r="MBO21" s="530" t="s">
        <v>550</v>
      </c>
      <c r="MBP21" s="530" t="s">
        <v>550</v>
      </c>
      <c r="MBQ21" s="530" t="s">
        <v>550</v>
      </c>
      <c r="MBR21" s="530" t="s">
        <v>550</v>
      </c>
      <c r="MBS21" s="530" t="s">
        <v>550</v>
      </c>
      <c r="MBT21" s="530" t="s">
        <v>550</v>
      </c>
      <c r="MBU21" s="530" t="s">
        <v>550</v>
      </c>
      <c r="MBV21" s="530" t="s">
        <v>550</v>
      </c>
      <c r="MBW21" s="530" t="s">
        <v>550</v>
      </c>
      <c r="MBX21" s="530" t="s">
        <v>550</v>
      </c>
      <c r="MBY21" s="530" t="s">
        <v>550</v>
      </c>
      <c r="MBZ21" s="530" t="s">
        <v>550</v>
      </c>
      <c r="MCA21" s="530" t="s">
        <v>550</v>
      </c>
      <c r="MCB21" s="530" t="s">
        <v>550</v>
      </c>
      <c r="MCC21" s="530" t="s">
        <v>550</v>
      </c>
      <c r="MCD21" s="530" t="s">
        <v>550</v>
      </c>
      <c r="MCE21" s="530" t="s">
        <v>550</v>
      </c>
      <c r="MCF21" s="530" t="s">
        <v>550</v>
      </c>
      <c r="MCG21" s="530" t="s">
        <v>550</v>
      </c>
      <c r="MCH21" s="530" t="s">
        <v>550</v>
      </c>
      <c r="MCI21" s="530" t="s">
        <v>550</v>
      </c>
      <c r="MCJ21" s="530" t="s">
        <v>550</v>
      </c>
      <c r="MCK21" s="530" t="s">
        <v>550</v>
      </c>
      <c r="MCL21" s="530" t="s">
        <v>550</v>
      </c>
      <c r="MCM21" s="530" t="s">
        <v>550</v>
      </c>
      <c r="MCN21" s="530" t="s">
        <v>550</v>
      </c>
      <c r="MCO21" s="530" t="s">
        <v>550</v>
      </c>
      <c r="MCP21" s="530" t="s">
        <v>550</v>
      </c>
      <c r="MCQ21" s="530" t="s">
        <v>550</v>
      </c>
      <c r="MCR21" s="530" t="s">
        <v>550</v>
      </c>
      <c r="MCS21" s="530" t="s">
        <v>550</v>
      </c>
      <c r="MCT21" s="530" t="s">
        <v>550</v>
      </c>
      <c r="MCU21" s="530" t="s">
        <v>550</v>
      </c>
      <c r="MCV21" s="530" t="s">
        <v>550</v>
      </c>
      <c r="MCW21" s="530" t="s">
        <v>550</v>
      </c>
      <c r="MCX21" s="530" t="s">
        <v>550</v>
      </c>
      <c r="MCY21" s="530" t="s">
        <v>550</v>
      </c>
      <c r="MCZ21" s="530" t="s">
        <v>550</v>
      </c>
      <c r="MDA21" s="530" t="s">
        <v>550</v>
      </c>
      <c r="MDB21" s="530" t="s">
        <v>550</v>
      </c>
      <c r="MDC21" s="530" t="s">
        <v>550</v>
      </c>
      <c r="MDD21" s="530" t="s">
        <v>550</v>
      </c>
      <c r="MDE21" s="530" t="s">
        <v>550</v>
      </c>
      <c r="MDF21" s="530" t="s">
        <v>550</v>
      </c>
      <c r="MDG21" s="530" t="s">
        <v>550</v>
      </c>
      <c r="MDH21" s="530" t="s">
        <v>550</v>
      </c>
      <c r="MDI21" s="530" t="s">
        <v>550</v>
      </c>
      <c r="MDJ21" s="530" t="s">
        <v>550</v>
      </c>
      <c r="MDK21" s="530" t="s">
        <v>550</v>
      </c>
      <c r="MDL21" s="530" t="s">
        <v>550</v>
      </c>
      <c r="MDM21" s="530" t="s">
        <v>550</v>
      </c>
      <c r="MDN21" s="530" t="s">
        <v>550</v>
      </c>
      <c r="MDO21" s="530" t="s">
        <v>550</v>
      </c>
      <c r="MDP21" s="530" t="s">
        <v>550</v>
      </c>
      <c r="MDQ21" s="530" t="s">
        <v>550</v>
      </c>
      <c r="MDR21" s="530" t="s">
        <v>550</v>
      </c>
      <c r="MDS21" s="530" t="s">
        <v>550</v>
      </c>
      <c r="MDT21" s="530" t="s">
        <v>550</v>
      </c>
      <c r="MDU21" s="530" t="s">
        <v>550</v>
      </c>
      <c r="MDV21" s="530" t="s">
        <v>550</v>
      </c>
      <c r="MDW21" s="530" t="s">
        <v>550</v>
      </c>
      <c r="MDX21" s="530" t="s">
        <v>550</v>
      </c>
      <c r="MDY21" s="530" t="s">
        <v>550</v>
      </c>
      <c r="MDZ21" s="530" t="s">
        <v>550</v>
      </c>
      <c r="MEA21" s="530" t="s">
        <v>550</v>
      </c>
      <c r="MEB21" s="530" t="s">
        <v>550</v>
      </c>
      <c r="MEC21" s="530" t="s">
        <v>550</v>
      </c>
      <c r="MED21" s="530" t="s">
        <v>550</v>
      </c>
      <c r="MEE21" s="530" t="s">
        <v>550</v>
      </c>
      <c r="MEF21" s="530" t="s">
        <v>550</v>
      </c>
      <c r="MEG21" s="530" t="s">
        <v>550</v>
      </c>
      <c r="MEH21" s="530" t="s">
        <v>550</v>
      </c>
      <c r="MEI21" s="530" t="s">
        <v>550</v>
      </c>
      <c r="MEJ21" s="530" t="s">
        <v>550</v>
      </c>
      <c r="MEK21" s="530" t="s">
        <v>550</v>
      </c>
      <c r="MEL21" s="530" t="s">
        <v>550</v>
      </c>
      <c r="MEM21" s="530" t="s">
        <v>550</v>
      </c>
      <c r="MEN21" s="530" t="s">
        <v>550</v>
      </c>
      <c r="MEO21" s="530" t="s">
        <v>550</v>
      </c>
      <c r="MEP21" s="530" t="s">
        <v>550</v>
      </c>
      <c r="MEQ21" s="530" t="s">
        <v>550</v>
      </c>
      <c r="MER21" s="530" t="s">
        <v>550</v>
      </c>
      <c r="MES21" s="530" t="s">
        <v>550</v>
      </c>
      <c r="MET21" s="530" t="s">
        <v>550</v>
      </c>
      <c r="MEU21" s="530" t="s">
        <v>550</v>
      </c>
      <c r="MEV21" s="530" t="s">
        <v>550</v>
      </c>
      <c r="MEW21" s="530" t="s">
        <v>550</v>
      </c>
      <c r="MEX21" s="530" t="s">
        <v>550</v>
      </c>
      <c r="MEY21" s="530" t="s">
        <v>550</v>
      </c>
      <c r="MEZ21" s="530" t="s">
        <v>550</v>
      </c>
      <c r="MFA21" s="530" t="s">
        <v>550</v>
      </c>
      <c r="MFB21" s="530" t="s">
        <v>550</v>
      </c>
      <c r="MFC21" s="530" t="s">
        <v>550</v>
      </c>
      <c r="MFD21" s="530" t="s">
        <v>550</v>
      </c>
      <c r="MFE21" s="530" t="s">
        <v>550</v>
      </c>
      <c r="MFF21" s="530" t="s">
        <v>550</v>
      </c>
      <c r="MFG21" s="530" t="s">
        <v>550</v>
      </c>
      <c r="MFH21" s="530" t="s">
        <v>550</v>
      </c>
      <c r="MFI21" s="530" t="s">
        <v>550</v>
      </c>
      <c r="MFJ21" s="530" t="s">
        <v>550</v>
      </c>
      <c r="MFK21" s="530" t="s">
        <v>550</v>
      </c>
      <c r="MFL21" s="530" t="s">
        <v>550</v>
      </c>
      <c r="MFM21" s="530" t="s">
        <v>550</v>
      </c>
      <c r="MFN21" s="530" t="s">
        <v>550</v>
      </c>
      <c r="MFO21" s="530" t="s">
        <v>550</v>
      </c>
      <c r="MFP21" s="530" t="s">
        <v>550</v>
      </c>
      <c r="MFQ21" s="530" t="s">
        <v>550</v>
      </c>
      <c r="MFR21" s="530" t="s">
        <v>550</v>
      </c>
      <c r="MFS21" s="530" t="s">
        <v>550</v>
      </c>
      <c r="MFT21" s="530" t="s">
        <v>550</v>
      </c>
      <c r="MFU21" s="530" t="s">
        <v>550</v>
      </c>
      <c r="MFV21" s="530" t="s">
        <v>550</v>
      </c>
      <c r="MFW21" s="530" t="s">
        <v>550</v>
      </c>
      <c r="MFX21" s="530" t="s">
        <v>550</v>
      </c>
      <c r="MFY21" s="530" t="s">
        <v>550</v>
      </c>
      <c r="MFZ21" s="530" t="s">
        <v>550</v>
      </c>
      <c r="MGA21" s="530" t="s">
        <v>550</v>
      </c>
      <c r="MGB21" s="530" t="s">
        <v>550</v>
      </c>
      <c r="MGC21" s="530" t="s">
        <v>550</v>
      </c>
      <c r="MGD21" s="530" t="s">
        <v>550</v>
      </c>
      <c r="MGE21" s="530" t="s">
        <v>550</v>
      </c>
      <c r="MGF21" s="530" t="s">
        <v>550</v>
      </c>
      <c r="MGG21" s="530" t="s">
        <v>550</v>
      </c>
      <c r="MGH21" s="530" t="s">
        <v>550</v>
      </c>
      <c r="MGI21" s="530" t="s">
        <v>550</v>
      </c>
      <c r="MGJ21" s="530" t="s">
        <v>550</v>
      </c>
      <c r="MGK21" s="530" t="s">
        <v>550</v>
      </c>
      <c r="MGL21" s="530" t="s">
        <v>550</v>
      </c>
      <c r="MGM21" s="530" t="s">
        <v>550</v>
      </c>
      <c r="MGN21" s="530" t="s">
        <v>550</v>
      </c>
      <c r="MGO21" s="530" t="s">
        <v>550</v>
      </c>
      <c r="MGP21" s="530" t="s">
        <v>550</v>
      </c>
      <c r="MGQ21" s="530" t="s">
        <v>550</v>
      </c>
      <c r="MGR21" s="530" t="s">
        <v>550</v>
      </c>
      <c r="MGS21" s="530" t="s">
        <v>550</v>
      </c>
      <c r="MGT21" s="530" t="s">
        <v>550</v>
      </c>
      <c r="MGU21" s="530" t="s">
        <v>550</v>
      </c>
      <c r="MGV21" s="530" t="s">
        <v>550</v>
      </c>
      <c r="MGW21" s="530" t="s">
        <v>550</v>
      </c>
      <c r="MGX21" s="530" t="s">
        <v>550</v>
      </c>
      <c r="MGY21" s="530" t="s">
        <v>550</v>
      </c>
      <c r="MGZ21" s="530" t="s">
        <v>550</v>
      </c>
      <c r="MHA21" s="530" t="s">
        <v>550</v>
      </c>
      <c r="MHB21" s="530" t="s">
        <v>550</v>
      </c>
      <c r="MHC21" s="530" t="s">
        <v>550</v>
      </c>
      <c r="MHD21" s="530" t="s">
        <v>550</v>
      </c>
      <c r="MHE21" s="530" t="s">
        <v>550</v>
      </c>
      <c r="MHF21" s="530" t="s">
        <v>550</v>
      </c>
      <c r="MHG21" s="530" t="s">
        <v>550</v>
      </c>
      <c r="MHH21" s="530" t="s">
        <v>550</v>
      </c>
      <c r="MHI21" s="530" t="s">
        <v>550</v>
      </c>
      <c r="MHJ21" s="530" t="s">
        <v>550</v>
      </c>
      <c r="MHK21" s="530" t="s">
        <v>550</v>
      </c>
      <c r="MHL21" s="530" t="s">
        <v>550</v>
      </c>
      <c r="MHM21" s="530" t="s">
        <v>550</v>
      </c>
      <c r="MHN21" s="530" t="s">
        <v>550</v>
      </c>
      <c r="MHO21" s="530" t="s">
        <v>550</v>
      </c>
      <c r="MHP21" s="530" t="s">
        <v>550</v>
      </c>
      <c r="MHQ21" s="530" t="s">
        <v>550</v>
      </c>
      <c r="MHR21" s="530" t="s">
        <v>550</v>
      </c>
      <c r="MHS21" s="530" t="s">
        <v>550</v>
      </c>
      <c r="MHT21" s="530" t="s">
        <v>550</v>
      </c>
      <c r="MHU21" s="530" t="s">
        <v>550</v>
      </c>
      <c r="MHV21" s="530" t="s">
        <v>550</v>
      </c>
      <c r="MHW21" s="530" t="s">
        <v>550</v>
      </c>
      <c r="MHX21" s="530" t="s">
        <v>550</v>
      </c>
      <c r="MHY21" s="530" t="s">
        <v>550</v>
      </c>
      <c r="MHZ21" s="530" t="s">
        <v>550</v>
      </c>
      <c r="MIA21" s="530" t="s">
        <v>550</v>
      </c>
      <c r="MIB21" s="530" t="s">
        <v>550</v>
      </c>
      <c r="MIC21" s="530" t="s">
        <v>550</v>
      </c>
      <c r="MID21" s="530" t="s">
        <v>550</v>
      </c>
      <c r="MIE21" s="530" t="s">
        <v>550</v>
      </c>
      <c r="MIF21" s="530" t="s">
        <v>550</v>
      </c>
      <c r="MIG21" s="530" t="s">
        <v>550</v>
      </c>
      <c r="MIH21" s="530" t="s">
        <v>550</v>
      </c>
      <c r="MII21" s="530" t="s">
        <v>550</v>
      </c>
      <c r="MIJ21" s="530" t="s">
        <v>550</v>
      </c>
      <c r="MIK21" s="530" t="s">
        <v>550</v>
      </c>
      <c r="MIL21" s="530" t="s">
        <v>550</v>
      </c>
      <c r="MIM21" s="530" t="s">
        <v>550</v>
      </c>
      <c r="MIN21" s="530" t="s">
        <v>550</v>
      </c>
      <c r="MIO21" s="530" t="s">
        <v>550</v>
      </c>
      <c r="MIP21" s="530" t="s">
        <v>550</v>
      </c>
      <c r="MIQ21" s="530" t="s">
        <v>550</v>
      </c>
      <c r="MIR21" s="530" t="s">
        <v>550</v>
      </c>
      <c r="MIS21" s="530" t="s">
        <v>550</v>
      </c>
      <c r="MIT21" s="530" t="s">
        <v>550</v>
      </c>
      <c r="MIU21" s="530" t="s">
        <v>550</v>
      </c>
      <c r="MIV21" s="530" t="s">
        <v>550</v>
      </c>
      <c r="MIW21" s="530" t="s">
        <v>550</v>
      </c>
      <c r="MIX21" s="530" t="s">
        <v>550</v>
      </c>
      <c r="MIY21" s="530" t="s">
        <v>550</v>
      </c>
      <c r="MIZ21" s="530" t="s">
        <v>550</v>
      </c>
      <c r="MJA21" s="530" t="s">
        <v>550</v>
      </c>
      <c r="MJB21" s="530" t="s">
        <v>550</v>
      </c>
      <c r="MJC21" s="530" t="s">
        <v>550</v>
      </c>
      <c r="MJD21" s="530" t="s">
        <v>550</v>
      </c>
      <c r="MJE21" s="530" t="s">
        <v>550</v>
      </c>
      <c r="MJF21" s="530" t="s">
        <v>550</v>
      </c>
      <c r="MJG21" s="530" t="s">
        <v>550</v>
      </c>
      <c r="MJH21" s="530" t="s">
        <v>550</v>
      </c>
      <c r="MJI21" s="530" t="s">
        <v>550</v>
      </c>
      <c r="MJJ21" s="530" t="s">
        <v>550</v>
      </c>
      <c r="MJK21" s="530" t="s">
        <v>550</v>
      </c>
      <c r="MJL21" s="530" t="s">
        <v>550</v>
      </c>
      <c r="MJM21" s="530" t="s">
        <v>550</v>
      </c>
      <c r="MJN21" s="530" t="s">
        <v>550</v>
      </c>
      <c r="MJO21" s="530" t="s">
        <v>550</v>
      </c>
      <c r="MJP21" s="530" t="s">
        <v>550</v>
      </c>
      <c r="MJQ21" s="530" t="s">
        <v>550</v>
      </c>
      <c r="MJR21" s="530" t="s">
        <v>550</v>
      </c>
      <c r="MJS21" s="530" t="s">
        <v>550</v>
      </c>
      <c r="MJT21" s="530" t="s">
        <v>550</v>
      </c>
      <c r="MJU21" s="530" t="s">
        <v>550</v>
      </c>
      <c r="MJV21" s="530" t="s">
        <v>550</v>
      </c>
      <c r="MJW21" s="530" t="s">
        <v>550</v>
      </c>
      <c r="MJX21" s="530" t="s">
        <v>550</v>
      </c>
      <c r="MJY21" s="530" t="s">
        <v>550</v>
      </c>
      <c r="MJZ21" s="530" t="s">
        <v>550</v>
      </c>
      <c r="MKA21" s="530" t="s">
        <v>550</v>
      </c>
      <c r="MKB21" s="530" t="s">
        <v>550</v>
      </c>
      <c r="MKC21" s="530" t="s">
        <v>550</v>
      </c>
      <c r="MKD21" s="530" t="s">
        <v>550</v>
      </c>
      <c r="MKE21" s="530" t="s">
        <v>550</v>
      </c>
      <c r="MKF21" s="530" t="s">
        <v>550</v>
      </c>
      <c r="MKG21" s="530" t="s">
        <v>550</v>
      </c>
      <c r="MKH21" s="530" t="s">
        <v>550</v>
      </c>
      <c r="MKI21" s="530" t="s">
        <v>550</v>
      </c>
      <c r="MKJ21" s="530" t="s">
        <v>550</v>
      </c>
      <c r="MKK21" s="530" t="s">
        <v>550</v>
      </c>
      <c r="MKL21" s="530" t="s">
        <v>550</v>
      </c>
      <c r="MKM21" s="530" t="s">
        <v>550</v>
      </c>
      <c r="MKN21" s="530" t="s">
        <v>550</v>
      </c>
      <c r="MKO21" s="530" t="s">
        <v>550</v>
      </c>
      <c r="MKP21" s="530" t="s">
        <v>550</v>
      </c>
      <c r="MKQ21" s="530" t="s">
        <v>550</v>
      </c>
      <c r="MKR21" s="530" t="s">
        <v>550</v>
      </c>
      <c r="MKS21" s="530" t="s">
        <v>550</v>
      </c>
      <c r="MKT21" s="530" t="s">
        <v>550</v>
      </c>
      <c r="MKU21" s="530" t="s">
        <v>550</v>
      </c>
      <c r="MKV21" s="530" t="s">
        <v>550</v>
      </c>
      <c r="MKW21" s="530" t="s">
        <v>550</v>
      </c>
      <c r="MKX21" s="530" t="s">
        <v>550</v>
      </c>
      <c r="MKY21" s="530" t="s">
        <v>550</v>
      </c>
      <c r="MKZ21" s="530" t="s">
        <v>550</v>
      </c>
      <c r="MLA21" s="530" t="s">
        <v>550</v>
      </c>
      <c r="MLB21" s="530" t="s">
        <v>550</v>
      </c>
      <c r="MLC21" s="530" t="s">
        <v>550</v>
      </c>
      <c r="MLD21" s="530" t="s">
        <v>550</v>
      </c>
      <c r="MLE21" s="530" t="s">
        <v>550</v>
      </c>
      <c r="MLF21" s="530" t="s">
        <v>550</v>
      </c>
      <c r="MLG21" s="530" t="s">
        <v>550</v>
      </c>
      <c r="MLH21" s="530" t="s">
        <v>550</v>
      </c>
      <c r="MLI21" s="530" t="s">
        <v>550</v>
      </c>
      <c r="MLJ21" s="530" t="s">
        <v>550</v>
      </c>
      <c r="MLK21" s="530" t="s">
        <v>550</v>
      </c>
      <c r="MLL21" s="530" t="s">
        <v>550</v>
      </c>
      <c r="MLM21" s="530" t="s">
        <v>550</v>
      </c>
      <c r="MLN21" s="530" t="s">
        <v>550</v>
      </c>
      <c r="MLO21" s="530" t="s">
        <v>550</v>
      </c>
      <c r="MLP21" s="530" t="s">
        <v>550</v>
      </c>
      <c r="MLQ21" s="530" t="s">
        <v>550</v>
      </c>
      <c r="MLR21" s="530" t="s">
        <v>550</v>
      </c>
      <c r="MLS21" s="530" t="s">
        <v>550</v>
      </c>
      <c r="MLT21" s="530" t="s">
        <v>550</v>
      </c>
      <c r="MLU21" s="530" t="s">
        <v>550</v>
      </c>
      <c r="MLV21" s="530" t="s">
        <v>550</v>
      </c>
      <c r="MLW21" s="530" t="s">
        <v>550</v>
      </c>
      <c r="MLX21" s="530" t="s">
        <v>550</v>
      </c>
      <c r="MLY21" s="530" t="s">
        <v>550</v>
      </c>
      <c r="MLZ21" s="530" t="s">
        <v>550</v>
      </c>
      <c r="MMA21" s="530" t="s">
        <v>550</v>
      </c>
      <c r="MMB21" s="530" t="s">
        <v>550</v>
      </c>
      <c r="MMC21" s="530" t="s">
        <v>550</v>
      </c>
      <c r="MMD21" s="530" t="s">
        <v>550</v>
      </c>
      <c r="MME21" s="530" t="s">
        <v>550</v>
      </c>
      <c r="MMF21" s="530" t="s">
        <v>550</v>
      </c>
      <c r="MMG21" s="530" t="s">
        <v>550</v>
      </c>
      <c r="MMH21" s="530" t="s">
        <v>550</v>
      </c>
      <c r="MMI21" s="530" t="s">
        <v>550</v>
      </c>
      <c r="MMJ21" s="530" t="s">
        <v>550</v>
      </c>
      <c r="MMK21" s="530" t="s">
        <v>550</v>
      </c>
      <c r="MML21" s="530" t="s">
        <v>550</v>
      </c>
      <c r="MMM21" s="530" t="s">
        <v>550</v>
      </c>
      <c r="MMN21" s="530" t="s">
        <v>550</v>
      </c>
      <c r="MMO21" s="530" t="s">
        <v>550</v>
      </c>
      <c r="MMP21" s="530" t="s">
        <v>550</v>
      </c>
      <c r="MMQ21" s="530" t="s">
        <v>550</v>
      </c>
      <c r="MMR21" s="530" t="s">
        <v>550</v>
      </c>
      <c r="MMS21" s="530" t="s">
        <v>550</v>
      </c>
      <c r="MMT21" s="530" t="s">
        <v>550</v>
      </c>
      <c r="MMU21" s="530" t="s">
        <v>550</v>
      </c>
      <c r="MMV21" s="530" t="s">
        <v>550</v>
      </c>
      <c r="MMW21" s="530" t="s">
        <v>550</v>
      </c>
      <c r="MMX21" s="530" t="s">
        <v>550</v>
      </c>
      <c r="MMY21" s="530" t="s">
        <v>550</v>
      </c>
      <c r="MMZ21" s="530" t="s">
        <v>550</v>
      </c>
      <c r="MNA21" s="530" t="s">
        <v>550</v>
      </c>
      <c r="MNB21" s="530" t="s">
        <v>550</v>
      </c>
      <c r="MNC21" s="530" t="s">
        <v>550</v>
      </c>
      <c r="MND21" s="530" t="s">
        <v>550</v>
      </c>
      <c r="MNE21" s="530" t="s">
        <v>550</v>
      </c>
      <c r="MNF21" s="530" t="s">
        <v>550</v>
      </c>
      <c r="MNG21" s="530" t="s">
        <v>550</v>
      </c>
      <c r="MNH21" s="530" t="s">
        <v>550</v>
      </c>
      <c r="MNI21" s="530" t="s">
        <v>550</v>
      </c>
      <c r="MNJ21" s="530" t="s">
        <v>550</v>
      </c>
      <c r="MNK21" s="530" t="s">
        <v>550</v>
      </c>
      <c r="MNL21" s="530" t="s">
        <v>550</v>
      </c>
      <c r="MNM21" s="530" t="s">
        <v>550</v>
      </c>
      <c r="MNN21" s="530" t="s">
        <v>550</v>
      </c>
      <c r="MNO21" s="530" t="s">
        <v>550</v>
      </c>
      <c r="MNP21" s="530" t="s">
        <v>550</v>
      </c>
      <c r="MNQ21" s="530" t="s">
        <v>550</v>
      </c>
      <c r="MNR21" s="530" t="s">
        <v>550</v>
      </c>
      <c r="MNS21" s="530" t="s">
        <v>550</v>
      </c>
      <c r="MNT21" s="530" t="s">
        <v>550</v>
      </c>
      <c r="MNU21" s="530" t="s">
        <v>550</v>
      </c>
      <c r="MNV21" s="530" t="s">
        <v>550</v>
      </c>
      <c r="MNW21" s="530" t="s">
        <v>550</v>
      </c>
      <c r="MNX21" s="530" t="s">
        <v>550</v>
      </c>
      <c r="MNY21" s="530" t="s">
        <v>550</v>
      </c>
      <c r="MNZ21" s="530" t="s">
        <v>550</v>
      </c>
      <c r="MOA21" s="530" t="s">
        <v>550</v>
      </c>
      <c r="MOB21" s="530" t="s">
        <v>550</v>
      </c>
      <c r="MOC21" s="530" t="s">
        <v>550</v>
      </c>
      <c r="MOD21" s="530" t="s">
        <v>550</v>
      </c>
      <c r="MOE21" s="530" t="s">
        <v>550</v>
      </c>
      <c r="MOF21" s="530" t="s">
        <v>550</v>
      </c>
      <c r="MOG21" s="530" t="s">
        <v>550</v>
      </c>
      <c r="MOH21" s="530" t="s">
        <v>550</v>
      </c>
      <c r="MOI21" s="530" t="s">
        <v>550</v>
      </c>
      <c r="MOJ21" s="530" t="s">
        <v>550</v>
      </c>
      <c r="MOK21" s="530" t="s">
        <v>550</v>
      </c>
      <c r="MOL21" s="530" t="s">
        <v>550</v>
      </c>
      <c r="MOM21" s="530" t="s">
        <v>550</v>
      </c>
      <c r="MON21" s="530" t="s">
        <v>550</v>
      </c>
      <c r="MOO21" s="530" t="s">
        <v>550</v>
      </c>
      <c r="MOP21" s="530" t="s">
        <v>550</v>
      </c>
      <c r="MOQ21" s="530" t="s">
        <v>550</v>
      </c>
      <c r="MOR21" s="530" t="s">
        <v>550</v>
      </c>
      <c r="MOS21" s="530" t="s">
        <v>550</v>
      </c>
      <c r="MOT21" s="530" t="s">
        <v>550</v>
      </c>
      <c r="MOU21" s="530" t="s">
        <v>550</v>
      </c>
      <c r="MOV21" s="530" t="s">
        <v>550</v>
      </c>
      <c r="MOW21" s="530" t="s">
        <v>550</v>
      </c>
      <c r="MOX21" s="530" t="s">
        <v>550</v>
      </c>
      <c r="MOY21" s="530" t="s">
        <v>550</v>
      </c>
      <c r="MOZ21" s="530" t="s">
        <v>550</v>
      </c>
      <c r="MPA21" s="530" t="s">
        <v>550</v>
      </c>
      <c r="MPB21" s="530" t="s">
        <v>550</v>
      </c>
      <c r="MPC21" s="530" t="s">
        <v>550</v>
      </c>
      <c r="MPD21" s="530" t="s">
        <v>550</v>
      </c>
      <c r="MPE21" s="530" t="s">
        <v>550</v>
      </c>
      <c r="MPF21" s="530" t="s">
        <v>550</v>
      </c>
      <c r="MPG21" s="530" t="s">
        <v>550</v>
      </c>
      <c r="MPH21" s="530" t="s">
        <v>550</v>
      </c>
      <c r="MPI21" s="530" t="s">
        <v>550</v>
      </c>
      <c r="MPJ21" s="530" t="s">
        <v>550</v>
      </c>
      <c r="MPK21" s="530" t="s">
        <v>550</v>
      </c>
      <c r="MPL21" s="530" t="s">
        <v>550</v>
      </c>
      <c r="MPM21" s="530" t="s">
        <v>550</v>
      </c>
      <c r="MPN21" s="530" t="s">
        <v>550</v>
      </c>
      <c r="MPO21" s="530" t="s">
        <v>550</v>
      </c>
      <c r="MPP21" s="530" t="s">
        <v>550</v>
      </c>
      <c r="MPQ21" s="530" t="s">
        <v>550</v>
      </c>
      <c r="MPR21" s="530" t="s">
        <v>550</v>
      </c>
      <c r="MPS21" s="530" t="s">
        <v>550</v>
      </c>
      <c r="MPT21" s="530" t="s">
        <v>550</v>
      </c>
      <c r="MPU21" s="530" t="s">
        <v>550</v>
      </c>
      <c r="MPV21" s="530" t="s">
        <v>550</v>
      </c>
      <c r="MPW21" s="530" t="s">
        <v>550</v>
      </c>
      <c r="MPX21" s="530" t="s">
        <v>550</v>
      </c>
      <c r="MPY21" s="530" t="s">
        <v>550</v>
      </c>
      <c r="MPZ21" s="530" t="s">
        <v>550</v>
      </c>
      <c r="MQA21" s="530" t="s">
        <v>550</v>
      </c>
      <c r="MQB21" s="530" t="s">
        <v>550</v>
      </c>
      <c r="MQC21" s="530" t="s">
        <v>550</v>
      </c>
      <c r="MQD21" s="530" t="s">
        <v>550</v>
      </c>
      <c r="MQE21" s="530" t="s">
        <v>550</v>
      </c>
      <c r="MQF21" s="530" t="s">
        <v>550</v>
      </c>
      <c r="MQG21" s="530" t="s">
        <v>550</v>
      </c>
      <c r="MQH21" s="530" t="s">
        <v>550</v>
      </c>
      <c r="MQI21" s="530" t="s">
        <v>550</v>
      </c>
      <c r="MQJ21" s="530" t="s">
        <v>550</v>
      </c>
      <c r="MQK21" s="530" t="s">
        <v>550</v>
      </c>
      <c r="MQL21" s="530" t="s">
        <v>550</v>
      </c>
      <c r="MQM21" s="530" t="s">
        <v>550</v>
      </c>
      <c r="MQN21" s="530" t="s">
        <v>550</v>
      </c>
      <c r="MQO21" s="530" t="s">
        <v>550</v>
      </c>
      <c r="MQP21" s="530" t="s">
        <v>550</v>
      </c>
      <c r="MQQ21" s="530" t="s">
        <v>550</v>
      </c>
      <c r="MQR21" s="530" t="s">
        <v>550</v>
      </c>
      <c r="MQS21" s="530" t="s">
        <v>550</v>
      </c>
      <c r="MQT21" s="530" t="s">
        <v>550</v>
      </c>
      <c r="MQU21" s="530" t="s">
        <v>550</v>
      </c>
      <c r="MQV21" s="530" t="s">
        <v>550</v>
      </c>
      <c r="MQW21" s="530" t="s">
        <v>550</v>
      </c>
      <c r="MQX21" s="530" t="s">
        <v>550</v>
      </c>
      <c r="MQY21" s="530" t="s">
        <v>550</v>
      </c>
      <c r="MQZ21" s="530" t="s">
        <v>550</v>
      </c>
      <c r="MRA21" s="530" t="s">
        <v>550</v>
      </c>
      <c r="MRB21" s="530" t="s">
        <v>550</v>
      </c>
      <c r="MRC21" s="530" t="s">
        <v>550</v>
      </c>
      <c r="MRD21" s="530" t="s">
        <v>550</v>
      </c>
      <c r="MRE21" s="530" t="s">
        <v>550</v>
      </c>
      <c r="MRF21" s="530" t="s">
        <v>550</v>
      </c>
      <c r="MRG21" s="530" t="s">
        <v>550</v>
      </c>
      <c r="MRH21" s="530" t="s">
        <v>550</v>
      </c>
      <c r="MRI21" s="530" t="s">
        <v>550</v>
      </c>
      <c r="MRJ21" s="530" t="s">
        <v>550</v>
      </c>
      <c r="MRK21" s="530" t="s">
        <v>550</v>
      </c>
      <c r="MRL21" s="530" t="s">
        <v>550</v>
      </c>
      <c r="MRM21" s="530" t="s">
        <v>550</v>
      </c>
      <c r="MRN21" s="530" t="s">
        <v>550</v>
      </c>
      <c r="MRO21" s="530" t="s">
        <v>550</v>
      </c>
      <c r="MRP21" s="530" t="s">
        <v>550</v>
      </c>
      <c r="MRQ21" s="530" t="s">
        <v>550</v>
      </c>
      <c r="MRR21" s="530" t="s">
        <v>550</v>
      </c>
      <c r="MRS21" s="530" t="s">
        <v>550</v>
      </c>
      <c r="MRT21" s="530" t="s">
        <v>550</v>
      </c>
      <c r="MRU21" s="530" t="s">
        <v>550</v>
      </c>
      <c r="MRV21" s="530" t="s">
        <v>550</v>
      </c>
      <c r="MRW21" s="530" t="s">
        <v>550</v>
      </c>
      <c r="MRX21" s="530" t="s">
        <v>550</v>
      </c>
      <c r="MRY21" s="530" t="s">
        <v>550</v>
      </c>
      <c r="MRZ21" s="530" t="s">
        <v>550</v>
      </c>
      <c r="MSA21" s="530" t="s">
        <v>550</v>
      </c>
      <c r="MSB21" s="530" t="s">
        <v>550</v>
      </c>
      <c r="MSC21" s="530" t="s">
        <v>550</v>
      </c>
      <c r="MSD21" s="530" t="s">
        <v>550</v>
      </c>
      <c r="MSE21" s="530" t="s">
        <v>550</v>
      </c>
      <c r="MSF21" s="530" t="s">
        <v>550</v>
      </c>
      <c r="MSG21" s="530" t="s">
        <v>550</v>
      </c>
      <c r="MSH21" s="530" t="s">
        <v>550</v>
      </c>
      <c r="MSI21" s="530" t="s">
        <v>550</v>
      </c>
      <c r="MSJ21" s="530" t="s">
        <v>550</v>
      </c>
      <c r="MSK21" s="530" t="s">
        <v>550</v>
      </c>
      <c r="MSL21" s="530" t="s">
        <v>550</v>
      </c>
      <c r="MSM21" s="530" t="s">
        <v>550</v>
      </c>
      <c r="MSN21" s="530" t="s">
        <v>550</v>
      </c>
      <c r="MSO21" s="530" t="s">
        <v>550</v>
      </c>
      <c r="MSP21" s="530" t="s">
        <v>550</v>
      </c>
      <c r="MSQ21" s="530" t="s">
        <v>550</v>
      </c>
      <c r="MSR21" s="530" t="s">
        <v>550</v>
      </c>
      <c r="MSS21" s="530" t="s">
        <v>550</v>
      </c>
      <c r="MST21" s="530" t="s">
        <v>550</v>
      </c>
      <c r="MSU21" s="530" t="s">
        <v>550</v>
      </c>
      <c r="MSV21" s="530" t="s">
        <v>550</v>
      </c>
      <c r="MSW21" s="530" t="s">
        <v>550</v>
      </c>
      <c r="MSX21" s="530" t="s">
        <v>550</v>
      </c>
      <c r="MSY21" s="530" t="s">
        <v>550</v>
      </c>
      <c r="MSZ21" s="530" t="s">
        <v>550</v>
      </c>
      <c r="MTA21" s="530" t="s">
        <v>550</v>
      </c>
      <c r="MTB21" s="530" t="s">
        <v>550</v>
      </c>
      <c r="MTC21" s="530" t="s">
        <v>550</v>
      </c>
      <c r="MTD21" s="530" t="s">
        <v>550</v>
      </c>
      <c r="MTE21" s="530" t="s">
        <v>550</v>
      </c>
      <c r="MTF21" s="530" t="s">
        <v>550</v>
      </c>
      <c r="MTG21" s="530" t="s">
        <v>550</v>
      </c>
      <c r="MTH21" s="530" t="s">
        <v>550</v>
      </c>
      <c r="MTI21" s="530" t="s">
        <v>550</v>
      </c>
      <c r="MTJ21" s="530" t="s">
        <v>550</v>
      </c>
      <c r="MTK21" s="530" t="s">
        <v>550</v>
      </c>
      <c r="MTL21" s="530" t="s">
        <v>550</v>
      </c>
      <c r="MTM21" s="530" t="s">
        <v>550</v>
      </c>
      <c r="MTN21" s="530" t="s">
        <v>550</v>
      </c>
      <c r="MTO21" s="530" t="s">
        <v>550</v>
      </c>
      <c r="MTP21" s="530" t="s">
        <v>550</v>
      </c>
      <c r="MTQ21" s="530" t="s">
        <v>550</v>
      </c>
      <c r="MTR21" s="530" t="s">
        <v>550</v>
      </c>
      <c r="MTS21" s="530" t="s">
        <v>550</v>
      </c>
      <c r="MTT21" s="530" t="s">
        <v>550</v>
      </c>
      <c r="MTU21" s="530" t="s">
        <v>550</v>
      </c>
      <c r="MTV21" s="530" t="s">
        <v>550</v>
      </c>
      <c r="MTW21" s="530" t="s">
        <v>550</v>
      </c>
      <c r="MTX21" s="530" t="s">
        <v>550</v>
      </c>
      <c r="MTY21" s="530" t="s">
        <v>550</v>
      </c>
      <c r="MTZ21" s="530" t="s">
        <v>550</v>
      </c>
      <c r="MUA21" s="530" t="s">
        <v>550</v>
      </c>
      <c r="MUB21" s="530" t="s">
        <v>550</v>
      </c>
      <c r="MUC21" s="530" t="s">
        <v>550</v>
      </c>
      <c r="MUD21" s="530" t="s">
        <v>550</v>
      </c>
      <c r="MUE21" s="530" t="s">
        <v>550</v>
      </c>
      <c r="MUF21" s="530" t="s">
        <v>550</v>
      </c>
      <c r="MUG21" s="530" t="s">
        <v>550</v>
      </c>
      <c r="MUH21" s="530" t="s">
        <v>550</v>
      </c>
      <c r="MUI21" s="530" t="s">
        <v>550</v>
      </c>
      <c r="MUJ21" s="530" t="s">
        <v>550</v>
      </c>
      <c r="MUK21" s="530" t="s">
        <v>550</v>
      </c>
      <c r="MUL21" s="530" t="s">
        <v>550</v>
      </c>
      <c r="MUM21" s="530" t="s">
        <v>550</v>
      </c>
      <c r="MUN21" s="530" t="s">
        <v>550</v>
      </c>
      <c r="MUO21" s="530" t="s">
        <v>550</v>
      </c>
      <c r="MUP21" s="530" t="s">
        <v>550</v>
      </c>
      <c r="MUQ21" s="530" t="s">
        <v>550</v>
      </c>
      <c r="MUR21" s="530" t="s">
        <v>550</v>
      </c>
      <c r="MUS21" s="530" t="s">
        <v>550</v>
      </c>
      <c r="MUT21" s="530" t="s">
        <v>550</v>
      </c>
      <c r="MUU21" s="530" t="s">
        <v>550</v>
      </c>
      <c r="MUV21" s="530" t="s">
        <v>550</v>
      </c>
      <c r="MUW21" s="530" t="s">
        <v>550</v>
      </c>
      <c r="MUX21" s="530" t="s">
        <v>550</v>
      </c>
      <c r="MUY21" s="530" t="s">
        <v>550</v>
      </c>
      <c r="MUZ21" s="530" t="s">
        <v>550</v>
      </c>
      <c r="MVA21" s="530" t="s">
        <v>550</v>
      </c>
      <c r="MVB21" s="530" t="s">
        <v>550</v>
      </c>
      <c r="MVC21" s="530" t="s">
        <v>550</v>
      </c>
      <c r="MVD21" s="530" t="s">
        <v>550</v>
      </c>
      <c r="MVE21" s="530" t="s">
        <v>550</v>
      </c>
      <c r="MVF21" s="530" t="s">
        <v>550</v>
      </c>
      <c r="MVG21" s="530" t="s">
        <v>550</v>
      </c>
      <c r="MVH21" s="530" t="s">
        <v>550</v>
      </c>
      <c r="MVI21" s="530" t="s">
        <v>550</v>
      </c>
      <c r="MVJ21" s="530" t="s">
        <v>550</v>
      </c>
      <c r="MVK21" s="530" t="s">
        <v>550</v>
      </c>
      <c r="MVL21" s="530" t="s">
        <v>550</v>
      </c>
      <c r="MVM21" s="530" t="s">
        <v>550</v>
      </c>
      <c r="MVN21" s="530" t="s">
        <v>550</v>
      </c>
      <c r="MVO21" s="530" t="s">
        <v>550</v>
      </c>
      <c r="MVP21" s="530" t="s">
        <v>550</v>
      </c>
      <c r="MVQ21" s="530" t="s">
        <v>550</v>
      </c>
      <c r="MVR21" s="530" t="s">
        <v>550</v>
      </c>
      <c r="MVS21" s="530" t="s">
        <v>550</v>
      </c>
      <c r="MVT21" s="530" t="s">
        <v>550</v>
      </c>
      <c r="MVU21" s="530" t="s">
        <v>550</v>
      </c>
      <c r="MVV21" s="530" t="s">
        <v>550</v>
      </c>
      <c r="MVW21" s="530" t="s">
        <v>550</v>
      </c>
      <c r="MVX21" s="530" t="s">
        <v>550</v>
      </c>
      <c r="MVY21" s="530" t="s">
        <v>550</v>
      </c>
      <c r="MVZ21" s="530" t="s">
        <v>550</v>
      </c>
      <c r="MWA21" s="530" t="s">
        <v>550</v>
      </c>
      <c r="MWB21" s="530" t="s">
        <v>550</v>
      </c>
      <c r="MWC21" s="530" t="s">
        <v>550</v>
      </c>
      <c r="MWD21" s="530" t="s">
        <v>550</v>
      </c>
      <c r="MWE21" s="530" t="s">
        <v>550</v>
      </c>
      <c r="MWF21" s="530" t="s">
        <v>550</v>
      </c>
      <c r="MWG21" s="530" t="s">
        <v>550</v>
      </c>
      <c r="MWH21" s="530" t="s">
        <v>550</v>
      </c>
      <c r="MWI21" s="530" t="s">
        <v>550</v>
      </c>
      <c r="MWJ21" s="530" t="s">
        <v>550</v>
      </c>
      <c r="MWK21" s="530" t="s">
        <v>550</v>
      </c>
      <c r="MWL21" s="530" t="s">
        <v>550</v>
      </c>
      <c r="MWM21" s="530" t="s">
        <v>550</v>
      </c>
      <c r="MWN21" s="530" t="s">
        <v>550</v>
      </c>
      <c r="MWO21" s="530" t="s">
        <v>550</v>
      </c>
      <c r="MWP21" s="530" t="s">
        <v>550</v>
      </c>
      <c r="MWQ21" s="530" t="s">
        <v>550</v>
      </c>
      <c r="MWR21" s="530" t="s">
        <v>550</v>
      </c>
      <c r="MWS21" s="530" t="s">
        <v>550</v>
      </c>
      <c r="MWT21" s="530" t="s">
        <v>550</v>
      </c>
      <c r="MWU21" s="530" t="s">
        <v>550</v>
      </c>
      <c r="MWV21" s="530" t="s">
        <v>550</v>
      </c>
      <c r="MWW21" s="530" t="s">
        <v>550</v>
      </c>
      <c r="MWX21" s="530" t="s">
        <v>550</v>
      </c>
      <c r="MWY21" s="530" t="s">
        <v>550</v>
      </c>
      <c r="MWZ21" s="530" t="s">
        <v>550</v>
      </c>
      <c r="MXA21" s="530" t="s">
        <v>550</v>
      </c>
      <c r="MXB21" s="530" t="s">
        <v>550</v>
      </c>
      <c r="MXC21" s="530" t="s">
        <v>550</v>
      </c>
      <c r="MXD21" s="530" t="s">
        <v>550</v>
      </c>
      <c r="MXE21" s="530" t="s">
        <v>550</v>
      </c>
      <c r="MXF21" s="530" t="s">
        <v>550</v>
      </c>
      <c r="MXG21" s="530" t="s">
        <v>550</v>
      </c>
      <c r="MXH21" s="530" t="s">
        <v>550</v>
      </c>
      <c r="MXI21" s="530" t="s">
        <v>550</v>
      </c>
      <c r="MXJ21" s="530" t="s">
        <v>550</v>
      </c>
      <c r="MXK21" s="530" t="s">
        <v>550</v>
      </c>
      <c r="MXL21" s="530" t="s">
        <v>550</v>
      </c>
      <c r="MXM21" s="530" t="s">
        <v>550</v>
      </c>
      <c r="MXN21" s="530" t="s">
        <v>550</v>
      </c>
      <c r="MXO21" s="530" t="s">
        <v>550</v>
      </c>
      <c r="MXP21" s="530" t="s">
        <v>550</v>
      </c>
      <c r="MXQ21" s="530" t="s">
        <v>550</v>
      </c>
      <c r="MXR21" s="530" t="s">
        <v>550</v>
      </c>
      <c r="MXS21" s="530" t="s">
        <v>550</v>
      </c>
      <c r="MXT21" s="530" t="s">
        <v>550</v>
      </c>
      <c r="MXU21" s="530" t="s">
        <v>550</v>
      </c>
      <c r="MXV21" s="530" t="s">
        <v>550</v>
      </c>
      <c r="MXW21" s="530" t="s">
        <v>550</v>
      </c>
      <c r="MXX21" s="530" t="s">
        <v>550</v>
      </c>
      <c r="MXY21" s="530" t="s">
        <v>550</v>
      </c>
      <c r="MXZ21" s="530" t="s">
        <v>550</v>
      </c>
      <c r="MYA21" s="530" t="s">
        <v>550</v>
      </c>
      <c r="MYB21" s="530" t="s">
        <v>550</v>
      </c>
      <c r="MYC21" s="530" t="s">
        <v>550</v>
      </c>
      <c r="MYD21" s="530" t="s">
        <v>550</v>
      </c>
      <c r="MYE21" s="530" t="s">
        <v>550</v>
      </c>
      <c r="MYF21" s="530" t="s">
        <v>550</v>
      </c>
      <c r="MYG21" s="530" t="s">
        <v>550</v>
      </c>
      <c r="MYH21" s="530" t="s">
        <v>550</v>
      </c>
      <c r="MYI21" s="530" t="s">
        <v>550</v>
      </c>
      <c r="MYJ21" s="530" t="s">
        <v>550</v>
      </c>
      <c r="MYK21" s="530" t="s">
        <v>550</v>
      </c>
      <c r="MYL21" s="530" t="s">
        <v>550</v>
      </c>
      <c r="MYM21" s="530" t="s">
        <v>550</v>
      </c>
      <c r="MYN21" s="530" t="s">
        <v>550</v>
      </c>
      <c r="MYO21" s="530" t="s">
        <v>550</v>
      </c>
      <c r="MYP21" s="530" t="s">
        <v>550</v>
      </c>
      <c r="MYQ21" s="530" t="s">
        <v>550</v>
      </c>
      <c r="MYR21" s="530" t="s">
        <v>550</v>
      </c>
      <c r="MYS21" s="530" t="s">
        <v>550</v>
      </c>
      <c r="MYT21" s="530" t="s">
        <v>550</v>
      </c>
      <c r="MYU21" s="530" t="s">
        <v>550</v>
      </c>
      <c r="MYV21" s="530" t="s">
        <v>550</v>
      </c>
      <c r="MYW21" s="530" t="s">
        <v>550</v>
      </c>
      <c r="MYX21" s="530" t="s">
        <v>550</v>
      </c>
      <c r="MYY21" s="530" t="s">
        <v>550</v>
      </c>
      <c r="MYZ21" s="530" t="s">
        <v>550</v>
      </c>
      <c r="MZA21" s="530" t="s">
        <v>550</v>
      </c>
      <c r="MZB21" s="530" t="s">
        <v>550</v>
      </c>
      <c r="MZC21" s="530" t="s">
        <v>550</v>
      </c>
      <c r="MZD21" s="530" t="s">
        <v>550</v>
      </c>
      <c r="MZE21" s="530" t="s">
        <v>550</v>
      </c>
      <c r="MZF21" s="530" t="s">
        <v>550</v>
      </c>
      <c r="MZG21" s="530" t="s">
        <v>550</v>
      </c>
      <c r="MZH21" s="530" t="s">
        <v>550</v>
      </c>
      <c r="MZI21" s="530" t="s">
        <v>550</v>
      </c>
      <c r="MZJ21" s="530" t="s">
        <v>550</v>
      </c>
      <c r="MZK21" s="530" t="s">
        <v>550</v>
      </c>
      <c r="MZL21" s="530" t="s">
        <v>550</v>
      </c>
      <c r="MZM21" s="530" t="s">
        <v>550</v>
      </c>
      <c r="MZN21" s="530" t="s">
        <v>550</v>
      </c>
      <c r="MZO21" s="530" t="s">
        <v>550</v>
      </c>
      <c r="MZP21" s="530" t="s">
        <v>550</v>
      </c>
      <c r="MZQ21" s="530" t="s">
        <v>550</v>
      </c>
      <c r="MZR21" s="530" t="s">
        <v>550</v>
      </c>
      <c r="MZS21" s="530" t="s">
        <v>550</v>
      </c>
      <c r="MZT21" s="530" t="s">
        <v>550</v>
      </c>
      <c r="MZU21" s="530" t="s">
        <v>550</v>
      </c>
      <c r="MZV21" s="530" t="s">
        <v>550</v>
      </c>
      <c r="MZW21" s="530" t="s">
        <v>550</v>
      </c>
      <c r="MZX21" s="530" t="s">
        <v>550</v>
      </c>
      <c r="MZY21" s="530" t="s">
        <v>550</v>
      </c>
      <c r="MZZ21" s="530" t="s">
        <v>550</v>
      </c>
      <c r="NAA21" s="530" t="s">
        <v>550</v>
      </c>
      <c r="NAB21" s="530" t="s">
        <v>550</v>
      </c>
      <c r="NAC21" s="530" t="s">
        <v>550</v>
      </c>
      <c r="NAD21" s="530" t="s">
        <v>550</v>
      </c>
      <c r="NAE21" s="530" t="s">
        <v>550</v>
      </c>
      <c r="NAF21" s="530" t="s">
        <v>550</v>
      </c>
      <c r="NAG21" s="530" t="s">
        <v>550</v>
      </c>
      <c r="NAH21" s="530" t="s">
        <v>550</v>
      </c>
      <c r="NAI21" s="530" t="s">
        <v>550</v>
      </c>
      <c r="NAJ21" s="530" t="s">
        <v>550</v>
      </c>
      <c r="NAK21" s="530" t="s">
        <v>550</v>
      </c>
      <c r="NAL21" s="530" t="s">
        <v>550</v>
      </c>
      <c r="NAM21" s="530" t="s">
        <v>550</v>
      </c>
      <c r="NAN21" s="530" t="s">
        <v>550</v>
      </c>
      <c r="NAO21" s="530" t="s">
        <v>550</v>
      </c>
      <c r="NAP21" s="530" t="s">
        <v>550</v>
      </c>
      <c r="NAQ21" s="530" t="s">
        <v>550</v>
      </c>
      <c r="NAR21" s="530" t="s">
        <v>550</v>
      </c>
      <c r="NAS21" s="530" t="s">
        <v>550</v>
      </c>
      <c r="NAT21" s="530" t="s">
        <v>550</v>
      </c>
      <c r="NAU21" s="530" t="s">
        <v>550</v>
      </c>
      <c r="NAV21" s="530" t="s">
        <v>550</v>
      </c>
      <c r="NAW21" s="530" t="s">
        <v>550</v>
      </c>
      <c r="NAX21" s="530" t="s">
        <v>550</v>
      </c>
      <c r="NAY21" s="530" t="s">
        <v>550</v>
      </c>
      <c r="NAZ21" s="530" t="s">
        <v>550</v>
      </c>
      <c r="NBA21" s="530" t="s">
        <v>550</v>
      </c>
      <c r="NBB21" s="530" t="s">
        <v>550</v>
      </c>
      <c r="NBC21" s="530" t="s">
        <v>550</v>
      </c>
      <c r="NBD21" s="530" t="s">
        <v>550</v>
      </c>
      <c r="NBE21" s="530" t="s">
        <v>550</v>
      </c>
      <c r="NBF21" s="530" t="s">
        <v>550</v>
      </c>
      <c r="NBG21" s="530" t="s">
        <v>550</v>
      </c>
      <c r="NBH21" s="530" t="s">
        <v>550</v>
      </c>
      <c r="NBI21" s="530" t="s">
        <v>550</v>
      </c>
      <c r="NBJ21" s="530" t="s">
        <v>550</v>
      </c>
      <c r="NBK21" s="530" t="s">
        <v>550</v>
      </c>
      <c r="NBL21" s="530" t="s">
        <v>550</v>
      </c>
      <c r="NBM21" s="530" t="s">
        <v>550</v>
      </c>
      <c r="NBN21" s="530" t="s">
        <v>550</v>
      </c>
      <c r="NBO21" s="530" t="s">
        <v>550</v>
      </c>
      <c r="NBP21" s="530" t="s">
        <v>550</v>
      </c>
      <c r="NBQ21" s="530" t="s">
        <v>550</v>
      </c>
      <c r="NBR21" s="530" t="s">
        <v>550</v>
      </c>
      <c r="NBS21" s="530" t="s">
        <v>550</v>
      </c>
      <c r="NBT21" s="530" t="s">
        <v>550</v>
      </c>
      <c r="NBU21" s="530" t="s">
        <v>550</v>
      </c>
      <c r="NBV21" s="530" t="s">
        <v>550</v>
      </c>
      <c r="NBW21" s="530" t="s">
        <v>550</v>
      </c>
      <c r="NBX21" s="530" t="s">
        <v>550</v>
      </c>
      <c r="NBY21" s="530" t="s">
        <v>550</v>
      </c>
      <c r="NBZ21" s="530" t="s">
        <v>550</v>
      </c>
      <c r="NCA21" s="530" t="s">
        <v>550</v>
      </c>
      <c r="NCB21" s="530" t="s">
        <v>550</v>
      </c>
      <c r="NCC21" s="530" t="s">
        <v>550</v>
      </c>
      <c r="NCD21" s="530" t="s">
        <v>550</v>
      </c>
      <c r="NCE21" s="530" t="s">
        <v>550</v>
      </c>
      <c r="NCF21" s="530" t="s">
        <v>550</v>
      </c>
      <c r="NCG21" s="530" t="s">
        <v>550</v>
      </c>
      <c r="NCH21" s="530" t="s">
        <v>550</v>
      </c>
      <c r="NCI21" s="530" t="s">
        <v>550</v>
      </c>
      <c r="NCJ21" s="530" t="s">
        <v>550</v>
      </c>
      <c r="NCK21" s="530" t="s">
        <v>550</v>
      </c>
      <c r="NCL21" s="530" t="s">
        <v>550</v>
      </c>
      <c r="NCM21" s="530" t="s">
        <v>550</v>
      </c>
      <c r="NCN21" s="530" t="s">
        <v>550</v>
      </c>
      <c r="NCO21" s="530" t="s">
        <v>550</v>
      </c>
      <c r="NCP21" s="530" t="s">
        <v>550</v>
      </c>
      <c r="NCQ21" s="530" t="s">
        <v>550</v>
      </c>
      <c r="NCR21" s="530" t="s">
        <v>550</v>
      </c>
      <c r="NCS21" s="530" t="s">
        <v>550</v>
      </c>
      <c r="NCT21" s="530" t="s">
        <v>550</v>
      </c>
      <c r="NCU21" s="530" t="s">
        <v>550</v>
      </c>
      <c r="NCV21" s="530" t="s">
        <v>550</v>
      </c>
      <c r="NCW21" s="530" t="s">
        <v>550</v>
      </c>
      <c r="NCX21" s="530" t="s">
        <v>550</v>
      </c>
      <c r="NCY21" s="530" t="s">
        <v>550</v>
      </c>
      <c r="NCZ21" s="530" t="s">
        <v>550</v>
      </c>
      <c r="NDA21" s="530" t="s">
        <v>550</v>
      </c>
      <c r="NDB21" s="530" t="s">
        <v>550</v>
      </c>
      <c r="NDC21" s="530" t="s">
        <v>550</v>
      </c>
      <c r="NDD21" s="530" t="s">
        <v>550</v>
      </c>
      <c r="NDE21" s="530" t="s">
        <v>550</v>
      </c>
      <c r="NDF21" s="530" t="s">
        <v>550</v>
      </c>
      <c r="NDG21" s="530" t="s">
        <v>550</v>
      </c>
      <c r="NDH21" s="530" t="s">
        <v>550</v>
      </c>
      <c r="NDI21" s="530" t="s">
        <v>550</v>
      </c>
      <c r="NDJ21" s="530" t="s">
        <v>550</v>
      </c>
      <c r="NDK21" s="530" t="s">
        <v>550</v>
      </c>
      <c r="NDL21" s="530" t="s">
        <v>550</v>
      </c>
      <c r="NDM21" s="530" t="s">
        <v>550</v>
      </c>
      <c r="NDN21" s="530" t="s">
        <v>550</v>
      </c>
      <c r="NDO21" s="530" t="s">
        <v>550</v>
      </c>
      <c r="NDP21" s="530" t="s">
        <v>550</v>
      </c>
      <c r="NDQ21" s="530" t="s">
        <v>550</v>
      </c>
      <c r="NDR21" s="530" t="s">
        <v>550</v>
      </c>
      <c r="NDS21" s="530" t="s">
        <v>550</v>
      </c>
      <c r="NDT21" s="530" t="s">
        <v>550</v>
      </c>
      <c r="NDU21" s="530" t="s">
        <v>550</v>
      </c>
      <c r="NDV21" s="530" t="s">
        <v>550</v>
      </c>
      <c r="NDW21" s="530" t="s">
        <v>550</v>
      </c>
      <c r="NDX21" s="530" t="s">
        <v>550</v>
      </c>
      <c r="NDY21" s="530" t="s">
        <v>550</v>
      </c>
      <c r="NDZ21" s="530" t="s">
        <v>550</v>
      </c>
      <c r="NEA21" s="530" t="s">
        <v>550</v>
      </c>
      <c r="NEB21" s="530" t="s">
        <v>550</v>
      </c>
      <c r="NEC21" s="530" t="s">
        <v>550</v>
      </c>
      <c r="NED21" s="530" t="s">
        <v>550</v>
      </c>
      <c r="NEE21" s="530" t="s">
        <v>550</v>
      </c>
      <c r="NEF21" s="530" t="s">
        <v>550</v>
      </c>
      <c r="NEG21" s="530" t="s">
        <v>550</v>
      </c>
      <c r="NEH21" s="530" t="s">
        <v>550</v>
      </c>
      <c r="NEI21" s="530" t="s">
        <v>550</v>
      </c>
      <c r="NEJ21" s="530" t="s">
        <v>550</v>
      </c>
      <c r="NEK21" s="530" t="s">
        <v>550</v>
      </c>
      <c r="NEL21" s="530" t="s">
        <v>550</v>
      </c>
      <c r="NEM21" s="530" t="s">
        <v>550</v>
      </c>
      <c r="NEN21" s="530" t="s">
        <v>550</v>
      </c>
      <c r="NEO21" s="530" t="s">
        <v>550</v>
      </c>
      <c r="NEP21" s="530" t="s">
        <v>550</v>
      </c>
      <c r="NEQ21" s="530" t="s">
        <v>550</v>
      </c>
      <c r="NER21" s="530" t="s">
        <v>550</v>
      </c>
      <c r="NES21" s="530" t="s">
        <v>550</v>
      </c>
      <c r="NET21" s="530" t="s">
        <v>550</v>
      </c>
      <c r="NEU21" s="530" t="s">
        <v>550</v>
      </c>
      <c r="NEV21" s="530" t="s">
        <v>550</v>
      </c>
      <c r="NEW21" s="530" t="s">
        <v>550</v>
      </c>
      <c r="NEX21" s="530" t="s">
        <v>550</v>
      </c>
      <c r="NEY21" s="530" t="s">
        <v>550</v>
      </c>
      <c r="NEZ21" s="530" t="s">
        <v>550</v>
      </c>
      <c r="NFA21" s="530" t="s">
        <v>550</v>
      </c>
      <c r="NFB21" s="530" t="s">
        <v>550</v>
      </c>
      <c r="NFC21" s="530" t="s">
        <v>550</v>
      </c>
      <c r="NFD21" s="530" t="s">
        <v>550</v>
      </c>
      <c r="NFE21" s="530" t="s">
        <v>550</v>
      </c>
      <c r="NFF21" s="530" t="s">
        <v>550</v>
      </c>
      <c r="NFG21" s="530" t="s">
        <v>550</v>
      </c>
      <c r="NFH21" s="530" t="s">
        <v>550</v>
      </c>
      <c r="NFI21" s="530" t="s">
        <v>550</v>
      </c>
      <c r="NFJ21" s="530" t="s">
        <v>550</v>
      </c>
      <c r="NFK21" s="530" t="s">
        <v>550</v>
      </c>
      <c r="NFL21" s="530" t="s">
        <v>550</v>
      </c>
      <c r="NFM21" s="530" t="s">
        <v>550</v>
      </c>
      <c r="NFN21" s="530" t="s">
        <v>550</v>
      </c>
      <c r="NFO21" s="530" t="s">
        <v>550</v>
      </c>
      <c r="NFP21" s="530" t="s">
        <v>550</v>
      </c>
      <c r="NFQ21" s="530" t="s">
        <v>550</v>
      </c>
      <c r="NFR21" s="530" t="s">
        <v>550</v>
      </c>
      <c r="NFS21" s="530" t="s">
        <v>550</v>
      </c>
      <c r="NFT21" s="530" t="s">
        <v>550</v>
      </c>
      <c r="NFU21" s="530" t="s">
        <v>550</v>
      </c>
      <c r="NFV21" s="530" t="s">
        <v>550</v>
      </c>
      <c r="NFW21" s="530" t="s">
        <v>550</v>
      </c>
      <c r="NFX21" s="530" t="s">
        <v>550</v>
      </c>
      <c r="NFY21" s="530" t="s">
        <v>550</v>
      </c>
      <c r="NFZ21" s="530" t="s">
        <v>550</v>
      </c>
      <c r="NGA21" s="530" t="s">
        <v>550</v>
      </c>
      <c r="NGB21" s="530" t="s">
        <v>550</v>
      </c>
      <c r="NGC21" s="530" t="s">
        <v>550</v>
      </c>
      <c r="NGD21" s="530" t="s">
        <v>550</v>
      </c>
      <c r="NGE21" s="530" t="s">
        <v>550</v>
      </c>
      <c r="NGF21" s="530" t="s">
        <v>550</v>
      </c>
      <c r="NGG21" s="530" t="s">
        <v>550</v>
      </c>
      <c r="NGH21" s="530" t="s">
        <v>550</v>
      </c>
      <c r="NGI21" s="530" t="s">
        <v>550</v>
      </c>
      <c r="NGJ21" s="530" t="s">
        <v>550</v>
      </c>
      <c r="NGK21" s="530" t="s">
        <v>550</v>
      </c>
      <c r="NGL21" s="530" t="s">
        <v>550</v>
      </c>
      <c r="NGM21" s="530" t="s">
        <v>550</v>
      </c>
      <c r="NGN21" s="530" t="s">
        <v>550</v>
      </c>
      <c r="NGO21" s="530" t="s">
        <v>550</v>
      </c>
      <c r="NGP21" s="530" t="s">
        <v>550</v>
      </c>
      <c r="NGQ21" s="530" t="s">
        <v>550</v>
      </c>
      <c r="NGR21" s="530" t="s">
        <v>550</v>
      </c>
      <c r="NGS21" s="530" t="s">
        <v>550</v>
      </c>
      <c r="NGT21" s="530" t="s">
        <v>550</v>
      </c>
      <c r="NGU21" s="530" t="s">
        <v>550</v>
      </c>
      <c r="NGV21" s="530" t="s">
        <v>550</v>
      </c>
      <c r="NGW21" s="530" t="s">
        <v>550</v>
      </c>
      <c r="NGX21" s="530" t="s">
        <v>550</v>
      </c>
      <c r="NGY21" s="530" t="s">
        <v>550</v>
      </c>
      <c r="NGZ21" s="530" t="s">
        <v>550</v>
      </c>
      <c r="NHA21" s="530" t="s">
        <v>550</v>
      </c>
      <c r="NHB21" s="530" t="s">
        <v>550</v>
      </c>
      <c r="NHC21" s="530" t="s">
        <v>550</v>
      </c>
      <c r="NHD21" s="530" t="s">
        <v>550</v>
      </c>
      <c r="NHE21" s="530" t="s">
        <v>550</v>
      </c>
      <c r="NHF21" s="530" t="s">
        <v>550</v>
      </c>
      <c r="NHG21" s="530" t="s">
        <v>550</v>
      </c>
      <c r="NHH21" s="530" t="s">
        <v>550</v>
      </c>
      <c r="NHI21" s="530" t="s">
        <v>550</v>
      </c>
      <c r="NHJ21" s="530" t="s">
        <v>550</v>
      </c>
      <c r="NHK21" s="530" t="s">
        <v>550</v>
      </c>
      <c r="NHL21" s="530" t="s">
        <v>550</v>
      </c>
      <c r="NHM21" s="530" t="s">
        <v>550</v>
      </c>
      <c r="NHN21" s="530" t="s">
        <v>550</v>
      </c>
      <c r="NHO21" s="530" t="s">
        <v>550</v>
      </c>
      <c r="NHP21" s="530" t="s">
        <v>550</v>
      </c>
      <c r="NHQ21" s="530" t="s">
        <v>550</v>
      </c>
      <c r="NHR21" s="530" t="s">
        <v>550</v>
      </c>
      <c r="NHS21" s="530" t="s">
        <v>550</v>
      </c>
      <c r="NHT21" s="530" t="s">
        <v>550</v>
      </c>
      <c r="NHU21" s="530" t="s">
        <v>550</v>
      </c>
      <c r="NHV21" s="530" t="s">
        <v>550</v>
      </c>
      <c r="NHW21" s="530" t="s">
        <v>550</v>
      </c>
      <c r="NHX21" s="530" t="s">
        <v>550</v>
      </c>
      <c r="NHY21" s="530" t="s">
        <v>550</v>
      </c>
      <c r="NHZ21" s="530" t="s">
        <v>550</v>
      </c>
      <c r="NIA21" s="530" t="s">
        <v>550</v>
      </c>
      <c r="NIB21" s="530" t="s">
        <v>550</v>
      </c>
      <c r="NIC21" s="530" t="s">
        <v>550</v>
      </c>
      <c r="NID21" s="530" t="s">
        <v>550</v>
      </c>
      <c r="NIE21" s="530" t="s">
        <v>550</v>
      </c>
      <c r="NIF21" s="530" t="s">
        <v>550</v>
      </c>
      <c r="NIG21" s="530" t="s">
        <v>550</v>
      </c>
      <c r="NIH21" s="530" t="s">
        <v>550</v>
      </c>
      <c r="NII21" s="530" t="s">
        <v>550</v>
      </c>
      <c r="NIJ21" s="530" t="s">
        <v>550</v>
      </c>
      <c r="NIK21" s="530" t="s">
        <v>550</v>
      </c>
      <c r="NIL21" s="530" t="s">
        <v>550</v>
      </c>
      <c r="NIM21" s="530" t="s">
        <v>550</v>
      </c>
      <c r="NIN21" s="530" t="s">
        <v>550</v>
      </c>
      <c r="NIO21" s="530" t="s">
        <v>550</v>
      </c>
      <c r="NIP21" s="530" t="s">
        <v>550</v>
      </c>
      <c r="NIQ21" s="530" t="s">
        <v>550</v>
      </c>
      <c r="NIR21" s="530" t="s">
        <v>550</v>
      </c>
      <c r="NIS21" s="530" t="s">
        <v>550</v>
      </c>
      <c r="NIT21" s="530" t="s">
        <v>550</v>
      </c>
      <c r="NIU21" s="530" t="s">
        <v>550</v>
      </c>
      <c r="NIV21" s="530" t="s">
        <v>550</v>
      </c>
      <c r="NIW21" s="530" t="s">
        <v>550</v>
      </c>
      <c r="NIX21" s="530" t="s">
        <v>550</v>
      </c>
      <c r="NIY21" s="530" t="s">
        <v>550</v>
      </c>
      <c r="NIZ21" s="530" t="s">
        <v>550</v>
      </c>
      <c r="NJA21" s="530" t="s">
        <v>550</v>
      </c>
      <c r="NJB21" s="530" t="s">
        <v>550</v>
      </c>
      <c r="NJC21" s="530" t="s">
        <v>550</v>
      </c>
      <c r="NJD21" s="530" t="s">
        <v>550</v>
      </c>
      <c r="NJE21" s="530" t="s">
        <v>550</v>
      </c>
      <c r="NJF21" s="530" t="s">
        <v>550</v>
      </c>
      <c r="NJG21" s="530" t="s">
        <v>550</v>
      </c>
      <c r="NJH21" s="530" t="s">
        <v>550</v>
      </c>
      <c r="NJI21" s="530" t="s">
        <v>550</v>
      </c>
      <c r="NJJ21" s="530" t="s">
        <v>550</v>
      </c>
      <c r="NJK21" s="530" t="s">
        <v>550</v>
      </c>
      <c r="NJL21" s="530" t="s">
        <v>550</v>
      </c>
      <c r="NJM21" s="530" t="s">
        <v>550</v>
      </c>
      <c r="NJN21" s="530" t="s">
        <v>550</v>
      </c>
      <c r="NJO21" s="530" t="s">
        <v>550</v>
      </c>
      <c r="NJP21" s="530" t="s">
        <v>550</v>
      </c>
      <c r="NJQ21" s="530" t="s">
        <v>550</v>
      </c>
      <c r="NJR21" s="530" t="s">
        <v>550</v>
      </c>
      <c r="NJS21" s="530" t="s">
        <v>550</v>
      </c>
      <c r="NJT21" s="530" t="s">
        <v>550</v>
      </c>
      <c r="NJU21" s="530" t="s">
        <v>550</v>
      </c>
      <c r="NJV21" s="530" t="s">
        <v>550</v>
      </c>
      <c r="NJW21" s="530" t="s">
        <v>550</v>
      </c>
      <c r="NJX21" s="530" t="s">
        <v>550</v>
      </c>
      <c r="NJY21" s="530" t="s">
        <v>550</v>
      </c>
      <c r="NJZ21" s="530" t="s">
        <v>550</v>
      </c>
      <c r="NKA21" s="530" t="s">
        <v>550</v>
      </c>
      <c r="NKB21" s="530" t="s">
        <v>550</v>
      </c>
      <c r="NKC21" s="530" t="s">
        <v>550</v>
      </c>
      <c r="NKD21" s="530" t="s">
        <v>550</v>
      </c>
      <c r="NKE21" s="530" t="s">
        <v>550</v>
      </c>
      <c r="NKF21" s="530" t="s">
        <v>550</v>
      </c>
      <c r="NKG21" s="530" t="s">
        <v>550</v>
      </c>
      <c r="NKH21" s="530" t="s">
        <v>550</v>
      </c>
      <c r="NKI21" s="530" t="s">
        <v>550</v>
      </c>
      <c r="NKJ21" s="530" t="s">
        <v>550</v>
      </c>
      <c r="NKK21" s="530" t="s">
        <v>550</v>
      </c>
      <c r="NKL21" s="530" t="s">
        <v>550</v>
      </c>
      <c r="NKM21" s="530" t="s">
        <v>550</v>
      </c>
      <c r="NKN21" s="530" t="s">
        <v>550</v>
      </c>
      <c r="NKO21" s="530" t="s">
        <v>550</v>
      </c>
      <c r="NKP21" s="530" t="s">
        <v>550</v>
      </c>
      <c r="NKQ21" s="530" t="s">
        <v>550</v>
      </c>
      <c r="NKR21" s="530" t="s">
        <v>550</v>
      </c>
      <c r="NKS21" s="530" t="s">
        <v>550</v>
      </c>
      <c r="NKT21" s="530" t="s">
        <v>550</v>
      </c>
      <c r="NKU21" s="530" t="s">
        <v>550</v>
      </c>
      <c r="NKV21" s="530" t="s">
        <v>550</v>
      </c>
      <c r="NKW21" s="530" t="s">
        <v>550</v>
      </c>
      <c r="NKX21" s="530" t="s">
        <v>550</v>
      </c>
      <c r="NKY21" s="530" t="s">
        <v>550</v>
      </c>
      <c r="NKZ21" s="530" t="s">
        <v>550</v>
      </c>
      <c r="NLA21" s="530" t="s">
        <v>550</v>
      </c>
      <c r="NLB21" s="530" t="s">
        <v>550</v>
      </c>
      <c r="NLC21" s="530" t="s">
        <v>550</v>
      </c>
      <c r="NLD21" s="530" t="s">
        <v>550</v>
      </c>
      <c r="NLE21" s="530" t="s">
        <v>550</v>
      </c>
      <c r="NLF21" s="530" t="s">
        <v>550</v>
      </c>
      <c r="NLG21" s="530" t="s">
        <v>550</v>
      </c>
      <c r="NLH21" s="530" t="s">
        <v>550</v>
      </c>
      <c r="NLI21" s="530" t="s">
        <v>550</v>
      </c>
      <c r="NLJ21" s="530" t="s">
        <v>550</v>
      </c>
      <c r="NLK21" s="530" t="s">
        <v>550</v>
      </c>
      <c r="NLL21" s="530" t="s">
        <v>550</v>
      </c>
      <c r="NLM21" s="530" t="s">
        <v>550</v>
      </c>
      <c r="NLN21" s="530" t="s">
        <v>550</v>
      </c>
      <c r="NLO21" s="530" t="s">
        <v>550</v>
      </c>
      <c r="NLP21" s="530" t="s">
        <v>550</v>
      </c>
      <c r="NLQ21" s="530" t="s">
        <v>550</v>
      </c>
      <c r="NLR21" s="530" t="s">
        <v>550</v>
      </c>
      <c r="NLS21" s="530" t="s">
        <v>550</v>
      </c>
      <c r="NLT21" s="530" t="s">
        <v>550</v>
      </c>
      <c r="NLU21" s="530" t="s">
        <v>550</v>
      </c>
      <c r="NLV21" s="530" t="s">
        <v>550</v>
      </c>
      <c r="NLW21" s="530" t="s">
        <v>550</v>
      </c>
      <c r="NLX21" s="530" t="s">
        <v>550</v>
      </c>
      <c r="NLY21" s="530" t="s">
        <v>550</v>
      </c>
      <c r="NLZ21" s="530" t="s">
        <v>550</v>
      </c>
      <c r="NMA21" s="530" t="s">
        <v>550</v>
      </c>
      <c r="NMB21" s="530" t="s">
        <v>550</v>
      </c>
      <c r="NMC21" s="530" t="s">
        <v>550</v>
      </c>
      <c r="NMD21" s="530" t="s">
        <v>550</v>
      </c>
      <c r="NME21" s="530" t="s">
        <v>550</v>
      </c>
      <c r="NMF21" s="530" t="s">
        <v>550</v>
      </c>
      <c r="NMG21" s="530" t="s">
        <v>550</v>
      </c>
      <c r="NMH21" s="530" t="s">
        <v>550</v>
      </c>
      <c r="NMI21" s="530" t="s">
        <v>550</v>
      </c>
      <c r="NMJ21" s="530" t="s">
        <v>550</v>
      </c>
      <c r="NMK21" s="530" t="s">
        <v>550</v>
      </c>
      <c r="NML21" s="530" t="s">
        <v>550</v>
      </c>
      <c r="NMM21" s="530" t="s">
        <v>550</v>
      </c>
      <c r="NMN21" s="530" t="s">
        <v>550</v>
      </c>
      <c r="NMO21" s="530" t="s">
        <v>550</v>
      </c>
      <c r="NMP21" s="530" t="s">
        <v>550</v>
      </c>
      <c r="NMQ21" s="530" t="s">
        <v>550</v>
      </c>
      <c r="NMR21" s="530" t="s">
        <v>550</v>
      </c>
      <c r="NMS21" s="530" t="s">
        <v>550</v>
      </c>
      <c r="NMT21" s="530" t="s">
        <v>550</v>
      </c>
      <c r="NMU21" s="530" t="s">
        <v>550</v>
      </c>
      <c r="NMV21" s="530" t="s">
        <v>550</v>
      </c>
      <c r="NMW21" s="530" t="s">
        <v>550</v>
      </c>
      <c r="NMX21" s="530" t="s">
        <v>550</v>
      </c>
      <c r="NMY21" s="530" t="s">
        <v>550</v>
      </c>
      <c r="NMZ21" s="530" t="s">
        <v>550</v>
      </c>
      <c r="NNA21" s="530" t="s">
        <v>550</v>
      </c>
      <c r="NNB21" s="530" t="s">
        <v>550</v>
      </c>
      <c r="NNC21" s="530" t="s">
        <v>550</v>
      </c>
      <c r="NND21" s="530" t="s">
        <v>550</v>
      </c>
      <c r="NNE21" s="530" t="s">
        <v>550</v>
      </c>
      <c r="NNF21" s="530" t="s">
        <v>550</v>
      </c>
      <c r="NNG21" s="530" t="s">
        <v>550</v>
      </c>
      <c r="NNH21" s="530" t="s">
        <v>550</v>
      </c>
      <c r="NNI21" s="530" t="s">
        <v>550</v>
      </c>
      <c r="NNJ21" s="530" t="s">
        <v>550</v>
      </c>
      <c r="NNK21" s="530" t="s">
        <v>550</v>
      </c>
      <c r="NNL21" s="530" t="s">
        <v>550</v>
      </c>
      <c r="NNM21" s="530" t="s">
        <v>550</v>
      </c>
      <c r="NNN21" s="530" t="s">
        <v>550</v>
      </c>
      <c r="NNO21" s="530" t="s">
        <v>550</v>
      </c>
      <c r="NNP21" s="530" t="s">
        <v>550</v>
      </c>
      <c r="NNQ21" s="530" t="s">
        <v>550</v>
      </c>
      <c r="NNR21" s="530" t="s">
        <v>550</v>
      </c>
      <c r="NNS21" s="530" t="s">
        <v>550</v>
      </c>
      <c r="NNT21" s="530" t="s">
        <v>550</v>
      </c>
      <c r="NNU21" s="530" t="s">
        <v>550</v>
      </c>
      <c r="NNV21" s="530" t="s">
        <v>550</v>
      </c>
      <c r="NNW21" s="530" t="s">
        <v>550</v>
      </c>
      <c r="NNX21" s="530" t="s">
        <v>550</v>
      </c>
      <c r="NNY21" s="530" t="s">
        <v>550</v>
      </c>
      <c r="NNZ21" s="530" t="s">
        <v>550</v>
      </c>
      <c r="NOA21" s="530" t="s">
        <v>550</v>
      </c>
      <c r="NOB21" s="530" t="s">
        <v>550</v>
      </c>
      <c r="NOC21" s="530" t="s">
        <v>550</v>
      </c>
      <c r="NOD21" s="530" t="s">
        <v>550</v>
      </c>
      <c r="NOE21" s="530" t="s">
        <v>550</v>
      </c>
      <c r="NOF21" s="530" t="s">
        <v>550</v>
      </c>
      <c r="NOG21" s="530" t="s">
        <v>550</v>
      </c>
      <c r="NOH21" s="530" t="s">
        <v>550</v>
      </c>
      <c r="NOI21" s="530" t="s">
        <v>550</v>
      </c>
      <c r="NOJ21" s="530" t="s">
        <v>550</v>
      </c>
      <c r="NOK21" s="530" t="s">
        <v>550</v>
      </c>
      <c r="NOL21" s="530" t="s">
        <v>550</v>
      </c>
      <c r="NOM21" s="530" t="s">
        <v>550</v>
      </c>
      <c r="NON21" s="530" t="s">
        <v>550</v>
      </c>
      <c r="NOO21" s="530" t="s">
        <v>550</v>
      </c>
      <c r="NOP21" s="530" t="s">
        <v>550</v>
      </c>
      <c r="NOQ21" s="530" t="s">
        <v>550</v>
      </c>
      <c r="NOR21" s="530" t="s">
        <v>550</v>
      </c>
      <c r="NOS21" s="530" t="s">
        <v>550</v>
      </c>
      <c r="NOT21" s="530" t="s">
        <v>550</v>
      </c>
      <c r="NOU21" s="530" t="s">
        <v>550</v>
      </c>
      <c r="NOV21" s="530" t="s">
        <v>550</v>
      </c>
      <c r="NOW21" s="530" t="s">
        <v>550</v>
      </c>
      <c r="NOX21" s="530" t="s">
        <v>550</v>
      </c>
      <c r="NOY21" s="530" t="s">
        <v>550</v>
      </c>
      <c r="NOZ21" s="530" t="s">
        <v>550</v>
      </c>
      <c r="NPA21" s="530" t="s">
        <v>550</v>
      </c>
      <c r="NPB21" s="530" t="s">
        <v>550</v>
      </c>
      <c r="NPC21" s="530" t="s">
        <v>550</v>
      </c>
      <c r="NPD21" s="530" t="s">
        <v>550</v>
      </c>
      <c r="NPE21" s="530" t="s">
        <v>550</v>
      </c>
      <c r="NPF21" s="530" t="s">
        <v>550</v>
      </c>
      <c r="NPG21" s="530" t="s">
        <v>550</v>
      </c>
      <c r="NPH21" s="530" t="s">
        <v>550</v>
      </c>
      <c r="NPI21" s="530" t="s">
        <v>550</v>
      </c>
      <c r="NPJ21" s="530" t="s">
        <v>550</v>
      </c>
      <c r="NPK21" s="530" t="s">
        <v>550</v>
      </c>
      <c r="NPL21" s="530" t="s">
        <v>550</v>
      </c>
      <c r="NPM21" s="530" t="s">
        <v>550</v>
      </c>
      <c r="NPN21" s="530" t="s">
        <v>550</v>
      </c>
      <c r="NPO21" s="530" t="s">
        <v>550</v>
      </c>
      <c r="NPP21" s="530" t="s">
        <v>550</v>
      </c>
      <c r="NPQ21" s="530" t="s">
        <v>550</v>
      </c>
      <c r="NPR21" s="530" t="s">
        <v>550</v>
      </c>
      <c r="NPS21" s="530" t="s">
        <v>550</v>
      </c>
      <c r="NPT21" s="530" t="s">
        <v>550</v>
      </c>
      <c r="NPU21" s="530" t="s">
        <v>550</v>
      </c>
      <c r="NPV21" s="530" t="s">
        <v>550</v>
      </c>
      <c r="NPW21" s="530" t="s">
        <v>550</v>
      </c>
      <c r="NPX21" s="530" t="s">
        <v>550</v>
      </c>
      <c r="NPY21" s="530" t="s">
        <v>550</v>
      </c>
      <c r="NPZ21" s="530" t="s">
        <v>550</v>
      </c>
      <c r="NQA21" s="530" t="s">
        <v>550</v>
      </c>
      <c r="NQB21" s="530" t="s">
        <v>550</v>
      </c>
      <c r="NQC21" s="530" t="s">
        <v>550</v>
      </c>
      <c r="NQD21" s="530" t="s">
        <v>550</v>
      </c>
      <c r="NQE21" s="530" t="s">
        <v>550</v>
      </c>
      <c r="NQF21" s="530" t="s">
        <v>550</v>
      </c>
      <c r="NQG21" s="530" t="s">
        <v>550</v>
      </c>
      <c r="NQH21" s="530" t="s">
        <v>550</v>
      </c>
      <c r="NQI21" s="530" t="s">
        <v>550</v>
      </c>
      <c r="NQJ21" s="530" t="s">
        <v>550</v>
      </c>
      <c r="NQK21" s="530" t="s">
        <v>550</v>
      </c>
      <c r="NQL21" s="530" t="s">
        <v>550</v>
      </c>
      <c r="NQM21" s="530" t="s">
        <v>550</v>
      </c>
      <c r="NQN21" s="530" t="s">
        <v>550</v>
      </c>
      <c r="NQO21" s="530" t="s">
        <v>550</v>
      </c>
      <c r="NQP21" s="530" t="s">
        <v>550</v>
      </c>
      <c r="NQQ21" s="530" t="s">
        <v>550</v>
      </c>
      <c r="NQR21" s="530" t="s">
        <v>550</v>
      </c>
      <c r="NQS21" s="530" t="s">
        <v>550</v>
      </c>
      <c r="NQT21" s="530" t="s">
        <v>550</v>
      </c>
      <c r="NQU21" s="530" t="s">
        <v>550</v>
      </c>
      <c r="NQV21" s="530" t="s">
        <v>550</v>
      </c>
      <c r="NQW21" s="530" t="s">
        <v>550</v>
      </c>
      <c r="NQX21" s="530" t="s">
        <v>550</v>
      </c>
      <c r="NQY21" s="530" t="s">
        <v>550</v>
      </c>
      <c r="NQZ21" s="530" t="s">
        <v>550</v>
      </c>
      <c r="NRA21" s="530" t="s">
        <v>550</v>
      </c>
      <c r="NRB21" s="530" t="s">
        <v>550</v>
      </c>
      <c r="NRC21" s="530" t="s">
        <v>550</v>
      </c>
      <c r="NRD21" s="530" t="s">
        <v>550</v>
      </c>
      <c r="NRE21" s="530" t="s">
        <v>550</v>
      </c>
      <c r="NRF21" s="530" t="s">
        <v>550</v>
      </c>
      <c r="NRG21" s="530" t="s">
        <v>550</v>
      </c>
      <c r="NRH21" s="530" t="s">
        <v>550</v>
      </c>
      <c r="NRI21" s="530" t="s">
        <v>550</v>
      </c>
      <c r="NRJ21" s="530" t="s">
        <v>550</v>
      </c>
      <c r="NRK21" s="530" t="s">
        <v>550</v>
      </c>
      <c r="NRL21" s="530" t="s">
        <v>550</v>
      </c>
      <c r="NRM21" s="530" t="s">
        <v>550</v>
      </c>
      <c r="NRN21" s="530" t="s">
        <v>550</v>
      </c>
      <c r="NRO21" s="530" t="s">
        <v>550</v>
      </c>
      <c r="NRP21" s="530" t="s">
        <v>550</v>
      </c>
      <c r="NRQ21" s="530" t="s">
        <v>550</v>
      </c>
      <c r="NRR21" s="530" t="s">
        <v>550</v>
      </c>
      <c r="NRS21" s="530" t="s">
        <v>550</v>
      </c>
      <c r="NRT21" s="530" t="s">
        <v>550</v>
      </c>
      <c r="NRU21" s="530" t="s">
        <v>550</v>
      </c>
      <c r="NRV21" s="530" t="s">
        <v>550</v>
      </c>
      <c r="NRW21" s="530" t="s">
        <v>550</v>
      </c>
      <c r="NRX21" s="530" t="s">
        <v>550</v>
      </c>
      <c r="NRY21" s="530" t="s">
        <v>550</v>
      </c>
      <c r="NRZ21" s="530" t="s">
        <v>550</v>
      </c>
      <c r="NSA21" s="530" t="s">
        <v>550</v>
      </c>
      <c r="NSB21" s="530" t="s">
        <v>550</v>
      </c>
      <c r="NSC21" s="530" t="s">
        <v>550</v>
      </c>
      <c r="NSD21" s="530" t="s">
        <v>550</v>
      </c>
      <c r="NSE21" s="530" t="s">
        <v>550</v>
      </c>
      <c r="NSF21" s="530" t="s">
        <v>550</v>
      </c>
      <c r="NSG21" s="530" t="s">
        <v>550</v>
      </c>
      <c r="NSH21" s="530" t="s">
        <v>550</v>
      </c>
      <c r="NSI21" s="530" t="s">
        <v>550</v>
      </c>
      <c r="NSJ21" s="530" t="s">
        <v>550</v>
      </c>
      <c r="NSK21" s="530" t="s">
        <v>550</v>
      </c>
      <c r="NSL21" s="530" t="s">
        <v>550</v>
      </c>
      <c r="NSM21" s="530" t="s">
        <v>550</v>
      </c>
      <c r="NSN21" s="530" t="s">
        <v>550</v>
      </c>
      <c r="NSO21" s="530" t="s">
        <v>550</v>
      </c>
      <c r="NSP21" s="530" t="s">
        <v>550</v>
      </c>
      <c r="NSQ21" s="530" t="s">
        <v>550</v>
      </c>
      <c r="NSR21" s="530" t="s">
        <v>550</v>
      </c>
      <c r="NSS21" s="530" t="s">
        <v>550</v>
      </c>
      <c r="NST21" s="530" t="s">
        <v>550</v>
      </c>
      <c r="NSU21" s="530" t="s">
        <v>550</v>
      </c>
      <c r="NSV21" s="530" t="s">
        <v>550</v>
      </c>
      <c r="NSW21" s="530" t="s">
        <v>550</v>
      </c>
      <c r="NSX21" s="530" t="s">
        <v>550</v>
      </c>
      <c r="NSY21" s="530" t="s">
        <v>550</v>
      </c>
      <c r="NSZ21" s="530" t="s">
        <v>550</v>
      </c>
      <c r="NTA21" s="530" t="s">
        <v>550</v>
      </c>
      <c r="NTB21" s="530" t="s">
        <v>550</v>
      </c>
      <c r="NTC21" s="530" t="s">
        <v>550</v>
      </c>
      <c r="NTD21" s="530" t="s">
        <v>550</v>
      </c>
      <c r="NTE21" s="530" t="s">
        <v>550</v>
      </c>
      <c r="NTF21" s="530" t="s">
        <v>550</v>
      </c>
      <c r="NTG21" s="530" t="s">
        <v>550</v>
      </c>
      <c r="NTH21" s="530" t="s">
        <v>550</v>
      </c>
      <c r="NTI21" s="530" t="s">
        <v>550</v>
      </c>
      <c r="NTJ21" s="530" t="s">
        <v>550</v>
      </c>
      <c r="NTK21" s="530" t="s">
        <v>550</v>
      </c>
      <c r="NTL21" s="530" t="s">
        <v>550</v>
      </c>
      <c r="NTM21" s="530" t="s">
        <v>550</v>
      </c>
      <c r="NTN21" s="530" t="s">
        <v>550</v>
      </c>
      <c r="NTO21" s="530" t="s">
        <v>550</v>
      </c>
      <c r="NTP21" s="530" t="s">
        <v>550</v>
      </c>
      <c r="NTQ21" s="530" t="s">
        <v>550</v>
      </c>
      <c r="NTR21" s="530" t="s">
        <v>550</v>
      </c>
      <c r="NTS21" s="530" t="s">
        <v>550</v>
      </c>
      <c r="NTT21" s="530" t="s">
        <v>550</v>
      </c>
      <c r="NTU21" s="530" t="s">
        <v>550</v>
      </c>
      <c r="NTV21" s="530" t="s">
        <v>550</v>
      </c>
      <c r="NTW21" s="530" t="s">
        <v>550</v>
      </c>
      <c r="NTX21" s="530" t="s">
        <v>550</v>
      </c>
      <c r="NTY21" s="530" t="s">
        <v>550</v>
      </c>
      <c r="NTZ21" s="530" t="s">
        <v>550</v>
      </c>
      <c r="NUA21" s="530" t="s">
        <v>550</v>
      </c>
      <c r="NUB21" s="530" t="s">
        <v>550</v>
      </c>
      <c r="NUC21" s="530" t="s">
        <v>550</v>
      </c>
      <c r="NUD21" s="530" t="s">
        <v>550</v>
      </c>
      <c r="NUE21" s="530" t="s">
        <v>550</v>
      </c>
      <c r="NUF21" s="530" t="s">
        <v>550</v>
      </c>
      <c r="NUG21" s="530" t="s">
        <v>550</v>
      </c>
      <c r="NUH21" s="530" t="s">
        <v>550</v>
      </c>
      <c r="NUI21" s="530" t="s">
        <v>550</v>
      </c>
      <c r="NUJ21" s="530" t="s">
        <v>550</v>
      </c>
      <c r="NUK21" s="530" t="s">
        <v>550</v>
      </c>
      <c r="NUL21" s="530" t="s">
        <v>550</v>
      </c>
      <c r="NUM21" s="530" t="s">
        <v>550</v>
      </c>
      <c r="NUN21" s="530" t="s">
        <v>550</v>
      </c>
      <c r="NUO21" s="530" t="s">
        <v>550</v>
      </c>
      <c r="NUP21" s="530" t="s">
        <v>550</v>
      </c>
      <c r="NUQ21" s="530" t="s">
        <v>550</v>
      </c>
      <c r="NUR21" s="530" t="s">
        <v>550</v>
      </c>
      <c r="NUS21" s="530" t="s">
        <v>550</v>
      </c>
      <c r="NUT21" s="530" t="s">
        <v>550</v>
      </c>
      <c r="NUU21" s="530" t="s">
        <v>550</v>
      </c>
      <c r="NUV21" s="530" t="s">
        <v>550</v>
      </c>
      <c r="NUW21" s="530" t="s">
        <v>550</v>
      </c>
      <c r="NUX21" s="530" t="s">
        <v>550</v>
      </c>
      <c r="NUY21" s="530" t="s">
        <v>550</v>
      </c>
      <c r="NUZ21" s="530" t="s">
        <v>550</v>
      </c>
      <c r="NVA21" s="530" t="s">
        <v>550</v>
      </c>
      <c r="NVB21" s="530" t="s">
        <v>550</v>
      </c>
      <c r="NVC21" s="530" t="s">
        <v>550</v>
      </c>
      <c r="NVD21" s="530" t="s">
        <v>550</v>
      </c>
      <c r="NVE21" s="530" t="s">
        <v>550</v>
      </c>
      <c r="NVF21" s="530" t="s">
        <v>550</v>
      </c>
      <c r="NVG21" s="530" t="s">
        <v>550</v>
      </c>
      <c r="NVH21" s="530" t="s">
        <v>550</v>
      </c>
      <c r="NVI21" s="530" t="s">
        <v>550</v>
      </c>
      <c r="NVJ21" s="530" t="s">
        <v>550</v>
      </c>
      <c r="NVK21" s="530" t="s">
        <v>550</v>
      </c>
      <c r="NVL21" s="530" t="s">
        <v>550</v>
      </c>
      <c r="NVM21" s="530" t="s">
        <v>550</v>
      </c>
      <c r="NVN21" s="530" t="s">
        <v>550</v>
      </c>
      <c r="NVO21" s="530" t="s">
        <v>550</v>
      </c>
      <c r="NVP21" s="530" t="s">
        <v>550</v>
      </c>
      <c r="NVQ21" s="530" t="s">
        <v>550</v>
      </c>
      <c r="NVR21" s="530" t="s">
        <v>550</v>
      </c>
      <c r="NVS21" s="530" t="s">
        <v>550</v>
      </c>
      <c r="NVT21" s="530" t="s">
        <v>550</v>
      </c>
      <c r="NVU21" s="530" t="s">
        <v>550</v>
      </c>
      <c r="NVV21" s="530" t="s">
        <v>550</v>
      </c>
      <c r="NVW21" s="530" t="s">
        <v>550</v>
      </c>
      <c r="NVX21" s="530" t="s">
        <v>550</v>
      </c>
      <c r="NVY21" s="530" t="s">
        <v>550</v>
      </c>
      <c r="NVZ21" s="530" t="s">
        <v>550</v>
      </c>
      <c r="NWA21" s="530" t="s">
        <v>550</v>
      </c>
      <c r="NWB21" s="530" t="s">
        <v>550</v>
      </c>
      <c r="NWC21" s="530" t="s">
        <v>550</v>
      </c>
      <c r="NWD21" s="530" t="s">
        <v>550</v>
      </c>
      <c r="NWE21" s="530" t="s">
        <v>550</v>
      </c>
      <c r="NWF21" s="530" t="s">
        <v>550</v>
      </c>
      <c r="NWG21" s="530" t="s">
        <v>550</v>
      </c>
      <c r="NWH21" s="530" t="s">
        <v>550</v>
      </c>
      <c r="NWI21" s="530" t="s">
        <v>550</v>
      </c>
      <c r="NWJ21" s="530" t="s">
        <v>550</v>
      </c>
      <c r="NWK21" s="530" t="s">
        <v>550</v>
      </c>
      <c r="NWL21" s="530" t="s">
        <v>550</v>
      </c>
      <c r="NWM21" s="530" t="s">
        <v>550</v>
      </c>
      <c r="NWN21" s="530" t="s">
        <v>550</v>
      </c>
      <c r="NWO21" s="530" t="s">
        <v>550</v>
      </c>
      <c r="NWP21" s="530" t="s">
        <v>550</v>
      </c>
      <c r="NWQ21" s="530" t="s">
        <v>550</v>
      </c>
      <c r="NWR21" s="530" t="s">
        <v>550</v>
      </c>
      <c r="NWS21" s="530" t="s">
        <v>550</v>
      </c>
      <c r="NWT21" s="530" t="s">
        <v>550</v>
      </c>
      <c r="NWU21" s="530" t="s">
        <v>550</v>
      </c>
      <c r="NWV21" s="530" t="s">
        <v>550</v>
      </c>
      <c r="NWW21" s="530" t="s">
        <v>550</v>
      </c>
      <c r="NWX21" s="530" t="s">
        <v>550</v>
      </c>
      <c r="NWY21" s="530" t="s">
        <v>550</v>
      </c>
      <c r="NWZ21" s="530" t="s">
        <v>550</v>
      </c>
      <c r="NXA21" s="530" t="s">
        <v>550</v>
      </c>
      <c r="NXB21" s="530" t="s">
        <v>550</v>
      </c>
      <c r="NXC21" s="530" t="s">
        <v>550</v>
      </c>
      <c r="NXD21" s="530" t="s">
        <v>550</v>
      </c>
      <c r="NXE21" s="530" t="s">
        <v>550</v>
      </c>
      <c r="NXF21" s="530" t="s">
        <v>550</v>
      </c>
      <c r="NXG21" s="530" t="s">
        <v>550</v>
      </c>
      <c r="NXH21" s="530" t="s">
        <v>550</v>
      </c>
      <c r="NXI21" s="530" t="s">
        <v>550</v>
      </c>
      <c r="NXJ21" s="530" t="s">
        <v>550</v>
      </c>
      <c r="NXK21" s="530" t="s">
        <v>550</v>
      </c>
      <c r="NXL21" s="530" t="s">
        <v>550</v>
      </c>
      <c r="NXM21" s="530" t="s">
        <v>550</v>
      </c>
      <c r="NXN21" s="530" t="s">
        <v>550</v>
      </c>
      <c r="NXO21" s="530" t="s">
        <v>550</v>
      </c>
      <c r="NXP21" s="530" t="s">
        <v>550</v>
      </c>
      <c r="NXQ21" s="530" t="s">
        <v>550</v>
      </c>
      <c r="NXR21" s="530" t="s">
        <v>550</v>
      </c>
      <c r="NXS21" s="530" t="s">
        <v>550</v>
      </c>
      <c r="NXT21" s="530" t="s">
        <v>550</v>
      </c>
      <c r="NXU21" s="530" t="s">
        <v>550</v>
      </c>
      <c r="NXV21" s="530" t="s">
        <v>550</v>
      </c>
      <c r="NXW21" s="530" t="s">
        <v>550</v>
      </c>
      <c r="NXX21" s="530" t="s">
        <v>550</v>
      </c>
      <c r="NXY21" s="530" t="s">
        <v>550</v>
      </c>
      <c r="NXZ21" s="530" t="s">
        <v>550</v>
      </c>
      <c r="NYA21" s="530" t="s">
        <v>550</v>
      </c>
      <c r="NYB21" s="530" t="s">
        <v>550</v>
      </c>
      <c r="NYC21" s="530" t="s">
        <v>550</v>
      </c>
      <c r="NYD21" s="530" t="s">
        <v>550</v>
      </c>
      <c r="NYE21" s="530" t="s">
        <v>550</v>
      </c>
      <c r="NYF21" s="530" t="s">
        <v>550</v>
      </c>
      <c r="NYG21" s="530" t="s">
        <v>550</v>
      </c>
      <c r="NYH21" s="530" t="s">
        <v>550</v>
      </c>
      <c r="NYI21" s="530" t="s">
        <v>550</v>
      </c>
      <c r="NYJ21" s="530" t="s">
        <v>550</v>
      </c>
      <c r="NYK21" s="530" t="s">
        <v>550</v>
      </c>
      <c r="NYL21" s="530" t="s">
        <v>550</v>
      </c>
      <c r="NYM21" s="530" t="s">
        <v>550</v>
      </c>
      <c r="NYN21" s="530" t="s">
        <v>550</v>
      </c>
      <c r="NYO21" s="530" t="s">
        <v>550</v>
      </c>
      <c r="NYP21" s="530" t="s">
        <v>550</v>
      </c>
      <c r="NYQ21" s="530" t="s">
        <v>550</v>
      </c>
      <c r="NYR21" s="530" t="s">
        <v>550</v>
      </c>
      <c r="NYS21" s="530" t="s">
        <v>550</v>
      </c>
      <c r="NYT21" s="530" t="s">
        <v>550</v>
      </c>
      <c r="NYU21" s="530" t="s">
        <v>550</v>
      </c>
      <c r="NYV21" s="530" t="s">
        <v>550</v>
      </c>
      <c r="NYW21" s="530" t="s">
        <v>550</v>
      </c>
      <c r="NYX21" s="530" t="s">
        <v>550</v>
      </c>
      <c r="NYY21" s="530" t="s">
        <v>550</v>
      </c>
      <c r="NYZ21" s="530" t="s">
        <v>550</v>
      </c>
      <c r="NZA21" s="530" t="s">
        <v>550</v>
      </c>
      <c r="NZB21" s="530" t="s">
        <v>550</v>
      </c>
      <c r="NZC21" s="530" t="s">
        <v>550</v>
      </c>
      <c r="NZD21" s="530" t="s">
        <v>550</v>
      </c>
      <c r="NZE21" s="530" t="s">
        <v>550</v>
      </c>
      <c r="NZF21" s="530" t="s">
        <v>550</v>
      </c>
      <c r="NZG21" s="530" t="s">
        <v>550</v>
      </c>
      <c r="NZH21" s="530" t="s">
        <v>550</v>
      </c>
      <c r="NZI21" s="530" t="s">
        <v>550</v>
      </c>
      <c r="NZJ21" s="530" t="s">
        <v>550</v>
      </c>
      <c r="NZK21" s="530" t="s">
        <v>550</v>
      </c>
      <c r="NZL21" s="530" t="s">
        <v>550</v>
      </c>
      <c r="NZM21" s="530" t="s">
        <v>550</v>
      </c>
      <c r="NZN21" s="530" t="s">
        <v>550</v>
      </c>
      <c r="NZO21" s="530" t="s">
        <v>550</v>
      </c>
      <c r="NZP21" s="530" t="s">
        <v>550</v>
      </c>
      <c r="NZQ21" s="530" t="s">
        <v>550</v>
      </c>
      <c r="NZR21" s="530" t="s">
        <v>550</v>
      </c>
      <c r="NZS21" s="530" t="s">
        <v>550</v>
      </c>
      <c r="NZT21" s="530" t="s">
        <v>550</v>
      </c>
      <c r="NZU21" s="530" t="s">
        <v>550</v>
      </c>
      <c r="NZV21" s="530" t="s">
        <v>550</v>
      </c>
      <c r="NZW21" s="530" t="s">
        <v>550</v>
      </c>
      <c r="NZX21" s="530" t="s">
        <v>550</v>
      </c>
      <c r="NZY21" s="530" t="s">
        <v>550</v>
      </c>
      <c r="NZZ21" s="530" t="s">
        <v>550</v>
      </c>
      <c r="OAA21" s="530" t="s">
        <v>550</v>
      </c>
      <c r="OAB21" s="530" t="s">
        <v>550</v>
      </c>
      <c r="OAC21" s="530" t="s">
        <v>550</v>
      </c>
      <c r="OAD21" s="530" t="s">
        <v>550</v>
      </c>
      <c r="OAE21" s="530" t="s">
        <v>550</v>
      </c>
      <c r="OAF21" s="530" t="s">
        <v>550</v>
      </c>
      <c r="OAG21" s="530" t="s">
        <v>550</v>
      </c>
      <c r="OAH21" s="530" t="s">
        <v>550</v>
      </c>
      <c r="OAI21" s="530" t="s">
        <v>550</v>
      </c>
      <c r="OAJ21" s="530" t="s">
        <v>550</v>
      </c>
      <c r="OAK21" s="530" t="s">
        <v>550</v>
      </c>
      <c r="OAL21" s="530" t="s">
        <v>550</v>
      </c>
      <c r="OAM21" s="530" t="s">
        <v>550</v>
      </c>
      <c r="OAN21" s="530" t="s">
        <v>550</v>
      </c>
      <c r="OAO21" s="530" t="s">
        <v>550</v>
      </c>
      <c r="OAP21" s="530" t="s">
        <v>550</v>
      </c>
      <c r="OAQ21" s="530" t="s">
        <v>550</v>
      </c>
      <c r="OAR21" s="530" t="s">
        <v>550</v>
      </c>
      <c r="OAS21" s="530" t="s">
        <v>550</v>
      </c>
      <c r="OAT21" s="530" t="s">
        <v>550</v>
      </c>
      <c r="OAU21" s="530" t="s">
        <v>550</v>
      </c>
      <c r="OAV21" s="530" t="s">
        <v>550</v>
      </c>
      <c r="OAW21" s="530" t="s">
        <v>550</v>
      </c>
      <c r="OAX21" s="530" t="s">
        <v>550</v>
      </c>
      <c r="OAY21" s="530" t="s">
        <v>550</v>
      </c>
      <c r="OAZ21" s="530" t="s">
        <v>550</v>
      </c>
      <c r="OBA21" s="530" t="s">
        <v>550</v>
      </c>
      <c r="OBB21" s="530" t="s">
        <v>550</v>
      </c>
      <c r="OBC21" s="530" t="s">
        <v>550</v>
      </c>
      <c r="OBD21" s="530" t="s">
        <v>550</v>
      </c>
      <c r="OBE21" s="530" t="s">
        <v>550</v>
      </c>
      <c r="OBF21" s="530" t="s">
        <v>550</v>
      </c>
      <c r="OBG21" s="530" t="s">
        <v>550</v>
      </c>
      <c r="OBH21" s="530" t="s">
        <v>550</v>
      </c>
      <c r="OBI21" s="530" t="s">
        <v>550</v>
      </c>
      <c r="OBJ21" s="530" t="s">
        <v>550</v>
      </c>
      <c r="OBK21" s="530" t="s">
        <v>550</v>
      </c>
      <c r="OBL21" s="530" t="s">
        <v>550</v>
      </c>
      <c r="OBM21" s="530" t="s">
        <v>550</v>
      </c>
      <c r="OBN21" s="530" t="s">
        <v>550</v>
      </c>
      <c r="OBO21" s="530" t="s">
        <v>550</v>
      </c>
      <c r="OBP21" s="530" t="s">
        <v>550</v>
      </c>
      <c r="OBQ21" s="530" t="s">
        <v>550</v>
      </c>
      <c r="OBR21" s="530" t="s">
        <v>550</v>
      </c>
      <c r="OBS21" s="530" t="s">
        <v>550</v>
      </c>
      <c r="OBT21" s="530" t="s">
        <v>550</v>
      </c>
      <c r="OBU21" s="530" t="s">
        <v>550</v>
      </c>
      <c r="OBV21" s="530" t="s">
        <v>550</v>
      </c>
      <c r="OBW21" s="530" t="s">
        <v>550</v>
      </c>
      <c r="OBX21" s="530" t="s">
        <v>550</v>
      </c>
      <c r="OBY21" s="530" t="s">
        <v>550</v>
      </c>
      <c r="OBZ21" s="530" t="s">
        <v>550</v>
      </c>
      <c r="OCA21" s="530" t="s">
        <v>550</v>
      </c>
      <c r="OCB21" s="530" t="s">
        <v>550</v>
      </c>
      <c r="OCC21" s="530" t="s">
        <v>550</v>
      </c>
      <c r="OCD21" s="530" t="s">
        <v>550</v>
      </c>
      <c r="OCE21" s="530" t="s">
        <v>550</v>
      </c>
      <c r="OCF21" s="530" t="s">
        <v>550</v>
      </c>
      <c r="OCG21" s="530" t="s">
        <v>550</v>
      </c>
      <c r="OCH21" s="530" t="s">
        <v>550</v>
      </c>
      <c r="OCI21" s="530" t="s">
        <v>550</v>
      </c>
      <c r="OCJ21" s="530" t="s">
        <v>550</v>
      </c>
      <c r="OCK21" s="530" t="s">
        <v>550</v>
      </c>
      <c r="OCL21" s="530" t="s">
        <v>550</v>
      </c>
      <c r="OCM21" s="530" t="s">
        <v>550</v>
      </c>
      <c r="OCN21" s="530" t="s">
        <v>550</v>
      </c>
      <c r="OCO21" s="530" t="s">
        <v>550</v>
      </c>
      <c r="OCP21" s="530" t="s">
        <v>550</v>
      </c>
      <c r="OCQ21" s="530" t="s">
        <v>550</v>
      </c>
      <c r="OCR21" s="530" t="s">
        <v>550</v>
      </c>
      <c r="OCS21" s="530" t="s">
        <v>550</v>
      </c>
      <c r="OCT21" s="530" t="s">
        <v>550</v>
      </c>
      <c r="OCU21" s="530" t="s">
        <v>550</v>
      </c>
      <c r="OCV21" s="530" t="s">
        <v>550</v>
      </c>
      <c r="OCW21" s="530" t="s">
        <v>550</v>
      </c>
      <c r="OCX21" s="530" t="s">
        <v>550</v>
      </c>
      <c r="OCY21" s="530" t="s">
        <v>550</v>
      </c>
      <c r="OCZ21" s="530" t="s">
        <v>550</v>
      </c>
      <c r="ODA21" s="530" t="s">
        <v>550</v>
      </c>
      <c r="ODB21" s="530" t="s">
        <v>550</v>
      </c>
      <c r="ODC21" s="530" t="s">
        <v>550</v>
      </c>
      <c r="ODD21" s="530" t="s">
        <v>550</v>
      </c>
      <c r="ODE21" s="530" t="s">
        <v>550</v>
      </c>
      <c r="ODF21" s="530" t="s">
        <v>550</v>
      </c>
      <c r="ODG21" s="530" t="s">
        <v>550</v>
      </c>
      <c r="ODH21" s="530" t="s">
        <v>550</v>
      </c>
      <c r="ODI21" s="530" t="s">
        <v>550</v>
      </c>
      <c r="ODJ21" s="530" t="s">
        <v>550</v>
      </c>
      <c r="ODK21" s="530" t="s">
        <v>550</v>
      </c>
      <c r="ODL21" s="530" t="s">
        <v>550</v>
      </c>
      <c r="ODM21" s="530" t="s">
        <v>550</v>
      </c>
      <c r="ODN21" s="530" t="s">
        <v>550</v>
      </c>
      <c r="ODO21" s="530" t="s">
        <v>550</v>
      </c>
      <c r="ODP21" s="530" t="s">
        <v>550</v>
      </c>
      <c r="ODQ21" s="530" t="s">
        <v>550</v>
      </c>
      <c r="ODR21" s="530" t="s">
        <v>550</v>
      </c>
      <c r="ODS21" s="530" t="s">
        <v>550</v>
      </c>
      <c r="ODT21" s="530" t="s">
        <v>550</v>
      </c>
      <c r="ODU21" s="530" t="s">
        <v>550</v>
      </c>
      <c r="ODV21" s="530" t="s">
        <v>550</v>
      </c>
      <c r="ODW21" s="530" t="s">
        <v>550</v>
      </c>
      <c r="ODX21" s="530" t="s">
        <v>550</v>
      </c>
      <c r="ODY21" s="530" t="s">
        <v>550</v>
      </c>
      <c r="ODZ21" s="530" t="s">
        <v>550</v>
      </c>
      <c r="OEA21" s="530" t="s">
        <v>550</v>
      </c>
      <c r="OEB21" s="530" t="s">
        <v>550</v>
      </c>
      <c r="OEC21" s="530" t="s">
        <v>550</v>
      </c>
      <c r="OED21" s="530" t="s">
        <v>550</v>
      </c>
      <c r="OEE21" s="530" t="s">
        <v>550</v>
      </c>
      <c r="OEF21" s="530" t="s">
        <v>550</v>
      </c>
      <c r="OEG21" s="530" t="s">
        <v>550</v>
      </c>
      <c r="OEH21" s="530" t="s">
        <v>550</v>
      </c>
      <c r="OEI21" s="530" t="s">
        <v>550</v>
      </c>
      <c r="OEJ21" s="530" t="s">
        <v>550</v>
      </c>
      <c r="OEK21" s="530" t="s">
        <v>550</v>
      </c>
      <c r="OEL21" s="530" t="s">
        <v>550</v>
      </c>
      <c r="OEM21" s="530" t="s">
        <v>550</v>
      </c>
      <c r="OEN21" s="530" t="s">
        <v>550</v>
      </c>
      <c r="OEO21" s="530" t="s">
        <v>550</v>
      </c>
      <c r="OEP21" s="530" t="s">
        <v>550</v>
      </c>
      <c r="OEQ21" s="530" t="s">
        <v>550</v>
      </c>
      <c r="OER21" s="530" t="s">
        <v>550</v>
      </c>
      <c r="OES21" s="530" t="s">
        <v>550</v>
      </c>
      <c r="OET21" s="530" t="s">
        <v>550</v>
      </c>
      <c r="OEU21" s="530" t="s">
        <v>550</v>
      </c>
      <c r="OEV21" s="530" t="s">
        <v>550</v>
      </c>
      <c r="OEW21" s="530" t="s">
        <v>550</v>
      </c>
      <c r="OEX21" s="530" t="s">
        <v>550</v>
      </c>
      <c r="OEY21" s="530" t="s">
        <v>550</v>
      </c>
      <c r="OEZ21" s="530" t="s">
        <v>550</v>
      </c>
      <c r="OFA21" s="530" t="s">
        <v>550</v>
      </c>
      <c r="OFB21" s="530" t="s">
        <v>550</v>
      </c>
      <c r="OFC21" s="530" t="s">
        <v>550</v>
      </c>
      <c r="OFD21" s="530" t="s">
        <v>550</v>
      </c>
      <c r="OFE21" s="530" t="s">
        <v>550</v>
      </c>
      <c r="OFF21" s="530" t="s">
        <v>550</v>
      </c>
      <c r="OFG21" s="530" t="s">
        <v>550</v>
      </c>
      <c r="OFH21" s="530" t="s">
        <v>550</v>
      </c>
      <c r="OFI21" s="530" t="s">
        <v>550</v>
      </c>
      <c r="OFJ21" s="530" t="s">
        <v>550</v>
      </c>
      <c r="OFK21" s="530" t="s">
        <v>550</v>
      </c>
      <c r="OFL21" s="530" t="s">
        <v>550</v>
      </c>
      <c r="OFM21" s="530" t="s">
        <v>550</v>
      </c>
      <c r="OFN21" s="530" t="s">
        <v>550</v>
      </c>
      <c r="OFO21" s="530" t="s">
        <v>550</v>
      </c>
      <c r="OFP21" s="530" t="s">
        <v>550</v>
      </c>
      <c r="OFQ21" s="530" t="s">
        <v>550</v>
      </c>
      <c r="OFR21" s="530" t="s">
        <v>550</v>
      </c>
      <c r="OFS21" s="530" t="s">
        <v>550</v>
      </c>
      <c r="OFT21" s="530" t="s">
        <v>550</v>
      </c>
      <c r="OFU21" s="530" t="s">
        <v>550</v>
      </c>
      <c r="OFV21" s="530" t="s">
        <v>550</v>
      </c>
      <c r="OFW21" s="530" t="s">
        <v>550</v>
      </c>
      <c r="OFX21" s="530" t="s">
        <v>550</v>
      </c>
      <c r="OFY21" s="530" t="s">
        <v>550</v>
      </c>
      <c r="OFZ21" s="530" t="s">
        <v>550</v>
      </c>
      <c r="OGA21" s="530" t="s">
        <v>550</v>
      </c>
      <c r="OGB21" s="530" t="s">
        <v>550</v>
      </c>
      <c r="OGC21" s="530" t="s">
        <v>550</v>
      </c>
      <c r="OGD21" s="530" t="s">
        <v>550</v>
      </c>
      <c r="OGE21" s="530" t="s">
        <v>550</v>
      </c>
      <c r="OGF21" s="530" t="s">
        <v>550</v>
      </c>
      <c r="OGG21" s="530" t="s">
        <v>550</v>
      </c>
      <c r="OGH21" s="530" t="s">
        <v>550</v>
      </c>
      <c r="OGI21" s="530" t="s">
        <v>550</v>
      </c>
      <c r="OGJ21" s="530" t="s">
        <v>550</v>
      </c>
      <c r="OGK21" s="530" t="s">
        <v>550</v>
      </c>
      <c r="OGL21" s="530" t="s">
        <v>550</v>
      </c>
      <c r="OGM21" s="530" t="s">
        <v>550</v>
      </c>
      <c r="OGN21" s="530" t="s">
        <v>550</v>
      </c>
      <c r="OGO21" s="530" t="s">
        <v>550</v>
      </c>
      <c r="OGP21" s="530" t="s">
        <v>550</v>
      </c>
      <c r="OGQ21" s="530" t="s">
        <v>550</v>
      </c>
      <c r="OGR21" s="530" t="s">
        <v>550</v>
      </c>
      <c r="OGS21" s="530" t="s">
        <v>550</v>
      </c>
      <c r="OGT21" s="530" t="s">
        <v>550</v>
      </c>
      <c r="OGU21" s="530" t="s">
        <v>550</v>
      </c>
      <c r="OGV21" s="530" t="s">
        <v>550</v>
      </c>
      <c r="OGW21" s="530" t="s">
        <v>550</v>
      </c>
      <c r="OGX21" s="530" t="s">
        <v>550</v>
      </c>
      <c r="OGY21" s="530" t="s">
        <v>550</v>
      </c>
      <c r="OGZ21" s="530" t="s">
        <v>550</v>
      </c>
      <c r="OHA21" s="530" t="s">
        <v>550</v>
      </c>
      <c r="OHB21" s="530" t="s">
        <v>550</v>
      </c>
      <c r="OHC21" s="530" t="s">
        <v>550</v>
      </c>
      <c r="OHD21" s="530" t="s">
        <v>550</v>
      </c>
      <c r="OHE21" s="530" t="s">
        <v>550</v>
      </c>
      <c r="OHF21" s="530" t="s">
        <v>550</v>
      </c>
      <c r="OHG21" s="530" t="s">
        <v>550</v>
      </c>
      <c r="OHH21" s="530" t="s">
        <v>550</v>
      </c>
      <c r="OHI21" s="530" t="s">
        <v>550</v>
      </c>
      <c r="OHJ21" s="530" t="s">
        <v>550</v>
      </c>
      <c r="OHK21" s="530" t="s">
        <v>550</v>
      </c>
      <c r="OHL21" s="530" t="s">
        <v>550</v>
      </c>
      <c r="OHM21" s="530" t="s">
        <v>550</v>
      </c>
      <c r="OHN21" s="530" t="s">
        <v>550</v>
      </c>
      <c r="OHO21" s="530" t="s">
        <v>550</v>
      </c>
      <c r="OHP21" s="530" t="s">
        <v>550</v>
      </c>
      <c r="OHQ21" s="530" t="s">
        <v>550</v>
      </c>
      <c r="OHR21" s="530" t="s">
        <v>550</v>
      </c>
      <c r="OHS21" s="530" t="s">
        <v>550</v>
      </c>
      <c r="OHT21" s="530" t="s">
        <v>550</v>
      </c>
      <c r="OHU21" s="530" t="s">
        <v>550</v>
      </c>
      <c r="OHV21" s="530" t="s">
        <v>550</v>
      </c>
      <c r="OHW21" s="530" t="s">
        <v>550</v>
      </c>
      <c r="OHX21" s="530" t="s">
        <v>550</v>
      </c>
      <c r="OHY21" s="530" t="s">
        <v>550</v>
      </c>
      <c r="OHZ21" s="530" t="s">
        <v>550</v>
      </c>
      <c r="OIA21" s="530" t="s">
        <v>550</v>
      </c>
      <c r="OIB21" s="530" t="s">
        <v>550</v>
      </c>
      <c r="OIC21" s="530" t="s">
        <v>550</v>
      </c>
      <c r="OID21" s="530" t="s">
        <v>550</v>
      </c>
      <c r="OIE21" s="530" t="s">
        <v>550</v>
      </c>
      <c r="OIF21" s="530" t="s">
        <v>550</v>
      </c>
      <c r="OIG21" s="530" t="s">
        <v>550</v>
      </c>
      <c r="OIH21" s="530" t="s">
        <v>550</v>
      </c>
      <c r="OII21" s="530" t="s">
        <v>550</v>
      </c>
      <c r="OIJ21" s="530" t="s">
        <v>550</v>
      </c>
      <c r="OIK21" s="530" t="s">
        <v>550</v>
      </c>
      <c r="OIL21" s="530" t="s">
        <v>550</v>
      </c>
      <c r="OIM21" s="530" t="s">
        <v>550</v>
      </c>
      <c r="OIN21" s="530" t="s">
        <v>550</v>
      </c>
      <c r="OIO21" s="530" t="s">
        <v>550</v>
      </c>
      <c r="OIP21" s="530" t="s">
        <v>550</v>
      </c>
      <c r="OIQ21" s="530" t="s">
        <v>550</v>
      </c>
      <c r="OIR21" s="530" t="s">
        <v>550</v>
      </c>
      <c r="OIS21" s="530" t="s">
        <v>550</v>
      </c>
      <c r="OIT21" s="530" t="s">
        <v>550</v>
      </c>
      <c r="OIU21" s="530" t="s">
        <v>550</v>
      </c>
      <c r="OIV21" s="530" t="s">
        <v>550</v>
      </c>
      <c r="OIW21" s="530" t="s">
        <v>550</v>
      </c>
      <c r="OIX21" s="530" t="s">
        <v>550</v>
      </c>
      <c r="OIY21" s="530" t="s">
        <v>550</v>
      </c>
      <c r="OIZ21" s="530" t="s">
        <v>550</v>
      </c>
      <c r="OJA21" s="530" t="s">
        <v>550</v>
      </c>
      <c r="OJB21" s="530" t="s">
        <v>550</v>
      </c>
      <c r="OJC21" s="530" t="s">
        <v>550</v>
      </c>
      <c r="OJD21" s="530" t="s">
        <v>550</v>
      </c>
      <c r="OJE21" s="530" t="s">
        <v>550</v>
      </c>
      <c r="OJF21" s="530" t="s">
        <v>550</v>
      </c>
      <c r="OJG21" s="530" t="s">
        <v>550</v>
      </c>
      <c r="OJH21" s="530" t="s">
        <v>550</v>
      </c>
      <c r="OJI21" s="530" t="s">
        <v>550</v>
      </c>
      <c r="OJJ21" s="530" t="s">
        <v>550</v>
      </c>
      <c r="OJK21" s="530" t="s">
        <v>550</v>
      </c>
      <c r="OJL21" s="530" t="s">
        <v>550</v>
      </c>
      <c r="OJM21" s="530" t="s">
        <v>550</v>
      </c>
      <c r="OJN21" s="530" t="s">
        <v>550</v>
      </c>
      <c r="OJO21" s="530" t="s">
        <v>550</v>
      </c>
      <c r="OJP21" s="530" t="s">
        <v>550</v>
      </c>
      <c r="OJQ21" s="530" t="s">
        <v>550</v>
      </c>
      <c r="OJR21" s="530" t="s">
        <v>550</v>
      </c>
      <c r="OJS21" s="530" t="s">
        <v>550</v>
      </c>
      <c r="OJT21" s="530" t="s">
        <v>550</v>
      </c>
      <c r="OJU21" s="530" t="s">
        <v>550</v>
      </c>
      <c r="OJV21" s="530" t="s">
        <v>550</v>
      </c>
      <c r="OJW21" s="530" t="s">
        <v>550</v>
      </c>
      <c r="OJX21" s="530" t="s">
        <v>550</v>
      </c>
      <c r="OJY21" s="530" t="s">
        <v>550</v>
      </c>
      <c r="OJZ21" s="530" t="s">
        <v>550</v>
      </c>
      <c r="OKA21" s="530" t="s">
        <v>550</v>
      </c>
      <c r="OKB21" s="530" t="s">
        <v>550</v>
      </c>
      <c r="OKC21" s="530" t="s">
        <v>550</v>
      </c>
      <c r="OKD21" s="530" t="s">
        <v>550</v>
      </c>
      <c r="OKE21" s="530" t="s">
        <v>550</v>
      </c>
      <c r="OKF21" s="530" t="s">
        <v>550</v>
      </c>
      <c r="OKG21" s="530" t="s">
        <v>550</v>
      </c>
      <c r="OKH21" s="530" t="s">
        <v>550</v>
      </c>
      <c r="OKI21" s="530" t="s">
        <v>550</v>
      </c>
      <c r="OKJ21" s="530" t="s">
        <v>550</v>
      </c>
      <c r="OKK21" s="530" t="s">
        <v>550</v>
      </c>
      <c r="OKL21" s="530" t="s">
        <v>550</v>
      </c>
      <c r="OKM21" s="530" t="s">
        <v>550</v>
      </c>
      <c r="OKN21" s="530" t="s">
        <v>550</v>
      </c>
      <c r="OKO21" s="530" t="s">
        <v>550</v>
      </c>
      <c r="OKP21" s="530" t="s">
        <v>550</v>
      </c>
      <c r="OKQ21" s="530" t="s">
        <v>550</v>
      </c>
      <c r="OKR21" s="530" t="s">
        <v>550</v>
      </c>
      <c r="OKS21" s="530" t="s">
        <v>550</v>
      </c>
      <c r="OKT21" s="530" t="s">
        <v>550</v>
      </c>
      <c r="OKU21" s="530" t="s">
        <v>550</v>
      </c>
      <c r="OKV21" s="530" t="s">
        <v>550</v>
      </c>
      <c r="OKW21" s="530" t="s">
        <v>550</v>
      </c>
      <c r="OKX21" s="530" t="s">
        <v>550</v>
      </c>
      <c r="OKY21" s="530" t="s">
        <v>550</v>
      </c>
      <c r="OKZ21" s="530" t="s">
        <v>550</v>
      </c>
      <c r="OLA21" s="530" t="s">
        <v>550</v>
      </c>
      <c r="OLB21" s="530" t="s">
        <v>550</v>
      </c>
      <c r="OLC21" s="530" t="s">
        <v>550</v>
      </c>
      <c r="OLD21" s="530" t="s">
        <v>550</v>
      </c>
      <c r="OLE21" s="530" t="s">
        <v>550</v>
      </c>
      <c r="OLF21" s="530" t="s">
        <v>550</v>
      </c>
      <c r="OLG21" s="530" t="s">
        <v>550</v>
      </c>
      <c r="OLH21" s="530" t="s">
        <v>550</v>
      </c>
      <c r="OLI21" s="530" t="s">
        <v>550</v>
      </c>
      <c r="OLJ21" s="530" t="s">
        <v>550</v>
      </c>
      <c r="OLK21" s="530" t="s">
        <v>550</v>
      </c>
      <c r="OLL21" s="530" t="s">
        <v>550</v>
      </c>
      <c r="OLM21" s="530" t="s">
        <v>550</v>
      </c>
      <c r="OLN21" s="530" t="s">
        <v>550</v>
      </c>
      <c r="OLO21" s="530" t="s">
        <v>550</v>
      </c>
      <c r="OLP21" s="530" t="s">
        <v>550</v>
      </c>
      <c r="OLQ21" s="530" t="s">
        <v>550</v>
      </c>
      <c r="OLR21" s="530" t="s">
        <v>550</v>
      </c>
      <c r="OLS21" s="530" t="s">
        <v>550</v>
      </c>
      <c r="OLT21" s="530" t="s">
        <v>550</v>
      </c>
      <c r="OLU21" s="530" t="s">
        <v>550</v>
      </c>
      <c r="OLV21" s="530" t="s">
        <v>550</v>
      </c>
      <c r="OLW21" s="530" t="s">
        <v>550</v>
      </c>
      <c r="OLX21" s="530" t="s">
        <v>550</v>
      </c>
      <c r="OLY21" s="530" t="s">
        <v>550</v>
      </c>
      <c r="OLZ21" s="530" t="s">
        <v>550</v>
      </c>
      <c r="OMA21" s="530" t="s">
        <v>550</v>
      </c>
      <c r="OMB21" s="530" t="s">
        <v>550</v>
      </c>
      <c r="OMC21" s="530" t="s">
        <v>550</v>
      </c>
      <c r="OMD21" s="530" t="s">
        <v>550</v>
      </c>
      <c r="OME21" s="530" t="s">
        <v>550</v>
      </c>
      <c r="OMF21" s="530" t="s">
        <v>550</v>
      </c>
      <c r="OMG21" s="530" t="s">
        <v>550</v>
      </c>
      <c r="OMH21" s="530" t="s">
        <v>550</v>
      </c>
      <c r="OMI21" s="530" t="s">
        <v>550</v>
      </c>
      <c r="OMJ21" s="530" t="s">
        <v>550</v>
      </c>
      <c r="OMK21" s="530" t="s">
        <v>550</v>
      </c>
      <c r="OML21" s="530" t="s">
        <v>550</v>
      </c>
      <c r="OMM21" s="530" t="s">
        <v>550</v>
      </c>
      <c r="OMN21" s="530" t="s">
        <v>550</v>
      </c>
      <c r="OMO21" s="530" t="s">
        <v>550</v>
      </c>
      <c r="OMP21" s="530" t="s">
        <v>550</v>
      </c>
      <c r="OMQ21" s="530" t="s">
        <v>550</v>
      </c>
      <c r="OMR21" s="530" t="s">
        <v>550</v>
      </c>
      <c r="OMS21" s="530" t="s">
        <v>550</v>
      </c>
      <c r="OMT21" s="530" t="s">
        <v>550</v>
      </c>
      <c r="OMU21" s="530" t="s">
        <v>550</v>
      </c>
      <c r="OMV21" s="530" t="s">
        <v>550</v>
      </c>
      <c r="OMW21" s="530" t="s">
        <v>550</v>
      </c>
      <c r="OMX21" s="530" t="s">
        <v>550</v>
      </c>
      <c r="OMY21" s="530" t="s">
        <v>550</v>
      </c>
      <c r="OMZ21" s="530" t="s">
        <v>550</v>
      </c>
      <c r="ONA21" s="530" t="s">
        <v>550</v>
      </c>
      <c r="ONB21" s="530" t="s">
        <v>550</v>
      </c>
      <c r="ONC21" s="530" t="s">
        <v>550</v>
      </c>
      <c r="OND21" s="530" t="s">
        <v>550</v>
      </c>
      <c r="ONE21" s="530" t="s">
        <v>550</v>
      </c>
      <c r="ONF21" s="530" t="s">
        <v>550</v>
      </c>
      <c r="ONG21" s="530" t="s">
        <v>550</v>
      </c>
      <c r="ONH21" s="530" t="s">
        <v>550</v>
      </c>
      <c r="ONI21" s="530" t="s">
        <v>550</v>
      </c>
      <c r="ONJ21" s="530" t="s">
        <v>550</v>
      </c>
      <c r="ONK21" s="530" t="s">
        <v>550</v>
      </c>
      <c r="ONL21" s="530" t="s">
        <v>550</v>
      </c>
      <c r="ONM21" s="530" t="s">
        <v>550</v>
      </c>
      <c r="ONN21" s="530" t="s">
        <v>550</v>
      </c>
      <c r="ONO21" s="530" t="s">
        <v>550</v>
      </c>
      <c r="ONP21" s="530" t="s">
        <v>550</v>
      </c>
      <c r="ONQ21" s="530" t="s">
        <v>550</v>
      </c>
      <c r="ONR21" s="530" t="s">
        <v>550</v>
      </c>
      <c r="ONS21" s="530" t="s">
        <v>550</v>
      </c>
      <c r="ONT21" s="530" t="s">
        <v>550</v>
      </c>
      <c r="ONU21" s="530" t="s">
        <v>550</v>
      </c>
      <c r="ONV21" s="530" t="s">
        <v>550</v>
      </c>
      <c r="ONW21" s="530" t="s">
        <v>550</v>
      </c>
      <c r="ONX21" s="530" t="s">
        <v>550</v>
      </c>
      <c r="ONY21" s="530" t="s">
        <v>550</v>
      </c>
      <c r="ONZ21" s="530" t="s">
        <v>550</v>
      </c>
      <c r="OOA21" s="530" t="s">
        <v>550</v>
      </c>
      <c r="OOB21" s="530" t="s">
        <v>550</v>
      </c>
      <c r="OOC21" s="530" t="s">
        <v>550</v>
      </c>
      <c r="OOD21" s="530" t="s">
        <v>550</v>
      </c>
      <c r="OOE21" s="530" t="s">
        <v>550</v>
      </c>
      <c r="OOF21" s="530" t="s">
        <v>550</v>
      </c>
      <c r="OOG21" s="530" t="s">
        <v>550</v>
      </c>
      <c r="OOH21" s="530" t="s">
        <v>550</v>
      </c>
      <c r="OOI21" s="530" t="s">
        <v>550</v>
      </c>
      <c r="OOJ21" s="530" t="s">
        <v>550</v>
      </c>
      <c r="OOK21" s="530" t="s">
        <v>550</v>
      </c>
      <c r="OOL21" s="530" t="s">
        <v>550</v>
      </c>
      <c r="OOM21" s="530" t="s">
        <v>550</v>
      </c>
      <c r="OON21" s="530" t="s">
        <v>550</v>
      </c>
      <c r="OOO21" s="530" t="s">
        <v>550</v>
      </c>
      <c r="OOP21" s="530" t="s">
        <v>550</v>
      </c>
      <c r="OOQ21" s="530" t="s">
        <v>550</v>
      </c>
      <c r="OOR21" s="530" t="s">
        <v>550</v>
      </c>
      <c r="OOS21" s="530" t="s">
        <v>550</v>
      </c>
      <c r="OOT21" s="530" t="s">
        <v>550</v>
      </c>
      <c r="OOU21" s="530" t="s">
        <v>550</v>
      </c>
      <c r="OOV21" s="530" t="s">
        <v>550</v>
      </c>
      <c r="OOW21" s="530" t="s">
        <v>550</v>
      </c>
      <c r="OOX21" s="530" t="s">
        <v>550</v>
      </c>
      <c r="OOY21" s="530" t="s">
        <v>550</v>
      </c>
      <c r="OOZ21" s="530" t="s">
        <v>550</v>
      </c>
      <c r="OPA21" s="530" t="s">
        <v>550</v>
      </c>
      <c r="OPB21" s="530" t="s">
        <v>550</v>
      </c>
      <c r="OPC21" s="530" t="s">
        <v>550</v>
      </c>
      <c r="OPD21" s="530" t="s">
        <v>550</v>
      </c>
      <c r="OPE21" s="530" t="s">
        <v>550</v>
      </c>
      <c r="OPF21" s="530" t="s">
        <v>550</v>
      </c>
      <c r="OPG21" s="530" t="s">
        <v>550</v>
      </c>
      <c r="OPH21" s="530" t="s">
        <v>550</v>
      </c>
      <c r="OPI21" s="530" t="s">
        <v>550</v>
      </c>
      <c r="OPJ21" s="530" t="s">
        <v>550</v>
      </c>
      <c r="OPK21" s="530" t="s">
        <v>550</v>
      </c>
      <c r="OPL21" s="530" t="s">
        <v>550</v>
      </c>
      <c r="OPM21" s="530" t="s">
        <v>550</v>
      </c>
      <c r="OPN21" s="530" t="s">
        <v>550</v>
      </c>
      <c r="OPO21" s="530" t="s">
        <v>550</v>
      </c>
      <c r="OPP21" s="530" t="s">
        <v>550</v>
      </c>
      <c r="OPQ21" s="530" t="s">
        <v>550</v>
      </c>
      <c r="OPR21" s="530" t="s">
        <v>550</v>
      </c>
      <c r="OPS21" s="530" t="s">
        <v>550</v>
      </c>
      <c r="OPT21" s="530" t="s">
        <v>550</v>
      </c>
      <c r="OPU21" s="530" t="s">
        <v>550</v>
      </c>
      <c r="OPV21" s="530" t="s">
        <v>550</v>
      </c>
      <c r="OPW21" s="530" t="s">
        <v>550</v>
      </c>
      <c r="OPX21" s="530" t="s">
        <v>550</v>
      </c>
      <c r="OPY21" s="530" t="s">
        <v>550</v>
      </c>
      <c r="OPZ21" s="530" t="s">
        <v>550</v>
      </c>
      <c r="OQA21" s="530" t="s">
        <v>550</v>
      </c>
      <c r="OQB21" s="530" t="s">
        <v>550</v>
      </c>
      <c r="OQC21" s="530" t="s">
        <v>550</v>
      </c>
      <c r="OQD21" s="530" t="s">
        <v>550</v>
      </c>
      <c r="OQE21" s="530" t="s">
        <v>550</v>
      </c>
      <c r="OQF21" s="530" t="s">
        <v>550</v>
      </c>
      <c r="OQG21" s="530" t="s">
        <v>550</v>
      </c>
      <c r="OQH21" s="530" t="s">
        <v>550</v>
      </c>
      <c r="OQI21" s="530" t="s">
        <v>550</v>
      </c>
      <c r="OQJ21" s="530" t="s">
        <v>550</v>
      </c>
      <c r="OQK21" s="530" t="s">
        <v>550</v>
      </c>
      <c r="OQL21" s="530" t="s">
        <v>550</v>
      </c>
      <c r="OQM21" s="530" t="s">
        <v>550</v>
      </c>
      <c r="OQN21" s="530" t="s">
        <v>550</v>
      </c>
      <c r="OQO21" s="530" t="s">
        <v>550</v>
      </c>
      <c r="OQP21" s="530" t="s">
        <v>550</v>
      </c>
      <c r="OQQ21" s="530" t="s">
        <v>550</v>
      </c>
      <c r="OQR21" s="530" t="s">
        <v>550</v>
      </c>
      <c r="OQS21" s="530" t="s">
        <v>550</v>
      </c>
      <c r="OQT21" s="530" t="s">
        <v>550</v>
      </c>
      <c r="OQU21" s="530" t="s">
        <v>550</v>
      </c>
      <c r="OQV21" s="530" t="s">
        <v>550</v>
      </c>
      <c r="OQW21" s="530" t="s">
        <v>550</v>
      </c>
      <c r="OQX21" s="530" t="s">
        <v>550</v>
      </c>
      <c r="OQY21" s="530" t="s">
        <v>550</v>
      </c>
      <c r="OQZ21" s="530" t="s">
        <v>550</v>
      </c>
      <c r="ORA21" s="530" t="s">
        <v>550</v>
      </c>
      <c r="ORB21" s="530" t="s">
        <v>550</v>
      </c>
      <c r="ORC21" s="530" t="s">
        <v>550</v>
      </c>
      <c r="ORD21" s="530" t="s">
        <v>550</v>
      </c>
      <c r="ORE21" s="530" t="s">
        <v>550</v>
      </c>
      <c r="ORF21" s="530" t="s">
        <v>550</v>
      </c>
      <c r="ORG21" s="530" t="s">
        <v>550</v>
      </c>
      <c r="ORH21" s="530" t="s">
        <v>550</v>
      </c>
      <c r="ORI21" s="530" t="s">
        <v>550</v>
      </c>
      <c r="ORJ21" s="530" t="s">
        <v>550</v>
      </c>
      <c r="ORK21" s="530" t="s">
        <v>550</v>
      </c>
      <c r="ORL21" s="530" t="s">
        <v>550</v>
      </c>
      <c r="ORM21" s="530" t="s">
        <v>550</v>
      </c>
      <c r="ORN21" s="530" t="s">
        <v>550</v>
      </c>
      <c r="ORO21" s="530" t="s">
        <v>550</v>
      </c>
      <c r="ORP21" s="530" t="s">
        <v>550</v>
      </c>
      <c r="ORQ21" s="530" t="s">
        <v>550</v>
      </c>
      <c r="ORR21" s="530" t="s">
        <v>550</v>
      </c>
      <c r="ORS21" s="530" t="s">
        <v>550</v>
      </c>
      <c r="ORT21" s="530" t="s">
        <v>550</v>
      </c>
      <c r="ORU21" s="530" t="s">
        <v>550</v>
      </c>
      <c r="ORV21" s="530" t="s">
        <v>550</v>
      </c>
      <c r="ORW21" s="530" t="s">
        <v>550</v>
      </c>
      <c r="ORX21" s="530" t="s">
        <v>550</v>
      </c>
      <c r="ORY21" s="530" t="s">
        <v>550</v>
      </c>
      <c r="ORZ21" s="530" t="s">
        <v>550</v>
      </c>
      <c r="OSA21" s="530" t="s">
        <v>550</v>
      </c>
      <c r="OSB21" s="530" t="s">
        <v>550</v>
      </c>
      <c r="OSC21" s="530" t="s">
        <v>550</v>
      </c>
      <c r="OSD21" s="530" t="s">
        <v>550</v>
      </c>
      <c r="OSE21" s="530" t="s">
        <v>550</v>
      </c>
      <c r="OSF21" s="530" t="s">
        <v>550</v>
      </c>
      <c r="OSG21" s="530" t="s">
        <v>550</v>
      </c>
      <c r="OSH21" s="530" t="s">
        <v>550</v>
      </c>
      <c r="OSI21" s="530" t="s">
        <v>550</v>
      </c>
      <c r="OSJ21" s="530" t="s">
        <v>550</v>
      </c>
      <c r="OSK21" s="530" t="s">
        <v>550</v>
      </c>
      <c r="OSL21" s="530" t="s">
        <v>550</v>
      </c>
      <c r="OSM21" s="530" t="s">
        <v>550</v>
      </c>
      <c r="OSN21" s="530" t="s">
        <v>550</v>
      </c>
      <c r="OSO21" s="530" t="s">
        <v>550</v>
      </c>
      <c r="OSP21" s="530" t="s">
        <v>550</v>
      </c>
      <c r="OSQ21" s="530" t="s">
        <v>550</v>
      </c>
      <c r="OSR21" s="530" t="s">
        <v>550</v>
      </c>
      <c r="OSS21" s="530" t="s">
        <v>550</v>
      </c>
      <c r="OST21" s="530" t="s">
        <v>550</v>
      </c>
      <c r="OSU21" s="530" t="s">
        <v>550</v>
      </c>
      <c r="OSV21" s="530" t="s">
        <v>550</v>
      </c>
      <c r="OSW21" s="530" t="s">
        <v>550</v>
      </c>
      <c r="OSX21" s="530" t="s">
        <v>550</v>
      </c>
      <c r="OSY21" s="530" t="s">
        <v>550</v>
      </c>
      <c r="OSZ21" s="530" t="s">
        <v>550</v>
      </c>
      <c r="OTA21" s="530" t="s">
        <v>550</v>
      </c>
      <c r="OTB21" s="530" t="s">
        <v>550</v>
      </c>
      <c r="OTC21" s="530" t="s">
        <v>550</v>
      </c>
      <c r="OTD21" s="530" t="s">
        <v>550</v>
      </c>
      <c r="OTE21" s="530" t="s">
        <v>550</v>
      </c>
      <c r="OTF21" s="530" t="s">
        <v>550</v>
      </c>
      <c r="OTG21" s="530" t="s">
        <v>550</v>
      </c>
      <c r="OTH21" s="530" t="s">
        <v>550</v>
      </c>
      <c r="OTI21" s="530" t="s">
        <v>550</v>
      </c>
      <c r="OTJ21" s="530" t="s">
        <v>550</v>
      </c>
      <c r="OTK21" s="530" t="s">
        <v>550</v>
      </c>
      <c r="OTL21" s="530" t="s">
        <v>550</v>
      </c>
      <c r="OTM21" s="530" t="s">
        <v>550</v>
      </c>
      <c r="OTN21" s="530" t="s">
        <v>550</v>
      </c>
      <c r="OTO21" s="530" t="s">
        <v>550</v>
      </c>
      <c r="OTP21" s="530" t="s">
        <v>550</v>
      </c>
      <c r="OTQ21" s="530" t="s">
        <v>550</v>
      </c>
      <c r="OTR21" s="530" t="s">
        <v>550</v>
      </c>
      <c r="OTS21" s="530" t="s">
        <v>550</v>
      </c>
      <c r="OTT21" s="530" t="s">
        <v>550</v>
      </c>
      <c r="OTU21" s="530" t="s">
        <v>550</v>
      </c>
      <c r="OTV21" s="530" t="s">
        <v>550</v>
      </c>
      <c r="OTW21" s="530" t="s">
        <v>550</v>
      </c>
      <c r="OTX21" s="530" t="s">
        <v>550</v>
      </c>
      <c r="OTY21" s="530" t="s">
        <v>550</v>
      </c>
      <c r="OTZ21" s="530" t="s">
        <v>550</v>
      </c>
      <c r="OUA21" s="530" t="s">
        <v>550</v>
      </c>
      <c r="OUB21" s="530" t="s">
        <v>550</v>
      </c>
      <c r="OUC21" s="530" t="s">
        <v>550</v>
      </c>
      <c r="OUD21" s="530" t="s">
        <v>550</v>
      </c>
      <c r="OUE21" s="530" t="s">
        <v>550</v>
      </c>
      <c r="OUF21" s="530" t="s">
        <v>550</v>
      </c>
      <c r="OUG21" s="530" t="s">
        <v>550</v>
      </c>
      <c r="OUH21" s="530" t="s">
        <v>550</v>
      </c>
      <c r="OUI21" s="530" t="s">
        <v>550</v>
      </c>
      <c r="OUJ21" s="530" t="s">
        <v>550</v>
      </c>
      <c r="OUK21" s="530" t="s">
        <v>550</v>
      </c>
      <c r="OUL21" s="530" t="s">
        <v>550</v>
      </c>
      <c r="OUM21" s="530" t="s">
        <v>550</v>
      </c>
      <c r="OUN21" s="530" t="s">
        <v>550</v>
      </c>
      <c r="OUO21" s="530" t="s">
        <v>550</v>
      </c>
      <c r="OUP21" s="530" t="s">
        <v>550</v>
      </c>
      <c r="OUQ21" s="530" t="s">
        <v>550</v>
      </c>
      <c r="OUR21" s="530" t="s">
        <v>550</v>
      </c>
      <c r="OUS21" s="530" t="s">
        <v>550</v>
      </c>
      <c r="OUT21" s="530" t="s">
        <v>550</v>
      </c>
      <c r="OUU21" s="530" t="s">
        <v>550</v>
      </c>
      <c r="OUV21" s="530" t="s">
        <v>550</v>
      </c>
      <c r="OUW21" s="530" t="s">
        <v>550</v>
      </c>
      <c r="OUX21" s="530" t="s">
        <v>550</v>
      </c>
      <c r="OUY21" s="530" t="s">
        <v>550</v>
      </c>
      <c r="OUZ21" s="530" t="s">
        <v>550</v>
      </c>
      <c r="OVA21" s="530" t="s">
        <v>550</v>
      </c>
      <c r="OVB21" s="530" t="s">
        <v>550</v>
      </c>
      <c r="OVC21" s="530" t="s">
        <v>550</v>
      </c>
      <c r="OVD21" s="530" t="s">
        <v>550</v>
      </c>
      <c r="OVE21" s="530" t="s">
        <v>550</v>
      </c>
      <c r="OVF21" s="530" t="s">
        <v>550</v>
      </c>
      <c r="OVG21" s="530" t="s">
        <v>550</v>
      </c>
      <c r="OVH21" s="530" t="s">
        <v>550</v>
      </c>
      <c r="OVI21" s="530" t="s">
        <v>550</v>
      </c>
      <c r="OVJ21" s="530" t="s">
        <v>550</v>
      </c>
      <c r="OVK21" s="530" t="s">
        <v>550</v>
      </c>
      <c r="OVL21" s="530" t="s">
        <v>550</v>
      </c>
      <c r="OVM21" s="530" t="s">
        <v>550</v>
      </c>
      <c r="OVN21" s="530" t="s">
        <v>550</v>
      </c>
      <c r="OVO21" s="530" t="s">
        <v>550</v>
      </c>
      <c r="OVP21" s="530" t="s">
        <v>550</v>
      </c>
      <c r="OVQ21" s="530" t="s">
        <v>550</v>
      </c>
      <c r="OVR21" s="530" t="s">
        <v>550</v>
      </c>
      <c r="OVS21" s="530" t="s">
        <v>550</v>
      </c>
      <c r="OVT21" s="530" t="s">
        <v>550</v>
      </c>
      <c r="OVU21" s="530" t="s">
        <v>550</v>
      </c>
      <c r="OVV21" s="530" t="s">
        <v>550</v>
      </c>
      <c r="OVW21" s="530" t="s">
        <v>550</v>
      </c>
      <c r="OVX21" s="530" t="s">
        <v>550</v>
      </c>
      <c r="OVY21" s="530" t="s">
        <v>550</v>
      </c>
      <c r="OVZ21" s="530" t="s">
        <v>550</v>
      </c>
      <c r="OWA21" s="530" t="s">
        <v>550</v>
      </c>
      <c r="OWB21" s="530" t="s">
        <v>550</v>
      </c>
      <c r="OWC21" s="530" t="s">
        <v>550</v>
      </c>
      <c r="OWD21" s="530" t="s">
        <v>550</v>
      </c>
      <c r="OWE21" s="530" t="s">
        <v>550</v>
      </c>
      <c r="OWF21" s="530" t="s">
        <v>550</v>
      </c>
      <c r="OWG21" s="530" t="s">
        <v>550</v>
      </c>
      <c r="OWH21" s="530" t="s">
        <v>550</v>
      </c>
      <c r="OWI21" s="530" t="s">
        <v>550</v>
      </c>
      <c r="OWJ21" s="530" t="s">
        <v>550</v>
      </c>
      <c r="OWK21" s="530" t="s">
        <v>550</v>
      </c>
      <c r="OWL21" s="530" t="s">
        <v>550</v>
      </c>
      <c r="OWM21" s="530" t="s">
        <v>550</v>
      </c>
      <c r="OWN21" s="530" t="s">
        <v>550</v>
      </c>
      <c r="OWO21" s="530" t="s">
        <v>550</v>
      </c>
      <c r="OWP21" s="530" t="s">
        <v>550</v>
      </c>
      <c r="OWQ21" s="530" t="s">
        <v>550</v>
      </c>
      <c r="OWR21" s="530" t="s">
        <v>550</v>
      </c>
      <c r="OWS21" s="530" t="s">
        <v>550</v>
      </c>
      <c r="OWT21" s="530" t="s">
        <v>550</v>
      </c>
      <c r="OWU21" s="530" t="s">
        <v>550</v>
      </c>
      <c r="OWV21" s="530" t="s">
        <v>550</v>
      </c>
      <c r="OWW21" s="530" t="s">
        <v>550</v>
      </c>
      <c r="OWX21" s="530" t="s">
        <v>550</v>
      </c>
      <c r="OWY21" s="530" t="s">
        <v>550</v>
      </c>
      <c r="OWZ21" s="530" t="s">
        <v>550</v>
      </c>
      <c r="OXA21" s="530" t="s">
        <v>550</v>
      </c>
      <c r="OXB21" s="530" t="s">
        <v>550</v>
      </c>
      <c r="OXC21" s="530" t="s">
        <v>550</v>
      </c>
      <c r="OXD21" s="530" t="s">
        <v>550</v>
      </c>
      <c r="OXE21" s="530" t="s">
        <v>550</v>
      </c>
      <c r="OXF21" s="530" t="s">
        <v>550</v>
      </c>
      <c r="OXG21" s="530" t="s">
        <v>550</v>
      </c>
      <c r="OXH21" s="530" t="s">
        <v>550</v>
      </c>
      <c r="OXI21" s="530" t="s">
        <v>550</v>
      </c>
      <c r="OXJ21" s="530" t="s">
        <v>550</v>
      </c>
      <c r="OXK21" s="530" t="s">
        <v>550</v>
      </c>
      <c r="OXL21" s="530" t="s">
        <v>550</v>
      </c>
      <c r="OXM21" s="530" t="s">
        <v>550</v>
      </c>
      <c r="OXN21" s="530" t="s">
        <v>550</v>
      </c>
      <c r="OXO21" s="530" t="s">
        <v>550</v>
      </c>
      <c r="OXP21" s="530" t="s">
        <v>550</v>
      </c>
      <c r="OXQ21" s="530" t="s">
        <v>550</v>
      </c>
      <c r="OXR21" s="530" t="s">
        <v>550</v>
      </c>
      <c r="OXS21" s="530" t="s">
        <v>550</v>
      </c>
      <c r="OXT21" s="530" t="s">
        <v>550</v>
      </c>
      <c r="OXU21" s="530" t="s">
        <v>550</v>
      </c>
      <c r="OXV21" s="530" t="s">
        <v>550</v>
      </c>
      <c r="OXW21" s="530" t="s">
        <v>550</v>
      </c>
      <c r="OXX21" s="530" t="s">
        <v>550</v>
      </c>
      <c r="OXY21" s="530" t="s">
        <v>550</v>
      </c>
      <c r="OXZ21" s="530" t="s">
        <v>550</v>
      </c>
      <c r="OYA21" s="530" t="s">
        <v>550</v>
      </c>
      <c r="OYB21" s="530" t="s">
        <v>550</v>
      </c>
      <c r="OYC21" s="530" t="s">
        <v>550</v>
      </c>
      <c r="OYD21" s="530" t="s">
        <v>550</v>
      </c>
      <c r="OYE21" s="530" t="s">
        <v>550</v>
      </c>
      <c r="OYF21" s="530" t="s">
        <v>550</v>
      </c>
      <c r="OYG21" s="530" t="s">
        <v>550</v>
      </c>
      <c r="OYH21" s="530" t="s">
        <v>550</v>
      </c>
      <c r="OYI21" s="530" t="s">
        <v>550</v>
      </c>
      <c r="OYJ21" s="530" t="s">
        <v>550</v>
      </c>
      <c r="OYK21" s="530" t="s">
        <v>550</v>
      </c>
      <c r="OYL21" s="530" t="s">
        <v>550</v>
      </c>
      <c r="OYM21" s="530" t="s">
        <v>550</v>
      </c>
      <c r="OYN21" s="530" t="s">
        <v>550</v>
      </c>
      <c r="OYO21" s="530" t="s">
        <v>550</v>
      </c>
      <c r="OYP21" s="530" t="s">
        <v>550</v>
      </c>
      <c r="OYQ21" s="530" t="s">
        <v>550</v>
      </c>
      <c r="OYR21" s="530" t="s">
        <v>550</v>
      </c>
      <c r="OYS21" s="530" t="s">
        <v>550</v>
      </c>
      <c r="OYT21" s="530" t="s">
        <v>550</v>
      </c>
      <c r="OYU21" s="530" t="s">
        <v>550</v>
      </c>
      <c r="OYV21" s="530" t="s">
        <v>550</v>
      </c>
      <c r="OYW21" s="530" t="s">
        <v>550</v>
      </c>
      <c r="OYX21" s="530" t="s">
        <v>550</v>
      </c>
      <c r="OYY21" s="530" t="s">
        <v>550</v>
      </c>
      <c r="OYZ21" s="530" t="s">
        <v>550</v>
      </c>
      <c r="OZA21" s="530" t="s">
        <v>550</v>
      </c>
      <c r="OZB21" s="530" t="s">
        <v>550</v>
      </c>
      <c r="OZC21" s="530" t="s">
        <v>550</v>
      </c>
      <c r="OZD21" s="530" t="s">
        <v>550</v>
      </c>
      <c r="OZE21" s="530" t="s">
        <v>550</v>
      </c>
      <c r="OZF21" s="530" t="s">
        <v>550</v>
      </c>
      <c r="OZG21" s="530" t="s">
        <v>550</v>
      </c>
      <c r="OZH21" s="530" t="s">
        <v>550</v>
      </c>
      <c r="OZI21" s="530" t="s">
        <v>550</v>
      </c>
      <c r="OZJ21" s="530" t="s">
        <v>550</v>
      </c>
      <c r="OZK21" s="530" t="s">
        <v>550</v>
      </c>
      <c r="OZL21" s="530" t="s">
        <v>550</v>
      </c>
      <c r="OZM21" s="530" t="s">
        <v>550</v>
      </c>
      <c r="OZN21" s="530" t="s">
        <v>550</v>
      </c>
      <c r="OZO21" s="530" t="s">
        <v>550</v>
      </c>
      <c r="OZP21" s="530" t="s">
        <v>550</v>
      </c>
      <c r="OZQ21" s="530" t="s">
        <v>550</v>
      </c>
      <c r="OZR21" s="530" t="s">
        <v>550</v>
      </c>
      <c r="OZS21" s="530" t="s">
        <v>550</v>
      </c>
      <c r="OZT21" s="530" t="s">
        <v>550</v>
      </c>
      <c r="OZU21" s="530" t="s">
        <v>550</v>
      </c>
      <c r="OZV21" s="530" t="s">
        <v>550</v>
      </c>
      <c r="OZW21" s="530" t="s">
        <v>550</v>
      </c>
      <c r="OZX21" s="530" t="s">
        <v>550</v>
      </c>
      <c r="OZY21" s="530" t="s">
        <v>550</v>
      </c>
      <c r="OZZ21" s="530" t="s">
        <v>550</v>
      </c>
      <c r="PAA21" s="530" t="s">
        <v>550</v>
      </c>
      <c r="PAB21" s="530" t="s">
        <v>550</v>
      </c>
      <c r="PAC21" s="530" t="s">
        <v>550</v>
      </c>
      <c r="PAD21" s="530" t="s">
        <v>550</v>
      </c>
      <c r="PAE21" s="530" t="s">
        <v>550</v>
      </c>
      <c r="PAF21" s="530" t="s">
        <v>550</v>
      </c>
      <c r="PAG21" s="530" t="s">
        <v>550</v>
      </c>
      <c r="PAH21" s="530" t="s">
        <v>550</v>
      </c>
      <c r="PAI21" s="530" t="s">
        <v>550</v>
      </c>
      <c r="PAJ21" s="530" t="s">
        <v>550</v>
      </c>
      <c r="PAK21" s="530" t="s">
        <v>550</v>
      </c>
      <c r="PAL21" s="530" t="s">
        <v>550</v>
      </c>
      <c r="PAM21" s="530" t="s">
        <v>550</v>
      </c>
      <c r="PAN21" s="530" t="s">
        <v>550</v>
      </c>
      <c r="PAO21" s="530" t="s">
        <v>550</v>
      </c>
      <c r="PAP21" s="530" t="s">
        <v>550</v>
      </c>
      <c r="PAQ21" s="530" t="s">
        <v>550</v>
      </c>
      <c r="PAR21" s="530" t="s">
        <v>550</v>
      </c>
      <c r="PAS21" s="530" t="s">
        <v>550</v>
      </c>
      <c r="PAT21" s="530" t="s">
        <v>550</v>
      </c>
      <c r="PAU21" s="530" t="s">
        <v>550</v>
      </c>
      <c r="PAV21" s="530" t="s">
        <v>550</v>
      </c>
      <c r="PAW21" s="530" t="s">
        <v>550</v>
      </c>
      <c r="PAX21" s="530" t="s">
        <v>550</v>
      </c>
      <c r="PAY21" s="530" t="s">
        <v>550</v>
      </c>
      <c r="PAZ21" s="530" t="s">
        <v>550</v>
      </c>
      <c r="PBA21" s="530" t="s">
        <v>550</v>
      </c>
      <c r="PBB21" s="530" t="s">
        <v>550</v>
      </c>
      <c r="PBC21" s="530" t="s">
        <v>550</v>
      </c>
      <c r="PBD21" s="530" t="s">
        <v>550</v>
      </c>
      <c r="PBE21" s="530" t="s">
        <v>550</v>
      </c>
      <c r="PBF21" s="530" t="s">
        <v>550</v>
      </c>
      <c r="PBG21" s="530" t="s">
        <v>550</v>
      </c>
      <c r="PBH21" s="530" t="s">
        <v>550</v>
      </c>
      <c r="PBI21" s="530" t="s">
        <v>550</v>
      </c>
      <c r="PBJ21" s="530" t="s">
        <v>550</v>
      </c>
      <c r="PBK21" s="530" t="s">
        <v>550</v>
      </c>
      <c r="PBL21" s="530" t="s">
        <v>550</v>
      </c>
      <c r="PBM21" s="530" t="s">
        <v>550</v>
      </c>
      <c r="PBN21" s="530" t="s">
        <v>550</v>
      </c>
      <c r="PBO21" s="530" t="s">
        <v>550</v>
      </c>
      <c r="PBP21" s="530" t="s">
        <v>550</v>
      </c>
      <c r="PBQ21" s="530" t="s">
        <v>550</v>
      </c>
      <c r="PBR21" s="530" t="s">
        <v>550</v>
      </c>
      <c r="PBS21" s="530" t="s">
        <v>550</v>
      </c>
      <c r="PBT21" s="530" t="s">
        <v>550</v>
      </c>
      <c r="PBU21" s="530" t="s">
        <v>550</v>
      </c>
      <c r="PBV21" s="530" t="s">
        <v>550</v>
      </c>
      <c r="PBW21" s="530" t="s">
        <v>550</v>
      </c>
      <c r="PBX21" s="530" t="s">
        <v>550</v>
      </c>
      <c r="PBY21" s="530" t="s">
        <v>550</v>
      </c>
      <c r="PBZ21" s="530" t="s">
        <v>550</v>
      </c>
      <c r="PCA21" s="530" t="s">
        <v>550</v>
      </c>
      <c r="PCB21" s="530" t="s">
        <v>550</v>
      </c>
      <c r="PCC21" s="530" t="s">
        <v>550</v>
      </c>
      <c r="PCD21" s="530" t="s">
        <v>550</v>
      </c>
      <c r="PCE21" s="530" t="s">
        <v>550</v>
      </c>
      <c r="PCF21" s="530" t="s">
        <v>550</v>
      </c>
      <c r="PCG21" s="530" t="s">
        <v>550</v>
      </c>
      <c r="PCH21" s="530" t="s">
        <v>550</v>
      </c>
      <c r="PCI21" s="530" t="s">
        <v>550</v>
      </c>
      <c r="PCJ21" s="530" t="s">
        <v>550</v>
      </c>
      <c r="PCK21" s="530" t="s">
        <v>550</v>
      </c>
      <c r="PCL21" s="530" t="s">
        <v>550</v>
      </c>
      <c r="PCM21" s="530" t="s">
        <v>550</v>
      </c>
      <c r="PCN21" s="530" t="s">
        <v>550</v>
      </c>
      <c r="PCO21" s="530" t="s">
        <v>550</v>
      </c>
      <c r="PCP21" s="530" t="s">
        <v>550</v>
      </c>
      <c r="PCQ21" s="530" t="s">
        <v>550</v>
      </c>
      <c r="PCR21" s="530" t="s">
        <v>550</v>
      </c>
      <c r="PCS21" s="530" t="s">
        <v>550</v>
      </c>
      <c r="PCT21" s="530" t="s">
        <v>550</v>
      </c>
      <c r="PCU21" s="530" t="s">
        <v>550</v>
      </c>
      <c r="PCV21" s="530" t="s">
        <v>550</v>
      </c>
      <c r="PCW21" s="530" t="s">
        <v>550</v>
      </c>
      <c r="PCX21" s="530" t="s">
        <v>550</v>
      </c>
      <c r="PCY21" s="530" t="s">
        <v>550</v>
      </c>
      <c r="PCZ21" s="530" t="s">
        <v>550</v>
      </c>
      <c r="PDA21" s="530" t="s">
        <v>550</v>
      </c>
      <c r="PDB21" s="530" t="s">
        <v>550</v>
      </c>
      <c r="PDC21" s="530" t="s">
        <v>550</v>
      </c>
      <c r="PDD21" s="530" t="s">
        <v>550</v>
      </c>
      <c r="PDE21" s="530" t="s">
        <v>550</v>
      </c>
      <c r="PDF21" s="530" t="s">
        <v>550</v>
      </c>
      <c r="PDG21" s="530" t="s">
        <v>550</v>
      </c>
      <c r="PDH21" s="530" t="s">
        <v>550</v>
      </c>
      <c r="PDI21" s="530" t="s">
        <v>550</v>
      </c>
      <c r="PDJ21" s="530" t="s">
        <v>550</v>
      </c>
      <c r="PDK21" s="530" t="s">
        <v>550</v>
      </c>
      <c r="PDL21" s="530" t="s">
        <v>550</v>
      </c>
      <c r="PDM21" s="530" t="s">
        <v>550</v>
      </c>
      <c r="PDN21" s="530" t="s">
        <v>550</v>
      </c>
      <c r="PDO21" s="530" t="s">
        <v>550</v>
      </c>
      <c r="PDP21" s="530" t="s">
        <v>550</v>
      </c>
      <c r="PDQ21" s="530" t="s">
        <v>550</v>
      </c>
      <c r="PDR21" s="530" t="s">
        <v>550</v>
      </c>
      <c r="PDS21" s="530" t="s">
        <v>550</v>
      </c>
      <c r="PDT21" s="530" t="s">
        <v>550</v>
      </c>
      <c r="PDU21" s="530" t="s">
        <v>550</v>
      </c>
      <c r="PDV21" s="530" t="s">
        <v>550</v>
      </c>
      <c r="PDW21" s="530" t="s">
        <v>550</v>
      </c>
      <c r="PDX21" s="530" t="s">
        <v>550</v>
      </c>
      <c r="PDY21" s="530" t="s">
        <v>550</v>
      </c>
      <c r="PDZ21" s="530" t="s">
        <v>550</v>
      </c>
      <c r="PEA21" s="530" t="s">
        <v>550</v>
      </c>
      <c r="PEB21" s="530" t="s">
        <v>550</v>
      </c>
      <c r="PEC21" s="530" t="s">
        <v>550</v>
      </c>
      <c r="PED21" s="530" t="s">
        <v>550</v>
      </c>
      <c r="PEE21" s="530" t="s">
        <v>550</v>
      </c>
      <c r="PEF21" s="530" t="s">
        <v>550</v>
      </c>
      <c r="PEG21" s="530" t="s">
        <v>550</v>
      </c>
      <c r="PEH21" s="530" t="s">
        <v>550</v>
      </c>
      <c r="PEI21" s="530" t="s">
        <v>550</v>
      </c>
      <c r="PEJ21" s="530" t="s">
        <v>550</v>
      </c>
      <c r="PEK21" s="530" t="s">
        <v>550</v>
      </c>
      <c r="PEL21" s="530" t="s">
        <v>550</v>
      </c>
      <c r="PEM21" s="530" t="s">
        <v>550</v>
      </c>
      <c r="PEN21" s="530" t="s">
        <v>550</v>
      </c>
      <c r="PEO21" s="530" t="s">
        <v>550</v>
      </c>
      <c r="PEP21" s="530" t="s">
        <v>550</v>
      </c>
      <c r="PEQ21" s="530" t="s">
        <v>550</v>
      </c>
      <c r="PER21" s="530" t="s">
        <v>550</v>
      </c>
      <c r="PES21" s="530" t="s">
        <v>550</v>
      </c>
      <c r="PET21" s="530" t="s">
        <v>550</v>
      </c>
      <c r="PEU21" s="530" t="s">
        <v>550</v>
      </c>
      <c r="PEV21" s="530" t="s">
        <v>550</v>
      </c>
      <c r="PEW21" s="530" t="s">
        <v>550</v>
      </c>
      <c r="PEX21" s="530" t="s">
        <v>550</v>
      </c>
      <c r="PEY21" s="530" t="s">
        <v>550</v>
      </c>
      <c r="PEZ21" s="530" t="s">
        <v>550</v>
      </c>
      <c r="PFA21" s="530" t="s">
        <v>550</v>
      </c>
      <c r="PFB21" s="530" t="s">
        <v>550</v>
      </c>
      <c r="PFC21" s="530" t="s">
        <v>550</v>
      </c>
      <c r="PFD21" s="530" t="s">
        <v>550</v>
      </c>
      <c r="PFE21" s="530" t="s">
        <v>550</v>
      </c>
      <c r="PFF21" s="530" t="s">
        <v>550</v>
      </c>
      <c r="PFG21" s="530" t="s">
        <v>550</v>
      </c>
      <c r="PFH21" s="530" t="s">
        <v>550</v>
      </c>
      <c r="PFI21" s="530" t="s">
        <v>550</v>
      </c>
      <c r="PFJ21" s="530" t="s">
        <v>550</v>
      </c>
      <c r="PFK21" s="530" t="s">
        <v>550</v>
      </c>
      <c r="PFL21" s="530" t="s">
        <v>550</v>
      </c>
      <c r="PFM21" s="530" t="s">
        <v>550</v>
      </c>
      <c r="PFN21" s="530" t="s">
        <v>550</v>
      </c>
      <c r="PFO21" s="530" t="s">
        <v>550</v>
      </c>
      <c r="PFP21" s="530" t="s">
        <v>550</v>
      </c>
      <c r="PFQ21" s="530" t="s">
        <v>550</v>
      </c>
      <c r="PFR21" s="530" t="s">
        <v>550</v>
      </c>
      <c r="PFS21" s="530" t="s">
        <v>550</v>
      </c>
      <c r="PFT21" s="530" t="s">
        <v>550</v>
      </c>
      <c r="PFU21" s="530" t="s">
        <v>550</v>
      </c>
      <c r="PFV21" s="530" t="s">
        <v>550</v>
      </c>
      <c r="PFW21" s="530" t="s">
        <v>550</v>
      </c>
      <c r="PFX21" s="530" t="s">
        <v>550</v>
      </c>
      <c r="PFY21" s="530" t="s">
        <v>550</v>
      </c>
      <c r="PFZ21" s="530" t="s">
        <v>550</v>
      </c>
      <c r="PGA21" s="530" t="s">
        <v>550</v>
      </c>
      <c r="PGB21" s="530" t="s">
        <v>550</v>
      </c>
      <c r="PGC21" s="530" t="s">
        <v>550</v>
      </c>
      <c r="PGD21" s="530" t="s">
        <v>550</v>
      </c>
      <c r="PGE21" s="530" t="s">
        <v>550</v>
      </c>
      <c r="PGF21" s="530" t="s">
        <v>550</v>
      </c>
      <c r="PGG21" s="530" t="s">
        <v>550</v>
      </c>
      <c r="PGH21" s="530" t="s">
        <v>550</v>
      </c>
      <c r="PGI21" s="530" t="s">
        <v>550</v>
      </c>
      <c r="PGJ21" s="530" t="s">
        <v>550</v>
      </c>
      <c r="PGK21" s="530" t="s">
        <v>550</v>
      </c>
      <c r="PGL21" s="530" t="s">
        <v>550</v>
      </c>
      <c r="PGM21" s="530" t="s">
        <v>550</v>
      </c>
      <c r="PGN21" s="530" t="s">
        <v>550</v>
      </c>
      <c r="PGO21" s="530" t="s">
        <v>550</v>
      </c>
      <c r="PGP21" s="530" t="s">
        <v>550</v>
      </c>
      <c r="PGQ21" s="530" t="s">
        <v>550</v>
      </c>
      <c r="PGR21" s="530" t="s">
        <v>550</v>
      </c>
      <c r="PGS21" s="530" t="s">
        <v>550</v>
      </c>
      <c r="PGT21" s="530" t="s">
        <v>550</v>
      </c>
      <c r="PGU21" s="530" t="s">
        <v>550</v>
      </c>
      <c r="PGV21" s="530" t="s">
        <v>550</v>
      </c>
      <c r="PGW21" s="530" t="s">
        <v>550</v>
      </c>
      <c r="PGX21" s="530" t="s">
        <v>550</v>
      </c>
      <c r="PGY21" s="530" t="s">
        <v>550</v>
      </c>
      <c r="PGZ21" s="530" t="s">
        <v>550</v>
      </c>
      <c r="PHA21" s="530" t="s">
        <v>550</v>
      </c>
      <c r="PHB21" s="530" t="s">
        <v>550</v>
      </c>
      <c r="PHC21" s="530" t="s">
        <v>550</v>
      </c>
      <c r="PHD21" s="530" t="s">
        <v>550</v>
      </c>
      <c r="PHE21" s="530" t="s">
        <v>550</v>
      </c>
      <c r="PHF21" s="530" t="s">
        <v>550</v>
      </c>
      <c r="PHG21" s="530" t="s">
        <v>550</v>
      </c>
      <c r="PHH21" s="530" t="s">
        <v>550</v>
      </c>
      <c r="PHI21" s="530" t="s">
        <v>550</v>
      </c>
      <c r="PHJ21" s="530" t="s">
        <v>550</v>
      </c>
      <c r="PHK21" s="530" t="s">
        <v>550</v>
      </c>
      <c r="PHL21" s="530" t="s">
        <v>550</v>
      </c>
      <c r="PHM21" s="530" t="s">
        <v>550</v>
      </c>
      <c r="PHN21" s="530" t="s">
        <v>550</v>
      </c>
      <c r="PHO21" s="530" t="s">
        <v>550</v>
      </c>
      <c r="PHP21" s="530" t="s">
        <v>550</v>
      </c>
      <c r="PHQ21" s="530" t="s">
        <v>550</v>
      </c>
      <c r="PHR21" s="530" t="s">
        <v>550</v>
      </c>
      <c r="PHS21" s="530" t="s">
        <v>550</v>
      </c>
      <c r="PHT21" s="530" t="s">
        <v>550</v>
      </c>
      <c r="PHU21" s="530" t="s">
        <v>550</v>
      </c>
      <c r="PHV21" s="530" t="s">
        <v>550</v>
      </c>
      <c r="PHW21" s="530" t="s">
        <v>550</v>
      </c>
      <c r="PHX21" s="530" t="s">
        <v>550</v>
      </c>
      <c r="PHY21" s="530" t="s">
        <v>550</v>
      </c>
      <c r="PHZ21" s="530" t="s">
        <v>550</v>
      </c>
      <c r="PIA21" s="530" t="s">
        <v>550</v>
      </c>
      <c r="PIB21" s="530" t="s">
        <v>550</v>
      </c>
      <c r="PIC21" s="530" t="s">
        <v>550</v>
      </c>
      <c r="PID21" s="530" t="s">
        <v>550</v>
      </c>
      <c r="PIE21" s="530" t="s">
        <v>550</v>
      </c>
      <c r="PIF21" s="530" t="s">
        <v>550</v>
      </c>
      <c r="PIG21" s="530" t="s">
        <v>550</v>
      </c>
      <c r="PIH21" s="530" t="s">
        <v>550</v>
      </c>
      <c r="PII21" s="530" t="s">
        <v>550</v>
      </c>
      <c r="PIJ21" s="530" t="s">
        <v>550</v>
      </c>
      <c r="PIK21" s="530" t="s">
        <v>550</v>
      </c>
      <c r="PIL21" s="530" t="s">
        <v>550</v>
      </c>
      <c r="PIM21" s="530" t="s">
        <v>550</v>
      </c>
      <c r="PIN21" s="530" t="s">
        <v>550</v>
      </c>
      <c r="PIO21" s="530" t="s">
        <v>550</v>
      </c>
      <c r="PIP21" s="530" t="s">
        <v>550</v>
      </c>
      <c r="PIQ21" s="530" t="s">
        <v>550</v>
      </c>
      <c r="PIR21" s="530" t="s">
        <v>550</v>
      </c>
      <c r="PIS21" s="530" t="s">
        <v>550</v>
      </c>
      <c r="PIT21" s="530" t="s">
        <v>550</v>
      </c>
      <c r="PIU21" s="530" t="s">
        <v>550</v>
      </c>
      <c r="PIV21" s="530" t="s">
        <v>550</v>
      </c>
      <c r="PIW21" s="530" t="s">
        <v>550</v>
      </c>
      <c r="PIX21" s="530" t="s">
        <v>550</v>
      </c>
      <c r="PIY21" s="530" t="s">
        <v>550</v>
      </c>
      <c r="PIZ21" s="530" t="s">
        <v>550</v>
      </c>
      <c r="PJA21" s="530" t="s">
        <v>550</v>
      </c>
      <c r="PJB21" s="530" t="s">
        <v>550</v>
      </c>
      <c r="PJC21" s="530" t="s">
        <v>550</v>
      </c>
      <c r="PJD21" s="530" t="s">
        <v>550</v>
      </c>
      <c r="PJE21" s="530" t="s">
        <v>550</v>
      </c>
      <c r="PJF21" s="530" t="s">
        <v>550</v>
      </c>
      <c r="PJG21" s="530" t="s">
        <v>550</v>
      </c>
      <c r="PJH21" s="530" t="s">
        <v>550</v>
      </c>
      <c r="PJI21" s="530" t="s">
        <v>550</v>
      </c>
      <c r="PJJ21" s="530" t="s">
        <v>550</v>
      </c>
      <c r="PJK21" s="530" t="s">
        <v>550</v>
      </c>
      <c r="PJL21" s="530" t="s">
        <v>550</v>
      </c>
      <c r="PJM21" s="530" t="s">
        <v>550</v>
      </c>
      <c r="PJN21" s="530" t="s">
        <v>550</v>
      </c>
      <c r="PJO21" s="530" t="s">
        <v>550</v>
      </c>
      <c r="PJP21" s="530" t="s">
        <v>550</v>
      </c>
      <c r="PJQ21" s="530" t="s">
        <v>550</v>
      </c>
      <c r="PJR21" s="530" t="s">
        <v>550</v>
      </c>
      <c r="PJS21" s="530" t="s">
        <v>550</v>
      </c>
      <c r="PJT21" s="530" t="s">
        <v>550</v>
      </c>
      <c r="PJU21" s="530" t="s">
        <v>550</v>
      </c>
      <c r="PJV21" s="530" t="s">
        <v>550</v>
      </c>
      <c r="PJW21" s="530" t="s">
        <v>550</v>
      </c>
      <c r="PJX21" s="530" t="s">
        <v>550</v>
      </c>
      <c r="PJY21" s="530" t="s">
        <v>550</v>
      </c>
      <c r="PJZ21" s="530" t="s">
        <v>550</v>
      </c>
      <c r="PKA21" s="530" t="s">
        <v>550</v>
      </c>
      <c r="PKB21" s="530" t="s">
        <v>550</v>
      </c>
      <c r="PKC21" s="530" t="s">
        <v>550</v>
      </c>
      <c r="PKD21" s="530" t="s">
        <v>550</v>
      </c>
      <c r="PKE21" s="530" t="s">
        <v>550</v>
      </c>
      <c r="PKF21" s="530" t="s">
        <v>550</v>
      </c>
      <c r="PKG21" s="530" t="s">
        <v>550</v>
      </c>
      <c r="PKH21" s="530" t="s">
        <v>550</v>
      </c>
      <c r="PKI21" s="530" t="s">
        <v>550</v>
      </c>
      <c r="PKJ21" s="530" t="s">
        <v>550</v>
      </c>
      <c r="PKK21" s="530" t="s">
        <v>550</v>
      </c>
      <c r="PKL21" s="530" t="s">
        <v>550</v>
      </c>
      <c r="PKM21" s="530" t="s">
        <v>550</v>
      </c>
      <c r="PKN21" s="530" t="s">
        <v>550</v>
      </c>
      <c r="PKO21" s="530" t="s">
        <v>550</v>
      </c>
      <c r="PKP21" s="530" t="s">
        <v>550</v>
      </c>
      <c r="PKQ21" s="530" t="s">
        <v>550</v>
      </c>
      <c r="PKR21" s="530" t="s">
        <v>550</v>
      </c>
      <c r="PKS21" s="530" t="s">
        <v>550</v>
      </c>
      <c r="PKT21" s="530" t="s">
        <v>550</v>
      </c>
      <c r="PKU21" s="530" t="s">
        <v>550</v>
      </c>
      <c r="PKV21" s="530" t="s">
        <v>550</v>
      </c>
      <c r="PKW21" s="530" t="s">
        <v>550</v>
      </c>
      <c r="PKX21" s="530" t="s">
        <v>550</v>
      </c>
      <c r="PKY21" s="530" t="s">
        <v>550</v>
      </c>
      <c r="PKZ21" s="530" t="s">
        <v>550</v>
      </c>
      <c r="PLA21" s="530" t="s">
        <v>550</v>
      </c>
      <c r="PLB21" s="530" t="s">
        <v>550</v>
      </c>
      <c r="PLC21" s="530" t="s">
        <v>550</v>
      </c>
      <c r="PLD21" s="530" t="s">
        <v>550</v>
      </c>
      <c r="PLE21" s="530" t="s">
        <v>550</v>
      </c>
      <c r="PLF21" s="530" t="s">
        <v>550</v>
      </c>
      <c r="PLG21" s="530" t="s">
        <v>550</v>
      </c>
      <c r="PLH21" s="530" t="s">
        <v>550</v>
      </c>
      <c r="PLI21" s="530" t="s">
        <v>550</v>
      </c>
      <c r="PLJ21" s="530" t="s">
        <v>550</v>
      </c>
      <c r="PLK21" s="530" t="s">
        <v>550</v>
      </c>
      <c r="PLL21" s="530" t="s">
        <v>550</v>
      </c>
      <c r="PLM21" s="530" t="s">
        <v>550</v>
      </c>
      <c r="PLN21" s="530" t="s">
        <v>550</v>
      </c>
      <c r="PLO21" s="530" t="s">
        <v>550</v>
      </c>
      <c r="PLP21" s="530" t="s">
        <v>550</v>
      </c>
      <c r="PLQ21" s="530" t="s">
        <v>550</v>
      </c>
      <c r="PLR21" s="530" t="s">
        <v>550</v>
      </c>
      <c r="PLS21" s="530" t="s">
        <v>550</v>
      </c>
      <c r="PLT21" s="530" t="s">
        <v>550</v>
      </c>
      <c r="PLU21" s="530" t="s">
        <v>550</v>
      </c>
      <c r="PLV21" s="530" t="s">
        <v>550</v>
      </c>
      <c r="PLW21" s="530" t="s">
        <v>550</v>
      </c>
      <c r="PLX21" s="530" t="s">
        <v>550</v>
      </c>
      <c r="PLY21" s="530" t="s">
        <v>550</v>
      </c>
      <c r="PLZ21" s="530" t="s">
        <v>550</v>
      </c>
      <c r="PMA21" s="530" t="s">
        <v>550</v>
      </c>
      <c r="PMB21" s="530" t="s">
        <v>550</v>
      </c>
      <c r="PMC21" s="530" t="s">
        <v>550</v>
      </c>
      <c r="PMD21" s="530" t="s">
        <v>550</v>
      </c>
      <c r="PME21" s="530" t="s">
        <v>550</v>
      </c>
      <c r="PMF21" s="530" t="s">
        <v>550</v>
      </c>
      <c r="PMG21" s="530" t="s">
        <v>550</v>
      </c>
      <c r="PMH21" s="530" t="s">
        <v>550</v>
      </c>
      <c r="PMI21" s="530" t="s">
        <v>550</v>
      </c>
      <c r="PMJ21" s="530" t="s">
        <v>550</v>
      </c>
      <c r="PMK21" s="530" t="s">
        <v>550</v>
      </c>
      <c r="PML21" s="530" t="s">
        <v>550</v>
      </c>
      <c r="PMM21" s="530" t="s">
        <v>550</v>
      </c>
      <c r="PMN21" s="530" t="s">
        <v>550</v>
      </c>
      <c r="PMO21" s="530" t="s">
        <v>550</v>
      </c>
      <c r="PMP21" s="530" t="s">
        <v>550</v>
      </c>
      <c r="PMQ21" s="530" t="s">
        <v>550</v>
      </c>
      <c r="PMR21" s="530" t="s">
        <v>550</v>
      </c>
      <c r="PMS21" s="530" t="s">
        <v>550</v>
      </c>
      <c r="PMT21" s="530" t="s">
        <v>550</v>
      </c>
      <c r="PMU21" s="530" t="s">
        <v>550</v>
      </c>
      <c r="PMV21" s="530" t="s">
        <v>550</v>
      </c>
      <c r="PMW21" s="530" t="s">
        <v>550</v>
      </c>
      <c r="PMX21" s="530" t="s">
        <v>550</v>
      </c>
      <c r="PMY21" s="530" t="s">
        <v>550</v>
      </c>
      <c r="PMZ21" s="530" t="s">
        <v>550</v>
      </c>
      <c r="PNA21" s="530" t="s">
        <v>550</v>
      </c>
      <c r="PNB21" s="530" t="s">
        <v>550</v>
      </c>
      <c r="PNC21" s="530" t="s">
        <v>550</v>
      </c>
      <c r="PND21" s="530" t="s">
        <v>550</v>
      </c>
      <c r="PNE21" s="530" t="s">
        <v>550</v>
      </c>
      <c r="PNF21" s="530" t="s">
        <v>550</v>
      </c>
      <c r="PNG21" s="530" t="s">
        <v>550</v>
      </c>
      <c r="PNH21" s="530" t="s">
        <v>550</v>
      </c>
      <c r="PNI21" s="530" t="s">
        <v>550</v>
      </c>
      <c r="PNJ21" s="530" t="s">
        <v>550</v>
      </c>
      <c r="PNK21" s="530" t="s">
        <v>550</v>
      </c>
      <c r="PNL21" s="530" t="s">
        <v>550</v>
      </c>
      <c r="PNM21" s="530" t="s">
        <v>550</v>
      </c>
      <c r="PNN21" s="530" t="s">
        <v>550</v>
      </c>
      <c r="PNO21" s="530" t="s">
        <v>550</v>
      </c>
      <c r="PNP21" s="530" t="s">
        <v>550</v>
      </c>
      <c r="PNQ21" s="530" t="s">
        <v>550</v>
      </c>
      <c r="PNR21" s="530" t="s">
        <v>550</v>
      </c>
      <c r="PNS21" s="530" t="s">
        <v>550</v>
      </c>
      <c r="PNT21" s="530" t="s">
        <v>550</v>
      </c>
      <c r="PNU21" s="530" t="s">
        <v>550</v>
      </c>
      <c r="PNV21" s="530" t="s">
        <v>550</v>
      </c>
      <c r="PNW21" s="530" t="s">
        <v>550</v>
      </c>
      <c r="PNX21" s="530" t="s">
        <v>550</v>
      </c>
      <c r="PNY21" s="530" t="s">
        <v>550</v>
      </c>
      <c r="PNZ21" s="530" t="s">
        <v>550</v>
      </c>
      <c r="POA21" s="530" t="s">
        <v>550</v>
      </c>
      <c r="POB21" s="530" t="s">
        <v>550</v>
      </c>
      <c r="POC21" s="530" t="s">
        <v>550</v>
      </c>
      <c r="POD21" s="530" t="s">
        <v>550</v>
      </c>
      <c r="POE21" s="530" t="s">
        <v>550</v>
      </c>
      <c r="POF21" s="530" t="s">
        <v>550</v>
      </c>
      <c r="POG21" s="530" t="s">
        <v>550</v>
      </c>
      <c r="POH21" s="530" t="s">
        <v>550</v>
      </c>
      <c r="POI21" s="530" t="s">
        <v>550</v>
      </c>
      <c r="POJ21" s="530" t="s">
        <v>550</v>
      </c>
      <c r="POK21" s="530" t="s">
        <v>550</v>
      </c>
      <c r="POL21" s="530" t="s">
        <v>550</v>
      </c>
      <c r="POM21" s="530" t="s">
        <v>550</v>
      </c>
      <c r="PON21" s="530" t="s">
        <v>550</v>
      </c>
      <c r="POO21" s="530" t="s">
        <v>550</v>
      </c>
      <c r="POP21" s="530" t="s">
        <v>550</v>
      </c>
      <c r="POQ21" s="530" t="s">
        <v>550</v>
      </c>
      <c r="POR21" s="530" t="s">
        <v>550</v>
      </c>
      <c r="POS21" s="530" t="s">
        <v>550</v>
      </c>
      <c r="POT21" s="530" t="s">
        <v>550</v>
      </c>
      <c r="POU21" s="530" t="s">
        <v>550</v>
      </c>
      <c r="POV21" s="530" t="s">
        <v>550</v>
      </c>
      <c r="POW21" s="530" t="s">
        <v>550</v>
      </c>
      <c r="POX21" s="530" t="s">
        <v>550</v>
      </c>
      <c r="POY21" s="530" t="s">
        <v>550</v>
      </c>
      <c r="POZ21" s="530" t="s">
        <v>550</v>
      </c>
      <c r="PPA21" s="530" t="s">
        <v>550</v>
      </c>
      <c r="PPB21" s="530" t="s">
        <v>550</v>
      </c>
      <c r="PPC21" s="530" t="s">
        <v>550</v>
      </c>
      <c r="PPD21" s="530" t="s">
        <v>550</v>
      </c>
      <c r="PPE21" s="530" t="s">
        <v>550</v>
      </c>
      <c r="PPF21" s="530" t="s">
        <v>550</v>
      </c>
      <c r="PPG21" s="530" t="s">
        <v>550</v>
      </c>
      <c r="PPH21" s="530" t="s">
        <v>550</v>
      </c>
      <c r="PPI21" s="530" t="s">
        <v>550</v>
      </c>
      <c r="PPJ21" s="530" t="s">
        <v>550</v>
      </c>
      <c r="PPK21" s="530" t="s">
        <v>550</v>
      </c>
      <c r="PPL21" s="530" t="s">
        <v>550</v>
      </c>
      <c r="PPM21" s="530" t="s">
        <v>550</v>
      </c>
      <c r="PPN21" s="530" t="s">
        <v>550</v>
      </c>
      <c r="PPO21" s="530" t="s">
        <v>550</v>
      </c>
      <c r="PPP21" s="530" t="s">
        <v>550</v>
      </c>
      <c r="PPQ21" s="530" t="s">
        <v>550</v>
      </c>
      <c r="PPR21" s="530" t="s">
        <v>550</v>
      </c>
      <c r="PPS21" s="530" t="s">
        <v>550</v>
      </c>
      <c r="PPT21" s="530" t="s">
        <v>550</v>
      </c>
      <c r="PPU21" s="530" t="s">
        <v>550</v>
      </c>
      <c r="PPV21" s="530" t="s">
        <v>550</v>
      </c>
      <c r="PPW21" s="530" t="s">
        <v>550</v>
      </c>
      <c r="PPX21" s="530" t="s">
        <v>550</v>
      </c>
      <c r="PPY21" s="530" t="s">
        <v>550</v>
      </c>
      <c r="PPZ21" s="530" t="s">
        <v>550</v>
      </c>
      <c r="PQA21" s="530" t="s">
        <v>550</v>
      </c>
      <c r="PQB21" s="530" t="s">
        <v>550</v>
      </c>
      <c r="PQC21" s="530" t="s">
        <v>550</v>
      </c>
      <c r="PQD21" s="530" t="s">
        <v>550</v>
      </c>
      <c r="PQE21" s="530" t="s">
        <v>550</v>
      </c>
      <c r="PQF21" s="530" t="s">
        <v>550</v>
      </c>
      <c r="PQG21" s="530" t="s">
        <v>550</v>
      </c>
      <c r="PQH21" s="530" t="s">
        <v>550</v>
      </c>
      <c r="PQI21" s="530" t="s">
        <v>550</v>
      </c>
      <c r="PQJ21" s="530" t="s">
        <v>550</v>
      </c>
      <c r="PQK21" s="530" t="s">
        <v>550</v>
      </c>
      <c r="PQL21" s="530" t="s">
        <v>550</v>
      </c>
      <c r="PQM21" s="530" t="s">
        <v>550</v>
      </c>
      <c r="PQN21" s="530" t="s">
        <v>550</v>
      </c>
      <c r="PQO21" s="530" t="s">
        <v>550</v>
      </c>
      <c r="PQP21" s="530" t="s">
        <v>550</v>
      </c>
      <c r="PQQ21" s="530" t="s">
        <v>550</v>
      </c>
      <c r="PQR21" s="530" t="s">
        <v>550</v>
      </c>
      <c r="PQS21" s="530" t="s">
        <v>550</v>
      </c>
      <c r="PQT21" s="530" t="s">
        <v>550</v>
      </c>
      <c r="PQU21" s="530" t="s">
        <v>550</v>
      </c>
      <c r="PQV21" s="530" t="s">
        <v>550</v>
      </c>
      <c r="PQW21" s="530" t="s">
        <v>550</v>
      </c>
      <c r="PQX21" s="530" t="s">
        <v>550</v>
      </c>
      <c r="PQY21" s="530" t="s">
        <v>550</v>
      </c>
      <c r="PQZ21" s="530" t="s">
        <v>550</v>
      </c>
      <c r="PRA21" s="530" t="s">
        <v>550</v>
      </c>
      <c r="PRB21" s="530" t="s">
        <v>550</v>
      </c>
      <c r="PRC21" s="530" t="s">
        <v>550</v>
      </c>
      <c r="PRD21" s="530" t="s">
        <v>550</v>
      </c>
      <c r="PRE21" s="530" t="s">
        <v>550</v>
      </c>
      <c r="PRF21" s="530" t="s">
        <v>550</v>
      </c>
      <c r="PRG21" s="530" t="s">
        <v>550</v>
      </c>
      <c r="PRH21" s="530" t="s">
        <v>550</v>
      </c>
      <c r="PRI21" s="530" t="s">
        <v>550</v>
      </c>
      <c r="PRJ21" s="530" t="s">
        <v>550</v>
      </c>
      <c r="PRK21" s="530" t="s">
        <v>550</v>
      </c>
      <c r="PRL21" s="530" t="s">
        <v>550</v>
      </c>
      <c r="PRM21" s="530" t="s">
        <v>550</v>
      </c>
      <c r="PRN21" s="530" t="s">
        <v>550</v>
      </c>
      <c r="PRO21" s="530" t="s">
        <v>550</v>
      </c>
      <c r="PRP21" s="530" t="s">
        <v>550</v>
      </c>
      <c r="PRQ21" s="530" t="s">
        <v>550</v>
      </c>
      <c r="PRR21" s="530" t="s">
        <v>550</v>
      </c>
      <c r="PRS21" s="530" t="s">
        <v>550</v>
      </c>
      <c r="PRT21" s="530" t="s">
        <v>550</v>
      </c>
      <c r="PRU21" s="530" t="s">
        <v>550</v>
      </c>
      <c r="PRV21" s="530" t="s">
        <v>550</v>
      </c>
      <c r="PRW21" s="530" t="s">
        <v>550</v>
      </c>
      <c r="PRX21" s="530" t="s">
        <v>550</v>
      </c>
      <c r="PRY21" s="530" t="s">
        <v>550</v>
      </c>
      <c r="PRZ21" s="530" t="s">
        <v>550</v>
      </c>
      <c r="PSA21" s="530" t="s">
        <v>550</v>
      </c>
      <c r="PSB21" s="530" t="s">
        <v>550</v>
      </c>
      <c r="PSC21" s="530" t="s">
        <v>550</v>
      </c>
      <c r="PSD21" s="530" t="s">
        <v>550</v>
      </c>
      <c r="PSE21" s="530" t="s">
        <v>550</v>
      </c>
      <c r="PSF21" s="530" t="s">
        <v>550</v>
      </c>
      <c r="PSG21" s="530" t="s">
        <v>550</v>
      </c>
      <c r="PSH21" s="530" t="s">
        <v>550</v>
      </c>
      <c r="PSI21" s="530" t="s">
        <v>550</v>
      </c>
      <c r="PSJ21" s="530" t="s">
        <v>550</v>
      </c>
      <c r="PSK21" s="530" t="s">
        <v>550</v>
      </c>
      <c r="PSL21" s="530" t="s">
        <v>550</v>
      </c>
      <c r="PSM21" s="530" t="s">
        <v>550</v>
      </c>
      <c r="PSN21" s="530" t="s">
        <v>550</v>
      </c>
      <c r="PSO21" s="530" t="s">
        <v>550</v>
      </c>
      <c r="PSP21" s="530" t="s">
        <v>550</v>
      </c>
      <c r="PSQ21" s="530" t="s">
        <v>550</v>
      </c>
      <c r="PSR21" s="530" t="s">
        <v>550</v>
      </c>
      <c r="PSS21" s="530" t="s">
        <v>550</v>
      </c>
      <c r="PST21" s="530" t="s">
        <v>550</v>
      </c>
      <c r="PSU21" s="530" t="s">
        <v>550</v>
      </c>
      <c r="PSV21" s="530" t="s">
        <v>550</v>
      </c>
      <c r="PSW21" s="530" t="s">
        <v>550</v>
      </c>
      <c r="PSX21" s="530" t="s">
        <v>550</v>
      </c>
      <c r="PSY21" s="530" t="s">
        <v>550</v>
      </c>
      <c r="PSZ21" s="530" t="s">
        <v>550</v>
      </c>
      <c r="PTA21" s="530" t="s">
        <v>550</v>
      </c>
      <c r="PTB21" s="530" t="s">
        <v>550</v>
      </c>
      <c r="PTC21" s="530" t="s">
        <v>550</v>
      </c>
      <c r="PTD21" s="530" t="s">
        <v>550</v>
      </c>
      <c r="PTE21" s="530" t="s">
        <v>550</v>
      </c>
      <c r="PTF21" s="530" t="s">
        <v>550</v>
      </c>
      <c r="PTG21" s="530" t="s">
        <v>550</v>
      </c>
      <c r="PTH21" s="530" t="s">
        <v>550</v>
      </c>
      <c r="PTI21" s="530" t="s">
        <v>550</v>
      </c>
      <c r="PTJ21" s="530" t="s">
        <v>550</v>
      </c>
      <c r="PTK21" s="530" t="s">
        <v>550</v>
      </c>
      <c r="PTL21" s="530" t="s">
        <v>550</v>
      </c>
      <c r="PTM21" s="530" t="s">
        <v>550</v>
      </c>
      <c r="PTN21" s="530" t="s">
        <v>550</v>
      </c>
      <c r="PTO21" s="530" t="s">
        <v>550</v>
      </c>
      <c r="PTP21" s="530" t="s">
        <v>550</v>
      </c>
      <c r="PTQ21" s="530" t="s">
        <v>550</v>
      </c>
      <c r="PTR21" s="530" t="s">
        <v>550</v>
      </c>
      <c r="PTS21" s="530" t="s">
        <v>550</v>
      </c>
      <c r="PTT21" s="530" t="s">
        <v>550</v>
      </c>
      <c r="PTU21" s="530" t="s">
        <v>550</v>
      </c>
      <c r="PTV21" s="530" t="s">
        <v>550</v>
      </c>
      <c r="PTW21" s="530" t="s">
        <v>550</v>
      </c>
      <c r="PTX21" s="530" t="s">
        <v>550</v>
      </c>
      <c r="PTY21" s="530" t="s">
        <v>550</v>
      </c>
      <c r="PTZ21" s="530" t="s">
        <v>550</v>
      </c>
      <c r="PUA21" s="530" t="s">
        <v>550</v>
      </c>
      <c r="PUB21" s="530" t="s">
        <v>550</v>
      </c>
      <c r="PUC21" s="530" t="s">
        <v>550</v>
      </c>
      <c r="PUD21" s="530" t="s">
        <v>550</v>
      </c>
      <c r="PUE21" s="530" t="s">
        <v>550</v>
      </c>
      <c r="PUF21" s="530" t="s">
        <v>550</v>
      </c>
      <c r="PUG21" s="530" t="s">
        <v>550</v>
      </c>
      <c r="PUH21" s="530" t="s">
        <v>550</v>
      </c>
      <c r="PUI21" s="530" t="s">
        <v>550</v>
      </c>
      <c r="PUJ21" s="530" t="s">
        <v>550</v>
      </c>
      <c r="PUK21" s="530" t="s">
        <v>550</v>
      </c>
      <c r="PUL21" s="530" t="s">
        <v>550</v>
      </c>
      <c r="PUM21" s="530" t="s">
        <v>550</v>
      </c>
      <c r="PUN21" s="530" t="s">
        <v>550</v>
      </c>
      <c r="PUO21" s="530" t="s">
        <v>550</v>
      </c>
      <c r="PUP21" s="530" t="s">
        <v>550</v>
      </c>
      <c r="PUQ21" s="530" t="s">
        <v>550</v>
      </c>
      <c r="PUR21" s="530" t="s">
        <v>550</v>
      </c>
      <c r="PUS21" s="530" t="s">
        <v>550</v>
      </c>
      <c r="PUT21" s="530" t="s">
        <v>550</v>
      </c>
      <c r="PUU21" s="530" t="s">
        <v>550</v>
      </c>
      <c r="PUV21" s="530" t="s">
        <v>550</v>
      </c>
      <c r="PUW21" s="530" t="s">
        <v>550</v>
      </c>
      <c r="PUX21" s="530" t="s">
        <v>550</v>
      </c>
      <c r="PUY21" s="530" t="s">
        <v>550</v>
      </c>
      <c r="PUZ21" s="530" t="s">
        <v>550</v>
      </c>
      <c r="PVA21" s="530" t="s">
        <v>550</v>
      </c>
      <c r="PVB21" s="530" t="s">
        <v>550</v>
      </c>
      <c r="PVC21" s="530" t="s">
        <v>550</v>
      </c>
      <c r="PVD21" s="530" t="s">
        <v>550</v>
      </c>
      <c r="PVE21" s="530" t="s">
        <v>550</v>
      </c>
      <c r="PVF21" s="530" t="s">
        <v>550</v>
      </c>
      <c r="PVG21" s="530" t="s">
        <v>550</v>
      </c>
      <c r="PVH21" s="530" t="s">
        <v>550</v>
      </c>
      <c r="PVI21" s="530" t="s">
        <v>550</v>
      </c>
      <c r="PVJ21" s="530" t="s">
        <v>550</v>
      </c>
      <c r="PVK21" s="530" t="s">
        <v>550</v>
      </c>
      <c r="PVL21" s="530" t="s">
        <v>550</v>
      </c>
      <c r="PVM21" s="530" t="s">
        <v>550</v>
      </c>
      <c r="PVN21" s="530" t="s">
        <v>550</v>
      </c>
      <c r="PVO21" s="530" t="s">
        <v>550</v>
      </c>
      <c r="PVP21" s="530" t="s">
        <v>550</v>
      </c>
      <c r="PVQ21" s="530" t="s">
        <v>550</v>
      </c>
      <c r="PVR21" s="530" t="s">
        <v>550</v>
      </c>
      <c r="PVS21" s="530" t="s">
        <v>550</v>
      </c>
      <c r="PVT21" s="530" t="s">
        <v>550</v>
      </c>
      <c r="PVU21" s="530" t="s">
        <v>550</v>
      </c>
      <c r="PVV21" s="530" t="s">
        <v>550</v>
      </c>
      <c r="PVW21" s="530" t="s">
        <v>550</v>
      </c>
      <c r="PVX21" s="530" t="s">
        <v>550</v>
      </c>
      <c r="PVY21" s="530" t="s">
        <v>550</v>
      </c>
      <c r="PVZ21" s="530" t="s">
        <v>550</v>
      </c>
      <c r="PWA21" s="530" t="s">
        <v>550</v>
      </c>
      <c r="PWB21" s="530" t="s">
        <v>550</v>
      </c>
      <c r="PWC21" s="530" t="s">
        <v>550</v>
      </c>
      <c r="PWD21" s="530" t="s">
        <v>550</v>
      </c>
      <c r="PWE21" s="530" t="s">
        <v>550</v>
      </c>
      <c r="PWF21" s="530" t="s">
        <v>550</v>
      </c>
      <c r="PWG21" s="530" t="s">
        <v>550</v>
      </c>
      <c r="PWH21" s="530" t="s">
        <v>550</v>
      </c>
      <c r="PWI21" s="530" t="s">
        <v>550</v>
      </c>
      <c r="PWJ21" s="530" t="s">
        <v>550</v>
      </c>
      <c r="PWK21" s="530" t="s">
        <v>550</v>
      </c>
      <c r="PWL21" s="530" t="s">
        <v>550</v>
      </c>
      <c r="PWM21" s="530" t="s">
        <v>550</v>
      </c>
      <c r="PWN21" s="530" t="s">
        <v>550</v>
      </c>
      <c r="PWO21" s="530" t="s">
        <v>550</v>
      </c>
      <c r="PWP21" s="530" t="s">
        <v>550</v>
      </c>
      <c r="PWQ21" s="530" t="s">
        <v>550</v>
      </c>
      <c r="PWR21" s="530" t="s">
        <v>550</v>
      </c>
      <c r="PWS21" s="530" t="s">
        <v>550</v>
      </c>
      <c r="PWT21" s="530" t="s">
        <v>550</v>
      </c>
      <c r="PWU21" s="530" t="s">
        <v>550</v>
      </c>
      <c r="PWV21" s="530" t="s">
        <v>550</v>
      </c>
      <c r="PWW21" s="530" t="s">
        <v>550</v>
      </c>
      <c r="PWX21" s="530" t="s">
        <v>550</v>
      </c>
      <c r="PWY21" s="530" t="s">
        <v>550</v>
      </c>
      <c r="PWZ21" s="530" t="s">
        <v>550</v>
      </c>
      <c r="PXA21" s="530" t="s">
        <v>550</v>
      </c>
      <c r="PXB21" s="530" t="s">
        <v>550</v>
      </c>
      <c r="PXC21" s="530" t="s">
        <v>550</v>
      </c>
      <c r="PXD21" s="530" t="s">
        <v>550</v>
      </c>
      <c r="PXE21" s="530" t="s">
        <v>550</v>
      </c>
      <c r="PXF21" s="530" t="s">
        <v>550</v>
      </c>
      <c r="PXG21" s="530" t="s">
        <v>550</v>
      </c>
      <c r="PXH21" s="530" t="s">
        <v>550</v>
      </c>
      <c r="PXI21" s="530" t="s">
        <v>550</v>
      </c>
      <c r="PXJ21" s="530" t="s">
        <v>550</v>
      </c>
      <c r="PXK21" s="530" t="s">
        <v>550</v>
      </c>
      <c r="PXL21" s="530" t="s">
        <v>550</v>
      </c>
      <c r="PXM21" s="530" t="s">
        <v>550</v>
      </c>
      <c r="PXN21" s="530" t="s">
        <v>550</v>
      </c>
      <c r="PXO21" s="530" t="s">
        <v>550</v>
      </c>
      <c r="PXP21" s="530" t="s">
        <v>550</v>
      </c>
      <c r="PXQ21" s="530" t="s">
        <v>550</v>
      </c>
      <c r="PXR21" s="530" t="s">
        <v>550</v>
      </c>
      <c r="PXS21" s="530" t="s">
        <v>550</v>
      </c>
      <c r="PXT21" s="530" t="s">
        <v>550</v>
      </c>
      <c r="PXU21" s="530" t="s">
        <v>550</v>
      </c>
      <c r="PXV21" s="530" t="s">
        <v>550</v>
      </c>
      <c r="PXW21" s="530" t="s">
        <v>550</v>
      </c>
      <c r="PXX21" s="530" t="s">
        <v>550</v>
      </c>
      <c r="PXY21" s="530" t="s">
        <v>550</v>
      </c>
      <c r="PXZ21" s="530" t="s">
        <v>550</v>
      </c>
      <c r="PYA21" s="530" t="s">
        <v>550</v>
      </c>
      <c r="PYB21" s="530" t="s">
        <v>550</v>
      </c>
      <c r="PYC21" s="530" t="s">
        <v>550</v>
      </c>
      <c r="PYD21" s="530" t="s">
        <v>550</v>
      </c>
      <c r="PYE21" s="530" t="s">
        <v>550</v>
      </c>
      <c r="PYF21" s="530" t="s">
        <v>550</v>
      </c>
      <c r="PYG21" s="530" t="s">
        <v>550</v>
      </c>
      <c r="PYH21" s="530" t="s">
        <v>550</v>
      </c>
      <c r="PYI21" s="530" t="s">
        <v>550</v>
      </c>
      <c r="PYJ21" s="530" t="s">
        <v>550</v>
      </c>
      <c r="PYK21" s="530" t="s">
        <v>550</v>
      </c>
      <c r="PYL21" s="530" t="s">
        <v>550</v>
      </c>
      <c r="PYM21" s="530" t="s">
        <v>550</v>
      </c>
      <c r="PYN21" s="530" t="s">
        <v>550</v>
      </c>
      <c r="PYO21" s="530" t="s">
        <v>550</v>
      </c>
      <c r="PYP21" s="530" t="s">
        <v>550</v>
      </c>
      <c r="PYQ21" s="530" t="s">
        <v>550</v>
      </c>
      <c r="PYR21" s="530" t="s">
        <v>550</v>
      </c>
      <c r="PYS21" s="530" t="s">
        <v>550</v>
      </c>
      <c r="PYT21" s="530" t="s">
        <v>550</v>
      </c>
      <c r="PYU21" s="530" t="s">
        <v>550</v>
      </c>
      <c r="PYV21" s="530" t="s">
        <v>550</v>
      </c>
      <c r="PYW21" s="530" t="s">
        <v>550</v>
      </c>
      <c r="PYX21" s="530" t="s">
        <v>550</v>
      </c>
      <c r="PYY21" s="530" t="s">
        <v>550</v>
      </c>
      <c r="PYZ21" s="530" t="s">
        <v>550</v>
      </c>
      <c r="PZA21" s="530" t="s">
        <v>550</v>
      </c>
      <c r="PZB21" s="530" t="s">
        <v>550</v>
      </c>
      <c r="PZC21" s="530" t="s">
        <v>550</v>
      </c>
      <c r="PZD21" s="530" t="s">
        <v>550</v>
      </c>
      <c r="PZE21" s="530" t="s">
        <v>550</v>
      </c>
      <c r="PZF21" s="530" t="s">
        <v>550</v>
      </c>
      <c r="PZG21" s="530" t="s">
        <v>550</v>
      </c>
      <c r="PZH21" s="530" t="s">
        <v>550</v>
      </c>
      <c r="PZI21" s="530" t="s">
        <v>550</v>
      </c>
      <c r="PZJ21" s="530" t="s">
        <v>550</v>
      </c>
      <c r="PZK21" s="530" t="s">
        <v>550</v>
      </c>
      <c r="PZL21" s="530" t="s">
        <v>550</v>
      </c>
      <c r="PZM21" s="530" t="s">
        <v>550</v>
      </c>
      <c r="PZN21" s="530" t="s">
        <v>550</v>
      </c>
      <c r="PZO21" s="530" t="s">
        <v>550</v>
      </c>
      <c r="PZP21" s="530" t="s">
        <v>550</v>
      </c>
      <c r="PZQ21" s="530" t="s">
        <v>550</v>
      </c>
      <c r="PZR21" s="530" t="s">
        <v>550</v>
      </c>
      <c r="PZS21" s="530" t="s">
        <v>550</v>
      </c>
      <c r="PZT21" s="530" t="s">
        <v>550</v>
      </c>
      <c r="PZU21" s="530" t="s">
        <v>550</v>
      </c>
      <c r="PZV21" s="530" t="s">
        <v>550</v>
      </c>
      <c r="PZW21" s="530" t="s">
        <v>550</v>
      </c>
      <c r="PZX21" s="530" t="s">
        <v>550</v>
      </c>
      <c r="PZY21" s="530" t="s">
        <v>550</v>
      </c>
      <c r="PZZ21" s="530" t="s">
        <v>550</v>
      </c>
      <c r="QAA21" s="530" t="s">
        <v>550</v>
      </c>
      <c r="QAB21" s="530" t="s">
        <v>550</v>
      </c>
      <c r="QAC21" s="530" t="s">
        <v>550</v>
      </c>
      <c r="QAD21" s="530" t="s">
        <v>550</v>
      </c>
      <c r="QAE21" s="530" t="s">
        <v>550</v>
      </c>
      <c r="QAF21" s="530" t="s">
        <v>550</v>
      </c>
      <c r="QAG21" s="530" t="s">
        <v>550</v>
      </c>
      <c r="QAH21" s="530" t="s">
        <v>550</v>
      </c>
      <c r="QAI21" s="530" t="s">
        <v>550</v>
      </c>
      <c r="QAJ21" s="530" t="s">
        <v>550</v>
      </c>
      <c r="QAK21" s="530" t="s">
        <v>550</v>
      </c>
      <c r="QAL21" s="530" t="s">
        <v>550</v>
      </c>
      <c r="QAM21" s="530" t="s">
        <v>550</v>
      </c>
      <c r="QAN21" s="530" t="s">
        <v>550</v>
      </c>
      <c r="QAO21" s="530" t="s">
        <v>550</v>
      </c>
      <c r="QAP21" s="530" t="s">
        <v>550</v>
      </c>
      <c r="QAQ21" s="530" t="s">
        <v>550</v>
      </c>
      <c r="QAR21" s="530" t="s">
        <v>550</v>
      </c>
      <c r="QAS21" s="530" t="s">
        <v>550</v>
      </c>
      <c r="QAT21" s="530" t="s">
        <v>550</v>
      </c>
      <c r="QAU21" s="530" t="s">
        <v>550</v>
      </c>
      <c r="QAV21" s="530" t="s">
        <v>550</v>
      </c>
      <c r="QAW21" s="530" t="s">
        <v>550</v>
      </c>
      <c r="QAX21" s="530" t="s">
        <v>550</v>
      </c>
      <c r="QAY21" s="530" t="s">
        <v>550</v>
      </c>
      <c r="QAZ21" s="530" t="s">
        <v>550</v>
      </c>
      <c r="QBA21" s="530" t="s">
        <v>550</v>
      </c>
      <c r="QBB21" s="530" t="s">
        <v>550</v>
      </c>
      <c r="QBC21" s="530" t="s">
        <v>550</v>
      </c>
      <c r="QBD21" s="530" t="s">
        <v>550</v>
      </c>
      <c r="QBE21" s="530" t="s">
        <v>550</v>
      </c>
      <c r="QBF21" s="530" t="s">
        <v>550</v>
      </c>
      <c r="QBG21" s="530" t="s">
        <v>550</v>
      </c>
      <c r="QBH21" s="530" t="s">
        <v>550</v>
      </c>
      <c r="QBI21" s="530" t="s">
        <v>550</v>
      </c>
      <c r="QBJ21" s="530" t="s">
        <v>550</v>
      </c>
      <c r="QBK21" s="530" t="s">
        <v>550</v>
      </c>
      <c r="QBL21" s="530" t="s">
        <v>550</v>
      </c>
      <c r="QBM21" s="530" t="s">
        <v>550</v>
      </c>
      <c r="QBN21" s="530" t="s">
        <v>550</v>
      </c>
      <c r="QBO21" s="530" t="s">
        <v>550</v>
      </c>
      <c r="QBP21" s="530" t="s">
        <v>550</v>
      </c>
      <c r="QBQ21" s="530" t="s">
        <v>550</v>
      </c>
      <c r="QBR21" s="530" t="s">
        <v>550</v>
      </c>
      <c r="QBS21" s="530" t="s">
        <v>550</v>
      </c>
      <c r="QBT21" s="530" t="s">
        <v>550</v>
      </c>
      <c r="QBU21" s="530" t="s">
        <v>550</v>
      </c>
      <c r="QBV21" s="530" t="s">
        <v>550</v>
      </c>
      <c r="QBW21" s="530" t="s">
        <v>550</v>
      </c>
      <c r="QBX21" s="530" t="s">
        <v>550</v>
      </c>
      <c r="QBY21" s="530" t="s">
        <v>550</v>
      </c>
      <c r="QBZ21" s="530" t="s">
        <v>550</v>
      </c>
      <c r="QCA21" s="530" t="s">
        <v>550</v>
      </c>
      <c r="QCB21" s="530" t="s">
        <v>550</v>
      </c>
      <c r="QCC21" s="530" t="s">
        <v>550</v>
      </c>
      <c r="QCD21" s="530" t="s">
        <v>550</v>
      </c>
      <c r="QCE21" s="530" t="s">
        <v>550</v>
      </c>
      <c r="QCF21" s="530" t="s">
        <v>550</v>
      </c>
      <c r="QCG21" s="530" t="s">
        <v>550</v>
      </c>
      <c r="QCH21" s="530" t="s">
        <v>550</v>
      </c>
      <c r="QCI21" s="530" t="s">
        <v>550</v>
      </c>
      <c r="QCJ21" s="530" t="s">
        <v>550</v>
      </c>
      <c r="QCK21" s="530" t="s">
        <v>550</v>
      </c>
      <c r="QCL21" s="530" t="s">
        <v>550</v>
      </c>
      <c r="QCM21" s="530" t="s">
        <v>550</v>
      </c>
      <c r="QCN21" s="530" t="s">
        <v>550</v>
      </c>
      <c r="QCO21" s="530" t="s">
        <v>550</v>
      </c>
      <c r="QCP21" s="530" t="s">
        <v>550</v>
      </c>
      <c r="QCQ21" s="530" t="s">
        <v>550</v>
      </c>
      <c r="QCR21" s="530" t="s">
        <v>550</v>
      </c>
      <c r="QCS21" s="530" t="s">
        <v>550</v>
      </c>
      <c r="QCT21" s="530" t="s">
        <v>550</v>
      </c>
      <c r="QCU21" s="530" t="s">
        <v>550</v>
      </c>
      <c r="QCV21" s="530" t="s">
        <v>550</v>
      </c>
      <c r="QCW21" s="530" t="s">
        <v>550</v>
      </c>
      <c r="QCX21" s="530" t="s">
        <v>550</v>
      </c>
      <c r="QCY21" s="530" t="s">
        <v>550</v>
      </c>
      <c r="QCZ21" s="530" t="s">
        <v>550</v>
      </c>
      <c r="QDA21" s="530" t="s">
        <v>550</v>
      </c>
      <c r="QDB21" s="530" t="s">
        <v>550</v>
      </c>
      <c r="QDC21" s="530" t="s">
        <v>550</v>
      </c>
      <c r="QDD21" s="530" t="s">
        <v>550</v>
      </c>
      <c r="QDE21" s="530" t="s">
        <v>550</v>
      </c>
      <c r="QDF21" s="530" t="s">
        <v>550</v>
      </c>
      <c r="QDG21" s="530" t="s">
        <v>550</v>
      </c>
      <c r="QDH21" s="530" t="s">
        <v>550</v>
      </c>
      <c r="QDI21" s="530" t="s">
        <v>550</v>
      </c>
      <c r="QDJ21" s="530" t="s">
        <v>550</v>
      </c>
      <c r="QDK21" s="530" t="s">
        <v>550</v>
      </c>
      <c r="QDL21" s="530" t="s">
        <v>550</v>
      </c>
      <c r="QDM21" s="530" t="s">
        <v>550</v>
      </c>
      <c r="QDN21" s="530" t="s">
        <v>550</v>
      </c>
      <c r="QDO21" s="530" t="s">
        <v>550</v>
      </c>
      <c r="QDP21" s="530" t="s">
        <v>550</v>
      </c>
      <c r="QDQ21" s="530" t="s">
        <v>550</v>
      </c>
      <c r="QDR21" s="530" t="s">
        <v>550</v>
      </c>
      <c r="QDS21" s="530" t="s">
        <v>550</v>
      </c>
      <c r="QDT21" s="530" t="s">
        <v>550</v>
      </c>
      <c r="QDU21" s="530" t="s">
        <v>550</v>
      </c>
      <c r="QDV21" s="530" t="s">
        <v>550</v>
      </c>
      <c r="QDW21" s="530" t="s">
        <v>550</v>
      </c>
      <c r="QDX21" s="530" t="s">
        <v>550</v>
      </c>
      <c r="QDY21" s="530" t="s">
        <v>550</v>
      </c>
      <c r="QDZ21" s="530" t="s">
        <v>550</v>
      </c>
      <c r="QEA21" s="530" t="s">
        <v>550</v>
      </c>
      <c r="QEB21" s="530" t="s">
        <v>550</v>
      </c>
      <c r="QEC21" s="530" t="s">
        <v>550</v>
      </c>
      <c r="QED21" s="530" t="s">
        <v>550</v>
      </c>
      <c r="QEE21" s="530" t="s">
        <v>550</v>
      </c>
      <c r="QEF21" s="530" t="s">
        <v>550</v>
      </c>
      <c r="QEG21" s="530" t="s">
        <v>550</v>
      </c>
      <c r="QEH21" s="530" t="s">
        <v>550</v>
      </c>
      <c r="QEI21" s="530" t="s">
        <v>550</v>
      </c>
      <c r="QEJ21" s="530" t="s">
        <v>550</v>
      </c>
      <c r="QEK21" s="530" t="s">
        <v>550</v>
      </c>
      <c r="QEL21" s="530" t="s">
        <v>550</v>
      </c>
      <c r="QEM21" s="530" t="s">
        <v>550</v>
      </c>
      <c r="QEN21" s="530" t="s">
        <v>550</v>
      </c>
      <c r="QEO21" s="530" t="s">
        <v>550</v>
      </c>
      <c r="QEP21" s="530" t="s">
        <v>550</v>
      </c>
      <c r="QEQ21" s="530" t="s">
        <v>550</v>
      </c>
      <c r="QER21" s="530" t="s">
        <v>550</v>
      </c>
      <c r="QES21" s="530" t="s">
        <v>550</v>
      </c>
      <c r="QET21" s="530" t="s">
        <v>550</v>
      </c>
      <c r="QEU21" s="530" t="s">
        <v>550</v>
      </c>
      <c r="QEV21" s="530" t="s">
        <v>550</v>
      </c>
      <c r="QEW21" s="530" t="s">
        <v>550</v>
      </c>
      <c r="QEX21" s="530" t="s">
        <v>550</v>
      </c>
      <c r="QEY21" s="530" t="s">
        <v>550</v>
      </c>
      <c r="QEZ21" s="530" t="s">
        <v>550</v>
      </c>
      <c r="QFA21" s="530" t="s">
        <v>550</v>
      </c>
      <c r="QFB21" s="530" t="s">
        <v>550</v>
      </c>
      <c r="QFC21" s="530" t="s">
        <v>550</v>
      </c>
      <c r="QFD21" s="530" t="s">
        <v>550</v>
      </c>
      <c r="QFE21" s="530" t="s">
        <v>550</v>
      </c>
      <c r="QFF21" s="530" t="s">
        <v>550</v>
      </c>
      <c r="QFG21" s="530" t="s">
        <v>550</v>
      </c>
      <c r="QFH21" s="530" t="s">
        <v>550</v>
      </c>
      <c r="QFI21" s="530" t="s">
        <v>550</v>
      </c>
      <c r="QFJ21" s="530" t="s">
        <v>550</v>
      </c>
      <c r="QFK21" s="530" t="s">
        <v>550</v>
      </c>
      <c r="QFL21" s="530" t="s">
        <v>550</v>
      </c>
      <c r="QFM21" s="530" t="s">
        <v>550</v>
      </c>
      <c r="QFN21" s="530" t="s">
        <v>550</v>
      </c>
      <c r="QFO21" s="530" t="s">
        <v>550</v>
      </c>
      <c r="QFP21" s="530" t="s">
        <v>550</v>
      </c>
      <c r="QFQ21" s="530" t="s">
        <v>550</v>
      </c>
      <c r="QFR21" s="530" t="s">
        <v>550</v>
      </c>
      <c r="QFS21" s="530" t="s">
        <v>550</v>
      </c>
      <c r="QFT21" s="530" t="s">
        <v>550</v>
      </c>
      <c r="QFU21" s="530" t="s">
        <v>550</v>
      </c>
      <c r="QFV21" s="530" t="s">
        <v>550</v>
      </c>
      <c r="QFW21" s="530" t="s">
        <v>550</v>
      </c>
      <c r="QFX21" s="530" t="s">
        <v>550</v>
      </c>
      <c r="QFY21" s="530" t="s">
        <v>550</v>
      </c>
      <c r="QFZ21" s="530" t="s">
        <v>550</v>
      </c>
      <c r="QGA21" s="530" t="s">
        <v>550</v>
      </c>
      <c r="QGB21" s="530" t="s">
        <v>550</v>
      </c>
      <c r="QGC21" s="530" t="s">
        <v>550</v>
      </c>
      <c r="QGD21" s="530" t="s">
        <v>550</v>
      </c>
      <c r="QGE21" s="530" t="s">
        <v>550</v>
      </c>
      <c r="QGF21" s="530" t="s">
        <v>550</v>
      </c>
      <c r="QGG21" s="530" t="s">
        <v>550</v>
      </c>
      <c r="QGH21" s="530" t="s">
        <v>550</v>
      </c>
      <c r="QGI21" s="530" t="s">
        <v>550</v>
      </c>
      <c r="QGJ21" s="530" t="s">
        <v>550</v>
      </c>
      <c r="QGK21" s="530" t="s">
        <v>550</v>
      </c>
      <c r="QGL21" s="530" t="s">
        <v>550</v>
      </c>
      <c r="QGM21" s="530" t="s">
        <v>550</v>
      </c>
      <c r="QGN21" s="530" t="s">
        <v>550</v>
      </c>
      <c r="QGO21" s="530" t="s">
        <v>550</v>
      </c>
      <c r="QGP21" s="530" t="s">
        <v>550</v>
      </c>
      <c r="QGQ21" s="530" t="s">
        <v>550</v>
      </c>
      <c r="QGR21" s="530" t="s">
        <v>550</v>
      </c>
      <c r="QGS21" s="530" t="s">
        <v>550</v>
      </c>
      <c r="QGT21" s="530" t="s">
        <v>550</v>
      </c>
      <c r="QGU21" s="530" t="s">
        <v>550</v>
      </c>
      <c r="QGV21" s="530" t="s">
        <v>550</v>
      </c>
      <c r="QGW21" s="530" t="s">
        <v>550</v>
      </c>
      <c r="QGX21" s="530" t="s">
        <v>550</v>
      </c>
      <c r="QGY21" s="530" t="s">
        <v>550</v>
      </c>
      <c r="QGZ21" s="530" t="s">
        <v>550</v>
      </c>
      <c r="QHA21" s="530" t="s">
        <v>550</v>
      </c>
      <c r="QHB21" s="530" t="s">
        <v>550</v>
      </c>
      <c r="QHC21" s="530" t="s">
        <v>550</v>
      </c>
      <c r="QHD21" s="530" t="s">
        <v>550</v>
      </c>
      <c r="QHE21" s="530" t="s">
        <v>550</v>
      </c>
      <c r="QHF21" s="530" t="s">
        <v>550</v>
      </c>
      <c r="QHG21" s="530" t="s">
        <v>550</v>
      </c>
      <c r="QHH21" s="530" t="s">
        <v>550</v>
      </c>
      <c r="QHI21" s="530" t="s">
        <v>550</v>
      </c>
      <c r="QHJ21" s="530" t="s">
        <v>550</v>
      </c>
      <c r="QHK21" s="530" t="s">
        <v>550</v>
      </c>
      <c r="QHL21" s="530" t="s">
        <v>550</v>
      </c>
      <c r="QHM21" s="530" t="s">
        <v>550</v>
      </c>
      <c r="QHN21" s="530" t="s">
        <v>550</v>
      </c>
      <c r="QHO21" s="530" t="s">
        <v>550</v>
      </c>
      <c r="QHP21" s="530" t="s">
        <v>550</v>
      </c>
      <c r="QHQ21" s="530" t="s">
        <v>550</v>
      </c>
      <c r="QHR21" s="530" t="s">
        <v>550</v>
      </c>
      <c r="QHS21" s="530" t="s">
        <v>550</v>
      </c>
      <c r="QHT21" s="530" t="s">
        <v>550</v>
      </c>
      <c r="QHU21" s="530" t="s">
        <v>550</v>
      </c>
      <c r="QHV21" s="530" t="s">
        <v>550</v>
      </c>
      <c r="QHW21" s="530" t="s">
        <v>550</v>
      </c>
      <c r="QHX21" s="530" t="s">
        <v>550</v>
      </c>
      <c r="QHY21" s="530" t="s">
        <v>550</v>
      </c>
      <c r="QHZ21" s="530" t="s">
        <v>550</v>
      </c>
      <c r="QIA21" s="530" t="s">
        <v>550</v>
      </c>
      <c r="QIB21" s="530" t="s">
        <v>550</v>
      </c>
      <c r="QIC21" s="530" t="s">
        <v>550</v>
      </c>
      <c r="QID21" s="530" t="s">
        <v>550</v>
      </c>
      <c r="QIE21" s="530" t="s">
        <v>550</v>
      </c>
      <c r="QIF21" s="530" t="s">
        <v>550</v>
      </c>
      <c r="QIG21" s="530" t="s">
        <v>550</v>
      </c>
      <c r="QIH21" s="530" t="s">
        <v>550</v>
      </c>
      <c r="QII21" s="530" t="s">
        <v>550</v>
      </c>
      <c r="QIJ21" s="530" t="s">
        <v>550</v>
      </c>
      <c r="QIK21" s="530" t="s">
        <v>550</v>
      </c>
      <c r="QIL21" s="530" t="s">
        <v>550</v>
      </c>
      <c r="QIM21" s="530" t="s">
        <v>550</v>
      </c>
      <c r="QIN21" s="530" t="s">
        <v>550</v>
      </c>
      <c r="QIO21" s="530" t="s">
        <v>550</v>
      </c>
      <c r="QIP21" s="530" t="s">
        <v>550</v>
      </c>
      <c r="QIQ21" s="530" t="s">
        <v>550</v>
      </c>
      <c r="QIR21" s="530" t="s">
        <v>550</v>
      </c>
      <c r="QIS21" s="530" t="s">
        <v>550</v>
      </c>
      <c r="QIT21" s="530" t="s">
        <v>550</v>
      </c>
      <c r="QIU21" s="530" t="s">
        <v>550</v>
      </c>
      <c r="QIV21" s="530" t="s">
        <v>550</v>
      </c>
      <c r="QIW21" s="530" t="s">
        <v>550</v>
      </c>
      <c r="QIX21" s="530" t="s">
        <v>550</v>
      </c>
      <c r="QIY21" s="530" t="s">
        <v>550</v>
      </c>
      <c r="QIZ21" s="530" t="s">
        <v>550</v>
      </c>
      <c r="QJA21" s="530" t="s">
        <v>550</v>
      </c>
      <c r="QJB21" s="530" t="s">
        <v>550</v>
      </c>
      <c r="QJC21" s="530" t="s">
        <v>550</v>
      </c>
      <c r="QJD21" s="530" t="s">
        <v>550</v>
      </c>
      <c r="QJE21" s="530" t="s">
        <v>550</v>
      </c>
      <c r="QJF21" s="530" t="s">
        <v>550</v>
      </c>
      <c r="QJG21" s="530" t="s">
        <v>550</v>
      </c>
      <c r="QJH21" s="530" t="s">
        <v>550</v>
      </c>
      <c r="QJI21" s="530" t="s">
        <v>550</v>
      </c>
      <c r="QJJ21" s="530" t="s">
        <v>550</v>
      </c>
      <c r="QJK21" s="530" t="s">
        <v>550</v>
      </c>
      <c r="QJL21" s="530" t="s">
        <v>550</v>
      </c>
      <c r="QJM21" s="530" t="s">
        <v>550</v>
      </c>
      <c r="QJN21" s="530" t="s">
        <v>550</v>
      </c>
      <c r="QJO21" s="530" t="s">
        <v>550</v>
      </c>
      <c r="QJP21" s="530" t="s">
        <v>550</v>
      </c>
      <c r="QJQ21" s="530" t="s">
        <v>550</v>
      </c>
      <c r="QJR21" s="530" t="s">
        <v>550</v>
      </c>
      <c r="QJS21" s="530" t="s">
        <v>550</v>
      </c>
      <c r="QJT21" s="530" t="s">
        <v>550</v>
      </c>
      <c r="QJU21" s="530" t="s">
        <v>550</v>
      </c>
      <c r="QJV21" s="530" t="s">
        <v>550</v>
      </c>
      <c r="QJW21" s="530" t="s">
        <v>550</v>
      </c>
      <c r="QJX21" s="530" t="s">
        <v>550</v>
      </c>
      <c r="QJY21" s="530" t="s">
        <v>550</v>
      </c>
      <c r="QJZ21" s="530" t="s">
        <v>550</v>
      </c>
      <c r="QKA21" s="530" t="s">
        <v>550</v>
      </c>
      <c r="QKB21" s="530" t="s">
        <v>550</v>
      </c>
      <c r="QKC21" s="530" t="s">
        <v>550</v>
      </c>
      <c r="QKD21" s="530" t="s">
        <v>550</v>
      </c>
      <c r="QKE21" s="530" t="s">
        <v>550</v>
      </c>
      <c r="QKF21" s="530" t="s">
        <v>550</v>
      </c>
      <c r="QKG21" s="530" t="s">
        <v>550</v>
      </c>
      <c r="QKH21" s="530" t="s">
        <v>550</v>
      </c>
      <c r="QKI21" s="530" t="s">
        <v>550</v>
      </c>
      <c r="QKJ21" s="530" t="s">
        <v>550</v>
      </c>
      <c r="QKK21" s="530" t="s">
        <v>550</v>
      </c>
      <c r="QKL21" s="530" t="s">
        <v>550</v>
      </c>
      <c r="QKM21" s="530" t="s">
        <v>550</v>
      </c>
      <c r="QKN21" s="530" t="s">
        <v>550</v>
      </c>
      <c r="QKO21" s="530" t="s">
        <v>550</v>
      </c>
      <c r="QKP21" s="530" t="s">
        <v>550</v>
      </c>
      <c r="QKQ21" s="530" t="s">
        <v>550</v>
      </c>
      <c r="QKR21" s="530" t="s">
        <v>550</v>
      </c>
      <c r="QKS21" s="530" t="s">
        <v>550</v>
      </c>
      <c r="QKT21" s="530" t="s">
        <v>550</v>
      </c>
      <c r="QKU21" s="530" t="s">
        <v>550</v>
      </c>
      <c r="QKV21" s="530" t="s">
        <v>550</v>
      </c>
      <c r="QKW21" s="530" t="s">
        <v>550</v>
      </c>
      <c r="QKX21" s="530" t="s">
        <v>550</v>
      </c>
      <c r="QKY21" s="530" t="s">
        <v>550</v>
      </c>
      <c r="QKZ21" s="530" t="s">
        <v>550</v>
      </c>
      <c r="QLA21" s="530" t="s">
        <v>550</v>
      </c>
      <c r="QLB21" s="530" t="s">
        <v>550</v>
      </c>
      <c r="QLC21" s="530" t="s">
        <v>550</v>
      </c>
      <c r="QLD21" s="530" t="s">
        <v>550</v>
      </c>
      <c r="QLE21" s="530" t="s">
        <v>550</v>
      </c>
      <c r="QLF21" s="530" t="s">
        <v>550</v>
      </c>
      <c r="QLG21" s="530" t="s">
        <v>550</v>
      </c>
      <c r="QLH21" s="530" t="s">
        <v>550</v>
      </c>
      <c r="QLI21" s="530" t="s">
        <v>550</v>
      </c>
      <c r="QLJ21" s="530" t="s">
        <v>550</v>
      </c>
      <c r="QLK21" s="530" t="s">
        <v>550</v>
      </c>
      <c r="QLL21" s="530" t="s">
        <v>550</v>
      </c>
      <c r="QLM21" s="530" t="s">
        <v>550</v>
      </c>
      <c r="QLN21" s="530" t="s">
        <v>550</v>
      </c>
      <c r="QLO21" s="530" t="s">
        <v>550</v>
      </c>
      <c r="QLP21" s="530" t="s">
        <v>550</v>
      </c>
      <c r="QLQ21" s="530" t="s">
        <v>550</v>
      </c>
      <c r="QLR21" s="530" t="s">
        <v>550</v>
      </c>
      <c r="QLS21" s="530" t="s">
        <v>550</v>
      </c>
      <c r="QLT21" s="530" t="s">
        <v>550</v>
      </c>
      <c r="QLU21" s="530" t="s">
        <v>550</v>
      </c>
      <c r="QLV21" s="530" t="s">
        <v>550</v>
      </c>
      <c r="QLW21" s="530" t="s">
        <v>550</v>
      </c>
      <c r="QLX21" s="530" t="s">
        <v>550</v>
      </c>
      <c r="QLY21" s="530" t="s">
        <v>550</v>
      </c>
      <c r="QLZ21" s="530" t="s">
        <v>550</v>
      </c>
      <c r="QMA21" s="530" t="s">
        <v>550</v>
      </c>
      <c r="QMB21" s="530" t="s">
        <v>550</v>
      </c>
      <c r="QMC21" s="530" t="s">
        <v>550</v>
      </c>
      <c r="QMD21" s="530" t="s">
        <v>550</v>
      </c>
      <c r="QME21" s="530" t="s">
        <v>550</v>
      </c>
      <c r="QMF21" s="530" t="s">
        <v>550</v>
      </c>
      <c r="QMG21" s="530" t="s">
        <v>550</v>
      </c>
      <c r="QMH21" s="530" t="s">
        <v>550</v>
      </c>
      <c r="QMI21" s="530" t="s">
        <v>550</v>
      </c>
      <c r="QMJ21" s="530" t="s">
        <v>550</v>
      </c>
      <c r="QMK21" s="530" t="s">
        <v>550</v>
      </c>
      <c r="QML21" s="530" t="s">
        <v>550</v>
      </c>
      <c r="QMM21" s="530" t="s">
        <v>550</v>
      </c>
      <c r="QMN21" s="530" t="s">
        <v>550</v>
      </c>
      <c r="QMO21" s="530" t="s">
        <v>550</v>
      </c>
      <c r="QMP21" s="530" t="s">
        <v>550</v>
      </c>
      <c r="QMQ21" s="530" t="s">
        <v>550</v>
      </c>
      <c r="QMR21" s="530" t="s">
        <v>550</v>
      </c>
      <c r="QMS21" s="530" t="s">
        <v>550</v>
      </c>
      <c r="QMT21" s="530" t="s">
        <v>550</v>
      </c>
      <c r="QMU21" s="530" t="s">
        <v>550</v>
      </c>
      <c r="QMV21" s="530" t="s">
        <v>550</v>
      </c>
      <c r="QMW21" s="530" t="s">
        <v>550</v>
      </c>
      <c r="QMX21" s="530" t="s">
        <v>550</v>
      </c>
      <c r="QMY21" s="530" t="s">
        <v>550</v>
      </c>
      <c r="QMZ21" s="530" t="s">
        <v>550</v>
      </c>
      <c r="QNA21" s="530" t="s">
        <v>550</v>
      </c>
      <c r="QNB21" s="530" t="s">
        <v>550</v>
      </c>
      <c r="QNC21" s="530" t="s">
        <v>550</v>
      </c>
      <c r="QND21" s="530" t="s">
        <v>550</v>
      </c>
      <c r="QNE21" s="530" t="s">
        <v>550</v>
      </c>
      <c r="QNF21" s="530" t="s">
        <v>550</v>
      </c>
      <c r="QNG21" s="530" t="s">
        <v>550</v>
      </c>
      <c r="QNH21" s="530" t="s">
        <v>550</v>
      </c>
      <c r="QNI21" s="530" t="s">
        <v>550</v>
      </c>
      <c r="QNJ21" s="530" t="s">
        <v>550</v>
      </c>
      <c r="QNK21" s="530" t="s">
        <v>550</v>
      </c>
      <c r="QNL21" s="530" t="s">
        <v>550</v>
      </c>
      <c r="QNM21" s="530" t="s">
        <v>550</v>
      </c>
      <c r="QNN21" s="530" t="s">
        <v>550</v>
      </c>
      <c r="QNO21" s="530" t="s">
        <v>550</v>
      </c>
      <c r="QNP21" s="530" t="s">
        <v>550</v>
      </c>
      <c r="QNQ21" s="530" t="s">
        <v>550</v>
      </c>
      <c r="QNR21" s="530" t="s">
        <v>550</v>
      </c>
      <c r="QNS21" s="530" t="s">
        <v>550</v>
      </c>
      <c r="QNT21" s="530" t="s">
        <v>550</v>
      </c>
      <c r="QNU21" s="530" t="s">
        <v>550</v>
      </c>
      <c r="QNV21" s="530" t="s">
        <v>550</v>
      </c>
      <c r="QNW21" s="530" t="s">
        <v>550</v>
      </c>
      <c r="QNX21" s="530" t="s">
        <v>550</v>
      </c>
      <c r="QNY21" s="530" t="s">
        <v>550</v>
      </c>
      <c r="QNZ21" s="530" t="s">
        <v>550</v>
      </c>
      <c r="QOA21" s="530" t="s">
        <v>550</v>
      </c>
      <c r="QOB21" s="530" t="s">
        <v>550</v>
      </c>
      <c r="QOC21" s="530" t="s">
        <v>550</v>
      </c>
      <c r="QOD21" s="530" t="s">
        <v>550</v>
      </c>
      <c r="QOE21" s="530" t="s">
        <v>550</v>
      </c>
      <c r="QOF21" s="530" t="s">
        <v>550</v>
      </c>
      <c r="QOG21" s="530" t="s">
        <v>550</v>
      </c>
      <c r="QOH21" s="530" t="s">
        <v>550</v>
      </c>
      <c r="QOI21" s="530" t="s">
        <v>550</v>
      </c>
      <c r="QOJ21" s="530" t="s">
        <v>550</v>
      </c>
      <c r="QOK21" s="530" t="s">
        <v>550</v>
      </c>
      <c r="QOL21" s="530" t="s">
        <v>550</v>
      </c>
      <c r="QOM21" s="530" t="s">
        <v>550</v>
      </c>
      <c r="QON21" s="530" t="s">
        <v>550</v>
      </c>
      <c r="QOO21" s="530" t="s">
        <v>550</v>
      </c>
      <c r="QOP21" s="530" t="s">
        <v>550</v>
      </c>
      <c r="QOQ21" s="530" t="s">
        <v>550</v>
      </c>
      <c r="QOR21" s="530" t="s">
        <v>550</v>
      </c>
      <c r="QOS21" s="530" t="s">
        <v>550</v>
      </c>
      <c r="QOT21" s="530" t="s">
        <v>550</v>
      </c>
      <c r="QOU21" s="530" t="s">
        <v>550</v>
      </c>
      <c r="QOV21" s="530" t="s">
        <v>550</v>
      </c>
      <c r="QOW21" s="530" t="s">
        <v>550</v>
      </c>
      <c r="QOX21" s="530" t="s">
        <v>550</v>
      </c>
      <c r="QOY21" s="530" t="s">
        <v>550</v>
      </c>
      <c r="QOZ21" s="530" t="s">
        <v>550</v>
      </c>
      <c r="QPA21" s="530" t="s">
        <v>550</v>
      </c>
      <c r="QPB21" s="530" t="s">
        <v>550</v>
      </c>
      <c r="QPC21" s="530" t="s">
        <v>550</v>
      </c>
      <c r="QPD21" s="530" t="s">
        <v>550</v>
      </c>
      <c r="QPE21" s="530" t="s">
        <v>550</v>
      </c>
      <c r="QPF21" s="530" t="s">
        <v>550</v>
      </c>
      <c r="QPG21" s="530" t="s">
        <v>550</v>
      </c>
      <c r="QPH21" s="530" t="s">
        <v>550</v>
      </c>
      <c r="QPI21" s="530" t="s">
        <v>550</v>
      </c>
      <c r="QPJ21" s="530" t="s">
        <v>550</v>
      </c>
      <c r="QPK21" s="530" t="s">
        <v>550</v>
      </c>
      <c r="QPL21" s="530" t="s">
        <v>550</v>
      </c>
      <c r="QPM21" s="530" t="s">
        <v>550</v>
      </c>
      <c r="QPN21" s="530" t="s">
        <v>550</v>
      </c>
      <c r="QPO21" s="530" t="s">
        <v>550</v>
      </c>
      <c r="QPP21" s="530" t="s">
        <v>550</v>
      </c>
      <c r="QPQ21" s="530" t="s">
        <v>550</v>
      </c>
      <c r="QPR21" s="530" t="s">
        <v>550</v>
      </c>
      <c r="QPS21" s="530" t="s">
        <v>550</v>
      </c>
      <c r="QPT21" s="530" t="s">
        <v>550</v>
      </c>
      <c r="QPU21" s="530" t="s">
        <v>550</v>
      </c>
      <c r="QPV21" s="530" t="s">
        <v>550</v>
      </c>
      <c r="QPW21" s="530" t="s">
        <v>550</v>
      </c>
      <c r="QPX21" s="530" t="s">
        <v>550</v>
      </c>
      <c r="QPY21" s="530" t="s">
        <v>550</v>
      </c>
      <c r="QPZ21" s="530" t="s">
        <v>550</v>
      </c>
      <c r="QQA21" s="530" t="s">
        <v>550</v>
      </c>
      <c r="QQB21" s="530" t="s">
        <v>550</v>
      </c>
      <c r="QQC21" s="530" t="s">
        <v>550</v>
      </c>
      <c r="QQD21" s="530" t="s">
        <v>550</v>
      </c>
      <c r="QQE21" s="530" t="s">
        <v>550</v>
      </c>
      <c r="QQF21" s="530" t="s">
        <v>550</v>
      </c>
      <c r="QQG21" s="530" t="s">
        <v>550</v>
      </c>
      <c r="QQH21" s="530" t="s">
        <v>550</v>
      </c>
      <c r="QQI21" s="530" t="s">
        <v>550</v>
      </c>
      <c r="QQJ21" s="530" t="s">
        <v>550</v>
      </c>
      <c r="QQK21" s="530" t="s">
        <v>550</v>
      </c>
      <c r="QQL21" s="530" t="s">
        <v>550</v>
      </c>
      <c r="QQM21" s="530" t="s">
        <v>550</v>
      </c>
      <c r="QQN21" s="530" t="s">
        <v>550</v>
      </c>
      <c r="QQO21" s="530" t="s">
        <v>550</v>
      </c>
      <c r="QQP21" s="530" t="s">
        <v>550</v>
      </c>
      <c r="QQQ21" s="530" t="s">
        <v>550</v>
      </c>
      <c r="QQR21" s="530" t="s">
        <v>550</v>
      </c>
      <c r="QQS21" s="530" t="s">
        <v>550</v>
      </c>
      <c r="QQT21" s="530" t="s">
        <v>550</v>
      </c>
      <c r="QQU21" s="530" t="s">
        <v>550</v>
      </c>
      <c r="QQV21" s="530" t="s">
        <v>550</v>
      </c>
      <c r="QQW21" s="530" t="s">
        <v>550</v>
      </c>
      <c r="QQX21" s="530" t="s">
        <v>550</v>
      </c>
      <c r="QQY21" s="530" t="s">
        <v>550</v>
      </c>
      <c r="QQZ21" s="530" t="s">
        <v>550</v>
      </c>
      <c r="QRA21" s="530" t="s">
        <v>550</v>
      </c>
      <c r="QRB21" s="530" t="s">
        <v>550</v>
      </c>
      <c r="QRC21" s="530" t="s">
        <v>550</v>
      </c>
      <c r="QRD21" s="530" t="s">
        <v>550</v>
      </c>
      <c r="QRE21" s="530" t="s">
        <v>550</v>
      </c>
      <c r="QRF21" s="530" t="s">
        <v>550</v>
      </c>
      <c r="QRG21" s="530" t="s">
        <v>550</v>
      </c>
      <c r="QRH21" s="530" t="s">
        <v>550</v>
      </c>
      <c r="QRI21" s="530" t="s">
        <v>550</v>
      </c>
      <c r="QRJ21" s="530" t="s">
        <v>550</v>
      </c>
      <c r="QRK21" s="530" t="s">
        <v>550</v>
      </c>
      <c r="QRL21" s="530" t="s">
        <v>550</v>
      </c>
      <c r="QRM21" s="530" t="s">
        <v>550</v>
      </c>
      <c r="QRN21" s="530" t="s">
        <v>550</v>
      </c>
      <c r="QRO21" s="530" t="s">
        <v>550</v>
      </c>
      <c r="QRP21" s="530" t="s">
        <v>550</v>
      </c>
      <c r="QRQ21" s="530" t="s">
        <v>550</v>
      </c>
      <c r="QRR21" s="530" t="s">
        <v>550</v>
      </c>
      <c r="QRS21" s="530" t="s">
        <v>550</v>
      </c>
      <c r="QRT21" s="530" t="s">
        <v>550</v>
      </c>
      <c r="QRU21" s="530" t="s">
        <v>550</v>
      </c>
      <c r="QRV21" s="530" t="s">
        <v>550</v>
      </c>
      <c r="QRW21" s="530" t="s">
        <v>550</v>
      </c>
      <c r="QRX21" s="530" t="s">
        <v>550</v>
      </c>
      <c r="QRY21" s="530" t="s">
        <v>550</v>
      </c>
      <c r="QRZ21" s="530" t="s">
        <v>550</v>
      </c>
      <c r="QSA21" s="530" t="s">
        <v>550</v>
      </c>
      <c r="QSB21" s="530" t="s">
        <v>550</v>
      </c>
      <c r="QSC21" s="530" t="s">
        <v>550</v>
      </c>
      <c r="QSD21" s="530" t="s">
        <v>550</v>
      </c>
      <c r="QSE21" s="530" t="s">
        <v>550</v>
      </c>
      <c r="QSF21" s="530" t="s">
        <v>550</v>
      </c>
      <c r="QSG21" s="530" t="s">
        <v>550</v>
      </c>
      <c r="QSH21" s="530" t="s">
        <v>550</v>
      </c>
      <c r="QSI21" s="530" t="s">
        <v>550</v>
      </c>
      <c r="QSJ21" s="530" t="s">
        <v>550</v>
      </c>
      <c r="QSK21" s="530" t="s">
        <v>550</v>
      </c>
      <c r="QSL21" s="530" t="s">
        <v>550</v>
      </c>
      <c r="QSM21" s="530" t="s">
        <v>550</v>
      </c>
      <c r="QSN21" s="530" t="s">
        <v>550</v>
      </c>
      <c r="QSO21" s="530" t="s">
        <v>550</v>
      </c>
      <c r="QSP21" s="530" t="s">
        <v>550</v>
      </c>
      <c r="QSQ21" s="530" t="s">
        <v>550</v>
      </c>
      <c r="QSR21" s="530" t="s">
        <v>550</v>
      </c>
      <c r="QSS21" s="530" t="s">
        <v>550</v>
      </c>
      <c r="QST21" s="530" t="s">
        <v>550</v>
      </c>
      <c r="QSU21" s="530" t="s">
        <v>550</v>
      </c>
      <c r="QSV21" s="530" t="s">
        <v>550</v>
      </c>
      <c r="QSW21" s="530" t="s">
        <v>550</v>
      </c>
      <c r="QSX21" s="530" t="s">
        <v>550</v>
      </c>
      <c r="QSY21" s="530" t="s">
        <v>550</v>
      </c>
      <c r="QSZ21" s="530" t="s">
        <v>550</v>
      </c>
      <c r="QTA21" s="530" t="s">
        <v>550</v>
      </c>
      <c r="QTB21" s="530" t="s">
        <v>550</v>
      </c>
      <c r="QTC21" s="530" t="s">
        <v>550</v>
      </c>
      <c r="QTD21" s="530" t="s">
        <v>550</v>
      </c>
      <c r="QTE21" s="530" t="s">
        <v>550</v>
      </c>
      <c r="QTF21" s="530" t="s">
        <v>550</v>
      </c>
      <c r="QTG21" s="530" t="s">
        <v>550</v>
      </c>
      <c r="QTH21" s="530" t="s">
        <v>550</v>
      </c>
      <c r="QTI21" s="530" t="s">
        <v>550</v>
      </c>
      <c r="QTJ21" s="530" t="s">
        <v>550</v>
      </c>
      <c r="QTK21" s="530" t="s">
        <v>550</v>
      </c>
      <c r="QTL21" s="530" t="s">
        <v>550</v>
      </c>
      <c r="QTM21" s="530" t="s">
        <v>550</v>
      </c>
      <c r="QTN21" s="530" t="s">
        <v>550</v>
      </c>
      <c r="QTO21" s="530" t="s">
        <v>550</v>
      </c>
      <c r="QTP21" s="530" t="s">
        <v>550</v>
      </c>
      <c r="QTQ21" s="530" t="s">
        <v>550</v>
      </c>
      <c r="QTR21" s="530" t="s">
        <v>550</v>
      </c>
      <c r="QTS21" s="530" t="s">
        <v>550</v>
      </c>
      <c r="QTT21" s="530" t="s">
        <v>550</v>
      </c>
      <c r="QTU21" s="530" t="s">
        <v>550</v>
      </c>
      <c r="QTV21" s="530" t="s">
        <v>550</v>
      </c>
      <c r="QTW21" s="530" t="s">
        <v>550</v>
      </c>
      <c r="QTX21" s="530" t="s">
        <v>550</v>
      </c>
      <c r="QTY21" s="530" t="s">
        <v>550</v>
      </c>
      <c r="QTZ21" s="530" t="s">
        <v>550</v>
      </c>
      <c r="QUA21" s="530" t="s">
        <v>550</v>
      </c>
      <c r="QUB21" s="530" t="s">
        <v>550</v>
      </c>
      <c r="QUC21" s="530" t="s">
        <v>550</v>
      </c>
      <c r="QUD21" s="530" t="s">
        <v>550</v>
      </c>
      <c r="QUE21" s="530" t="s">
        <v>550</v>
      </c>
      <c r="QUF21" s="530" t="s">
        <v>550</v>
      </c>
      <c r="QUG21" s="530" t="s">
        <v>550</v>
      </c>
      <c r="QUH21" s="530" t="s">
        <v>550</v>
      </c>
      <c r="QUI21" s="530" t="s">
        <v>550</v>
      </c>
      <c r="QUJ21" s="530" t="s">
        <v>550</v>
      </c>
      <c r="QUK21" s="530" t="s">
        <v>550</v>
      </c>
      <c r="QUL21" s="530" t="s">
        <v>550</v>
      </c>
      <c r="QUM21" s="530" t="s">
        <v>550</v>
      </c>
      <c r="QUN21" s="530" t="s">
        <v>550</v>
      </c>
      <c r="QUO21" s="530" t="s">
        <v>550</v>
      </c>
      <c r="QUP21" s="530" t="s">
        <v>550</v>
      </c>
      <c r="QUQ21" s="530" t="s">
        <v>550</v>
      </c>
      <c r="QUR21" s="530" t="s">
        <v>550</v>
      </c>
      <c r="QUS21" s="530" t="s">
        <v>550</v>
      </c>
      <c r="QUT21" s="530" t="s">
        <v>550</v>
      </c>
      <c r="QUU21" s="530" t="s">
        <v>550</v>
      </c>
      <c r="QUV21" s="530" t="s">
        <v>550</v>
      </c>
      <c r="QUW21" s="530" t="s">
        <v>550</v>
      </c>
      <c r="QUX21" s="530" t="s">
        <v>550</v>
      </c>
      <c r="QUY21" s="530" t="s">
        <v>550</v>
      </c>
      <c r="QUZ21" s="530" t="s">
        <v>550</v>
      </c>
      <c r="QVA21" s="530" t="s">
        <v>550</v>
      </c>
      <c r="QVB21" s="530" t="s">
        <v>550</v>
      </c>
      <c r="QVC21" s="530" t="s">
        <v>550</v>
      </c>
      <c r="QVD21" s="530" t="s">
        <v>550</v>
      </c>
      <c r="QVE21" s="530" t="s">
        <v>550</v>
      </c>
      <c r="QVF21" s="530" t="s">
        <v>550</v>
      </c>
      <c r="QVG21" s="530" t="s">
        <v>550</v>
      </c>
      <c r="QVH21" s="530" t="s">
        <v>550</v>
      </c>
      <c r="QVI21" s="530" t="s">
        <v>550</v>
      </c>
      <c r="QVJ21" s="530" t="s">
        <v>550</v>
      </c>
      <c r="QVK21" s="530" t="s">
        <v>550</v>
      </c>
      <c r="QVL21" s="530" t="s">
        <v>550</v>
      </c>
      <c r="QVM21" s="530" t="s">
        <v>550</v>
      </c>
      <c r="QVN21" s="530" t="s">
        <v>550</v>
      </c>
      <c r="QVO21" s="530" t="s">
        <v>550</v>
      </c>
      <c r="QVP21" s="530" t="s">
        <v>550</v>
      </c>
      <c r="QVQ21" s="530" t="s">
        <v>550</v>
      </c>
      <c r="QVR21" s="530" t="s">
        <v>550</v>
      </c>
      <c r="QVS21" s="530" t="s">
        <v>550</v>
      </c>
      <c r="QVT21" s="530" t="s">
        <v>550</v>
      </c>
      <c r="QVU21" s="530" t="s">
        <v>550</v>
      </c>
      <c r="QVV21" s="530" t="s">
        <v>550</v>
      </c>
      <c r="QVW21" s="530" t="s">
        <v>550</v>
      </c>
      <c r="QVX21" s="530" t="s">
        <v>550</v>
      </c>
      <c r="QVY21" s="530" t="s">
        <v>550</v>
      </c>
      <c r="QVZ21" s="530" t="s">
        <v>550</v>
      </c>
      <c r="QWA21" s="530" t="s">
        <v>550</v>
      </c>
      <c r="QWB21" s="530" t="s">
        <v>550</v>
      </c>
      <c r="QWC21" s="530" t="s">
        <v>550</v>
      </c>
      <c r="QWD21" s="530" t="s">
        <v>550</v>
      </c>
      <c r="QWE21" s="530" t="s">
        <v>550</v>
      </c>
      <c r="QWF21" s="530" t="s">
        <v>550</v>
      </c>
      <c r="QWG21" s="530" t="s">
        <v>550</v>
      </c>
      <c r="QWH21" s="530" t="s">
        <v>550</v>
      </c>
      <c r="QWI21" s="530" t="s">
        <v>550</v>
      </c>
      <c r="QWJ21" s="530" t="s">
        <v>550</v>
      </c>
      <c r="QWK21" s="530" t="s">
        <v>550</v>
      </c>
      <c r="QWL21" s="530" t="s">
        <v>550</v>
      </c>
      <c r="QWM21" s="530" t="s">
        <v>550</v>
      </c>
      <c r="QWN21" s="530" t="s">
        <v>550</v>
      </c>
      <c r="QWO21" s="530" t="s">
        <v>550</v>
      </c>
      <c r="QWP21" s="530" t="s">
        <v>550</v>
      </c>
      <c r="QWQ21" s="530" t="s">
        <v>550</v>
      </c>
      <c r="QWR21" s="530" t="s">
        <v>550</v>
      </c>
      <c r="QWS21" s="530" t="s">
        <v>550</v>
      </c>
      <c r="QWT21" s="530" t="s">
        <v>550</v>
      </c>
      <c r="QWU21" s="530" t="s">
        <v>550</v>
      </c>
      <c r="QWV21" s="530" t="s">
        <v>550</v>
      </c>
      <c r="QWW21" s="530" t="s">
        <v>550</v>
      </c>
      <c r="QWX21" s="530" t="s">
        <v>550</v>
      </c>
      <c r="QWY21" s="530" t="s">
        <v>550</v>
      </c>
      <c r="QWZ21" s="530" t="s">
        <v>550</v>
      </c>
      <c r="QXA21" s="530" t="s">
        <v>550</v>
      </c>
      <c r="QXB21" s="530" t="s">
        <v>550</v>
      </c>
      <c r="QXC21" s="530" t="s">
        <v>550</v>
      </c>
      <c r="QXD21" s="530" t="s">
        <v>550</v>
      </c>
      <c r="QXE21" s="530" t="s">
        <v>550</v>
      </c>
      <c r="QXF21" s="530" t="s">
        <v>550</v>
      </c>
      <c r="QXG21" s="530" t="s">
        <v>550</v>
      </c>
      <c r="QXH21" s="530" t="s">
        <v>550</v>
      </c>
      <c r="QXI21" s="530" t="s">
        <v>550</v>
      </c>
      <c r="QXJ21" s="530" t="s">
        <v>550</v>
      </c>
      <c r="QXK21" s="530" t="s">
        <v>550</v>
      </c>
      <c r="QXL21" s="530" t="s">
        <v>550</v>
      </c>
      <c r="QXM21" s="530" t="s">
        <v>550</v>
      </c>
      <c r="QXN21" s="530" t="s">
        <v>550</v>
      </c>
      <c r="QXO21" s="530" t="s">
        <v>550</v>
      </c>
      <c r="QXP21" s="530" t="s">
        <v>550</v>
      </c>
      <c r="QXQ21" s="530" t="s">
        <v>550</v>
      </c>
      <c r="QXR21" s="530" t="s">
        <v>550</v>
      </c>
      <c r="QXS21" s="530" t="s">
        <v>550</v>
      </c>
      <c r="QXT21" s="530" t="s">
        <v>550</v>
      </c>
      <c r="QXU21" s="530" t="s">
        <v>550</v>
      </c>
      <c r="QXV21" s="530" t="s">
        <v>550</v>
      </c>
      <c r="QXW21" s="530" t="s">
        <v>550</v>
      </c>
      <c r="QXX21" s="530" t="s">
        <v>550</v>
      </c>
      <c r="QXY21" s="530" t="s">
        <v>550</v>
      </c>
      <c r="QXZ21" s="530" t="s">
        <v>550</v>
      </c>
      <c r="QYA21" s="530" t="s">
        <v>550</v>
      </c>
      <c r="QYB21" s="530" t="s">
        <v>550</v>
      </c>
      <c r="QYC21" s="530" t="s">
        <v>550</v>
      </c>
      <c r="QYD21" s="530" t="s">
        <v>550</v>
      </c>
      <c r="QYE21" s="530" t="s">
        <v>550</v>
      </c>
      <c r="QYF21" s="530" t="s">
        <v>550</v>
      </c>
      <c r="QYG21" s="530" t="s">
        <v>550</v>
      </c>
      <c r="QYH21" s="530" t="s">
        <v>550</v>
      </c>
      <c r="QYI21" s="530" t="s">
        <v>550</v>
      </c>
      <c r="QYJ21" s="530" t="s">
        <v>550</v>
      </c>
      <c r="QYK21" s="530" t="s">
        <v>550</v>
      </c>
      <c r="QYL21" s="530" t="s">
        <v>550</v>
      </c>
      <c r="QYM21" s="530" t="s">
        <v>550</v>
      </c>
      <c r="QYN21" s="530" t="s">
        <v>550</v>
      </c>
      <c r="QYO21" s="530" t="s">
        <v>550</v>
      </c>
      <c r="QYP21" s="530" t="s">
        <v>550</v>
      </c>
      <c r="QYQ21" s="530" t="s">
        <v>550</v>
      </c>
      <c r="QYR21" s="530" t="s">
        <v>550</v>
      </c>
      <c r="QYS21" s="530" t="s">
        <v>550</v>
      </c>
      <c r="QYT21" s="530" t="s">
        <v>550</v>
      </c>
      <c r="QYU21" s="530" t="s">
        <v>550</v>
      </c>
      <c r="QYV21" s="530" t="s">
        <v>550</v>
      </c>
      <c r="QYW21" s="530" t="s">
        <v>550</v>
      </c>
      <c r="QYX21" s="530" t="s">
        <v>550</v>
      </c>
      <c r="QYY21" s="530" t="s">
        <v>550</v>
      </c>
      <c r="QYZ21" s="530" t="s">
        <v>550</v>
      </c>
      <c r="QZA21" s="530" t="s">
        <v>550</v>
      </c>
      <c r="QZB21" s="530" t="s">
        <v>550</v>
      </c>
      <c r="QZC21" s="530" t="s">
        <v>550</v>
      </c>
      <c r="QZD21" s="530" t="s">
        <v>550</v>
      </c>
      <c r="QZE21" s="530" t="s">
        <v>550</v>
      </c>
      <c r="QZF21" s="530" t="s">
        <v>550</v>
      </c>
      <c r="QZG21" s="530" t="s">
        <v>550</v>
      </c>
      <c r="QZH21" s="530" t="s">
        <v>550</v>
      </c>
      <c r="QZI21" s="530" t="s">
        <v>550</v>
      </c>
      <c r="QZJ21" s="530" t="s">
        <v>550</v>
      </c>
      <c r="QZK21" s="530" t="s">
        <v>550</v>
      </c>
      <c r="QZL21" s="530" t="s">
        <v>550</v>
      </c>
      <c r="QZM21" s="530" t="s">
        <v>550</v>
      </c>
      <c r="QZN21" s="530" t="s">
        <v>550</v>
      </c>
      <c r="QZO21" s="530" t="s">
        <v>550</v>
      </c>
      <c r="QZP21" s="530" t="s">
        <v>550</v>
      </c>
      <c r="QZQ21" s="530" t="s">
        <v>550</v>
      </c>
      <c r="QZR21" s="530" t="s">
        <v>550</v>
      </c>
      <c r="QZS21" s="530" t="s">
        <v>550</v>
      </c>
      <c r="QZT21" s="530" t="s">
        <v>550</v>
      </c>
      <c r="QZU21" s="530" t="s">
        <v>550</v>
      </c>
      <c r="QZV21" s="530" t="s">
        <v>550</v>
      </c>
      <c r="QZW21" s="530" t="s">
        <v>550</v>
      </c>
      <c r="QZX21" s="530" t="s">
        <v>550</v>
      </c>
      <c r="QZY21" s="530" t="s">
        <v>550</v>
      </c>
      <c r="QZZ21" s="530" t="s">
        <v>550</v>
      </c>
      <c r="RAA21" s="530" t="s">
        <v>550</v>
      </c>
      <c r="RAB21" s="530" t="s">
        <v>550</v>
      </c>
      <c r="RAC21" s="530" t="s">
        <v>550</v>
      </c>
      <c r="RAD21" s="530" t="s">
        <v>550</v>
      </c>
      <c r="RAE21" s="530" t="s">
        <v>550</v>
      </c>
      <c r="RAF21" s="530" t="s">
        <v>550</v>
      </c>
      <c r="RAG21" s="530" t="s">
        <v>550</v>
      </c>
      <c r="RAH21" s="530" t="s">
        <v>550</v>
      </c>
      <c r="RAI21" s="530" t="s">
        <v>550</v>
      </c>
      <c r="RAJ21" s="530" t="s">
        <v>550</v>
      </c>
      <c r="RAK21" s="530" t="s">
        <v>550</v>
      </c>
      <c r="RAL21" s="530" t="s">
        <v>550</v>
      </c>
      <c r="RAM21" s="530" t="s">
        <v>550</v>
      </c>
      <c r="RAN21" s="530" t="s">
        <v>550</v>
      </c>
      <c r="RAO21" s="530" t="s">
        <v>550</v>
      </c>
      <c r="RAP21" s="530" t="s">
        <v>550</v>
      </c>
      <c r="RAQ21" s="530" t="s">
        <v>550</v>
      </c>
      <c r="RAR21" s="530" t="s">
        <v>550</v>
      </c>
      <c r="RAS21" s="530" t="s">
        <v>550</v>
      </c>
      <c r="RAT21" s="530" t="s">
        <v>550</v>
      </c>
      <c r="RAU21" s="530" t="s">
        <v>550</v>
      </c>
      <c r="RAV21" s="530" t="s">
        <v>550</v>
      </c>
      <c r="RAW21" s="530" t="s">
        <v>550</v>
      </c>
      <c r="RAX21" s="530" t="s">
        <v>550</v>
      </c>
      <c r="RAY21" s="530" t="s">
        <v>550</v>
      </c>
      <c r="RAZ21" s="530" t="s">
        <v>550</v>
      </c>
      <c r="RBA21" s="530" t="s">
        <v>550</v>
      </c>
      <c r="RBB21" s="530" t="s">
        <v>550</v>
      </c>
      <c r="RBC21" s="530" t="s">
        <v>550</v>
      </c>
      <c r="RBD21" s="530" t="s">
        <v>550</v>
      </c>
      <c r="RBE21" s="530" t="s">
        <v>550</v>
      </c>
      <c r="RBF21" s="530" t="s">
        <v>550</v>
      </c>
      <c r="RBG21" s="530" t="s">
        <v>550</v>
      </c>
      <c r="RBH21" s="530" t="s">
        <v>550</v>
      </c>
      <c r="RBI21" s="530" t="s">
        <v>550</v>
      </c>
      <c r="RBJ21" s="530" t="s">
        <v>550</v>
      </c>
      <c r="RBK21" s="530" t="s">
        <v>550</v>
      </c>
      <c r="RBL21" s="530" t="s">
        <v>550</v>
      </c>
      <c r="RBM21" s="530" t="s">
        <v>550</v>
      </c>
      <c r="RBN21" s="530" t="s">
        <v>550</v>
      </c>
      <c r="RBO21" s="530" t="s">
        <v>550</v>
      </c>
      <c r="RBP21" s="530" t="s">
        <v>550</v>
      </c>
      <c r="RBQ21" s="530" t="s">
        <v>550</v>
      </c>
      <c r="RBR21" s="530" t="s">
        <v>550</v>
      </c>
      <c r="RBS21" s="530" t="s">
        <v>550</v>
      </c>
      <c r="RBT21" s="530" t="s">
        <v>550</v>
      </c>
      <c r="RBU21" s="530" t="s">
        <v>550</v>
      </c>
      <c r="RBV21" s="530" t="s">
        <v>550</v>
      </c>
      <c r="RBW21" s="530" t="s">
        <v>550</v>
      </c>
      <c r="RBX21" s="530" t="s">
        <v>550</v>
      </c>
      <c r="RBY21" s="530" t="s">
        <v>550</v>
      </c>
      <c r="RBZ21" s="530" t="s">
        <v>550</v>
      </c>
      <c r="RCA21" s="530" t="s">
        <v>550</v>
      </c>
      <c r="RCB21" s="530" t="s">
        <v>550</v>
      </c>
      <c r="RCC21" s="530" t="s">
        <v>550</v>
      </c>
      <c r="RCD21" s="530" t="s">
        <v>550</v>
      </c>
      <c r="RCE21" s="530" t="s">
        <v>550</v>
      </c>
      <c r="RCF21" s="530" t="s">
        <v>550</v>
      </c>
      <c r="RCG21" s="530" t="s">
        <v>550</v>
      </c>
      <c r="RCH21" s="530" t="s">
        <v>550</v>
      </c>
      <c r="RCI21" s="530" t="s">
        <v>550</v>
      </c>
      <c r="RCJ21" s="530" t="s">
        <v>550</v>
      </c>
      <c r="RCK21" s="530" t="s">
        <v>550</v>
      </c>
      <c r="RCL21" s="530" t="s">
        <v>550</v>
      </c>
      <c r="RCM21" s="530" t="s">
        <v>550</v>
      </c>
      <c r="RCN21" s="530" t="s">
        <v>550</v>
      </c>
      <c r="RCO21" s="530" t="s">
        <v>550</v>
      </c>
      <c r="RCP21" s="530" t="s">
        <v>550</v>
      </c>
      <c r="RCQ21" s="530" t="s">
        <v>550</v>
      </c>
      <c r="RCR21" s="530" t="s">
        <v>550</v>
      </c>
      <c r="RCS21" s="530" t="s">
        <v>550</v>
      </c>
      <c r="RCT21" s="530" t="s">
        <v>550</v>
      </c>
      <c r="RCU21" s="530" t="s">
        <v>550</v>
      </c>
      <c r="RCV21" s="530" t="s">
        <v>550</v>
      </c>
      <c r="RCW21" s="530" t="s">
        <v>550</v>
      </c>
      <c r="RCX21" s="530" t="s">
        <v>550</v>
      </c>
      <c r="RCY21" s="530" t="s">
        <v>550</v>
      </c>
      <c r="RCZ21" s="530" t="s">
        <v>550</v>
      </c>
      <c r="RDA21" s="530" t="s">
        <v>550</v>
      </c>
      <c r="RDB21" s="530" t="s">
        <v>550</v>
      </c>
      <c r="RDC21" s="530" t="s">
        <v>550</v>
      </c>
      <c r="RDD21" s="530" t="s">
        <v>550</v>
      </c>
      <c r="RDE21" s="530" t="s">
        <v>550</v>
      </c>
      <c r="RDF21" s="530" t="s">
        <v>550</v>
      </c>
      <c r="RDG21" s="530" t="s">
        <v>550</v>
      </c>
      <c r="RDH21" s="530" t="s">
        <v>550</v>
      </c>
      <c r="RDI21" s="530" t="s">
        <v>550</v>
      </c>
      <c r="RDJ21" s="530" t="s">
        <v>550</v>
      </c>
      <c r="RDK21" s="530" t="s">
        <v>550</v>
      </c>
      <c r="RDL21" s="530" t="s">
        <v>550</v>
      </c>
      <c r="RDM21" s="530" t="s">
        <v>550</v>
      </c>
      <c r="RDN21" s="530" t="s">
        <v>550</v>
      </c>
      <c r="RDO21" s="530" t="s">
        <v>550</v>
      </c>
      <c r="RDP21" s="530" t="s">
        <v>550</v>
      </c>
      <c r="RDQ21" s="530" t="s">
        <v>550</v>
      </c>
      <c r="RDR21" s="530" t="s">
        <v>550</v>
      </c>
      <c r="RDS21" s="530" t="s">
        <v>550</v>
      </c>
      <c r="RDT21" s="530" t="s">
        <v>550</v>
      </c>
      <c r="RDU21" s="530" t="s">
        <v>550</v>
      </c>
      <c r="RDV21" s="530" t="s">
        <v>550</v>
      </c>
      <c r="RDW21" s="530" t="s">
        <v>550</v>
      </c>
      <c r="RDX21" s="530" t="s">
        <v>550</v>
      </c>
      <c r="RDY21" s="530" t="s">
        <v>550</v>
      </c>
      <c r="RDZ21" s="530" t="s">
        <v>550</v>
      </c>
      <c r="REA21" s="530" t="s">
        <v>550</v>
      </c>
      <c r="REB21" s="530" t="s">
        <v>550</v>
      </c>
      <c r="REC21" s="530" t="s">
        <v>550</v>
      </c>
      <c r="RED21" s="530" t="s">
        <v>550</v>
      </c>
      <c r="REE21" s="530" t="s">
        <v>550</v>
      </c>
      <c r="REF21" s="530" t="s">
        <v>550</v>
      </c>
      <c r="REG21" s="530" t="s">
        <v>550</v>
      </c>
      <c r="REH21" s="530" t="s">
        <v>550</v>
      </c>
      <c r="REI21" s="530" t="s">
        <v>550</v>
      </c>
      <c r="REJ21" s="530" t="s">
        <v>550</v>
      </c>
      <c r="REK21" s="530" t="s">
        <v>550</v>
      </c>
      <c r="REL21" s="530" t="s">
        <v>550</v>
      </c>
      <c r="REM21" s="530" t="s">
        <v>550</v>
      </c>
      <c r="REN21" s="530" t="s">
        <v>550</v>
      </c>
      <c r="REO21" s="530" t="s">
        <v>550</v>
      </c>
      <c r="REP21" s="530" t="s">
        <v>550</v>
      </c>
      <c r="REQ21" s="530" t="s">
        <v>550</v>
      </c>
      <c r="RER21" s="530" t="s">
        <v>550</v>
      </c>
      <c r="RES21" s="530" t="s">
        <v>550</v>
      </c>
      <c r="RET21" s="530" t="s">
        <v>550</v>
      </c>
      <c r="REU21" s="530" t="s">
        <v>550</v>
      </c>
      <c r="REV21" s="530" t="s">
        <v>550</v>
      </c>
      <c r="REW21" s="530" t="s">
        <v>550</v>
      </c>
      <c r="REX21" s="530" t="s">
        <v>550</v>
      </c>
      <c r="REY21" s="530" t="s">
        <v>550</v>
      </c>
      <c r="REZ21" s="530" t="s">
        <v>550</v>
      </c>
      <c r="RFA21" s="530" t="s">
        <v>550</v>
      </c>
      <c r="RFB21" s="530" t="s">
        <v>550</v>
      </c>
      <c r="RFC21" s="530" t="s">
        <v>550</v>
      </c>
      <c r="RFD21" s="530" t="s">
        <v>550</v>
      </c>
      <c r="RFE21" s="530" t="s">
        <v>550</v>
      </c>
      <c r="RFF21" s="530" t="s">
        <v>550</v>
      </c>
      <c r="RFG21" s="530" t="s">
        <v>550</v>
      </c>
      <c r="RFH21" s="530" t="s">
        <v>550</v>
      </c>
      <c r="RFI21" s="530" t="s">
        <v>550</v>
      </c>
      <c r="RFJ21" s="530" t="s">
        <v>550</v>
      </c>
      <c r="RFK21" s="530" t="s">
        <v>550</v>
      </c>
      <c r="RFL21" s="530" t="s">
        <v>550</v>
      </c>
      <c r="RFM21" s="530" t="s">
        <v>550</v>
      </c>
      <c r="RFN21" s="530" t="s">
        <v>550</v>
      </c>
      <c r="RFO21" s="530" t="s">
        <v>550</v>
      </c>
      <c r="RFP21" s="530" t="s">
        <v>550</v>
      </c>
      <c r="RFQ21" s="530" t="s">
        <v>550</v>
      </c>
      <c r="RFR21" s="530" t="s">
        <v>550</v>
      </c>
      <c r="RFS21" s="530" t="s">
        <v>550</v>
      </c>
      <c r="RFT21" s="530" t="s">
        <v>550</v>
      </c>
      <c r="RFU21" s="530" t="s">
        <v>550</v>
      </c>
      <c r="RFV21" s="530" t="s">
        <v>550</v>
      </c>
      <c r="RFW21" s="530" t="s">
        <v>550</v>
      </c>
      <c r="RFX21" s="530" t="s">
        <v>550</v>
      </c>
      <c r="RFY21" s="530" t="s">
        <v>550</v>
      </c>
      <c r="RFZ21" s="530" t="s">
        <v>550</v>
      </c>
      <c r="RGA21" s="530" t="s">
        <v>550</v>
      </c>
      <c r="RGB21" s="530" t="s">
        <v>550</v>
      </c>
      <c r="RGC21" s="530" t="s">
        <v>550</v>
      </c>
      <c r="RGD21" s="530" t="s">
        <v>550</v>
      </c>
      <c r="RGE21" s="530" t="s">
        <v>550</v>
      </c>
      <c r="RGF21" s="530" t="s">
        <v>550</v>
      </c>
      <c r="RGG21" s="530" t="s">
        <v>550</v>
      </c>
      <c r="RGH21" s="530" t="s">
        <v>550</v>
      </c>
      <c r="RGI21" s="530" t="s">
        <v>550</v>
      </c>
      <c r="RGJ21" s="530" t="s">
        <v>550</v>
      </c>
      <c r="RGK21" s="530" t="s">
        <v>550</v>
      </c>
      <c r="RGL21" s="530" t="s">
        <v>550</v>
      </c>
      <c r="RGM21" s="530" t="s">
        <v>550</v>
      </c>
      <c r="RGN21" s="530" t="s">
        <v>550</v>
      </c>
      <c r="RGO21" s="530" t="s">
        <v>550</v>
      </c>
      <c r="RGP21" s="530" t="s">
        <v>550</v>
      </c>
      <c r="RGQ21" s="530" t="s">
        <v>550</v>
      </c>
      <c r="RGR21" s="530" t="s">
        <v>550</v>
      </c>
      <c r="RGS21" s="530" t="s">
        <v>550</v>
      </c>
      <c r="RGT21" s="530" t="s">
        <v>550</v>
      </c>
      <c r="RGU21" s="530" t="s">
        <v>550</v>
      </c>
      <c r="RGV21" s="530" t="s">
        <v>550</v>
      </c>
      <c r="RGW21" s="530" t="s">
        <v>550</v>
      </c>
      <c r="RGX21" s="530" t="s">
        <v>550</v>
      </c>
      <c r="RGY21" s="530" t="s">
        <v>550</v>
      </c>
      <c r="RGZ21" s="530" t="s">
        <v>550</v>
      </c>
      <c r="RHA21" s="530" t="s">
        <v>550</v>
      </c>
      <c r="RHB21" s="530" t="s">
        <v>550</v>
      </c>
      <c r="RHC21" s="530" t="s">
        <v>550</v>
      </c>
      <c r="RHD21" s="530" t="s">
        <v>550</v>
      </c>
      <c r="RHE21" s="530" t="s">
        <v>550</v>
      </c>
      <c r="RHF21" s="530" t="s">
        <v>550</v>
      </c>
      <c r="RHG21" s="530" t="s">
        <v>550</v>
      </c>
      <c r="RHH21" s="530" t="s">
        <v>550</v>
      </c>
      <c r="RHI21" s="530" t="s">
        <v>550</v>
      </c>
      <c r="RHJ21" s="530" t="s">
        <v>550</v>
      </c>
      <c r="RHK21" s="530" t="s">
        <v>550</v>
      </c>
      <c r="RHL21" s="530" t="s">
        <v>550</v>
      </c>
      <c r="RHM21" s="530" t="s">
        <v>550</v>
      </c>
      <c r="RHN21" s="530" t="s">
        <v>550</v>
      </c>
      <c r="RHO21" s="530" t="s">
        <v>550</v>
      </c>
      <c r="RHP21" s="530" t="s">
        <v>550</v>
      </c>
      <c r="RHQ21" s="530" t="s">
        <v>550</v>
      </c>
      <c r="RHR21" s="530" t="s">
        <v>550</v>
      </c>
      <c r="RHS21" s="530" t="s">
        <v>550</v>
      </c>
      <c r="RHT21" s="530" t="s">
        <v>550</v>
      </c>
      <c r="RHU21" s="530" t="s">
        <v>550</v>
      </c>
      <c r="RHV21" s="530" t="s">
        <v>550</v>
      </c>
      <c r="RHW21" s="530" t="s">
        <v>550</v>
      </c>
      <c r="RHX21" s="530" t="s">
        <v>550</v>
      </c>
      <c r="RHY21" s="530" t="s">
        <v>550</v>
      </c>
      <c r="RHZ21" s="530" t="s">
        <v>550</v>
      </c>
      <c r="RIA21" s="530" t="s">
        <v>550</v>
      </c>
      <c r="RIB21" s="530" t="s">
        <v>550</v>
      </c>
      <c r="RIC21" s="530" t="s">
        <v>550</v>
      </c>
      <c r="RID21" s="530" t="s">
        <v>550</v>
      </c>
      <c r="RIE21" s="530" t="s">
        <v>550</v>
      </c>
      <c r="RIF21" s="530" t="s">
        <v>550</v>
      </c>
      <c r="RIG21" s="530" t="s">
        <v>550</v>
      </c>
      <c r="RIH21" s="530" t="s">
        <v>550</v>
      </c>
      <c r="RII21" s="530" t="s">
        <v>550</v>
      </c>
      <c r="RIJ21" s="530" t="s">
        <v>550</v>
      </c>
      <c r="RIK21" s="530" t="s">
        <v>550</v>
      </c>
      <c r="RIL21" s="530" t="s">
        <v>550</v>
      </c>
      <c r="RIM21" s="530" t="s">
        <v>550</v>
      </c>
      <c r="RIN21" s="530" t="s">
        <v>550</v>
      </c>
      <c r="RIO21" s="530" t="s">
        <v>550</v>
      </c>
      <c r="RIP21" s="530" t="s">
        <v>550</v>
      </c>
      <c r="RIQ21" s="530" t="s">
        <v>550</v>
      </c>
      <c r="RIR21" s="530" t="s">
        <v>550</v>
      </c>
      <c r="RIS21" s="530" t="s">
        <v>550</v>
      </c>
      <c r="RIT21" s="530" t="s">
        <v>550</v>
      </c>
      <c r="RIU21" s="530" t="s">
        <v>550</v>
      </c>
      <c r="RIV21" s="530" t="s">
        <v>550</v>
      </c>
      <c r="RIW21" s="530" t="s">
        <v>550</v>
      </c>
      <c r="RIX21" s="530" t="s">
        <v>550</v>
      </c>
      <c r="RIY21" s="530" t="s">
        <v>550</v>
      </c>
      <c r="RIZ21" s="530" t="s">
        <v>550</v>
      </c>
      <c r="RJA21" s="530" t="s">
        <v>550</v>
      </c>
      <c r="RJB21" s="530" t="s">
        <v>550</v>
      </c>
      <c r="RJC21" s="530" t="s">
        <v>550</v>
      </c>
      <c r="RJD21" s="530" t="s">
        <v>550</v>
      </c>
      <c r="RJE21" s="530" t="s">
        <v>550</v>
      </c>
      <c r="RJF21" s="530" t="s">
        <v>550</v>
      </c>
      <c r="RJG21" s="530" t="s">
        <v>550</v>
      </c>
      <c r="RJH21" s="530" t="s">
        <v>550</v>
      </c>
      <c r="RJI21" s="530" t="s">
        <v>550</v>
      </c>
      <c r="RJJ21" s="530" t="s">
        <v>550</v>
      </c>
      <c r="RJK21" s="530" t="s">
        <v>550</v>
      </c>
      <c r="RJL21" s="530" t="s">
        <v>550</v>
      </c>
      <c r="RJM21" s="530" t="s">
        <v>550</v>
      </c>
      <c r="RJN21" s="530" t="s">
        <v>550</v>
      </c>
      <c r="RJO21" s="530" t="s">
        <v>550</v>
      </c>
      <c r="RJP21" s="530" t="s">
        <v>550</v>
      </c>
      <c r="RJQ21" s="530" t="s">
        <v>550</v>
      </c>
      <c r="RJR21" s="530" t="s">
        <v>550</v>
      </c>
      <c r="RJS21" s="530" t="s">
        <v>550</v>
      </c>
      <c r="RJT21" s="530" t="s">
        <v>550</v>
      </c>
      <c r="RJU21" s="530" t="s">
        <v>550</v>
      </c>
      <c r="RJV21" s="530" t="s">
        <v>550</v>
      </c>
      <c r="RJW21" s="530" t="s">
        <v>550</v>
      </c>
      <c r="RJX21" s="530" t="s">
        <v>550</v>
      </c>
      <c r="RJY21" s="530" t="s">
        <v>550</v>
      </c>
      <c r="RJZ21" s="530" t="s">
        <v>550</v>
      </c>
      <c r="RKA21" s="530" t="s">
        <v>550</v>
      </c>
      <c r="RKB21" s="530" t="s">
        <v>550</v>
      </c>
      <c r="RKC21" s="530" t="s">
        <v>550</v>
      </c>
      <c r="RKD21" s="530" t="s">
        <v>550</v>
      </c>
      <c r="RKE21" s="530" t="s">
        <v>550</v>
      </c>
      <c r="RKF21" s="530" t="s">
        <v>550</v>
      </c>
      <c r="RKG21" s="530" t="s">
        <v>550</v>
      </c>
      <c r="RKH21" s="530" t="s">
        <v>550</v>
      </c>
      <c r="RKI21" s="530" t="s">
        <v>550</v>
      </c>
      <c r="RKJ21" s="530" t="s">
        <v>550</v>
      </c>
      <c r="RKK21" s="530" t="s">
        <v>550</v>
      </c>
      <c r="RKL21" s="530" t="s">
        <v>550</v>
      </c>
      <c r="RKM21" s="530" t="s">
        <v>550</v>
      </c>
      <c r="RKN21" s="530" t="s">
        <v>550</v>
      </c>
      <c r="RKO21" s="530" t="s">
        <v>550</v>
      </c>
      <c r="RKP21" s="530" t="s">
        <v>550</v>
      </c>
      <c r="RKQ21" s="530" t="s">
        <v>550</v>
      </c>
      <c r="RKR21" s="530" t="s">
        <v>550</v>
      </c>
      <c r="RKS21" s="530" t="s">
        <v>550</v>
      </c>
      <c r="RKT21" s="530" t="s">
        <v>550</v>
      </c>
      <c r="RKU21" s="530" t="s">
        <v>550</v>
      </c>
      <c r="RKV21" s="530" t="s">
        <v>550</v>
      </c>
      <c r="RKW21" s="530" t="s">
        <v>550</v>
      </c>
      <c r="RKX21" s="530" t="s">
        <v>550</v>
      </c>
      <c r="RKY21" s="530" t="s">
        <v>550</v>
      </c>
      <c r="RKZ21" s="530" t="s">
        <v>550</v>
      </c>
      <c r="RLA21" s="530" t="s">
        <v>550</v>
      </c>
      <c r="RLB21" s="530" t="s">
        <v>550</v>
      </c>
      <c r="RLC21" s="530" t="s">
        <v>550</v>
      </c>
      <c r="RLD21" s="530" t="s">
        <v>550</v>
      </c>
      <c r="RLE21" s="530" t="s">
        <v>550</v>
      </c>
      <c r="RLF21" s="530" t="s">
        <v>550</v>
      </c>
      <c r="RLG21" s="530" t="s">
        <v>550</v>
      </c>
      <c r="RLH21" s="530" t="s">
        <v>550</v>
      </c>
      <c r="RLI21" s="530" t="s">
        <v>550</v>
      </c>
      <c r="RLJ21" s="530" t="s">
        <v>550</v>
      </c>
      <c r="RLK21" s="530" t="s">
        <v>550</v>
      </c>
      <c r="RLL21" s="530" t="s">
        <v>550</v>
      </c>
      <c r="RLM21" s="530" t="s">
        <v>550</v>
      </c>
      <c r="RLN21" s="530" t="s">
        <v>550</v>
      </c>
      <c r="RLO21" s="530" t="s">
        <v>550</v>
      </c>
      <c r="RLP21" s="530" t="s">
        <v>550</v>
      </c>
      <c r="RLQ21" s="530" t="s">
        <v>550</v>
      </c>
      <c r="RLR21" s="530" t="s">
        <v>550</v>
      </c>
      <c r="RLS21" s="530" t="s">
        <v>550</v>
      </c>
      <c r="RLT21" s="530" t="s">
        <v>550</v>
      </c>
      <c r="RLU21" s="530" t="s">
        <v>550</v>
      </c>
      <c r="RLV21" s="530" t="s">
        <v>550</v>
      </c>
      <c r="RLW21" s="530" t="s">
        <v>550</v>
      </c>
      <c r="RLX21" s="530" t="s">
        <v>550</v>
      </c>
      <c r="RLY21" s="530" t="s">
        <v>550</v>
      </c>
      <c r="RLZ21" s="530" t="s">
        <v>550</v>
      </c>
      <c r="RMA21" s="530" t="s">
        <v>550</v>
      </c>
      <c r="RMB21" s="530" t="s">
        <v>550</v>
      </c>
      <c r="RMC21" s="530" t="s">
        <v>550</v>
      </c>
      <c r="RMD21" s="530" t="s">
        <v>550</v>
      </c>
      <c r="RME21" s="530" t="s">
        <v>550</v>
      </c>
      <c r="RMF21" s="530" t="s">
        <v>550</v>
      </c>
      <c r="RMG21" s="530" t="s">
        <v>550</v>
      </c>
      <c r="RMH21" s="530" t="s">
        <v>550</v>
      </c>
      <c r="RMI21" s="530" t="s">
        <v>550</v>
      </c>
      <c r="RMJ21" s="530" t="s">
        <v>550</v>
      </c>
      <c r="RMK21" s="530" t="s">
        <v>550</v>
      </c>
      <c r="RML21" s="530" t="s">
        <v>550</v>
      </c>
      <c r="RMM21" s="530" t="s">
        <v>550</v>
      </c>
      <c r="RMN21" s="530" t="s">
        <v>550</v>
      </c>
      <c r="RMO21" s="530" t="s">
        <v>550</v>
      </c>
      <c r="RMP21" s="530" t="s">
        <v>550</v>
      </c>
      <c r="RMQ21" s="530" t="s">
        <v>550</v>
      </c>
      <c r="RMR21" s="530" t="s">
        <v>550</v>
      </c>
      <c r="RMS21" s="530" t="s">
        <v>550</v>
      </c>
      <c r="RMT21" s="530" t="s">
        <v>550</v>
      </c>
      <c r="RMU21" s="530" t="s">
        <v>550</v>
      </c>
      <c r="RMV21" s="530" t="s">
        <v>550</v>
      </c>
      <c r="RMW21" s="530" t="s">
        <v>550</v>
      </c>
      <c r="RMX21" s="530" t="s">
        <v>550</v>
      </c>
      <c r="RMY21" s="530" t="s">
        <v>550</v>
      </c>
      <c r="RMZ21" s="530" t="s">
        <v>550</v>
      </c>
      <c r="RNA21" s="530" t="s">
        <v>550</v>
      </c>
      <c r="RNB21" s="530" t="s">
        <v>550</v>
      </c>
      <c r="RNC21" s="530" t="s">
        <v>550</v>
      </c>
      <c r="RND21" s="530" t="s">
        <v>550</v>
      </c>
      <c r="RNE21" s="530" t="s">
        <v>550</v>
      </c>
      <c r="RNF21" s="530" t="s">
        <v>550</v>
      </c>
      <c r="RNG21" s="530" t="s">
        <v>550</v>
      </c>
      <c r="RNH21" s="530" t="s">
        <v>550</v>
      </c>
      <c r="RNI21" s="530" t="s">
        <v>550</v>
      </c>
      <c r="RNJ21" s="530" t="s">
        <v>550</v>
      </c>
      <c r="RNK21" s="530" t="s">
        <v>550</v>
      </c>
      <c r="RNL21" s="530" t="s">
        <v>550</v>
      </c>
      <c r="RNM21" s="530" t="s">
        <v>550</v>
      </c>
      <c r="RNN21" s="530" t="s">
        <v>550</v>
      </c>
      <c r="RNO21" s="530" t="s">
        <v>550</v>
      </c>
      <c r="RNP21" s="530" t="s">
        <v>550</v>
      </c>
      <c r="RNQ21" s="530" t="s">
        <v>550</v>
      </c>
      <c r="RNR21" s="530" t="s">
        <v>550</v>
      </c>
      <c r="RNS21" s="530" t="s">
        <v>550</v>
      </c>
      <c r="RNT21" s="530" t="s">
        <v>550</v>
      </c>
      <c r="RNU21" s="530" t="s">
        <v>550</v>
      </c>
      <c r="RNV21" s="530" t="s">
        <v>550</v>
      </c>
      <c r="RNW21" s="530" t="s">
        <v>550</v>
      </c>
      <c r="RNX21" s="530" t="s">
        <v>550</v>
      </c>
      <c r="RNY21" s="530" t="s">
        <v>550</v>
      </c>
      <c r="RNZ21" s="530" t="s">
        <v>550</v>
      </c>
      <c r="ROA21" s="530" t="s">
        <v>550</v>
      </c>
      <c r="ROB21" s="530" t="s">
        <v>550</v>
      </c>
      <c r="ROC21" s="530" t="s">
        <v>550</v>
      </c>
      <c r="ROD21" s="530" t="s">
        <v>550</v>
      </c>
      <c r="ROE21" s="530" t="s">
        <v>550</v>
      </c>
      <c r="ROF21" s="530" t="s">
        <v>550</v>
      </c>
      <c r="ROG21" s="530" t="s">
        <v>550</v>
      </c>
      <c r="ROH21" s="530" t="s">
        <v>550</v>
      </c>
      <c r="ROI21" s="530" t="s">
        <v>550</v>
      </c>
      <c r="ROJ21" s="530" t="s">
        <v>550</v>
      </c>
      <c r="ROK21" s="530" t="s">
        <v>550</v>
      </c>
      <c r="ROL21" s="530" t="s">
        <v>550</v>
      </c>
      <c r="ROM21" s="530" t="s">
        <v>550</v>
      </c>
      <c r="RON21" s="530" t="s">
        <v>550</v>
      </c>
      <c r="ROO21" s="530" t="s">
        <v>550</v>
      </c>
      <c r="ROP21" s="530" t="s">
        <v>550</v>
      </c>
      <c r="ROQ21" s="530" t="s">
        <v>550</v>
      </c>
      <c r="ROR21" s="530" t="s">
        <v>550</v>
      </c>
      <c r="ROS21" s="530" t="s">
        <v>550</v>
      </c>
      <c r="ROT21" s="530" t="s">
        <v>550</v>
      </c>
      <c r="ROU21" s="530" t="s">
        <v>550</v>
      </c>
      <c r="ROV21" s="530" t="s">
        <v>550</v>
      </c>
      <c r="ROW21" s="530" t="s">
        <v>550</v>
      </c>
      <c r="ROX21" s="530" t="s">
        <v>550</v>
      </c>
      <c r="ROY21" s="530" t="s">
        <v>550</v>
      </c>
      <c r="ROZ21" s="530" t="s">
        <v>550</v>
      </c>
      <c r="RPA21" s="530" t="s">
        <v>550</v>
      </c>
      <c r="RPB21" s="530" t="s">
        <v>550</v>
      </c>
      <c r="RPC21" s="530" t="s">
        <v>550</v>
      </c>
      <c r="RPD21" s="530" t="s">
        <v>550</v>
      </c>
      <c r="RPE21" s="530" t="s">
        <v>550</v>
      </c>
      <c r="RPF21" s="530" t="s">
        <v>550</v>
      </c>
      <c r="RPG21" s="530" t="s">
        <v>550</v>
      </c>
      <c r="RPH21" s="530" t="s">
        <v>550</v>
      </c>
      <c r="RPI21" s="530" t="s">
        <v>550</v>
      </c>
      <c r="RPJ21" s="530" t="s">
        <v>550</v>
      </c>
      <c r="RPK21" s="530" t="s">
        <v>550</v>
      </c>
      <c r="RPL21" s="530" t="s">
        <v>550</v>
      </c>
      <c r="RPM21" s="530" t="s">
        <v>550</v>
      </c>
      <c r="RPN21" s="530" t="s">
        <v>550</v>
      </c>
      <c r="RPO21" s="530" t="s">
        <v>550</v>
      </c>
      <c r="RPP21" s="530" t="s">
        <v>550</v>
      </c>
      <c r="RPQ21" s="530" t="s">
        <v>550</v>
      </c>
      <c r="RPR21" s="530" t="s">
        <v>550</v>
      </c>
      <c r="RPS21" s="530" t="s">
        <v>550</v>
      </c>
      <c r="RPT21" s="530" t="s">
        <v>550</v>
      </c>
      <c r="RPU21" s="530" t="s">
        <v>550</v>
      </c>
      <c r="RPV21" s="530" t="s">
        <v>550</v>
      </c>
      <c r="RPW21" s="530" t="s">
        <v>550</v>
      </c>
      <c r="RPX21" s="530" t="s">
        <v>550</v>
      </c>
      <c r="RPY21" s="530" t="s">
        <v>550</v>
      </c>
      <c r="RPZ21" s="530" t="s">
        <v>550</v>
      </c>
      <c r="RQA21" s="530" t="s">
        <v>550</v>
      </c>
      <c r="RQB21" s="530" t="s">
        <v>550</v>
      </c>
      <c r="RQC21" s="530" t="s">
        <v>550</v>
      </c>
      <c r="RQD21" s="530" t="s">
        <v>550</v>
      </c>
      <c r="RQE21" s="530" t="s">
        <v>550</v>
      </c>
      <c r="RQF21" s="530" t="s">
        <v>550</v>
      </c>
      <c r="RQG21" s="530" t="s">
        <v>550</v>
      </c>
      <c r="RQH21" s="530" t="s">
        <v>550</v>
      </c>
      <c r="RQI21" s="530" t="s">
        <v>550</v>
      </c>
      <c r="RQJ21" s="530" t="s">
        <v>550</v>
      </c>
      <c r="RQK21" s="530" t="s">
        <v>550</v>
      </c>
      <c r="RQL21" s="530" t="s">
        <v>550</v>
      </c>
      <c r="RQM21" s="530" t="s">
        <v>550</v>
      </c>
      <c r="RQN21" s="530" t="s">
        <v>550</v>
      </c>
      <c r="RQO21" s="530" t="s">
        <v>550</v>
      </c>
      <c r="RQP21" s="530" t="s">
        <v>550</v>
      </c>
      <c r="RQQ21" s="530" t="s">
        <v>550</v>
      </c>
      <c r="RQR21" s="530" t="s">
        <v>550</v>
      </c>
      <c r="RQS21" s="530" t="s">
        <v>550</v>
      </c>
      <c r="RQT21" s="530" t="s">
        <v>550</v>
      </c>
      <c r="RQU21" s="530" t="s">
        <v>550</v>
      </c>
      <c r="RQV21" s="530" t="s">
        <v>550</v>
      </c>
      <c r="RQW21" s="530" t="s">
        <v>550</v>
      </c>
      <c r="RQX21" s="530" t="s">
        <v>550</v>
      </c>
      <c r="RQY21" s="530" t="s">
        <v>550</v>
      </c>
      <c r="RQZ21" s="530" t="s">
        <v>550</v>
      </c>
      <c r="RRA21" s="530" t="s">
        <v>550</v>
      </c>
      <c r="RRB21" s="530" t="s">
        <v>550</v>
      </c>
      <c r="RRC21" s="530" t="s">
        <v>550</v>
      </c>
      <c r="RRD21" s="530" t="s">
        <v>550</v>
      </c>
      <c r="RRE21" s="530" t="s">
        <v>550</v>
      </c>
      <c r="RRF21" s="530" t="s">
        <v>550</v>
      </c>
      <c r="RRG21" s="530" t="s">
        <v>550</v>
      </c>
      <c r="RRH21" s="530" t="s">
        <v>550</v>
      </c>
      <c r="RRI21" s="530" t="s">
        <v>550</v>
      </c>
      <c r="RRJ21" s="530" t="s">
        <v>550</v>
      </c>
      <c r="RRK21" s="530" t="s">
        <v>550</v>
      </c>
      <c r="RRL21" s="530" t="s">
        <v>550</v>
      </c>
      <c r="RRM21" s="530" t="s">
        <v>550</v>
      </c>
      <c r="RRN21" s="530" t="s">
        <v>550</v>
      </c>
      <c r="RRO21" s="530" t="s">
        <v>550</v>
      </c>
      <c r="RRP21" s="530" t="s">
        <v>550</v>
      </c>
      <c r="RRQ21" s="530" t="s">
        <v>550</v>
      </c>
      <c r="RRR21" s="530" t="s">
        <v>550</v>
      </c>
      <c r="RRS21" s="530" t="s">
        <v>550</v>
      </c>
      <c r="RRT21" s="530" t="s">
        <v>550</v>
      </c>
      <c r="RRU21" s="530" t="s">
        <v>550</v>
      </c>
      <c r="RRV21" s="530" t="s">
        <v>550</v>
      </c>
      <c r="RRW21" s="530" t="s">
        <v>550</v>
      </c>
      <c r="RRX21" s="530" t="s">
        <v>550</v>
      </c>
      <c r="RRY21" s="530" t="s">
        <v>550</v>
      </c>
      <c r="RRZ21" s="530" t="s">
        <v>550</v>
      </c>
      <c r="RSA21" s="530" t="s">
        <v>550</v>
      </c>
      <c r="RSB21" s="530" t="s">
        <v>550</v>
      </c>
      <c r="RSC21" s="530" t="s">
        <v>550</v>
      </c>
      <c r="RSD21" s="530" t="s">
        <v>550</v>
      </c>
      <c r="RSE21" s="530" t="s">
        <v>550</v>
      </c>
      <c r="RSF21" s="530" t="s">
        <v>550</v>
      </c>
      <c r="RSG21" s="530" t="s">
        <v>550</v>
      </c>
      <c r="RSH21" s="530" t="s">
        <v>550</v>
      </c>
      <c r="RSI21" s="530" t="s">
        <v>550</v>
      </c>
      <c r="RSJ21" s="530" t="s">
        <v>550</v>
      </c>
      <c r="RSK21" s="530" t="s">
        <v>550</v>
      </c>
      <c r="RSL21" s="530" t="s">
        <v>550</v>
      </c>
      <c r="RSM21" s="530" t="s">
        <v>550</v>
      </c>
      <c r="RSN21" s="530" t="s">
        <v>550</v>
      </c>
      <c r="RSO21" s="530" t="s">
        <v>550</v>
      </c>
      <c r="RSP21" s="530" t="s">
        <v>550</v>
      </c>
      <c r="RSQ21" s="530" t="s">
        <v>550</v>
      </c>
      <c r="RSR21" s="530" t="s">
        <v>550</v>
      </c>
      <c r="RSS21" s="530" t="s">
        <v>550</v>
      </c>
      <c r="RST21" s="530" t="s">
        <v>550</v>
      </c>
      <c r="RSU21" s="530" t="s">
        <v>550</v>
      </c>
      <c r="RSV21" s="530" t="s">
        <v>550</v>
      </c>
      <c r="RSW21" s="530" t="s">
        <v>550</v>
      </c>
      <c r="RSX21" s="530" t="s">
        <v>550</v>
      </c>
      <c r="RSY21" s="530" t="s">
        <v>550</v>
      </c>
      <c r="RSZ21" s="530" t="s">
        <v>550</v>
      </c>
      <c r="RTA21" s="530" t="s">
        <v>550</v>
      </c>
      <c r="RTB21" s="530" t="s">
        <v>550</v>
      </c>
      <c r="RTC21" s="530" t="s">
        <v>550</v>
      </c>
      <c r="RTD21" s="530" t="s">
        <v>550</v>
      </c>
      <c r="RTE21" s="530" t="s">
        <v>550</v>
      </c>
      <c r="RTF21" s="530" t="s">
        <v>550</v>
      </c>
      <c r="RTG21" s="530" t="s">
        <v>550</v>
      </c>
      <c r="RTH21" s="530" t="s">
        <v>550</v>
      </c>
      <c r="RTI21" s="530" t="s">
        <v>550</v>
      </c>
      <c r="RTJ21" s="530" t="s">
        <v>550</v>
      </c>
      <c r="RTK21" s="530" t="s">
        <v>550</v>
      </c>
      <c r="RTL21" s="530" t="s">
        <v>550</v>
      </c>
      <c r="RTM21" s="530" t="s">
        <v>550</v>
      </c>
      <c r="RTN21" s="530" t="s">
        <v>550</v>
      </c>
      <c r="RTO21" s="530" t="s">
        <v>550</v>
      </c>
      <c r="RTP21" s="530" t="s">
        <v>550</v>
      </c>
      <c r="RTQ21" s="530" t="s">
        <v>550</v>
      </c>
      <c r="RTR21" s="530" t="s">
        <v>550</v>
      </c>
      <c r="RTS21" s="530" t="s">
        <v>550</v>
      </c>
      <c r="RTT21" s="530" t="s">
        <v>550</v>
      </c>
      <c r="RTU21" s="530" t="s">
        <v>550</v>
      </c>
      <c r="RTV21" s="530" t="s">
        <v>550</v>
      </c>
      <c r="RTW21" s="530" t="s">
        <v>550</v>
      </c>
      <c r="RTX21" s="530" t="s">
        <v>550</v>
      </c>
      <c r="RTY21" s="530" t="s">
        <v>550</v>
      </c>
      <c r="RTZ21" s="530" t="s">
        <v>550</v>
      </c>
      <c r="RUA21" s="530" t="s">
        <v>550</v>
      </c>
      <c r="RUB21" s="530" t="s">
        <v>550</v>
      </c>
      <c r="RUC21" s="530" t="s">
        <v>550</v>
      </c>
      <c r="RUD21" s="530" t="s">
        <v>550</v>
      </c>
      <c r="RUE21" s="530" t="s">
        <v>550</v>
      </c>
      <c r="RUF21" s="530" t="s">
        <v>550</v>
      </c>
      <c r="RUG21" s="530" t="s">
        <v>550</v>
      </c>
      <c r="RUH21" s="530" t="s">
        <v>550</v>
      </c>
      <c r="RUI21" s="530" t="s">
        <v>550</v>
      </c>
      <c r="RUJ21" s="530" t="s">
        <v>550</v>
      </c>
      <c r="RUK21" s="530" t="s">
        <v>550</v>
      </c>
      <c r="RUL21" s="530" t="s">
        <v>550</v>
      </c>
      <c r="RUM21" s="530" t="s">
        <v>550</v>
      </c>
      <c r="RUN21" s="530" t="s">
        <v>550</v>
      </c>
      <c r="RUO21" s="530" t="s">
        <v>550</v>
      </c>
      <c r="RUP21" s="530" t="s">
        <v>550</v>
      </c>
      <c r="RUQ21" s="530" t="s">
        <v>550</v>
      </c>
      <c r="RUR21" s="530" t="s">
        <v>550</v>
      </c>
      <c r="RUS21" s="530" t="s">
        <v>550</v>
      </c>
      <c r="RUT21" s="530" t="s">
        <v>550</v>
      </c>
      <c r="RUU21" s="530" t="s">
        <v>550</v>
      </c>
      <c r="RUV21" s="530" t="s">
        <v>550</v>
      </c>
      <c r="RUW21" s="530" t="s">
        <v>550</v>
      </c>
      <c r="RUX21" s="530" t="s">
        <v>550</v>
      </c>
      <c r="RUY21" s="530" t="s">
        <v>550</v>
      </c>
      <c r="RUZ21" s="530" t="s">
        <v>550</v>
      </c>
      <c r="RVA21" s="530" t="s">
        <v>550</v>
      </c>
      <c r="RVB21" s="530" t="s">
        <v>550</v>
      </c>
      <c r="RVC21" s="530" t="s">
        <v>550</v>
      </c>
      <c r="RVD21" s="530" t="s">
        <v>550</v>
      </c>
      <c r="RVE21" s="530" t="s">
        <v>550</v>
      </c>
      <c r="RVF21" s="530" t="s">
        <v>550</v>
      </c>
      <c r="RVG21" s="530" t="s">
        <v>550</v>
      </c>
      <c r="RVH21" s="530" t="s">
        <v>550</v>
      </c>
      <c r="RVI21" s="530" t="s">
        <v>550</v>
      </c>
      <c r="RVJ21" s="530" t="s">
        <v>550</v>
      </c>
      <c r="RVK21" s="530" t="s">
        <v>550</v>
      </c>
      <c r="RVL21" s="530" t="s">
        <v>550</v>
      </c>
      <c r="RVM21" s="530" t="s">
        <v>550</v>
      </c>
      <c r="RVN21" s="530" t="s">
        <v>550</v>
      </c>
      <c r="RVO21" s="530" t="s">
        <v>550</v>
      </c>
      <c r="RVP21" s="530" t="s">
        <v>550</v>
      </c>
      <c r="RVQ21" s="530" t="s">
        <v>550</v>
      </c>
      <c r="RVR21" s="530" t="s">
        <v>550</v>
      </c>
      <c r="RVS21" s="530" t="s">
        <v>550</v>
      </c>
      <c r="RVT21" s="530" t="s">
        <v>550</v>
      </c>
      <c r="RVU21" s="530" t="s">
        <v>550</v>
      </c>
      <c r="RVV21" s="530" t="s">
        <v>550</v>
      </c>
      <c r="RVW21" s="530" t="s">
        <v>550</v>
      </c>
      <c r="RVX21" s="530" t="s">
        <v>550</v>
      </c>
      <c r="RVY21" s="530" t="s">
        <v>550</v>
      </c>
      <c r="RVZ21" s="530" t="s">
        <v>550</v>
      </c>
      <c r="RWA21" s="530" t="s">
        <v>550</v>
      </c>
      <c r="RWB21" s="530" t="s">
        <v>550</v>
      </c>
      <c r="RWC21" s="530" t="s">
        <v>550</v>
      </c>
      <c r="RWD21" s="530" t="s">
        <v>550</v>
      </c>
      <c r="RWE21" s="530" t="s">
        <v>550</v>
      </c>
      <c r="RWF21" s="530" t="s">
        <v>550</v>
      </c>
      <c r="RWG21" s="530" t="s">
        <v>550</v>
      </c>
      <c r="RWH21" s="530" t="s">
        <v>550</v>
      </c>
      <c r="RWI21" s="530" t="s">
        <v>550</v>
      </c>
      <c r="RWJ21" s="530" t="s">
        <v>550</v>
      </c>
      <c r="RWK21" s="530" t="s">
        <v>550</v>
      </c>
      <c r="RWL21" s="530" t="s">
        <v>550</v>
      </c>
      <c r="RWM21" s="530" t="s">
        <v>550</v>
      </c>
      <c r="RWN21" s="530" t="s">
        <v>550</v>
      </c>
      <c r="RWO21" s="530" t="s">
        <v>550</v>
      </c>
      <c r="RWP21" s="530" t="s">
        <v>550</v>
      </c>
      <c r="RWQ21" s="530" t="s">
        <v>550</v>
      </c>
      <c r="RWR21" s="530" t="s">
        <v>550</v>
      </c>
      <c r="RWS21" s="530" t="s">
        <v>550</v>
      </c>
      <c r="RWT21" s="530" t="s">
        <v>550</v>
      </c>
      <c r="RWU21" s="530" t="s">
        <v>550</v>
      </c>
      <c r="RWV21" s="530" t="s">
        <v>550</v>
      </c>
      <c r="RWW21" s="530" t="s">
        <v>550</v>
      </c>
      <c r="RWX21" s="530" t="s">
        <v>550</v>
      </c>
      <c r="RWY21" s="530" t="s">
        <v>550</v>
      </c>
      <c r="RWZ21" s="530" t="s">
        <v>550</v>
      </c>
      <c r="RXA21" s="530" t="s">
        <v>550</v>
      </c>
      <c r="RXB21" s="530" t="s">
        <v>550</v>
      </c>
      <c r="RXC21" s="530" t="s">
        <v>550</v>
      </c>
      <c r="RXD21" s="530" t="s">
        <v>550</v>
      </c>
      <c r="RXE21" s="530" t="s">
        <v>550</v>
      </c>
      <c r="RXF21" s="530" t="s">
        <v>550</v>
      </c>
      <c r="RXG21" s="530" t="s">
        <v>550</v>
      </c>
      <c r="RXH21" s="530" t="s">
        <v>550</v>
      </c>
      <c r="RXI21" s="530" t="s">
        <v>550</v>
      </c>
      <c r="RXJ21" s="530" t="s">
        <v>550</v>
      </c>
      <c r="RXK21" s="530" t="s">
        <v>550</v>
      </c>
      <c r="RXL21" s="530" t="s">
        <v>550</v>
      </c>
      <c r="RXM21" s="530" t="s">
        <v>550</v>
      </c>
      <c r="RXN21" s="530" t="s">
        <v>550</v>
      </c>
      <c r="RXO21" s="530" t="s">
        <v>550</v>
      </c>
      <c r="RXP21" s="530" t="s">
        <v>550</v>
      </c>
      <c r="RXQ21" s="530" t="s">
        <v>550</v>
      </c>
      <c r="RXR21" s="530" t="s">
        <v>550</v>
      </c>
      <c r="RXS21" s="530" t="s">
        <v>550</v>
      </c>
      <c r="RXT21" s="530" t="s">
        <v>550</v>
      </c>
      <c r="RXU21" s="530" t="s">
        <v>550</v>
      </c>
      <c r="RXV21" s="530" t="s">
        <v>550</v>
      </c>
      <c r="RXW21" s="530" t="s">
        <v>550</v>
      </c>
      <c r="RXX21" s="530" t="s">
        <v>550</v>
      </c>
      <c r="RXY21" s="530" t="s">
        <v>550</v>
      </c>
      <c r="RXZ21" s="530" t="s">
        <v>550</v>
      </c>
      <c r="RYA21" s="530" t="s">
        <v>550</v>
      </c>
      <c r="RYB21" s="530" t="s">
        <v>550</v>
      </c>
      <c r="RYC21" s="530" t="s">
        <v>550</v>
      </c>
      <c r="RYD21" s="530" t="s">
        <v>550</v>
      </c>
      <c r="RYE21" s="530" t="s">
        <v>550</v>
      </c>
      <c r="RYF21" s="530" t="s">
        <v>550</v>
      </c>
      <c r="RYG21" s="530" t="s">
        <v>550</v>
      </c>
      <c r="RYH21" s="530" t="s">
        <v>550</v>
      </c>
      <c r="RYI21" s="530" t="s">
        <v>550</v>
      </c>
      <c r="RYJ21" s="530" t="s">
        <v>550</v>
      </c>
      <c r="RYK21" s="530" t="s">
        <v>550</v>
      </c>
      <c r="RYL21" s="530" t="s">
        <v>550</v>
      </c>
      <c r="RYM21" s="530" t="s">
        <v>550</v>
      </c>
      <c r="RYN21" s="530" t="s">
        <v>550</v>
      </c>
      <c r="RYO21" s="530" t="s">
        <v>550</v>
      </c>
      <c r="RYP21" s="530" t="s">
        <v>550</v>
      </c>
      <c r="RYQ21" s="530" t="s">
        <v>550</v>
      </c>
      <c r="RYR21" s="530" t="s">
        <v>550</v>
      </c>
      <c r="RYS21" s="530" t="s">
        <v>550</v>
      </c>
      <c r="RYT21" s="530" t="s">
        <v>550</v>
      </c>
      <c r="RYU21" s="530" t="s">
        <v>550</v>
      </c>
      <c r="RYV21" s="530" t="s">
        <v>550</v>
      </c>
      <c r="RYW21" s="530" t="s">
        <v>550</v>
      </c>
      <c r="RYX21" s="530" t="s">
        <v>550</v>
      </c>
      <c r="RYY21" s="530" t="s">
        <v>550</v>
      </c>
      <c r="RYZ21" s="530" t="s">
        <v>550</v>
      </c>
      <c r="RZA21" s="530" t="s">
        <v>550</v>
      </c>
      <c r="RZB21" s="530" t="s">
        <v>550</v>
      </c>
      <c r="RZC21" s="530" t="s">
        <v>550</v>
      </c>
      <c r="RZD21" s="530" t="s">
        <v>550</v>
      </c>
      <c r="RZE21" s="530" t="s">
        <v>550</v>
      </c>
      <c r="RZF21" s="530" t="s">
        <v>550</v>
      </c>
      <c r="RZG21" s="530" t="s">
        <v>550</v>
      </c>
      <c r="RZH21" s="530" t="s">
        <v>550</v>
      </c>
      <c r="RZI21" s="530" t="s">
        <v>550</v>
      </c>
      <c r="RZJ21" s="530" t="s">
        <v>550</v>
      </c>
      <c r="RZK21" s="530" t="s">
        <v>550</v>
      </c>
      <c r="RZL21" s="530" t="s">
        <v>550</v>
      </c>
      <c r="RZM21" s="530" t="s">
        <v>550</v>
      </c>
      <c r="RZN21" s="530" t="s">
        <v>550</v>
      </c>
      <c r="RZO21" s="530" t="s">
        <v>550</v>
      </c>
      <c r="RZP21" s="530" t="s">
        <v>550</v>
      </c>
      <c r="RZQ21" s="530" t="s">
        <v>550</v>
      </c>
      <c r="RZR21" s="530" t="s">
        <v>550</v>
      </c>
      <c r="RZS21" s="530" t="s">
        <v>550</v>
      </c>
      <c r="RZT21" s="530" t="s">
        <v>550</v>
      </c>
      <c r="RZU21" s="530" t="s">
        <v>550</v>
      </c>
      <c r="RZV21" s="530" t="s">
        <v>550</v>
      </c>
      <c r="RZW21" s="530" t="s">
        <v>550</v>
      </c>
      <c r="RZX21" s="530" t="s">
        <v>550</v>
      </c>
      <c r="RZY21" s="530" t="s">
        <v>550</v>
      </c>
      <c r="RZZ21" s="530" t="s">
        <v>550</v>
      </c>
      <c r="SAA21" s="530" t="s">
        <v>550</v>
      </c>
      <c r="SAB21" s="530" t="s">
        <v>550</v>
      </c>
      <c r="SAC21" s="530" t="s">
        <v>550</v>
      </c>
      <c r="SAD21" s="530" t="s">
        <v>550</v>
      </c>
      <c r="SAE21" s="530" t="s">
        <v>550</v>
      </c>
      <c r="SAF21" s="530" t="s">
        <v>550</v>
      </c>
      <c r="SAG21" s="530" t="s">
        <v>550</v>
      </c>
      <c r="SAH21" s="530" t="s">
        <v>550</v>
      </c>
      <c r="SAI21" s="530" t="s">
        <v>550</v>
      </c>
      <c r="SAJ21" s="530" t="s">
        <v>550</v>
      </c>
      <c r="SAK21" s="530" t="s">
        <v>550</v>
      </c>
      <c r="SAL21" s="530" t="s">
        <v>550</v>
      </c>
      <c r="SAM21" s="530" t="s">
        <v>550</v>
      </c>
      <c r="SAN21" s="530" t="s">
        <v>550</v>
      </c>
      <c r="SAO21" s="530" t="s">
        <v>550</v>
      </c>
      <c r="SAP21" s="530" t="s">
        <v>550</v>
      </c>
      <c r="SAQ21" s="530" t="s">
        <v>550</v>
      </c>
      <c r="SAR21" s="530" t="s">
        <v>550</v>
      </c>
      <c r="SAS21" s="530" t="s">
        <v>550</v>
      </c>
      <c r="SAT21" s="530" t="s">
        <v>550</v>
      </c>
      <c r="SAU21" s="530" t="s">
        <v>550</v>
      </c>
      <c r="SAV21" s="530" t="s">
        <v>550</v>
      </c>
      <c r="SAW21" s="530" t="s">
        <v>550</v>
      </c>
      <c r="SAX21" s="530" t="s">
        <v>550</v>
      </c>
      <c r="SAY21" s="530" t="s">
        <v>550</v>
      </c>
      <c r="SAZ21" s="530" t="s">
        <v>550</v>
      </c>
      <c r="SBA21" s="530" t="s">
        <v>550</v>
      </c>
      <c r="SBB21" s="530" t="s">
        <v>550</v>
      </c>
      <c r="SBC21" s="530" t="s">
        <v>550</v>
      </c>
      <c r="SBD21" s="530" t="s">
        <v>550</v>
      </c>
      <c r="SBE21" s="530" t="s">
        <v>550</v>
      </c>
      <c r="SBF21" s="530" t="s">
        <v>550</v>
      </c>
      <c r="SBG21" s="530" t="s">
        <v>550</v>
      </c>
      <c r="SBH21" s="530" t="s">
        <v>550</v>
      </c>
      <c r="SBI21" s="530" t="s">
        <v>550</v>
      </c>
      <c r="SBJ21" s="530" t="s">
        <v>550</v>
      </c>
      <c r="SBK21" s="530" t="s">
        <v>550</v>
      </c>
      <c r="SBL21" s="530" t="s">
        <v>550</v>
      </c>
      <c r="SBM21" s="530" t="s">
        <v>550</v>
      </c>
      <c r="SBN21" s="530" t="s">
        <v>550</v>
      </c>
      <c r="SBO21" s="530" t="s">
        <v>550</v>
      </c>
      <c r="SBP21" s="530" t="s">
        <v>550</v>
      </c>
      <c r="SBQ21" s="530" t="s">
        <v>550</v>
      </c>
      <c r="SBR21" s="530" t="s">
        <v>550</v>
      </c>
      <c r="SBS21" s="530" t="s">
        <v>550</v>
      </c>
      <c r="SBT21" s="530" t="s">
        <v>550</v>
      </c>
      <c r="SBU21" s="530" t="s">
        <v>550</v>
      </c>
      <c r="SBV21" s="530" t="s">
        <v>550</v>
      </c>
      <c r="SBW21" s="530" t="s">
        <v>550</v>
      </c>
      <c r="SBX21" s="530" t="s">
        <v>550</v>
      </c>
      <c r="SBY21" s="530" t="s">
        <v>550</v>
      </c>
      <c r="SBZ21" s="530" t="s">
        <v>550</v>
      </c>
      <c r="SCA21" s="530" t="s">
        <v>550</v>
      </c>
      <c r="SCB21" s="530" t="s">
        <v>550</v>
      </c>
      <c r="SCC21" s="530" t="s">
        <v>550</v>
      </c>
      <c r="SCD21" s="530" t="s">
        <v>550</v>
      </c>
      <c r="SCE21" s="530" t="s">
        <v>550</v>
      </c>
      <c r="SCF21" s="530" t="s">
        <v>550</v>
      </c>
      <c r="SCG21" s="530" t="s">
        <v>550</v>
      </c>
      <c r="SCH21" s="530" t="s">
        <v>550</v>
      </c>
      <c r="SCI21" s="530" t="s">
        <v>550</v>
      </c>
      <c r="SCJ21" s="530" t="s">
        <v>550</v>
      </c>
      <c r="SCK21" s="530" t="s">
        <v>550</v>
      </c>
      <c r="SCL21" s="530" t="s">
        <v>550</v>
      </c>
      <c r="SCM21" s="530" t="s">
        <v>550</v>
      </c>
      <c r="SCN21" s="530" t="s">
        <v>550</v>
      </c>
      <c r="SCO21" s="530" t="s">
        <v>550</v>
      </c>
      <c r="SCP21" s="530" t="s">
        <v>550</v>
      </c>
      <c r="SCQ21" s="530" t="s">
        <v>550</v>
      </c>
      <c r="SCR21" s="530" t="s">
        <v>550</v>
      </c>
      <c r="SCS21" s="530" t="s">
        <v>550</v>
      </c>
      <c r="SCT21" s="530" t="s">
        <v>550</v>
      </c>
      <c r="SCU21" s="530" t="s">
        <v>550</v>
      </c>
      <c r="SCV21" s="530" t="s">
        <v>550</v>
      </c>
      <c r="SCW21" s="530" t="s">
        <v>550</v>
      </c>
      <c r="SCX21" s="530" t="s">
        <v>550</v>
      </c>
      <c r="SCY21" s="530" t="s">
        <v>550</v>
      </c>
      <c r="SCZ21" s="530" t="s">
        <v>550</v>
      </c>
      <c r="SDA21" s="530" t="s">
        <v>550</v>
      </c>
      <c r="SDB21" s="530" t="s">
        <v>550</v>
      </c>
      <c r="SDC21" s="530" t="s">
        <v>550</v>
      </c>
      <c r="SDD21" s="530" t="s">
        <v>550</v>
      </c>
      <c r="SDE21" s="530" t="s">
        <v>550</v>
      </c>
      <c r="SDF21" s="530" t="s">
        <v>550</v>
      </c>
      <c r="SDG21" s="530" t="s">
        <v>550</v>
      </c>
      <c r="SDH21" s="530" t="s">
        <v>550</v>
      </c>
      <c r="SDI21" s="530" t="s">
        <v>550</v>
      </c>
      <c r="SDJ21" s="530" t="s">
        <v>550</v>
      </c>
      <c r="SDK21" s="530" t="s">
        <v>550</v>
      </c>
      <c r="SDL21" s="530" t="s">
        <v>550</v>
      </c>
      <c r="SDM21" s="530" t="s">
        <v>550</v>
      </c>
      <c r="SDN21" s="530" t="s">
        <v>550</v>
      </c>
      <c r="SDO21" s="530" t="s">
        <v>550</v>
      </c>
      <c r="SDP21" s="530" t="s">
        <v>550</v>
      </c>
      <c r="SDQ21" s="530" t="s">
        <v>550</v>
      </c>
      <c r="SDR21" s="530" t="s">
        <v>550</v>
      </c>
      <c r="SDS21" s="530" t="s">
        <v>550</v>
      </c>
      <c r="SDT21" s="530" t="s">
        <v>550</v>
      </c>
      <c r="SDU21" s="530" t="s">
        <v>550</v>
      </c>
      <c r="SDV21" s="530" t="s">
        <v>550</v>
      </c>
      <c r="SDW21" s="530" t="s">
        <v>550</v>
      </c>
      <c r="SDX21" s="530" t="s">
        <v>550</v>
      </c>
      <c r="SDY21" s="530" t="s">
        <v>550</v>
      </c>
      <c r="SDZ21" s="530" t="s">
        <v>550</v>
      </c>
      <c r="SEA21" s="530" t="s">
        <v>550</v>
      </c>
      <c r="SEB21" s="530" t="s">
        <v>550</v>
      </c>
      <c r="SEC21" s="530" t="s">
        <v>550</v>
      </c>
      <c r="SED21" s="530" t="s">
        <v>550</v>
      </c>
      <c r="SEE21" s="530" t="s">
        <v>550</v>
      </c>
      <c r="SEF21" s="530" t="s">
        <v>550</v>
      </c>
      <c r="SEG21" s="530" t="s">
        <v>550</v>
      </c>
      <c r="SEH21" s="530" t="s">
        <v>550</v>
      </c>
      <c r="SEI21" s="530" t="s">
        <v>550</v>
      </c>
      <c r="SEJ21" s="530" t="s">
        <v>550</v>
      </c>
      <c r="SEK21" s="530" t="s">
        <v>550</v>
      </c>
      <c r="SEL21" s="530" t="s">
        <v>550</v>
      </c>
      <c r="SEM21" s="530" t="s">
        <v>550</v>
      </c>
      <c r="SEN21" s="530" t="s">
        <v>550</v>
      </c>
      <c r="SEO21" s="530" t="s">
        <v>550</v>
      </c>
      <c r="SEP21" s="530" t="s">
        <v>550</v>
      </c>
      <c r="SEQ21" s="530" t="s">
        <v>550</v>
      </c>
      <c r="SER21" s="530" t="s">
        <v>550</v>
      </c>
      <c r="SES21" s="530" t="s">
        <v>550</v>
      </c>
      <c r="SET21" s="530" t="s">
        <v>550</v>
      </c>
      <c r="SEU21" s="530" t="s">
        <v>550</v>
      </c>
      <c r="SEV21" s="530" t="s">
        <v>550</v>
      </c>
      <c r="SEW21" s="530" t="s">
        <v>550</v>
      </c>
      <c r="SEX21" s="530" t="s">
        <v>550</v>
      </c>
      <c r="SEY21" s="530" t="s">
        <v>550</v>
      </c>
      <c r="SEZ21" s="530" t="s">
        <v>550</v>
      </c>
      <c r="SFA21" s="530" t="s">
        <v>550</v>
      </c>
      <c r="SFB21" s="530" t="s">
        <v>550</v>
      </c>
      <c r="SFC21" s="530" t="s">
        <v>550</v>
      </c>
      <c r="SFD21" s="530" t="s">
        <v>550</v>
      </c>
      <c r="SFE21" s="530" t="s">
        <v>550</v>
      </c>
      <c r="SFF21" s="530" t="s">
        <v>550</v>
      </c>
      <c r="SFG21" s="530" t="s">
        <v>550</v>
      </c>
      <c r="SFH21" s="530" t="s">
        <v>550</v>
      </c>
      <c r="SFI21" s="530" t="s">
        <v>550</v>
      </c>
      <c r="SFJ21" s="530" t="s">
        <v>550</v>
      </c>
      <c r="SFK21" s="530" t="s">
        <v>550</v>
      </c>
      <c r="SFL21" s="530" t="s">
        <v>550</v>
      </c>
      <c r="SFM21" s="530" t="s">
        <v>550</v>
      </c>
      <c r="SFN21" s="530" t="s">
        <v>550</v>
      </c>
      <c r="SFO21" s="530" t="s">
        <v>550</v>
      </c>
      <c r="SFP21" s="530" t="s">
        <v>550</v>
      </c>
      <c r="SFQ21" s="530" t="s">
        <v>550</v>
      </c>
      <c r="SFR21" s="530" t="s">
        <v>550</v>
      </c>
      <c r="SFS21" s="530" t="s">
        <v>550</v>
      </c>
      <c r="SFT21" s="530" t="s">
        <v>550</v>
      </c>
      <c r="SFU21" s="530" t="s">
        <v>550</v>
      </c>
      <c r="SFV21" s="530" t="s">
        <v>550</v>
      </c>
      <c r="SFW21" s="530" t="s">
        <v>550</v>
      </c>
      <c r="SFX21" s="530" t="s">
        <v>550</v>
      </c>
      <c r="SFY21" s="530" t="s">
        <v>550</v>
      </c>
      <c r="SFZ21" s="530" t="s">
        <v>550</v>
      </c>
      <c r="SGA21" s="530" t="s">
        <v>550</v>
      </c>
      <c r="SGB21" s="530" t="s">
        <v>550</v>
      </c>
      <c r="SGC21" s="530" t="s">
        <v>550</v>
      </c>
      <c r="SGD21" s="530" t="s">
        <v>550</v>
      </c>
      <c r="SGE21" s="530" t="s">
        <v>550</v>
      </c>
      <c r="SGF21" s="530" t="s">
        <v>550</v>
      </c>
      <c r="SGG21" s="530" t="s">
        <v>550</v>
      </c>
      <c r="SGH21" s="530" t="s">
        <v>550</v>
      </c>
      <c r="SGI21" s="530" t="s">
        <v>550</v>
      </c>
      <c r="SGJ21" s="530" t="s">
        <v>550</v>
      </c>
      <c r="SGK21" s="530" t="s">
        <v>550</v>
      </c>
      <c r="SGL21" s="530" t="s">
        <v>550</v>
      </c>
      <c r="SGM21" s="530" t="s">
        <v>550</v>
      </c>
      <c r="SGN21" s="530" t="s">
        <v>550</v>
      </c>
      <c r="SGO21" s="530" t="s">
        <v>550</v>
      </c>
      <c r="SGP21" s="530" t="s">
        <v>550</v>
      </c>
      <c r="SGQ21" s="530" t="s">
        <v>550</v>
      </c>
      <c r="SGR21" s="530" t="s">
        <v>550</v>
      </c>
      <c r="SGS21" s="530" t="s">
        <v>550</v>
      </c>
      <c r="SGT21" s="530" t="s">
        <v>550</v>
      </c>
      <c r="SGU21" s="530" t="s">
        <v>550</v>
      </c>
      <c r="SGV21" s="530" t="s">
        <v>550</v>
      </c>
      <c r="SGW21" s="530" t="s">
        <v>550</v>
      </c>
      <c r="SGX21" s="530" t="s">
        <v>550</v>
      </c>
      <c r="SGY21" s="530" t="s">
        <v>550</v>
      </c>
      <c r="SGZ21" s="530" t="s">
        <v>550</v>
      </c>
      <c r="SHA21" s="530" t="s">
        <v>550</v>
      </c>
      <c r="SHB21" s="530" t="s">
        <v>550</v>
      </c>
      <c r="SHC21" s="530" t="s">
        <v>550</v>
      </c>
      <c r="SHD21" s="530" t="s">
        <v>550</v>
      </c>
      <c r="SHE21" s="530" t="s">
        <v>550</v>
      </c>
      <c r="SHF21" s="530" t="s">
        <v>550</v>
      </c>
      <c r="SHG21" s="530" t="s">
        <v>550</v>
      </c>
      <c r="SHH21" s="530" t="s">
        <v>550</v>
      </c>
      <c r="SHI21" s="530" t="s">
        <v>550</v>
      </c>
      <c r="SHJ21" s="530" t="s">
        <v>550</v>
      </c>
      <c r="SHK21" s="530" t="s">
        <v>550</v>
      </c>
      <c r="SHL21" s="530" t="s">
        <v>550</v>
      </c>
      <c r="SHM21" s="530" t="s">
        <v>550</v>
      </c>
      <c r="SHN21" s="530" t="s">
        <v>550</v>
      </c>
      <c r="SHO21" s="530" t="s">
        <v>550</v>
      </c>
      <c r="SHP21" s="530" t="s">
        <v>550</v>
      </c>
      <c r="SHQ21" s="530" t="s">
        <v>550</v>
      </c>
      <c r="SHR21" s="530" t="s">
        <v>550</v>
      </c>
      <c r="SHS21" s="530" t="s">
        <v>550</v>
      </c>
      <c r="SHT21" s="530" t="s">
        <v>550</v>
      </c>
      <c r="SHU21" s="530" t="s">
        <v>550</v>
      </c>
      <c r="SHV21" s="530" t="s">
        <v>550</v>
      </c>
      <c r="SHW21" s="530" t="s">
        <v>550</v>
      </c>
      <c r="SHX21" s="530" t="s">
        <v>550</v>
      </c>
      <c r="SHY21" s="530" t="s">
        <v>550</v>
      </c>
      <c r="SHZ21" s="530" t="s">
        <v>550</v>
      </c>
      <c r="SIA21" s="530" t="s">
        <v>550</v>
      </c>
      <c r="SIB21" s="530" t="s">
        <v>550</v>
      </c>
      <c r="SIC21" s="530" t="s">
        <v>550</v>
      </c>
      <c r="SID21" s="530" t="s">
        <v>550</v>
      </c>
      <c r="SIE21" s="530" t="s">
        <v>550</v>
      </c>
      <c r="SIF21" s="530" t="s">
        <v>550</v>
      </c>
      <c r="SIG21" s="530" t="s">
        <v>550</v>
      </c>
      <c r="SIH21" s="530" t="s">
        <v>550</v>
      </c>
      <c r="SII21" s="530" t="s">
        <v>550</v>
      </c>
      <c r="SIJ21" s="530" t="s">
        <v>550</v>
      </c>
      <c r="SIK21" s="530" t="s">
        <v>550</v>
      </c>
      <c r="SIL21" s="530" t="s">
        <v>550</v>
      </c>
      <c r="SIM21" s="530" t="s">
        <v>550</v>
      </c>
      <c r="SIN21" s="530" t="s">
        <v>550</v>
      </c>
      <c r="SIO21" s="530" t="s">
        <v>550</v>
      </c>
      <c r="SIP21" s="530" t="s">
        <v>550</v>
      </c>
      <c r="SIQ21" s="530" t="s">
        <v>550</v>
      </c>
      <c r="SIR21" s="530" t="s">
        <v>550</v>
      </c>
      <c r="SIS21" s="530" t="s">
        <v>550</v>
      </c>
      <c r="SIT21" s="530" t="s">
        <v>550</v>
      </c>
      <c r="SIU21" s="530" t="s">
        <v>550</v>
      </c>
      <c r="SIV21" s="530" t="s">
        <v>550</v>
      </c>
      <c r="SIW21" s="530" t="s">
        <v>550</v>
      </c>
      <c r="SIX21" s="530" t="s">
        <v>550</v>
      </c>
      <c r="SIY21" s="530" t="s">
        <v>550</v>
      </c>
      <c r="SIZ21" s="530" t="s">
        <v>550</v>
      </c>
      <c r="SJA21" s="530" t="s">
        <v>550</v>
      </c>
      <c r="SJB21" s="530" t="s">
        <v>550</v>
      </c>
      <c r="SJC21" s="530" t="s">
        <v>550</v>
      </c>
      <c r="SJD21" s="530" t="s">
        <v>550</v>
      </c>
      <c r="SJE21" s="530" t="s">
        <v>550</v>
      </c>
      <c r="SJF21" s="530" t="s">
        <v>550</v>
      </c>
      <c r="SJG21" s="530" t="s">
        <v>550</v>
      </c>
      <c r="SJH21" s="530" t="s">
        <v>550</v>
      </c>
      <c r="SJI21" s="530" t="s">
        <v>550</v>
      </c>
      <c r="SJJ21" s="530" t="s">
        <v>550</v>
      </c>
      <c r="SJK21" s="530" t="s">
        <v>550</v>
      </c>
      <c r="SJL21" s="530" t="s">
        <v>550</v>
      </c>
      <c r="SJM21" s="530" t="s">
        <v>550</v>
      </c>
      <c r="SJN21" s="530" t="s">
        <v>550</v>
      </c>
      <c r="SJO21" s="530" t="s">
        <v>550</v>
      </c>
      <c r="SJP21" s="530" t="s">
        <v>550</v>
      </c>
      <c r="SJQ21" s="530" t="s">
        <v>550</v>
      </c>
      <c r="SJR21" s="530" t="s">
        <v>550</v>
      </c>
      <c r="SJS21" s="530" t="s">
        <v>550</v>
      </c>
      <c r="SJT21" s="530" t="s">
        <v>550</v>
      </c>
      <c r="SJU21" s="530" t="s">
        <v>550</v>
      </c>
      <c r="SJV21" s="530" t="s">
        <v>550</v>
      </c>
      <c r="SJW21" s="530" t="s">
        <v>550</v>
      </c>
      <c r="SJX21" s="530" t="s">
        <v>550</v>
      </c>
      <c r="SJY21" s="530" t="s">
        <v>550</v>
      </c>
      <c r="SJZ21" s="530" t="s">
        <v>550</v>
      </c>
      <c r="SKA21" s="530" t="s">
        <v>550</v>
      </c>
      <c r="SKB21" s="530" t="s">
        <v>550</v>
      </c>
      <c r="SKC21" s="530" t="s">
        <v>550</v>
      </c>
      <c r="SKD21" s="530" t="s">
        <v>550</v>
      </c>
      <c r="SKE21" s="530" t="s">
        <v>550</v>
      </c>
      <c r="SKF21" s="530" t="s">
        <v>550</v>
      </c>
      <c r="SKG21" s="530" t="s">
        <v>550</v>
      </c>
      <c r="SKH21" s="530" t="s">
        <v>550</v>
      </c>
      <c r="SKI21" s="530" t="s">
        <v>550</v>
      </c>
      <c r="SKJ21" s="530" t="s">
        <v>550</v>
      </c>
      <c r="SKK21" s="530" t="s">
        <v>550</v>
      </c>
      <c r="SKL21" s="530" t="s">
        <v>550</v>
      </c>
      <c r="SKM21" s="530" t="s">
        <v>550</v>
      </c>
      <c r="SKN21" s="530" t="s">
        <v>550</v>
      </c>
      <c r="SKO21" s="530" t="s">
        <v>550</v>
      </c>
      <c r="SKP21" s="530" t="s">
        <v>550</v>
      </c>
      <c r="SKQ21" s="530" t="s">
        <v>550</v>
      </c>
      <c r="SKR21" s="530" t="s">
        <v>550</v>
      </c>
      <c r="SKS21" s="530" t="s">
        <v>550</v>
      </c>
      <c r="SKT21" s="530" t="s">
        <v>550</v>
      </c>
      <c r="SKU21" s="530" t="s">
        <v>550</v>
      </c>
      <c r="SKV21" s="530" t="s">
        <v>550</v>
      </c>
      <c r="SKW21" s="530" t="s">
        <v>550</v>
      </c>
      <c r="SKX21" s="530" t="s">
        <v>550</v>
      </c>
      <c r="SKY21" s="530" t="s">
        <v>550</v>
      </c>
      <c r="SKZ21" s="530" t="s">
        <v>550</v>
      </c>
      <c r="SLA21" s="530" t="s">
        <v>550</v>
      </c>
      <c r="SLB21" s="530" t="s">
        <v>550</v>
      </c>
      <c r="SLC21" s="530" t="s">
        <v>550</v>
      </c>
      <c r="SLD21" s="530" t="s">
        <v>550</v>
      </c>
      <c r="SLE21" s="530" t="s">
        <v>550</v>
      </c>
      <c r="SLF21" s="530" t="s">
        <v>550</v>
      </c>
      <c r="SLG21" s="530" t="s">
        <v>550</v>
      </c>
      <c r="SLH21" s="530" t="s">
        <v>550</v>
      </c>
      <c r="SLI21" s="530" t="s">
        <v>550</v>
      </c>
      <c r="SLJ21" s="530" t="s">
        <v>550</v>
      </c>
      <c r="SLK21" s="530" t="s">
        <v>550</v>
      </c>
      <c r="SLL21" s="530" t="s">
        <v>550</v>
      </c>
      <c r="SLM21" s="530" t="s">
        <v>550</v>
      </c>
      <c r="SLN21" s="530" t="s">
        <v>550</v>
      </c>
      <c r="SLO21" s="530" t="s">
        <v>550</v>
      </c>
      <c r="SLP21" s="530" t="s">
        <v>550</v>
      </c>
      <c r="SLQ21" s="530" t="s">
        <v>550</v>
      </c>
      <c r="SLR21" s="530" t="s">
        <v>550</v>
      </c>
      <c r="SLS21" s="530" t="s">
        <v>550</v>
      </c>
      <c r="SLT21" s="530" t="s">
        <v>550</v>
      </c>
      <c r="SLU21" s="530" t="s">
        <v>550</v>
      </c>
      <c r="SLV21" s="530" t="s">
        <v>550</v>
      </c>
      <c r="SLW21" s="530" t="s">
        <v>550</v>
      </c>
      <c r="SLX21" s="530" t="s">
        <v>550</v>
      </c>
      <c r="SLY21" s="530" t="s">
        <v>550</v>
      </c>
      <c r="SLZ21" s="530" t="s">
        <v>550</v>
      </c>
      <c r="SMA21" s="530" t="s">
        <v>550</v>
      </c>
      <c r="SMB21" s="530" t="s">
        <v>550</v>
      </c>
      <c r="SMC21" s="530" t="s">
        <v>550</v>
      </c>
      <c r="SMD21" s="530" t="s">
        <v>550</v>
      </c>
      <c r="SME21" s="530" t="s">
        <v>550</v>
      </c>
      <c r="SMF21" s="530" t="s">
        <v>550</v>
      </c>
      <c r="SMG21" s="530" t="s">
        <v>550</v>
      </c>
      <c r="SMH21" s="530" t="s">
        <v>550</v>
      </c>
      <c r="SMI21" s="530" t="s">
        <v>550</v>
      </c>
      <c r="SMJ21" s="530" t="s">
        <v>550</v>
      </c>
      <c r="SMK21" s="530" t="s">
        <v>550</v>
      </c>
      <c r="SML21" s="530" t="s">
        <v>550</v>
      </c>
      <c r="SMM21" s="530" t="s">
        <v>550</v>
      </c>
      <c r="SMN21" s="530" t="s">
        <v>550</v>
      </c>
      <c r="SMO21" s="530" t="s">
        <v>550</v>
      </c>
      <c r="SMP21" s="530" t="s">
        <v>550</v>
      </c>
      <c r="SMQ21" s="530" t="s">
        <v>550</v>
      </c>
      <c r="SMR21" s="530" t="s">
        <v>550</v>
      </c>
      <c r="SMS21" s="530" t="s">
        <v>550</v>
      </c>
      <c r="SMT21" s="530" t="s">
        <v>550</v>
      </c>
      <c r="SMU21" s="530" t="s">
        <v>550</v>
      </c>
      <c r="SMV21" s="530" t="s">
        <v>550</v>
      </c>
      <c r="SMW21" s="530" t="s">
        <v>550</v>
      </c>
      <c r="SMX21" s="530" t="s">
        <v>550</v>
      </c>
      <c r="SMY21" s="530" t="s">
        <v>550</v>
      </c>
      <c r="SMZ21" s="530" t="s">
        <v>550</v>
      </c>
      <c r="SNA21" s="530" t="s">
        <v>550</v>
      </c>
      <c r="SNB21" s="530" t="s">
        <v>550</v>
      </c>
      <c r="SNC21" s="530" t="s">
        <v>550</v>
      </c>
      <c r="SND21" s="530" t="s">
        <v>550</v>
      </c>
      <c r="SNE21" s="530" t="s">
        <v>550</v>
      </c>
      <c r="SNF21" s="530" t="s">
        <v>550</v>
      </c>
      <c r="SNG21" s="530" t="s">
        <v>550</v>
      </c>
      <c r="SNH21" s="530" t="s">
        <v>550</v>
      </c>
      <c r="SNI21" s="530" t="s">
        <v>550</v>
      </c>
      <c r="SNJ21" s="530" t="s">
        <v>550</v>
      </c>
      <c r="SNK21" s="530" t="s">
        <v>550</v>
      </c>
      <c r="SNL21" s="530" t="s">
        <v>550</v>
      </c>
      <c r="SNM21" s="530" t="s">
        <v>550</v>
      </c>
      <c r="SNN21" s="530" t="s">
        <v>550</v>
      </c>
      <c r="SNO21" s="530" t="s">
        <v>550</v>
      </c>
      <c r="SNP21" s="530" t="s">
        <v>550</v>
      </c>
      <c r="SNQ21" s="530" t="s">
        <v>550</v>
      </c>
      <c r="SNR21" s="530" t="s">
        <v>550</v>
      </c>
      <c r="SNS21" s="530" t="s">
        <v>550</v>
      </c>
      <c r="SNT21" s="530" t="s">
        <v>550</v>
      </c>
      <c r="SNU21" s="530" t="s">
        <v>550</v>
      </c>
      <c r="SNV21" s="530" t="s">
        <v>550</v>
      </c>
      <c r="SNW21" s="530" t="s">
        <v>550</v>
      </c>
      <c r="SNX21" s="530" t="s">
        <v>550</v>
      </c>
      <c r="SNY21" s="530" t="s">
        <v>550</v>
      </c>
      <c r="SNZ21" s="530" t="s">
        <v>550</v>
      </c>
      <c r="SOA21" s="530" t="s">
        <v>550</v>
      </c>
      <c r="SOB21" s="530" t="s">
        <v>550</v>
      </c>
      <c r="SOC21" s="530" t="s">
        <v>550</v>
      </c>
      <c r="SOD21" s="530" t="s">
        <v>550</v>
      </c>
      <c r="SOE21" s="530" t="s">
        <v>550</v>
      </c>
      <c r="SOF21" s="530" t="s">
        <v>550</v>
      </c>
      <c r="SOG21" s="530" t="s">
        <v>550</v>
      </c>
      <c r="SOH21" s="530" t="s">
        <v>550</v>
      </c>
      <c r="SOI21" s="530" t="s">
        <v>550</v>
      </c>
      <c r="SOJ21" s="530" t="s">
        <v>550</v>
      </c>
      <c r="SOK21" s="530" t="s">
        <v>550</v>
      </c>
      <c r="SOL21" s="530" t="s">
        <v>550</v>
      </c>
      <c r="SOM21" s="530" t="s">
        <v>550</v>
      </c>
      <c r="SON21" s="530" t="s">
        <v>550</v>
      </c>
      <c r="SOO21" s="530" t="s">
        <v>550</v>
      </c>
      <c r="SOP21" s="530" t="s">
        <v>550</v>
      </c>
      <c r="SOQ21" s="530" t="s">
        <v>550</v>
      </c>
      <c r="SOR21" s="530" t="s">
        <v>550</v>
      </c>
      <c r="SOS21" s="530" t="s">
        <v>550</v>
      </c>
      <c r="SOT21" s="530" t="s">
        <v>550</v>
      </c>
      <c r="SOU21" s="530" t="s">
        <v>550</v>
      </c>
      <c r="SOV21" s="530" t="s">
        <v>550</v>
      </c>
      <c r="SOW21" s="530" t="s">
        <v>550</v>
      </c>
      <c r="SOX21" s="530" t="s">
        <v>550</v>
      </c>
      <c r="SOY21" s="530" t="s">
        <v>550</v>
      </c>
      <c r="SOZ21" s="530" t="s">
        <v>550</v>
      </c>
      <c r="SPA21" s="530" t="s">
        <v>550</v>
      </c>
      <c r="SPB21" s="530" t="s">
        <v>550</v>
      </c>
      <c r="SPC21" s="530" t="s">
        <v>550</v>
      </c>
      <c r="SPD21" s="530" t="s">
        <v>550</v>
      </c>
      <c r="SPE21" s="530" t="s">
        <v>550</v>
      </c>
      <c r="SPF21" s="530" t="s">
        <v>550</v>
      </c>
      <c r="SPG21" s="530" t="s">
        <v>550</v>
      </c>
      <c r="SPH21" s="530" t="s">
        <v>550</v>
      </c>
      <c r="SPI21" s="530" t="s">
        <v>550</v>
      </c>
      <c r="SPJ21" s="530" t="s">
        <v>550</v>
      </c>
      <c r="SPK21" s="530" t="s">
        <v>550</v>
      </c>
      <c r="SPL21" s="530" t="s">
        <v>550</v>
      </c>
      <c r="SPM21" s="530" t="s">
        <v>550</v>
      </c>
      <c r="SPN21" s="530" t="s">
        <v>550</v>
      </c>
      <c r="SPO21" s="530" t="s">
        <v>550</v>
      </c>
      <c r="SPP21" s="530" t="s">
        <v>550</v>
      </c>
      <c r="SPQ21" s="530" t="s">
        <v>550</v>
      </c>
      <c r="SPR21" s="530" t="s">
        <v>550</v>
      </c>
      <c r="SPS21" s="530" t="s">
        <v>550</v>
      </c>
      <c r="SPT21" s="530" t="s">
        <v>550</v>
      </c>
      <c r="SPU21" s="530" t="s">
        <v>550</v>
      </c>
      <c r="SPV21" s="530" t="s">
        <v>550</v>
      </c>
      <c r="SPW21" s="530" t="s">
        <v>550</v>
      </c>
      <c r="SPX21" s="530" t="s">
        <v>550</v>
      </c>
      <c r="SPY21" s="530" t="s">
        <v>550</v>
      </c>
      <c r="SPZ21" s="530" t="s">
        <v>550</v>
      </c>
      <c r="SQA21" s="530" t="s">
        <v>550</v>
      </c>
      <c r="SQB21" s="530" t="s">
        <v>550</v>
      </c>
      <c r="SQC21" s="530" t="s">
        <v>550</v>
      </c>
      <c r="SQD21" s="530" t="s">
        <v>550</v>
      </c>
      <c r="SQE21" s="530" t="s">
        <v>550</v>
      </c>
      <c r="SQF21" s="530" t="s">
        <v>550</v>
      </c>
      <c r="SQG21" s="530" t="s">
        <v>550</v>
      </c>
      <c r="SQH21" s="530" t="s">
        <v>550</v>
      </c>
      <c r="SQI21" s="530" t="s">
        <v>550</v>
      </c>
      <c r="SQJ21" s="530" t="s">
        <v>550</v>
      </c>
      <c r="SQK21" s="530" t="s">
        <v>550</v>
      </c>
      <c r="SQL21" s="530" t="s">
        <v>550</v>
      </c>
      <c r="SQM21" s="530" t="s">
        <v>550</v>
      </c>
      <c r="SQN21" s="530" t="s">
        <v>550</v>
      </c>
      <c r="SQO21" s="530" t="s">
        <v>550</v>
      </c>
      <c r="SQP21" s="530" t="s">
        <v>550</v>
      </c>
      <c r="SQQ21" s="530" t="s">
        <v>550</v>
      </c>
      <c r="SQR21" s="530" t="s">
        <v>550</v>
      </c>
      <c r="SQS21" s="530" t="s">
        <v>550</v>
      </c>
      <c r="SQT21" s="530" t="s">
        <v>550</v>
      </c>
      <c r="SQU21" s="530" t="s">
        <v>550</v>
      </c>
      <c r="SQV21" s="530" t="s">
        <v>550</v>
      </c>
      <c r="SQW21" s="530" t="s">
        <v>550</v>
      </c>
      <c r="SQX21" s="530" t="s">
        <v>550</v>
      </c>
      <c r="SQY21" s="530" t="s">
        <v>550</v>
      </c>
      <c r="SQZ21" s="530" t="s">
        <v>550</v>
      </c>
      <c r="SRA21" s="530" t="s">
        <v>550</v>
      </c>
      <c r="SRB21" s="530" t="s">
        <v>550</v>
      </c>
      <c r="SRC21" s="530" t="s">
        <v>550</v>
      </c>
      <c r="SRD21" s="530" t="s">
        <v>550</v>
      </c>
      <c r="SRE21" s="530" t="s">
        <v>550</v>
      </c>
      <c r="SRF21" s="530" t="s">
        <v>550</v>
      </c>
      <c r="SRG21" s="530" t="s">
        <v>550</v>
      </c>
      <c r="SRH21" s="530" t="s">
        <v>550</v>
      </c>
      <c r="SRI21" s="530" t="s">
        <v>550</v>
      </c>
      <c r="SRJ21" s="530" t="s">
        <v>550</v>
      </c>
      <c r="SRK21" s="530" t="s">
        <v>550</v>
      </c>
      <c r="SRL21" s="530" t="s">
        <v>550</v>
      </c>
      <c r="SRM21" s="530" t="s">
        <v>550</v>
      </c>
      <c r="SRN21" s="530" t="s">
        <v>550</v>
      </c>
      <c r="SRO21" s="530" t="s">
        <v>550</v>
      </c>
      <c r="SRP21" s="530" t="s">
        <v>550</v>
      </c>
      <c r="SRQ21" s="530" t="s">
        <v>550</v>
      </c>
      <c r="SRR21" s="530" t="s">
        <v>550</v>
      </c>
      <c r="SRS21" s="530" t="s">
        <v>550</v>
      </c>
      <c r="SRT21" s="530" t="s">
        <v>550</v>
      </c>
      <c r="SRU21" s="530" t="s">
        <v>550</v>
      </c>
      <c r="SRV21" s="530" t="s">
        <v>550</v>
      </c>
      <c r="SRW21" s="530" t="s">
        <v>550</v>
      </c>
      <c r="SRX21" s="530" t="s">
        <v>550</v>
      </c>
      <c r="SRY21" s="530" t="s">
        <v>550</v>
      </c>
      <c r="SRZ21" s="530" t="s">
        <v>550</v>
      </c>
      <c r="SSA21" s="530" t="s">
        <v>550</v>
      </c>
      <c r="SSB21" s="530" t="s">
        <v>550</v>
      </c>
      <c r="SSC21" s="530" t="s">
        <v>550</v>
      </c>
      <c r="SSD21" s="530" t="s">
        <v>550</v>
      </c>
      <c r="SSE21" s="530" t="s">
        <v>550</v>
      </c>
      <c r="SSF21" s="530" t="s">
        <v>550</v>
      </c>
      <c r="SSG21" s="530" t="s">
        <v>550</v>
      </c>
      <c r="SSH21" s="530" t="s">
        <v>550</v>
      </c>
      <c r="SSI21" s="530" t="s">
        <v>550</v>
      </c>
      <c r="SSJ21" s="530" t="s">
        <v>550</v>
      </c>
      <c r="SSK21" s="530" t="s">
        <v>550</v>
      </c>
      <c r="SSL21" s="530" t="s">
        <v>550</v>
      </c>
      <c r="SSM21" s="530" t="s">
        <v>550</v>
      </c>
      <c r="SSN21" s="530" t="s">
        <v>550</v>
      </c>
      <c r="SSO21" s="530" t="s">
        <v>550</v>
      </c>
      <c r="SSP21" s="530" t="s">
        <v>550</v>
      </c>
      <c r="SSQ21" s="530" t="s">
        <v>550</v>
      </c>
      <c r="SSR21" s="530" t="s">
        <v>550</v>
      </c>
      <c r="SSS21" s="530" t="s">
        <v>550</v>
      </c>
      <c r="SST21" s="530" t="s">
        <v>550</v>
      </c>
      <c r="SSU21" s="530" t="s">
        <v>550</v>
      </c>
      <c r="SSV21" s="530" t="s">
        <v>550</v>
      </c>
      <c r="SSW21" s="530" t="s">
        <v>550</v>
      </c>
      <c r="SSX21" s="530" t="s">
        <v>550</v>
      </c>
      <c r="SSY21" s="530" t="s">
        <v>550</v>
      </c>
      <c r="SSZ21" s="530" t="s">
        <v>550</v>
      </c>
      <c r="STA21" s="530" t="s">
        <v>550</v>
      </c>
      <c r="STB21" s="530" t="s">
        <v>550</v>
      </c>
      <c r="STC21" s="530" t="s">
        <v>550</v>
      </c>
      <c r="STD21" s="530" t="s">
        <v>550</v>
      </c>
      <c r="STE21" s="530" t="s">
        <v>550</v>
      </c>
      <c r="STF21" s="530" t="s">
        <v>550</v>
      </c>
      <c r="STG21" s="530" t="s">
        <v>550</v>
      </c>
      <c r="STH21" s="530" t="s">
        <v>550</v>
      </c>
      <c r="STI21" s="530" t="s">
        <v>550</v>
      </c>
      <c r="STJ21" s="530" t="s">
        <v>550</v>
      </c>
      <c r="STK21" s="530" t="s">
        <v>550</v>
      </c>
      <c r="STL21" s="530" t="s">
        <v>550</v>
      </c>
      <c r="STM21" s="530" t="s">
        <v>550</v>
      </c>
      <c r="STN21" s="530" t="s">
        <v>550</v>
      </c>
      <c r="STO21" s="530" t="s">
        <v>550</v>
      </c>
      <c r="STP21" s="530" t="s">
        <v>550</v>
      </c>
      <c r="STQ21" s="530" t="s">
        <v>550</v>
      </c>
      <c r="STR21" s="530" t="s">
        <v>550</v>
      </c>
      <c r="STS21" s="530" t="s">
        <v>550</v>
      </c>
      <c r="STT21" s="530" t="s">
        <v>550</v>
      </c>
      <c r="STU21" s="530" t="s">
        <v>550</v>
      </c>
      <c r="STV21" s="530" t="s">
        <v>550</v>
      </c>
      <c r="STW21" s="530" t="s">
        <v>550</v>
      </c>
      <c r="STX21" s="530" t="s">
        <v>550</v>
      </c>
      <c r="STY21" s="530" t="s">
        <v>550</v>
      </c>
      <c r="STZ21" s="530" t="s">
        <v>550</v>
      </c>
      <c r="SUA21" s="530" t="s">
        <v>550</v>
      </c>
      <c r="SUB21" s="530" t="s">
        <v>550</v>
      </c>
      <c r="SUC21" s="530" t="s">
        <v>550</v>
      </c>
      <c r="SUD21" s="530" t="s">
        <v>550</v>
      </c>
      <c r="SUE21" s="530" t="s">
        <v>550</v>
      </c>
      <c r="SUF21" s="530" t="s">
        <v>550</v>
      </c>
      <c r="SUG21" s="530" t="s">
        <v>550</v>
      </c>
      <c r="SUH21" s="530" t="s">
        <v>550</v>
      </c>
      <c r="SUI21" s="530" t="s">
        <v>550</v>
      </c>
      <c r="SUJ21" s="530" t="s">
        <v>550</v>
      </c>
      <c r="SUK21" s="530" t="s">
        <v>550</v>
      </c>
      <c r="SUL21" s="530" t="s">
        <v>550</v>
      </c>
      <c r="SUM21" s="530" t="s">
        <v>550</v>
      </c>
      <c r="SUN21" s="530" t="s">
        <v>550</v>
      </c>
      <c r="SUO21" s="530" t="s">
        <v>550</v>
      </c>
      <c r="SUP21" s="530" t="s">
        <v>550</v>
      </c>
      <c r="SUQ21" s="530" t="s">
        <v>550</v>
      </c>
      <c r="SUR21" s="530" t="s">
        <v>550</v>
      </c>
      <c r="SUS21" s="530" t="s">
        <v>550</v>
      </c>
      <c r="SUT21" s="530" t="s">
        <v>550</v>
      </c>
      <c r="SUU21" s="530" t="s">
        <v>550</v>
      </c>
      <c r="SUV21" s="530" t="s">
        <v>550</v>
      </c>
      <c r="SUW21" s="530" t="s">
        <v>550</v>
      </c>
      <c r="SUX21" s="530" t="s">
        <v>550</v>
      </c>
      <c r="SUY21" s="530" t="s">
        <v>550</v>
      </c>
      <c r="SUZ21" s="530" t="s">
        <v>550</v>
      </c>
      <c r="SVA21" s="530" t="s">
        <v>550</v>
      </c>
      <c r="SVB21" s="530" t="s">
        <v>550</v>
      </c>
      <c r="SVC21" s="530" t="s">
        <v>550</v>
      </c>
      <c r="SVD21" s="530" t="s">
        <v>550</v>
      </c>
      <c r="SVE21" s="530" t="s">
        <v>550</v>
      </c>
      <c r="SVF21" s="530" t="s">
        <v>550</v>
      </c>
      <c r="SVG21" s="530" t="s">
        <v>550</v>
      </c>
      <c r="SVH21" s="530" t="s">
        <v>550</v>
      </c>
      <c r="SVI21" s="530" t="s">
        <v>550</v>
      </c>
      <c r="SVJ21" s="530" t="s">
        <v>550</v>
      </c>
      <c r="SVK21" s="530" t="s">
        <v>550</v>
      </c>
      <c r="SVL21" s="530" t="s">
        <v>550</v>
      </c>
      <c r="SVM21" s="530" t="s">
        <v>550</v>
      </c>
      <c r="SVN21" s="530" t="s">
        <v>550</v>
      </c>
      <c r="SVO21" s="530" t="s">
        <v>550</v>
      </c>
      <c r="SVP21" s="530" t="s">
        <v>550</v>
      </c>
      <c r="SVQ21" s="530" t="s">
        <v>550</v>
      </c>
      <c r="SVR21" s="530" t="s">
        <v>550</v>
      </c>
      <c r="SVS21" s="530" t="s">
        <v>550</v>
      </c>
      <c r="SVT21" s="530" t="s">
        <v>550</v>
      </c>
      <c r="SVU21" s="530" t="s">
        <v>550</v>
      </c>
      <c r="SVV21" s="530" t="s">
        <v>550</v>
      </c>
      <c r="SVW21" s="530" t="s">
        <v>550</v>
      </c>
      <c r="SVX21" s="530" t="s">
        <v>550</v>
      </c>
      <c r="SVY21" s="530" t="s">
        <v>550</v>
      </c>
      <c r="SVZ21" s="530" t="s">
        <v>550</v>
      </c>
      <c r="SWA21" s="530" t="s">
        <v>550</v>
      </c>
      <c r="SWB21" s="530" t="s">
        <v>550</v>
      </c>
      <c r="SWC21" s="530" t="s">
        <v>550</v>
      </c>
      <c r="SWD21" s="530" t="s">
        <v>550</v>
      </c>
      <c r="SWE21" s="530" t="s">
        <v>550</v>
      </c>
      <c r="SWF21" s="530" t="s">
        <v>550</v>
      </c>
      <c r="SWG21" s="530" t="s">
        <v>550</v>
      </c>
      <c r="SWH21" s="530" t="s">
        <v>550</v>
      </c>
      <c r="SWI21" s="530" t="s">
        <v>550</v>
      </c>
      <c r="SWJ21" s="530" t="s">
        <v>550</v>
      </c>
      <c r="SWK21" s="530" t="s">
        <v>550</v>
      </c>
      <c r="SWL21" s="530" t="s">
        <v>550</v>
      </c>
      <c r="SWM21" s="530" t="s">
        <v>550</v>
      </c>
      <c r="SWN21" s="530" t="s">
        <v>550</v>
      </c>
      <c r="SWO21" s="530" t="s">
        <v>550</v>
      </c>
      <c r="SWP21" s="530" t="s">
        <v>550</v>
      </c>
      <c r="SWQ21" s="530" t="s">
        <v>550</v>
      </c>
      <c r="SWR21" s="530" t="s">
        <v>550</v>
      </c>
      <c r="SWS21" s="530" t="s">
        <v>550</v>
      </c>
      <c r="SWT21" s="530" t="s">
        <v>550</v>
      </c>
      <c r="SWU21" s="530" t="s">
        <v>550</v>
      </c>
      <c r="SWV21" s="530" t="s">
        <v>550</v>
      </c>
      <c r="SWW21" s="530" t="s">
        <v>550</v>
      </c>
      <c r="SWX21" s="530" t="s">
        <v>550</v>
      </c>
      <c r="SWY21" s="530" t="s">
        <v>550</v>
      </c>
      <c r="SWZ21" s="530" t="s">
        <v>550</v>
      </c>
      <c r="SXA21" s="530" t="s">
        <v>550</v>
      </c>
      <c r="SXB21" s="530" t="s">
        <v>550</v>
      </c>
      <c r="SXC21" s="530" t="s">
        <v>550</v>
      </c>
      <c r="SXD21" s="530" t="s">
        <v>550</v>
      </c>
      <c r="SXE21" s="530" t="s">
        <v>550</v>
      </c>
      <c r="SXF21" s="530" t="s">
        <v>550</v>
      </c>
      <c r="SXG21" s="530" t="s">
        <v>550</v>
      </c>
      <c r="SXH21" s="530" t="s">
        <v>550</v>
      </c>
      <c r="SXI21" s="530" t="s">
        <v>550</v>
      </c>
      <c r="SXJ21" s="530" t="s">
        <v>550</v>
      </c>
      <c r="SXK21" s="530" t="s">
        <v>550</v>
      </c>
      <c r="SXL21" s="530" t="s">
        <v>550</v>
      </c>
      <c r="SXM21" s="530" t="s">
        <v>550</v>
      </c>
      <c r="SXN21" s="530" t="s">
        <v>550</v>
      </c>
      <c r="SXO21" s="530" t="s">
        <v>550</v>
      </c>
      <c r="SXP21" s="530" t="s">
        <v>550</v>
      </c>
      <c r="SXQ21" s="530" t="s">
        <v>550</v>
      </c>
      <c r="SXR21" s="530" t="s">
        <v>550</v>
      </c>
      <c r="SXS21" s="530" t="s">
        <v>550</v>
      </c>
      <c r="SXT21" s="530" t="s">
        <v>550</v>
      </c>
      <c r="SXU21" s="530" t="s">
        <v>550</v>
      </c>
      <c r="SXV21" s="530" t="s">
        <v>550</v>
      </c>
      <c r="SXW21" s="530" t="s">
        <v>550</v>
      </c>
      <c r="SXX21" s="530" t="s">
        <v>550</v>
      </c>
      <c r="SXY21" s="530" t="s">
        <v>550</v>
      </c>
      <c r="SXZ21" s="530" t="s">
        <v>550</v>
      </c>
      <c r="SYA21" s="530" t="s">
        <v>550</v>
      </c>
      <c r="SYB21" s="530" t="s">
        <v>550</v>
      </c>
      <c r="SYC21" s="530" t="s">
        <v>550</v>
      </c>
      <c r="SYD21" s="530" t="s">
        <v>550</v>
      </c>
      <c r="SYE21" s="530" t="s">
        <v>550</v>
      </c>
      <c r="SYF21" s="530" t="s">
        <v>550</v>
      </c>
      <c r="SYG21" s="530" t="s">
        <v>550</v>
      </c>
      <c r="SYH21" s="530" t="s">
        <v>550</v>
      </c>
      <c r="SYI21" s="530" t="s">
        <v>550</v>
      </c>
      <c r="SYJ21" s="530" t="s">
        <v>550</v>
      </c>
      <c r="SYK21" s="530" t="s">
        <v>550</v>
      </c>
      <c r="SYL21" s="530" t="s">
        <v>550</v>
      </c>
      <c r="SYM21" s="530" t="s">
        <v>550</v>
      </c>
      <c r="SYN21" s="530" t="s">
        <v>550</v>
      </c>
      <c r="SYO21" s="530" t="s">
        <v>550</v>
      </c>
      <c r="SYP21" s="530" t="s">
        <v>550</v>
      </c>
      <c r="SYQ21" s="530" t="s">
        <v>550</v>
      </c>
      <c r="SYR21" s="530" t="s">
        <v>550</v>
      </c>
      <c r="SYS21" s="530" t="s">
        <v>550</v>
      </c>
      <c r="SYT21" s="530" t="s">
        <v>550</v>
      </c>
      <c r="SYU21" s="530" t="s">
        <v>550</v>
      </c>
      <c r="SYV21" s="530" t="s">
        <v>550</v>
      </c>
      <c r="SYW21" s="530" t="s">
        <v>550</v>
      </c>
      <c r="SYX21" s="530" t="s">
        <v>550</v>
      </c>
      <c r="SYY21" s="530" t="s">
        <v>550</v>
      </c>
      <c r="SYZ21" s="530" t="s">
        <v>550</v>
      </c>
      <c r="SZA21" s="530" t="s">
        <v>550</v>
      </c>
      <c r="SZB21" s="530" t="s">
        <v>550</v>
      </c>
      <c r="SZC21" s="530" t="s">
        <v>550</v>
      </c>
      <c r="SZD21" s="530" t="s">
        <v>550</v>
      </c>
      <c r="SZE21" s="530" t="s">
        <v>550</v>
      </c>
      <c r="SZF21" s="530" t="s">
        <v>550</v>
      </c>
      <c r="SZG21" s="530" t="s">
        <v>550</v>
      </c>
      <c r="SZH21" s="530" t="s">
        <v>550</v>
      </c>
      <c r="SZI21" s="530" t="s">
        <v>550</v>
      </c>
      <c r="SZJ21" s="530" t="s">
        <v>550</v>
      </c>
      <c r="SZK21" s="530" t="s">
        <v>550</v>
      </c>
      <c r="SZL21" s="530" t="s">
        <v>550</v>
      </c>
      <c r="SZM21" s="530" t="s">
        <v>550</v>
      </c>
      <c r="SZN21" s="530" t="s">
        <v>550</v>
      </c>
      <c r="SZO21" s="530" t="s">
        <v>550</v>
      </c>
      <c r="SZP21" s="530" t="s">
        <v>550</v>
      </c>
      <c r="SZQ21" s="530" t="s">
        <v>550</v>
      </c>
      <c r="SZR21" s="530" t="s">
        <v>550</v>
      </c>
      <c r="SZS21" s="530" t="s">
        <v>550</v>
      </c>
      <c r="SZT21" s="530" t="s">
        <v>550</v>
      </c>
      <c r="SZU21" s="530" t="s">
        <v>550</v>
      </c>
      <c r="SZV21" s="530" t="s">
        <v>550</v>
      </c>
      <c r="SZW21" s="530" t="s">
        <v>550</v>
      </c>
      <c r="SZX21" s="530" t="s">
        <v>550</v>
      </c>
      <c r="SZY21" s="530" t="s">
        <v>550</v>
      </c>
      <c r="SZZ21" s="530" t="s">
        <v>550</v>
      </c>
      <c r="TAA21" s="530" t="s">
        <v>550</v>
      </c>
      <c r="TAB21" s="530" t="s">
        <v>550</v>
      </c>
      <c r="TAC21" s="530" t="s">
        <v>550</v>
      </c>
      <c r="TAD21" s="530" t="s">
        <v>550</v>
      </c>
      <c r="TAE21" s="530" t="s">
        <v>550</v>
      </c>
      <c r="TAF21" s="530" t="s">
        <v>550</v>
      </c>
      <c r="TAG21" s="530" t="s">
        <v>550</v>
      </c>
      <c r="TAH21" s="530" t="s">
        <v>550</v>
      </c>
      <c r="TAI21" s="530" t="s">
        <v>550</v>
      </c>
      <c r="TAJ21" s="530" t="s">
        <v>550</v>
      </c>
      <c r="TAK21" s="530" t="s">
        <v>550</v>
      </c>
      <c r="TAL21" s="530" t="s">
        <v>550</v>
      </c>
      <c r="TAM21" s="530" t="s">
        <v>550</v>
      </c>
      <c r="TAN21" s="530" t="s">
        <v>550</v>
      </c>
      <c r="TAO21" s="530" t="s">
        <v>550</v>
      </c>
      <c r="TAP21" s="530" t="s">
        <v>550</v>
      </c>
      <c r="TAQ21" s="530" t="s">
        <v>550</v>
      </c>
      <c r="TAR21" s="530" t="s">
        <v>550</v>
      </c>
      <c r="TAS21" s="530" t="s">
        <v>550</v>
      </c>
      <c r="TAT21" s="530" t="s">
        <v>550</v>
      </c>
      <c r="TAU21" s="530" t="s">
        <v>550</v>
      </c>
      <c r="TAV21" s="530" t="s">
        <v>550</v>
      </c>
      <c r="TAW21" s="530" t="s">
        <v>550</v>
      </c>
      <c r="TAX21" s="530" t="s">
        <v>550</v>
      </c>
      <c r="TAY21" s="530" t="s">
        <v>550</v>
      </c>
      <c r="TAZ21" s="530" t="s">
        <v>550</v>
      </c>
      <c r="TBA21" s="530" t="s">
        <v>550</v>
      </c>
      <c r="TBB21" s="530" t="s">
        <v>550</v>
      </c>
      <c r="TBC21" s="530" t="s">
        <v>550</v>
      </c>
      <c r="TBD21" s="530" t="s">
        <v>550</v>
      </c>
      <c r="TBE21" s="530" t="s">
        <v>550</v>
      </c>
      <c r="TBF21" s="530" t="s">
        <v>550</v>
      </c>
      <c r="TBG21" s="530" t="s">
        <v>550</v>
      </c>
      <c r="TBH21" s="530" t="s">
        <v>550</v>
      </c>
      <c r="TBI21" s="530" t="s">
        <v>550</v>
      </c>
      <c r="TBJ21" s="530" t="s">
        <v>550</v>
      </c>
      <c r="TBK21" s="530" t="s">
        <v>550</v>
      </c>
      <c r="TBL21" s="530" t="s">
        <v>550</v>
      </c>
      <c r="TBM21" s="530" t="s">
        <v>550</v>
      </c>
      <c r="TBN21" s="530" t="s">
        <v>550</v>
      </c>
      <c r="TBO21" s="530" t="s">
        <v>550</v>
      </c>
      <c r="TBP21" s="530" t="s">
        <v>550</v>
      </c>
      <c r="TBQ21" s="530" t="s">
        <v>550</v>
      </c>
      <c r="TBR21" s="530" t="s">
        <v>550</v>
      </c>
      <c r="TBS21" s="530" t="s">
        <v>550</v>
      </c>
      <c r="TBT21" s="530" t="s">
        <v>550</v>
      </c>
      <c r="TBU21" s="530" t="s">
        <v>550</v>
      </c>
      <c r="TBV21" s="530" t="s">
        <v>550</v>
      </c>
      <c r="TBW21" s="530" t="s">
        <v>550</v>
      </c>
      <c r="TBX21" s="530" t="s">
        <v>550</v>
      </c>
      <c r="TBY21" s="530" t="s">
        <v>550</v>
      </c>
      <c r="TBZ21" s="530" t="s">
        <v>550</v>
      </c>
      <c r="TCA21" s="530" t="s">
        <v>550</v>
      </c>
      <c r="TCB21" s="530" t="s">
        <v>550</v>
      </c>
      <c r="TCC21" s="530" t="s">
        <v>550</v>
      </c>
      <c r="TCD21" s="530" t="s">
        <v>550</v>
      </c>
      <c r="TCE21" s="530" t="s">
        <v>550</v>
      </c>
      <c r="TCF21" s="530" t="s">
        <v>550</v>
      </c>
      <c r="TCG21" s="530" t="s">
        <v>550</v>
      </c>
      <c r="TCH21" s="530" t="s">
        <v>550</v>
      </c>
      <c r="TCI21" s="530" t="s">
        <v>550</v>
      </c>
      <c r="TCJ21" s="530" t="s">
        <v>550</v>
      </c>
      <c r="TCK21" s="530" t="s">
        <v>550</v>
      </c>
      <c r="TCL21" s="530" t="s">
        <v>550</v>
      </c>
      <c r="TCM21" s="530" t="s">
        <v>550</v>
      </c>
      <c r="TCN21" s="530" t="s">
        <v>550</v>
      </c>
      <c r="TCO21" s="530" t="s">
        <v>550</v>
      </c>
      <c r="TCP21" s="530" t="s">
        <v>550</v>
      </c>
      <c r="TCQ21" s="530" t="s">
        <v>550</v>
      </c>
      <c r="TCR21" s="530" t="s">
        <v>550</v>
      </c>
      <c r="TCS21" s="530" t="s">
        <v>550</v>
      </c>
      <c r="TCT21" s="530" t="s">
        <v>550</v>
      </c>
      <c r="TCU21" s="530" t="s">
        <v>550</v>
      </c>
      <c r="TCV21" s="530" t="s">
        <v>550</v>
      </c>
      <c r="TCW21" s="530" t="s">
        <v>550</v>
      </c>
      <c r="TCX21" s="530" t="s">
        <v>550</v>
      </c>
      <c r="TCY21" s="530" t="s">
        <v>550</v>
      </c>
      <c r="TCZ21" s="530" t="s">
        <v>550</v>
      </c>
      <c r="TDA21" s="530" t="s">
        <v>550</v>
      </c>
      <c r="TDB21" s="530" t="s">
        <v>550</v>
      </c>
      <c r="TDC21" s="530" t="s">
        <v>550</v>
      </c>
      <c r="TDD21" s="530" t="s">
        <v>550</v>
      </c>
      <c r="TDE21" s="530" t="s">
        <v>550</v>
      </c>
      <c r="TDF21" s="530" t="s">
        <v>550</v>
      </c>
      <c r="TDG21" s="530" t="s">
        <v>550</v>
      </c>
      <c r="TDH21" s="530" t="s">
        <v>550</v>
      </c>
      <c r="TDI21" s="530" t="s">
        <v>550</v>
      </c>
      <c r="TDJ21" s="530" t="s">
        <v>550</v>
      </c>
      <c r="TDK21" s="530" t="s">
        <v>550</v>
      </c>
      <c r="TDL21" s="530" t="s">
        <v>550</v>
      </c>
      <c r="TDM21" s="530" t="s">
        <v>550</v>
      </c>
      <c r="TDN21" s="530" t="s">
        <v>550</v>
      </c>
      <c r="TDO21" s="530" t="s">
        <v>550</v>
      </c>
      <c r="TDP21" s="530" t="s">
        <v>550</v>
      </c>
      <c r="TDQ21" s="530" t="s">
        <v>550</v>
      </c>
      <c r="TDR21" s="530" t="s">
        <v>550</v>
      </c>
      <c r="TDS21" s="530" t="s">
        <v>550</v>
      </c>
      <c r="TDT21" s="530" t="s">
        <v>550</v>
      </c>
      <c r="TDU21" s="530" t="s">
        <v>550</v>
      </c>
      <c r="TDV21" s="530" t="s">
        <v>550</v>
      </c>
      <c r="TDW21" s="530" t="s">
        <v>550</v>
      </c>
      <c r="TDX21" s="530" t="s">
        <v>550</v>
      </c>
      <c r="TDY21" s="530" t="s">
        <v>550</v>
      </c>
      <c r="TDZ21" s="530" t="s">
        <v>550</v>
      </c>
      <c r="TEA21" s="530" t="s">
        <v>550</v>
      </c>
      <c r="TEB21" s="530" t="s">
        <v>550</v>
      </c>
      <c r="TEC21" s="530" t="s">
        <v>550</v>
      </c>
      <c r="TED21" s="530" t="s">
        <v>550</v>
      </c>
      <c r="TEE21" s="530" t="s">
        <v>550</v>
      </c>
      <c r="TEF21" s="530" t="s">
        <v>550</v>
      </c>
      <c r="TEG21" s="530" t="s">
        <v>550</v>
      </c>
      <c r="TEH21" s="530" t="s">
        <v>550</v>
      </c>
      <c r="TEI21" s="530" t="s">
        <v>550</v>
      </c>
      <c r="TEJ21" s="530" t="s">
        <v>550</v>
      </c>
      <c r="TEK21" s="530" t="s">
        <v>550</v>
      </c>
      <c r="TEL21" s="530" t="s">
        <v>550</v>
      </c>
      <c r="TEM21" s="530" t="s">
        <v>550</v>
      </c>
      <c r="TEN21" s="530" t="s">
        <v>550</v>
      </c>
      <c r="TEO21" s="530" t="s">
        <v>550</v>
      </c>
      <c r="TEP21" s="530" t="s">
        <v>550</v>
      </c>
      <c r="TEQ21" s="530" t="s">
        <v>550</v>
      </c>
      <c r="TER21" s="530" t="s">
        <v>550</v>
      </c>
      <c r="TES21" s="530" t="s">
        <v>550</v>
      </c>
      <c r="TET21" s="530" t="s">
        <v>550</v>
      </c>
      <c r="TEU21" s="530" t="s">
        <v>550</v>
      </c>
      <c r="TEV21" s="530" t="s">
        <v>550</v>
      </c>
      <c r="TEW21" s="530" t="s">
        <v>550</v>
      </c>
      <c r="TEX21" s="530" t="s">
        <v>550</v>
      </c>
      <c r="TEY21" s="530" t="s">
        <v>550</v>
      </c>
      <c r="TEZ21" s="530" t="s">
        <v>550</v>
      </c>
      <c r="TFA21" s="530" t="s">
        <v>550</v>
      </c>
      <c r="TFB21" s="530" t="s">
        <v>550</v>
      </c>
      <c r="TFC21" s="530" t="s">
        <v>550</v>
      </c>
      <c r="TFD21" s="530" t="s">
        <v>550</v>
      </c>
      <c r="TFE21" s="530" t="s">
        <v>550</v>
      </c>
      <c r="TFF21" s="530" t="s">
        <v>550</v>
      </c>
      <c r="TFG21" s="530" t="s">
        <v>550</v>
      </c>
      <c r="TFH21" s="530" t="s">
        <v>550</v>
      </c>
      <c r="TFI21" s="530" t="s">
        <v>550</v>
      </c>
      <c r="TFJ21" s="530" t="s">
        <v>550</v>
      </c>
      <c r="TFK21" s="530" t="s">
        <v>550</v>
      </c>
      <c r="TFL21" s="530" t="s">
        <v>550</v>
      </c>
      <c r="TFM21" s="530" t="s">
        <v>550</v>
      </c>
      <c r="TFN21" s="530" t="s">
        <v>550</v>
      </c>
      <c r="TFO21" s="530" t="s">
        <v>550</v>
      </c>
      <c r="TFP21" s="530" t="s">
        <v>550</v>
      </c>
      <c r="TFQ21" s="530" t="s">
        <v>550</v>
      </c>
      <c r="TFR21" s="530" t="s">
        <v>550</v>
      </c>
      <c r="TFS21" s="530" t="s">
        <v>550</v>
      </c>
      <c r="TFT21" s="530" t="s">
        <v>550</v>
      </c>
      <c r="TFU21" s="530" t="s">
        <v>550</v>
      </c>
      <c r="TFV21" s="530" t="s">
        <v>550</v>
      </c>
      <c r="TFW21" s="530" t="s">
        <v>550</v>
      </c>
      <c r="TFX21" s="530" t="s">
        <v>550</v>
      </c>
      <c r="TFY21" s="530" t="s">
        <v>550</v>
      </c>
      <c r="TFZ21" s="530" t="s">
        <v>550</v>
      </c>
      <c r="TGA21" s="530" t="s">
        <v>550</v>
      </c>
      <c r="TGB21" s="530" t="s">
        <v>550</v>
      </c>
      <c r="TGC21" s="530" t="s">
        <v>550</v>
      </c>
      <c r="TGD21" s="530" t="s">
        <v>550</v>
      </c>
      <c r="TGE21" s="530" t="s">
        <v>550</v>
      </c>
      <c r="TGF21" s="530" t="s">
        <v>550</v>
      </c>
      <c r="TGG21" s="530" t="s">
        <v>550</v>
      </c>
      <c r="TGH21" s="530" t="s">
        <v>550</v>
      </c>
      <c r="TGI21" s="530" t="s">
        <v>550</v>
      </c>
      <c r="TGJ21" s="530" t="s">
        <v>550</v>
      </c>
      <c r="TGK21" s="530" t="s">
        <v>550</v>
      </c>
      <c r="TGL21" s="530" t="s">
        <v>550</v>
      </c>
      <c r="TGM21" s="530" t="s">
        <v>550</v>
      </c>
      <c r="TGN21" s="530" t="s">
        <v>550</v>
      </c>
      <c r="TGO21" s="530" t="s">
        <v>550</v>
      </c>
      <c r="TGP21" s="530" t="s">
        <v>550</v>
      </c>
      <c r="TGQ21" s="530" t="s">
        <v>550</v>
      </c>
      <c r="TGR21" s="530" t="s">
        <v>550</v>
      </c>
      <c r="TGS21" s="530" t="s">
        <v>550</v>
      </c>
      <c r="TGT21" s="530" t="s">
        <v>550</v>
      </c>
      <c r="TGU21" s="530" t="s">
        <v>550</v>
      </c>
      <c r="TGV21" s="530" t="s">
        <v>550</v>
      </c>
      <c r="TGW21" s="530" t="s">
        <v>550</v>
      </c>
      <c r="TGX21" s="530" t="s">
        <v>550</v>
      </c>
      <c r="TGY21" s="530" t="s">
        <v>550</v>
      </c>
      <c r="TGZ21" s="530" t="s">
        <v>550</v>
      </c>
      <c r="THA21" s="530" t="s">
        <v>550</v>
      </c>
      <c r="THB21" s="530" t="s">
        <v>550</v>
      </c>
      <c r="THC21" s="530" t="s">
        <v>550</v>
      </c>
      <c r="THD21" s="530" t="s">
        <v>550</v>
      </c>
      <c r="THE21" s="530" t="s">
        <v>550</v>
      </c>
      <c r="THF21" s="530" t="s">
        <v>550</v>
      </c>
      <c r="THG21" s="530" t="s">
        <v>550</v>
      </c>
      <c r="THH21" s="530" t="s">
        <v>550</v>
      </c>
      <c r="THI21" s="530" t="s">
        <v>550</v>
      </c>
      <c r="THJ21" s="530" t="s">
        <v>550</v>
      </c>
      <c r="THK21" s="530" t="s">
        <v>550</v>
      </c>
      <c r="THL21" s="530" t="s">
        <v>550</v>
      </c>
      <c r="THM21" s="530" t="s">
        <v>550</v>
      </c>
      <c r="THN21" s="530" t="s">
        <v>550</v>
      </c>
      <c r="THO21" s="530" t="s">
        <v>550</v>
      </c>
      <c r="THP21" s="530" t="s">
        <v>550</v>
      </c>
      <c r="THQ21" s="530" t="s">
        <v>550</v>
      </c>
      <c r="THR21" s="530" t="s">
        <v>550</v>
      </c>
      <c r="THS21" s="530" t="s">
        <v>550</v>
      </c>
      <c r="THT21" s="530" t="s">
        <v>550</v>
      </c>
      <c r="THU21" s="530" t="s">
        <v>550</v>
      </c>
      <c r="THV21" s="530" t="s">
        <v>550</v>
      </c>
      <c r="THW21" s="530" t="s">
        <v>550</v>
      </c>
      <c r="THX21" s="530" t="s">
        <v>550</v>
      </c>
      <c r="THY21" s="530" t="s">
        <v>550</v>
      </c>
      <c r="THZ21" s="530" t="s">
        <v>550</v>
      </c>
      <c r="TIA21" s="530" t="s">
        <v>550</v>
      </c>
      <c r="TIB21" s="530" t="s">
        <v>550</v>
      </c>
      <c r="TIC21" s="530" t="s">
        <v>550</v>
      </c>
      <c r="TID21" s="530" t="s">
        <v>550</v>
      </c>
      <c r="TIE21" s="530" t="s">
        <v>550</v>
      </c>
      <c r="TIF21" s="530" t="s">
        <v>550</v>
      </c>
      <c r="TIG21" s="530" t="s">
        <v>550</v>
      </c>
      <c r="TIH21" s="530" t="s">
        <v>550</v>
      </c>
      <c r="TII21" s="530" t="s">
        <v>550</v>
      </c>
      <c r="TIJ21" s="530" t="s">
        <v>550</v>
      </c>
      <c r="TIK21" s="530" t="s">
        <v>550</v>
      </c>
      <c r="TIL21" s="530" t="s">
        <v>550</v>
      </c>
      <c r="TIM21" s="530" t="s">
        <v>550</v>
      </c>
      <c r="TIN21" s="530" t="s">
        <v>550</v>
      </c>
      <c r="TIO21" s="530" t="s">
        <v>550</v>
      </c>
      <c r="TIP21" s="530" t="s">
        <v>550</v>
      </c>
      <c r="TIQ21" s="530" t="s">
        <v>550</v>
      </c>
      <c r="TIR21" s="530" t="s">
        <v>550</v>
      </c>
      <c r="TIS21" s="530" t="s">
        <v>550</v>
      </c>
      <c r="TIT21" s="530" t="s">
        <v>550</v>
      </c>
      <c r="TIU21" s="530" t="s">
        <v>550</v>
      </c>
      <c r="TIV21" s="530" t="s">
        <v>550</v>
      </c>
      <c r="TIW21" s="530" t="s">
        <v>550</v>
      </c>
      <c r="TIX21" s="530" t="s">
        <v>550</v>
      </c>
      <c r="TIY21" s="530" t="s">
        <v>550</v>
      </c>
      <c r="TIZ21" s="530" t="s">
        <v>550</v>
      </c>
      <c r="TJA21" s="530" t="s">
        <v>550</v>
      </c>
      <c r="TJB21" s="530" t="s">
        <v>550</v>
      </c>
      <c r="TJC21" s="530" t="s">
        <v>550</v>
      </c>
      <c r="TJD21" s="530" t="s">
        <v>550</v>
      </c>
      <c r="TJE21" s="530" t="s">
        <v>550</v>
      </c>
      <c r="TJF21" s="530" t="s">
        <v>550</v>
      </c>
      <c r="TJG21" s="530" t="s">
        <v>550</v>
      </c>
      <c r="TJH21" s="530" t="s">
        <v>550</v>
      </c>
      <c r="TJI21" s="530" t="s">
        <v>550</v>
      </c>
      <c r="TJJ21" s="530" t="s">
        <v>550</v>
      </c>
      <c r="TJK21" s="530" t="s">
        <v>550</v>
      </c>
      <c r="TJL21" s="530" t="s">
        <v>550</v>
      </c>
      <c r="TJM21" s="530" t="s">
        <v>550</v>
      </c>
      <c r="TJN21" s="530" t="s">
        <v>550</v>
      </c>
      <c r="TJO21" s="530" t="s">
        <v>550</v>
      </c>
      <c r="TJP21" s="530" t="s">
        <v>550</v>
      </c>
      <c r="TJQ21" s="530" t="s">
        <v>550</v>
      </c>
      <c r="TJR21" s="530" t="s">
        <v>550</v>
      </c>
      <c r="TJS21" s="530" t="s">
        <v>550</v>
      </c>
      <c r="TJT21" s="530" t="s">
        <v>550</v>
      </c>
      <c r="TJU21" s="530" t="s">
        <v>550</v>
      </c>
      <c r="TJV21" s="530" t="s">
        <v>550</v>
      </c>
      <c r="TJW21" s="530" t="s">
        <v>550</v>
      </c>
      <c r="TJX21" s="530" t="s">
        <v>550</v>
      </c>
      <c r="TJY21" s="530" t="s">
        <v>550</v>
      </c>
      <c r="TJZ21" s="530" t="s">
        <v>550</v>
      </c>
      <c r="TKA21" s="530" t="s">
        <v>550</v>
      </c>
      <c r="TKB21" s="530" t="s">
        <v>550</v>
      </c>
      <c r="TKC21" s="530" t="s">
        <v>550</v>
      </c>
      <c r="TKD21" s="530" t="s">
        <v>550</v>
      </c>
      <c r="TKE21" s="530" t="s">
        <v>550</v>
      </c>
      <c r="TKF21" s="530" t="s">
        <v>550</v>
      </c>
      <c r="TKG21" s="530" t="s">
        <v>550</v>
      </c>
      <c r="TKH21" s="530" t="s">
        <v>550</v>
      </c>
      <c r="TKI21" s="530" t="s">
        <v>550</v>
      </c>
      <c r="TKJ21" s="530" t="s">
        <v>550</v>
      </c>
      <c r="TKK21" s="530" t="s">
        <v>550</v>
      </c>
      <c r="TKL21" s="530" t="s">
        <v>550</v>
      </c>
      <c r="TKM21" s="530" t="s">
        <v>550</v>
      </c>
      <c r="TKN21" s="530" t="s">
        <v>550</v>
      </c>
      <c r="TKO21" s="530" t="s">
        <v>550</v>
      </c>
      <c r="TKP21" s="530" t="s">
        <v>550</v>
      </c>
      <c r="TKQ21" s="530" t="s">
        <v>550</v>
      </c>
      <c r="TKR21" s="530" t="s">
        <v>550</v>
      </c>
      <c r="TKS21" s="530" t="s">
        <v>550</v>
      </c>
      <c r="TKT21" s="530" t="s">
        <v>550</v>
      </c>
      <c r="TKU21" s="530" t="s">
        <v>550</v>
      </c>
      <c r="TKV21" s="530" t="s">
        <v>550</v>
      </c>
      <c r="TKW21" s="530" t="s">
        <v>550</v>
      </c>
      <c r="TKX21" s="530" t="s">
        <v>550</v>
      </c>
      <c r="TKY21" s="530" t="s">
        <v>550</v>
      </c>
      <c r="TKZ21" s="530" t="s">
        <v>550</v>
      </c>
      <c r="TLA21" s="530" t="s">
        <v>550</v>
      </c>
      <c r="TLB21" s="530" t="s">
        <v>550</v>
      </c>
      <c r="TLC21" s="530" t="s">
        <v>550</v>
      </c>
      <c r="TLD21" s="530" t="s">
        <v>550</v>
      </c>
      <c r="TLE21" s="530" t="s">
        <v>550</v>
      </c>
      <c r="TLF21" s="530" t="s">
        <v>550</v>
      </c>
      <c r="TLG21" s="530" t="s">
        <v>550</v>
      </c>
      <c r="TLH21" s="530" t="s">
        <v>550</v>
      </c>
      <c r="TLI21" s="530" t="s">
        <v>550</v>
      </c>
      <c r="TLJ21" s="530" t="s">
        <v>550</v>
      </c>
      <c r="TLK21" s="530" t="s">
        <v>550</v>
      </c>
      <c r="TLL21" s="530" t="s">
        <v>550</v>
      </c>
      <c r="TLM21" s="530" t="s">
        <v>550</v>
      </c>
      <c r="TLN21" s="530" t="s">
        <v>550</v>
      </c>
      <c r="TLO21" s="530" t="s">
        <v>550</v>
      </c>
      <c r="TLP21" s="530" t="s">
        <v>550</v>
      </c>
      <c r="TLQ21" s="530" t="s">
        <v>550</v>
      </c>
      <c r="TLR21" s="530" t="s">
        <v>550</v>
      </c>
      <c r="TLS21" s="530" t="s">
        <v>550</v>
      </c>
      <c r="TLT21" s="530" t="s">
        <v>550</v>
      </c>
      <c r="TLU21" s="530" t="s">
        <v>550</v>
      </c>
      <c r="TLV21" s="530" t="s">
        <v>550</v>
      </c>
      <c r="TLW21" s="530" t="s">
        <v>550</v>
      </c>
      <c r="TLX21" s="530" t="s">
        <v>550</v>
      </c>
      <c r="TLY21" s="530" t="s">
        <v>550</v>
      </c>
      <c r="TLZ21" s="530" t="s">
        <v>550</v>
      </c>
      <c r="TMA21" s="530" t="s">
        <v>550</v>
      </c>
      <c r="TMB21" s="530" t="s">
        <v>550</v>
      </c>
      <c r="TMC21" s="530" t="s">
        <v>550</v>
      </c>
      <c r="TMD21" s="530" t="s">
        <v>550</v>
      </c>
      <c r="TME21" s="530" t="s">
        <v>550</v>
      </c>
      <c r="TMF21" s="530" t="s">
        <v>550</v>
      </c>
      <c r="TMG21" s="530" t="s">
        <v>550</v>
      </c>
      <c r="TMH21" s="530" t="s">
        <v>550</v>
      </c>
      <c r="TMI21" s="530" t="s">
        <v>550</v>
      </c>
      <c r="TMJ21" s="530" t="s">
        <v>550</v>
      </c>
      <c r="TMK21" s="530" t="s">
        <v>550</v>
      </c>
      <c r="TML21" s="530" t="s">
        <v>550</v>
      </c>
      <c r="TMM21" s="530" t="s">
        <v>550</v>
      </c>
      <c r="TMN21" s="530" t="s">
        <v>550</v>
      </c>
      <c r="TMO21" s="530" t="s">
        <v>550</v>
      </c>
      <c r="TMP21" s="530" t="s">
        <v>550</v>
      </c>
      <c r="TMQ21" s="530" t="s">
        <v>550</v>
      </c>
      <c r="TMR21" s="530" t="s">
        <v>550</v>
      </c>
      <c r="TMS21" s="530" t="s">
        <v>550</v>
      </c>
      <c r="TMT21" s="530" t="s">
        <v>550</v>
      </c>
      <c r="TMU21" s="530" t="s">
        <v>550</v>
      </c>
      <c r="TMV21" s="530" t="s">
        <v>550</v>
      </c>
      <c r="TMW21" s="530" t="s">
        <v>550</v>
      </c>
      <c r="TMX21" s="530" t="s">
        <v>550</v>
      </c>
      <c r="TMY21" s="530" t="s">
        <v>550</v>
      </c>
      <c r="TMZ21" s="530" t="s">
        <v>550</v>
      </c>
      <c r="TNA21" s="530" t="s">
        <v>550</v>
      </c>
      <c r="TNB21" s="530" t="s">
        <v>550</v>
      </c>
      <c r="TNC21" s="530" t="s">
        <v>550</v>
      </c>
      <c r="TND21" s="530" t="s">
        <v>550</v>
      </c>
      <c r="TNE21" s="530" t="s">
        <v>550</v>
      </c>
      <c r="TNF21" s="530" t="s">
        <v>550</v>
      </c>
      <c r="TNG21" s="530" t="s">
        <v>550</v>
      </c>
      <c r="TNH21" s="530" t="s">
        <v>550</v>
      </c>
      <c r="TNI21" s="530" t="s">
        <v>550</v>
      </c>
      <c r="TNJ21" s="530" t="s">
        <v>550</v>
      </c>
      <c r="TNK21" s="530" t="s">
        <v>550</v>
      </c>
      <c r="TNL21" s="530" t="s">
        <v>550</v>
      </c>
      <c r="TNM21" s="530" t="s">
        <v>550</v>
      </c>
      <c r="TNN21" s="530" t="s">
        <v>550</v>
      </c>
      <c r="TNO21" s="530" t="s">
        <v>550</v>
      </c>
      <c r="TNP21" s="530" t="s">
        <v>550</v>
      </c>
      <c r="TNQ21" s="530" t="s">
        <v>550</v>
      </c>
      <c r="TNR21" s="530" t="s">
        <v>550</v>
      </c>
      <c r="TNS21" s="530" t="s">
        <v>550</v>
      </c>
      <c r="TNT21" s="530" t="s">
        <v>550</v>
      </c>
      <c r="TNU21" s="530" t="s">
        <v>550</v>
      </c>
      <c r="TNV21" s="530" t="s">
        <v>550</v>
      </c>
      <c r="TNW21" s="530" t="s">
        <v>550</v>
      </c>
      <c r="TNX21" s="530" t="s">
        <v>550</v>
      </c>
      <c r="TNY21" s="530" t="s">
        <v>550</v>
      </c>
      <c r="TNZ21" s="530" t="s">
        <v>550</v>
      </c>
      <c r="TOA21" s="530" t="s">
        <v>550</v>
      </c>
      <c r="TOB21" s="530" t="s">
        <v>550</v>
      </c>
      <c r="TOC21" s="530" t="s">
        <v>550</v>
      </c>
      <c r="TOD21" s="530" t="s">
        <v>550</v>
      </c>
      <c r="TOE21" s="530" t="s">
        <v>550</v>
      </c>
      <c r="TOF21" s="530" t="s">
        <v>550</v>
      </c>
      <c r="TOG21" s="530" t="s">
        <v>550</v>
      </c>
      <c r="TOH21" s="530" t="s">
        <v>550</v>
      </c>
      <c r="TOI21" s="530" t="s">
        <v>550</v>
      </c>
      <c r="TOJ21" s="530" t="s">
        <v>550</v>
      </c>
      <c r="TOK21" s="530" t="s">
        <v>550</v>
      </c>
      <c r="TOL21" s="530" t="s">
        <v>550</v>
      </c>
      <c r="TOM21" s="530" t="s">
        <v>550</v>
      </c>
      <c r="TON21" s="530" t="s">
        <v>550</v>
      </c>
      <c r="TOO21" s="530" t="s">
        <v>550</v>
      </c>
      <c r="TOP21" s="530" t="s">
        <v>550</v>
      </c>
      <c r="TOQ21" s="530" t="s">
        <v>550</v>
      </c>
      <c r="TOR21" s="530" t="s">
        <v>550</v>
      </c>
      <c r="TOS21" s="530" t="s">
        <v>550</v>
      </c>
      <c r="TOT21" s="530" t="s">
        <v>550</v>
      </c>
      <c r="TOU21" s="530" t="s">
        <v>550</v>
      </c>
      <c r="TOV21" s="530" t="s">
        <v>550</v>
      </c>
      <c r="TOW21" s="530" t="s">
        <v>550</v>
      </c>
      <c r="TOX21" s="530" t="s">
        <v>550</v>
      </c>
      <c r="TOY21" s="530" t="s">
        <v>550</v>
      </c>
      <c r="TOZ21" s="530" t="s">
        <v>550</v>
      </c>
      <c r="TPA21" s="530" t="s">
        <v>550</v>
      </c>
      <c r="TPB21" s="530" t="s">
        <v>550</v>
      </c>
      <c r="TPC21" s="530" t="s">
        <v>550</v>
      </c>
      <c r="TPD21" s="530" t="s">
        <v>550</v>
      </c>
      <c r="TPE21" s="530" t="s">
        <v>550</v>
      </c>
      <c r="TPF21" s="530" t="s">
        <v>550</v>
      </c>
      <c r="TPG21" s="530" t="s">
        <v>550</v>
      </c>
      <c r="TPH21" s="530" t="s">
        <v>550</v>
      </c>
      <c r="TPI21" s="530" t="s">
        <v>550</v>
      </c>
      <c r="TPJ21" s="530" t="s">
        <v>550</v>
      </c>
      <c r="TPK21" s="530" t="s">
        <v>550</v>
      </c>
      <c r="TPL21" s="530" t="s">
        <v>550</v>
      </c>
      <c r="TPM21" s="530" t="s">
        <v>550</v>
      </c>
      <c r="TPN21" s="530" t="s">
        <v>550</v>
      </c>
      <c r="TPO21" s="530" t="s">
        <v>550</v>
      </c>
      <c r="TPP21" s="530" t="s">
        <v>550</v>
      </c>
      <c r="TPQ21" s="530" t="s">
        <v>550</v>
      </c>
      <c r="TPR21" s="530" t="s">
        <v>550</v>
      </c>
      <c r="TPS21" s="530" t="s">
        <v>550</v>
      </c>
      <c r="TPT21" s="530" t="s">
        <v>550</v>
      </c>
      <c r="TPU21" s="530" t="s">
        <v>550</v>
      </c>
      <c r="TPV21" s="530" t="s">
        <v>550</v>
      </c>
      <c r="TPW21" s="530" t="s">
        <v>550</v>
      </c>
      <c r="TPX21" s="530" t="s">
        <v>550</v>
      </c>
      <c r="TPY21" s="530" t="s">
        <v>550</v>
      </c>
      <c r="TPZ21" s="530" t="s">
        <v>550</v>
      </c>
      <c r="TQA21" s="530" t="s">
        <v>550</v>
      </c>
      <c r="TQB21" s="530" t="s">
        <v>550</v>
      </c>
      <c r="TQC21" s="530" t="s">
        <v>550</v>
      </c>
      <c r="TQD21" s="530" t="s">
        <v>550</v>
      </c>
      <c r="TQE21" s="530" t="s">
        <v>550</v>
      </c>
      <c r="TQF21" s="530" t="s">
        <v>550</v>
      </c>
      <c r="TQG21" s="530" t="s">
        <v>550</v>
      </c>
      <c r="TQH21" s="530" t="s">
        <v>550</v>
      </c>
      <c r="TQI21" s="530" t="s">
        <v>550</v>
      </c>
      <c r="TQJ21" s="530" t="s">
        <v>550</v>
      </c>
      <c r="TQK21" s="530" t="s">
        <v>550</v>
      </c>
      <c r="TQL21" s="530" t="s">
        <v>550</v>
      </c>
      <c r="TQM21" s="530" t="s">
        <v>550</v>
      </c>
      <c r="TQN21" s="530" t="s">
        <v>550</v>
      </c>
      <c r="TQO21" s="530" t="s">
        <v>550</v>
      </c>
      <c r="TQP21" s="530" t="s">
        <v>550</v>
      </c>
      <c r="TQQ21" s="530" t="s">
        <v>550</v>
      </c>
      <c r="TQR21" s="530" t="s">
        <v>550</v>
      </c>
      <c r="TQS21" s="530" t="s">
        <v>550</v>
      </c>
      <c r="TQT21" s="530" t="s">
        <v>550</v>
      </c>
      <c r="TQU21" s="530" t="s">
        <v>550</v>
      </c>
      <c r="TQV21" s="530" t="s">
        <v>550</v>
      </c>
      <c r="TQW21" s="530" t="s">
        <v>550</v>
      </c>
      <c r="TQX21" s="530" t="s">
        <v>550</v>
      </c>
      <c r="TQY21" s="530" t="s">
        <v>550</v>
      </c>
      <c r="TQZ21" s="530" t="s">
        <v>550</v>
      </c>
      <c r="TRA21" s="530" t="s">
        <v>550</v>
      </c>
      <c r="TRB21" s="530" t="s">
        <v>550</v>
      </c>
      <c r="TRC21" s="530" t="s">
        <v>550</v>
      </c>
      <c r="TRD21" s="530" t="s">
        <v>550</v>
      </c>
      <c r="TRE21" s="530" t="s">
        <v>550</v>
      </c>
      <c r="TRF21" s="530" t="s">
        <v>550</v>
      </c>
      <c r="TRG21" s="530" t="s">
        <v>550</v>
      </c>
      <c r="TRH21" s="530" t="s">
        <v>550</v>
      </c>
      <c r="TRI21" s="530" t="s">
        <v>550</v>
      </c>
      <c r="TRJ21" s="530" t="s">
        <v>550</v>
      </c>
      <c r="TRK21" s="530" t="s">
        <v>550</v>
      </c>
      <c r="TRL21" s="530" t="s">
        <v>550</v>
      </c>
      <c r="TRM21" s="530" t="s">
        <v>550</v>
      </c>
      <c r="TRN21" s="530" t="s">
        <v>550</v>
      </c>
      <c r="TRO21" s="530" t="s">
        <v>550</v>
      </c>
      <c r="TRP21" s="530" t="s">
        <v>550</v>
      </c>
      <c r="TRQ21" s="530" t="s">
        <v>550</v>
      </c>
      <c r="TRR21" s="530" t="s">
        <v>550</v>
      </c>
      <c r="TRS21" s="530" t="s">
        <v>550</v>
      </c>
      <c r="TRT21" s="530" t="s">
        <v>550</v>
      </c>
      <c r="TRU21" s="530" t="s">
        <v>550</v>
      </c>
      <c r="TRV21" s="530" t="s">
        <v>550</v>
      </c>
      <c r="TRW21" s="530" t="s">
        <v>550</v>
      </c>
      <c r="TRX21" s="530" t="s">
        <v>550</v>
      </c>
      <c r="TRY21" s="530" t="s">
        <v>550</v>
      </c>
      <c r="TRZ21" s="530" t="s">
        <v>550</v>
      </c>
      <c r="TSA21" s="530" t="s">
        <v>550</v>
      </c>
      <c r="TSB21" s="530" t="s">
        <v>550</v>
      </c>
      <c r="TSC21" s="530" t="s">
        <v>550</v>
      </c>
      <c r="TSD21" s="530" t="s">
        <v>550</v>
      </c>
      <c r="TSE21" s="530" t="s">
        <v>550</v>
      </c>
      <c r="TSF21" s="530" t="s">
        <v>550</v>
      </c>
      <c r="TSG21" s="530" t="s">
        <v>550</v>
      </c>
      <c r="TSH21" s="530" t="s">
        <v>550</v>
      </c>
      <c r="TSI21" s="530" t="s">
        <v>550</v>
      </c>
      <c r="TSJ21" s="530" t="s">
        <v>550</v>
      </c>
      <c r="TSK21" s="530" t="s">
        <v>550</v>
      </c>
      <c r="TSL21" s="530" t="s">
        <v>550</v>
      </c>
      <c r="TSM21" s="530" t="s">
        <v>550</v>
      </c>
      <c r="TSN21" s="530" t="s">
        <v>550</v>
      </c>
      <c r="TSO21" s="530" t="s">
        <v>550</v>
      </c>
      <c r="TSP21" s="530" t="s">
        <v>550</v>
      </c>
      <c r="TSQ21" s="530" t="s">
        <v>550</v>
      </c>
      <c r="TSR21" s="530" t="s">
        <v>550</v>
      </c>
      <c r="TSS21" s="530" t="s">
        <v>550</v>
      </c>
      <c r="TST21" s="530" t="s">
        <v>550</v>
      </c>
      <c r="TSU21" s="530" t="s">
        <v>550</v>
      </c>
      <c r="TSV21" s="530" t="s">
        <v>550</v>
      </c>
      <c r="TSW21" s="530" t="s">
        <v>550</v>
      </c>
      <c r="TSX21" s="530" t="s">
        <v>550</v>
      </c>
      <c r="TSY21" s="530" t="s">
        <v>550</v>
      </c>
      <c r="TSZ21" s="530" t="s">
        <v>550</v>
      </c>
      <c r="TTA21" s="530" t="s">
        <v>550</v>
      </c>
      <c r="TTB21" s="530" t="s">
        <v>550</v>
      </c>
      <c r="TTC21" s="530" t="s">
        <v>550</v>
      </c>
      <c r="TTD21" s="530" t="s">
        <v>550</v>
      </c>
      <c r="TTE21" s="530" t="s">
        <v>550</v>
      </c>
      <c r="TTF21" s="530" t="s">
        <v>550</v>
      </c>
      <c r="TTG21" s="530" t="s">
        <v>550</v>
      </c>
      <c r="TTH21" s="530" t="s">
        <v>550</v>
      </c>
      <c r="TTI21" s="530" t="s">
        <v>550</v>
      </c>
      <c r="TTJ21" s="530" t="s">
        <v>550</v>
      </c>
      <c r="TTK21" s="530" t="s">
        <v>550</v>
      </c>
      <c r="TTL21" s="530" t="s">
        <v>550</v>
      </c>
      <c r="TTM21" s="530" t="s">
        <v>550</v>
      </c>
      <c r="TTN21" s="530" t="s">
        <v>550</v>
      </c>
      <c r="TTO21" s="530" t="s">
        <v>550</v>
      </c>
      <c r="TTP21" s="530" t="s">
        <v>550</v>
      </c>
      <c r="TTQ21" s="530" t="s">
        <v>550</v>
      </c>
      <c r="TTR21" s="530" t="s">
        <v>550</v>
      </c>
      <c r="TTS21" s="530" t="s">
        <v>550</v>
      </c>
      <c r="TTT21" s="530" t="s">
        <v>550</v>
      </c>
      <c r="TTU21" s="530" t="s">
        <v>550</v>
      </c>
      <c r="TTV21" s="530" t="s">
        <v>550</v>
      </c>
      <c r="TTW21" s="530" t="s">
        <v>550</v>
      </c>
      <c r="TTX21" s="530" t="s">
        <v>550</v>
      </c>
      <c r="TTY21" s="530" t="s">
        <v>550</v>
      </c>
      <c r="TTZ21" s="530" t="s">
        <v>550</v>
      </c>
      <c r="TUA21" s="530" t="s">
        <v>550</v>
      </c>
      <c r="TUB21" s="530" t="s">
        <v>550</v>
      </c>
      <c r="TUC21" s="530" t="s">
        <v>550</v>
      </c>
      <c r="TUD21" s="530" t="s">
        <v>550</v>
      </c>
      <c r="TUE21" s="530" t="s">
        <v>550</v>
      </c>
      <c r="TUF21" s="530" t="s">
        <v>550</v>
      </c>
      <c r="TUG21" s="530" t="s">
        <v>550</v>
      </c>
      <c r="TUH21" s="530" t="s">
        <v>550</v>
      </c>
      <c r="TUI21" s="530" t="s">
        <v>550</v>
      </c>
      <c r="TUJ21" s="530" t="s">
        <v>550</v>
      </c>
      <c r="TUK21" s="530" t="s">
        <v>550</v>
      </c>
      <c r="TUL21" s="530" t="s">
        <v>550</v>
      </c>
      <c r="TUM21" s="530" t="s">
        <v>550</v>
      </c>
      <c r="TUN21" s="530" t="s">
        <v>550</v>
      </c>
      <c r="TUO21" s="530" t="s">
        <v>550</v>
      </c>
      <c r="TUP21" s="530" t="s">
        <v>550</v>
      </c>
      <c r="TUQ21" s="530" t="s">
        <v>550</v>
      </c>
      <c r="TUR21" s="530" t="s">
        <v>550</v>
      </c>
      <c r="TUS21" s="530" t="s">
        <v>550</v>
      </c>
      <c r="TUT21" s="530" t="s">
        <v>550</v>
      </c>
      <c r="TUU21" s="530" t="s">
        <v>550</v>
      </c>
      <c r="TUV21" s="530" t="s">
        <v>550</v>
      </c>
      <c r="TUW21" s="530" t="s">
        <v>550</v>
      </c>
      <c r="TUX21" s="530" t="s">
        <v>550</v>
      </c>
      <c r="TUY21" s="530" t="s">
        <v>550</v>
      </c>
      <c r="TUZ21" s="530" t="s">
        <v>550</v>
      </c>
      <c r="TVA21" s="530" t="s">
        <v>550</v>
      </c>
      <c r="TVB21" s="530" t="s">
        <v>550</v>
      </c>
      <c r="TVC21" s="530" t="s">
        <v>550</v>
      </c>
      <c r="TVD21" s="530" t="s">
        <v>550</v>
      </c>
      <c r="TVE21" s="530" t="s">
        <v>550</v>
      </c>
      <c r="TVF21" s="530" t="s">
        <v>550</v>
      </c>
      <c r="TVG21" s="530" t="s">
        <v>550</v>
      </c>
      <c r="TVH21" s="530" t="s">
        <v>550</v>
      </c>
      <c r="TVI21" s="530" t="s">
        <v>550</v>
      </c>
      <c r="TVJ21" s="530" t="s">
        <v>550</v>
      </c>
      <c r="TVK21" s="530" t="s">
        <v>550</v>
      </c>
      <c r="TVL21" s="530" t="s">
        <v>550</v>
      </c>
      <c r="TVM21" s="530" t="s">
        <v>550</v>
      </c>
      <c r="TVN21" s="530" t="s">
        <v>550</v>
      </c>
      <c r="TVO21" s="530" t="s">
        <v>550</v>
      </c>
      <c r="TVP21" s="530" t="s">
        <v>550</v>
      </c>
      <c r="TVQ21" s="530" t="s">
        <v>550</v>
      </c>
      <c r="TVR21" s="530" t="s">
        <v>550</v>
      </c>
      <c r="TVS21" s="530" t="s">
        <v>550</v>
      </c>
      <c r="TVT21" s="530" t="s">
        <v>550</v>
      </c>
      <c r="TVU21" s="530" t="s">
        <v>550</v>
      </c>
      <c r="TVV21" s="530" t="s">
        <v>550</v>
      </c>
      <c r="TVW21" s="530" t="s">
        <v>550</v>
      </c>
      <c r="TVX21" s="530" t="s">
        <v>550</v>
      </c>
      <c r="TVY21" s="530" t="s">
        <v>550</v>
      </c>
      <c r="TVZ21" s="530" t="s">
        <v>550</v>
      </c>
      <c r="TWA21" s="530" t="s">
        <v>550</v>
      </c>
      <c r="TWB21" s="530" t="s">
        <v>550</v>
      </c>
      <c r="TWC21" s="530" t="s">
        <v>550</v>
      </c>
      <c r="TWD21" s="530" t="s">
        <v>550</v>
      </c>
      <c r="TWE21" s="530" t="s">
        <v>550</v>
      </c>
      <c r="TWF21" s="530" t="s">
        <v>550</v>
      </c>
      <c r="TWG21" s="530" t="s">
        <v>550</v>
      </c>
      <c r="TWH21" s="530" t="s">
        <v>550</v>
      </c>
      <c r="TWI21" s="530" t="s">
        <v>550</v>
      </c>
      <c r="TWJ21" s="530" t="s">
        <v>550</v>
      </c>
      <c r="TWK21" s="530" t="s">
        <v>550</v>
      </c>
      <c r="TWL21" s="530" t="s">
        <v>550</v>
      </c>
      <c r="TWM21" s="530" t="s">
        <v>550</v>
      </c>
      <c r="TWN21" s="530" t="s">
        <v>550</v>
      </c>
      <c r="TWO21" s="530" t="s">
        <v>550</v>
      </c>
      <c r="TWP21" s="530" t="s">
        <v>550</v>
      </c>
      <c r="TWQ21" s="530" t="s">
        <v>550</v>
      </c>
      <c r="TWR21" s="530" t="s">
        <v>550</v>
      </c>
      <c r="TWS21" s="530" t="s">
        <v>550</v>
      </c>
      <c r="TWT21" s="530" t="s">
        <v>550</v>
      </c>
      <c r="TWU21" s="530" t="s">
        <v>550</v>
      </c>
      <c r="TWV21" s="530" t="s">
        <v>550</v>
      </c>
      <c r="TWW21" s="530" t="s">
        <v>550</v>
      </c>
      <c r="TWX21" s="530" t="s">
        <v>550</v>
      </c>
      <c r="TWY21" s="530" t="s">
        <v>550</v>
      </c>
      <c r="TWZ21" s="530" t="s">
        <v>550</v>
      </c>
      <c r="TXA21" s="530" t="s">
        <v>550</v>
      </c>
      <c r="TXB21" s="530" t="s">
        <v>550</v>
      </c>
      <c r="TXC21" s="530" t="s">
        <v>550</v>
      </c>
      <c r="TXD21" s="530" t="s">
        <v>550</v>
      </c>
      <c r="TXE21" s="530" t="s">
        <v>550</v>
      </c>
      <c r="TXF21" s="530" t="s">
        <v>550</v>
      </c>
      <c r="TXG21" s="530" t="s">
        <v>550</v>
      </c>
      <c r="TXH21" s="530" t="s">
        <v>550</v>
      </c>
      <c r="TXI21" s="530" t="s">
        <v>550</v>
      </c>
      <c r="TXJ21" s="530" t="s">
        <v>550</v>
      </c>
      <c r="TXK21" s="530" t="s">
        <v>550</v>
      </c>
      <c r="TXL21" s="530" t="s">
        <v>550</v>
      </c>
      <c r="TXM21" s="530" t="s">
        <v>550</v>
      </c>
      <c r="TXN21" s="530" t="s">
        <v>550</v>
      </c>
      <c r="TXO21" s="530" t="s">
        <v>550</v>
      </c>
      <c r="TXP21" s="530" t="s">
        <v>550</v>
      </c>
      <c r="TXQ21" s="530" t="s">
        <v>550</v>
      </c>
      <c r="TXR21" s="530" t="s">
        <v>550</v>
      </c>
      <c r="TXS21" s="530" t="s">
        <v>550</v>
      </c>
      <c r="TXT21" s="530" t="s">
        <v>550</v>
      </c>
      <c r="TXU21" s="530" t="s">
        <v>550</v>
      </c>
      <c r="TXV21" s="530" t="s">
        <v>550</v>
      </c>
      <c r="TXW21" s="530" t="s">
        <v>550</v>
      </c>
      <c r="TXX21" s="530" t="s">
        <v>550</v>
      </c>
      <c r="TXY21" s="530" t="s">
        <v>550</v>
      </c>
      <c r="TXZ21" s="530" t="s">
        <v>550</v>
      </c>
      <c r="TYA21" s="530" t="s">
        <v>550</v>
      </c>
      <c r="TYB21" s="530" t="s">
        <v>550</v>
      </c>
      <c r="TYC21" s="530" t="s">
        <v>550</v>
      </c>
      <c r="TYD21" s="530" t="s">
        <v>550</v>
      </c>
      <c r="TYE21" s="530" t="s">
        <v>550</v>
      </c>
      <c r="TYF21" s="530" t="s">
        <v>550</v>
      </c>
      <c r="TYG21" s="530" t="s">
        <v>550</v>
      </c>
      <c r="TYH21" s="530" t="s">
        <v>550</v>
      </c>
      <c r="TYI21" s="530" t="s">
        <v>550</v>
      </c>
      <c r="TYJ21" s="530" t="s">
        <v>550</v>
      </c>
      <c r="TYK21" s="530" t="s">
        <v>550</v>
      </c>
      <c r="TYL21" s="530" t="s">
        <v>550</v>
      </c>
      <c r="TYM21" s="530" t="s">
        <v>550</v>
      </c>
      <c r="TYN21" s="530" t="s">
        <v>550</v>
      </c>
      <c r="TYO21" s="530" t="s">
        <v>550</v>
      </c>
      <c r="TYP21" s="530" t="s">
        <v>550</v>
      </c>
      <c r="TYQ21" s="530" t="s">
        <v>550</v>
      </c>
      <c r="TYR21" s="530" t="s">
        <v>550</v>
      </c>
      <c r="TYS21" s="530" t="s">
        <v>550</v>
      </c>
      <c r="TYT21" s="530" t="s">
        <v>550</v>
      </c>
      <c r="TYU21" s="530" t="s">
        <v>550</v>
      </c>
      <c r="TYV21" s="530" t="s">
        <v>550</v>
      </c>
      <c r="TYW21" s="530" t="s">
        <v>550</v>
      </c>
      <c r="TYX21" s="530" t="s">
        <v>550</v>
      </c>
      <c r="TYY21" s="530" t="s">
        <v>550</v>
      </c>
      <c r="TYZ21" s="530" t="s">
        <v>550</v>
      </c>
      <c r="TZA21" s="530" t="s">
        <v>550</v>
      </c>
      <c r="TZB21" s="530" t="s">
        <v>550</v>
      </c>
      <c r="TZC21" s="530" t="s">
        <v>550</v>
      </c>
      <c r="TZD21" s="530" t="s">
        <v>550</v>
      </c>
      <c r="TZE21" s="530" t="s">
        <v>550</v>
      </c>
      <c r="TZF21" s="530" t="s">
        <v>550</v>
      </c>
      <c r="TZG21" s="530" t="s">
        <v>550</v>
      </c>
      <c r="TZH21" s="530" t="s">
        <v>550</v>
      </c>
      <c r="TZI21" s="530" t="s">
        <v>550</v>
      </c>
      <c r="TZJ21" s="530" t="s">
        <v>550</v>
      </c>
      <c r="TZK21" s="530" t="s">
        <v>550</v>
      </c>
      <c r="TZL21" s="530" t="s">
        <v>550</v>
      </c>
      <c r="TZM21" s="530" t="s">
        <v>550</v>
      </c>
      <c r="TZN21" s="530" t="s">
        <v>550</v>
      </c>
      <c r="TZO21" s="530" t="s">
        <v>550</v>
      </c>
      <c r="TZP21" s="530" t="s">
        <v>550</v>
      </c>
      <c r="TZQ21" s="530" t="s">
        <v>550</v>
      </c>
      <c r="TZR21" s="530" t="s">
        <v>550</v>
      </c>
      <c r="TZS21" s="530" t="s">
        <v>550</v>
      </c>
      <c r="TZT21" s="530" t="s">
        <v>550</v>
      </c>
      <c r="TZU21" s="530" t="s">
        <v>550</v>
      </c>
      <c r="TZV21" s="530" t="s">
        <v>550</v>
      </c>
      <c r="TZW21" s="530" t="s">
        <v>550</v>
      </c>
      <c r="TZX21" s="530" t="s">
        <v>550</v>
      </c>
      <c r="TZY21" s="530" t="s">
        <v>550</v>
      </c>
      <c r="TZZ21" s="530" t="s">
        <v>550</v>
      </c>
      <c r="UAA21" s="530" t="s">
        <v>550</v>
      </c>
      <c r="UAB21" s="530" t="s">
        <v>550</v>
      </c>
      <c r="UAC21" s="530" t="s">
        <v>550</v>
      </c>
      <c r="UAD21" s="530" t="s">
        <v>550</v>
      </c>
      <c r="UAE21" s="530" t="s">
        <v>550</v>
      </c>
      <c r="UAF21" s="530" t="s">
        <v>550</v>
      </c>
      <c r="UAG21" s="530" t="s">
        <v>550</v>
      </c>
      <c r="UAH21" s="530" t="s">
        <v>550</v>
      </c>
      <c r="UAI21" s="530" t="s">
        <v>550</v>
      </c>
      <c r="UAJ21" s="530" t="s">
        <v>550</v>
      </c>
      <c r="UAK21" s="530" t="s">
        <v>550</v>
      </c>
      <c r="UAL21" s="530" t="s">
        <v>550</v>
      </c>
      <c r="UAM21" s="530" t="s">
        <v>550</v>
      </c>
      <c r="UAN21" s="530" t="s">
        <v>550</v>
      </c>
      <c r="UAO21" s="530" t="s">
        <v>550</v>
      </c>
      <c r="UAP21" s="530" t="s">
        <v>550</v>
      </c>
      <c r="UAQ21" s="530" t="s">
        <v>550</v>
      </c>
      <c r="UAR21" s="530" t="s">
        <v>550</v>
      </c>
      <c r="UAS21" s="530" t="s">
        <v>550</v>
      </c>
      <c r="UAT21" s="530" t="s">
        <v>550</v>
      </c>
      <c r="UAU21" s="530" t="s">
        <v>550</v>
      </c>
      <c r="UAV21" s="530" t="s">
        <v>550</v>
      </c>
      <c r="UAW21" s="530" t="s">
        <v>550</v>
      </c>
      <c r="UAX21" s="530" t="s">
        <v>550</v>
      </c>
      <c r="UAY21" s="530" t="s">
        <v>550</v>
      </c>
      <c r="UAZ21" s="530" t="s">
        <v>550</v>
      </c>
      <c r="UBA21" s="530" t="s">
        <v>550</v>
      </c>
      <c r="UBB21" s="530" t="s">
        <v>550</v>
      </c>
      <c r="UBC21" s="530" t="s">
        <v>550</v>
      </c>
      <c r="UBD21" s="530" t="s">
        <v>550</v>
      </c>
      <c r="UBE21" s="530" t="s">
        <v>550</v>
      </c>
      <c r="UBF21" s="530" t="s">
        <v>550</v>
      </c>
      <c r="UBG21" s="530" t="s">
        <v>550</v>
      </c>
      <c r="UBH21" s="530" t="s">
        <v>550</v>
      </c>
      <c r="UBI21" s="530" t="s">
        <v>550</v>
      </c>
      <c r="UBJ21" s="530" t="s">
        <v>550</v>
      </c>
      <c r="UBK21" s="530" t="s">
        <v>550</v>
      </c>
      <c r="UBL21" s="530" t="s">
        <v>550</v>
      </c>
      <c r="UBM21" s="530" t="s">
        <v>550</v>
      </c>
      <c r="UBN21" s="530" t="s">
        <v>550</v>
      </c>
      <c r="UBO21" s="530" t="s">
        <v>550</v>
      </c>
      <c r="UBP21" s="530" t="s">
        <v>550</v>
      </c>
      <c r="UBQ21" s="530" t="s">
        <v>550</v>
      </c>
      <c r="UBR21" s="530" t="s">
        <v>550</v>
      </c>
      <c r="UBS21" s="530" t="s">
        <v>550</v>
      </c>
      <c r="UBT21" s="530" t="s">
        <v>550</v>
      </c>
      <c r="UBU21" s="530" t="s">
        <v>550</v>
      </c>
      <c r="UBV21" s="530" t="s">
        <v>550</v>
      </c>
      <c r="UBW21" s="530" t="s">
        <v>550</v>
      </c>
      <c r="UBX21" s="530" t="s">
        <v>550</v>
      </c>
      <c r="UBY21" s="530" t="s">
        <v>550</v>
      </c>
      <c r="UBZ21" s="530" t="s">
        <v>550</v>
      </c>
      <c r="UCA21" s="530" t="s">
        <v>550</v>
      </c>
      <c r="UCB21" s="530" t="s">
        <v>550</v>
      </c>
      <c r="UCC21" s="530" t="s">
        <v>550</v>
      </c>
      <c r="UCD21" s="530" t="s">
        <v>550</v>
      </c>
      <c r="UCE21" s="530" t="s">
        <v>550</v>
      </c>
      <c r="UCF21" s="530" t="s">
        <v>550</v>
      </c>
      <c r="UCG21" s="530" t="s">
        <v>550</v>
      </c>
      <c r="UCH21" s="530" t="s">
        <v>550</v>
      </c>
      <c r="UCI21" s="530" t="s">
        <v>550</v>
      </c>
      <c r="UCJ21" s="530" t="s">
        <v>550</v>
      </c>
      <c r="UCK21" s="530" t="s">
        <v>550</v>
      </c>
      <c r="UCL21" s="530" t="s">
        <v>550</v>
      </c>
      <c r="UCM21" s="530" t="s">
        <v>550</v>
      </c>
      <c r="UCN21" s="530" t="s">
        <v>550</v>
      </c>
      <c r="UCO21" s="530" t="s">
        <v>550</v>
      </c>
      <c r="UCP21" s="530" t="s">
        <v>550</v>
      </c>
      <c r="UCQ21" s="530" t="s">
        <v>550</v>
      </c>
      <c r="UCR21" s="530" t="s">
        <v>550</v>
      </c>
      <c r="UCS21" s="530" t="s">
        <v>550</v>
      </c>
      <c r="UCT21" s="530" t="s">
        <v>550</v>
      </c>
      <c r="UCU21" s="530" t="s">
        <v>550</v>
      </c>
      <c r="UCV21" s="530" t="s">
        <v>550</v>
      </c>
      <c r="UCW21" s="530" t="s">
        <v>550</v>
      </c>
      <c r="UCX21" s="530" t="s">
        <v>550</v>
      </c>
      <c r="UCY21" s="530" t="s">
        <v>550</v>
      </c>
      <c r="UCZ21" s="530" t="s">
        <v>550</v>
      </c>
      <c r="UDA21" s="530" t="s">
        <v>550</v>
      </c>
      <c r="UDB21" s="530" t="s">
        <v>550</v>
      </c>
      <c r="UDC21" s="530" t="s">
        <v>550</v>
      </c>
      <c r="UDD21" s="530" t="s">
        <v>550</v>
      </c>
      <c r="UDE21" s="530" t="s">
        <v>550</v>
      </c>
      <c r="UDF21" s="530" t="s">
        <v>550</v>
      </c>
      <c r="UDG21" s="530" t="s">
        <v>550</v>
      </c>
      <c r="UDH21" s="530" t="s">
        <v>550</v>
      </c>
      <c r="UDI21" s="530" t="s">
        <v>550</v>
      </c>
      <c r="UDJ21" s="530" t="s">
        <v>550</v>
      </c>
      <c r="UDK21" s="530" t="s">
        <v>550</v>
      </c>
      <c r="UDL21" s="530" t="s">
        <v>550</v>
      </c>
      <c r="UDM21" s="530" t="s">
        <v>550</v>
      </c>
      <c r="UDN21" s="530" t="s">
        <v>550</v>
      </c>
      <c r="UDO21" s="530" t="s">
        <v>550</v>
      </c>
      <c r="UDP21" s="530" t="s">
        <v>550</v>
      </c>
      <c r="UDQ21" s="530" t="s">
        <v>550</v>
      </c>
      <c r="UDR21" s="530" t="s">
        <v>550</v>
      </c>
      <c r="UDS21" s="530" t="s">
        <v>550</v>
      </c>
      <c r="UDT21" s="530" t="s">
        <v>550</v>
      </c>
      <c r="UDU21" s="530" t="s">
        <v>550</v>
      </c>
      <c r="UDV21" s="530" t="s">
        <v>550</v>
      </c>
      <c r="UDW21" s="530" t="s">
        <v>550</v>
      </c>
      <c r="UDX21" s="530" t="s">
        <v>550</v>
      </c>
      <c r="UDY21" s="530" t="s">
        <v>550</v>
      </c>
      <c r="UDZ21" s="530" t="s">
        <v>550</v>
      </c>
      <c r="UEA21" s="530" t="s">
        <v>550</v>
      </c>
      <c r="UEB21" s="530" t="s">
        <v>550</v>
      </c>
      <c r="UEC21" s="530" t="s">
        <v>550</v>
      </c>
      <c r="UED21" s="530" t="s">
        <v>550</v>
      </c>
      <c r="UEE21" s="530" t="s">
        <v>550</v>
      </c>
      <c r="UEF21" s="530" t="s">
        <v>550</v>
      </c>
      <c r="UEG21" s="530" t="s">
        <v>550</v>
      </c>
      <c r="UEH21" s="530" t="s">
        <v>550</v>
      </c>
      <c r="UEI21" s="530" t="s">
        <v>550</v>
      </c>
      <c r="UEJ21" s="530" t="s">
        <v>550</v>
      </c>
      <c r="UEK21" s="530" t="s">
        <v>550</v>
      </c>
      <c r="UEL21" s="530" t="s">
        <v>550</v>
      </c>
      <c r="UEM21" s="530" t="s">
        <v>550</v>
      </c>
      <c r="UEN21" s="530" t="s">
        <v>550</v>
      </c>
      <c r="UEO21" s="530" t="s">
        <v>550</v>
      </c>
      <c r="UEP21" s="530" t="s">
        <v>550</v>
      </c>
      <c r="UEQ21" s="530" t="s">
        <v>550</v>
      </c>
      <c r="UER21" s="530" t="s">
        <v>550</v>
      </c>
      <c r="UES21" s="530" t="s">
        <v>550</v>
      </c>
      <c r="UET21" s="530" t="s">
        <v>550</v>
      </c>
      <c r="UEU21" s="530" t="s">
        <v>550</v>
      </c>
      <c r="UEV21" s="530" t="s">
        <v>550</v>
      </c>
      <c r="UEW21" s="530" t="s">
        <v>550</v>
      </c>
      <c r="UEX21" s="530" t="s">
        <v>550</v>
      </c>
      <c r="UEY21" s="530" t="s">
        <v>550</v>
      </c>
      <c r="UEZ21" s="530" t="s">
        <v>550</v>
      </c>
      <c r="UFA21" s="530" t="s">
        <v>550</v>
      </c>
      <c r="UFB21" s="530" t="s">
        <v>550</v>
      </c>
      <c r="UFC21" s="530" t="s">
        <v>550</v>
      </c>
      <c r="UFD21" s="530" t="s">
        <v>550</v>
      </c>
      <c r="UFE21" s="530" t="s">
        <v>550</v>
      </c>
      <c r="UFF21" s="530" t="s">
        <v>550</v>
      </c>
      <c r="UFG21" s="530" t="s">
        <v>550</v>
      </c>
      <c r="UFH21" s="530" t="s">
        <v>550</v>
      </c>
      <c r="UFI21" s="530" t="s">
        <v>550</v>
      </c>
      <c r="UFJ21" s="530" t="s">
        <v>550</v>
      </c>
      <c r="UFK21" s="530" t="s">
        <v>550</v>
      </c>
      <c r="UFL21" s="530" t="s">
        <v>550</v>
      </c>
      <c r="UFM21" s="530" t="s">
        <v>550</v>
      </c>
      <c r="UFN21" s="530" t="s">
        <v>550</v>
      </c>
      <c r="UFO21" s="530" t="s">
        <v>550</v>
      </c>
      <c r="UFP21" s="530" t="s">
        <v>550</v>
      </c>
      <c r="UFQ21" s="530" t="s">
        <v>550</v>
      </c>
      <c r="UFR21" s="530" t="s">
        <v>550</v>
      </c>
      <c r="UFS21" s="530" t="s">
        <v>550</v>
      </c>
      <c r="UFT21" s="530" t="s">
        <v>550</v>
      </c>
      <c r="UFU21" s="530" t="s">
        <v>550</v>
      </c>
      <c r="UFV21" s="530" t="s">
        <v>550</v>
      </c>
      <c r="UFW21" s="530" t="s">
        <v>550</v>
      </c>
      <c r="UFX21" s="530" t="s">
        <v>550</v>
      </c>
      <c r="UFY21" s="530" t="s">
        <v>550</v>
      </c>
      <c r="UFZ21" s="530" t="s">
        <v>550</v>
      </c>
      <c r="UGA21" s="530" t="s">
        <v>550</v>
      </c>
      <c r="UGB21" s="530" t="s">
        <v>550</v>
      </c>
      <c r="UGC21" s="530" t="s">
        <v>550</v>
      </c>
      <c r="UGD21" s="530" t="s">
        <v>550</v>
      </c>
      <c r="UGE21" s="530" t="s">
        <v>550</v>
      </c>
      <c r="UGF21" s="530" t="s">
        <v>550</v>
      </c>
      <c r="UGG21" s="530" t="s">
        <v>550</v>
      </c>
      <c r="UGH21" s="530" t="s">
        <v>550</v>
      </c>
      <c r="UGI21" s="530" t="s">
        <v>550</v>
      </c>
      <c r="UGJ21" s="530" t="s">
        <v>550</v>
      </c>
      <c r="UGK21" s="530" t="s">
        <v>550</v>
      </c>
      <c r="UGL21" s="530" t="s">
        <v>550</v>
      </c>
      <c r="UGM21" s="530" t="s">
        <v>550</v>
      </c>
      <c r="UGN21" s="530" t="s">
        <v>550</v>
      </c>
      <c r="UGO21" s="530" t="s">
        <v>550</v>
      </c>
      <c r="UGP21" s="530" t="s">
        <v>550</v>
      </c>
      <c r="UGQ21" s="530" t="s">
        <v>550</v>
      </c>
      <c r="UGR21" s="530" t="s">
        <v>550</v>
      </c>
      <c r="UGS21" s="530" t="s">
        <v>550</v>
      </c>
      <c r="UGT21" s="530" t="s">
        <v>550</v>
      </c>
      <c r="UGU21" s="530" t="s">
        <v>550</v>
      </c>
      <c r="UGV21" s="530" t="s">
        <v>550</v>
      </c>
      <c r="UGW21" s="530" t="s">
        <v>550</v>
      </c>
      <c r="UGX21" s="530" t="s">
        <v>550</v>
      </c>
      <c r="UGY21" s="530" t="s">
        <v>550</v>
      </c>
      <c r="UGZ21" s="530" t="s">
        <v>550</v>
      </c>
      <c r="UHA21" s="530" t="s">
        <v>550</v>
      </c>
      <c r="UHB21" s="530" t="s">
        <v>550</v>
      </c>
      <c r="UHC21" s="530" t="s">
        <v>550</v>
      </c>
      <c r="UHD21" s="530" t="s">
        <v>550</v>
      </c>
      <c r="UHE21" s="530" t="s">
        <v>550</v>
      </c>
      <c r="UHF21" s="530" t="s">
        <v>550</v>
      </c>
      <c r="UHG21" s="530" t="s">
        <v>550</v>
      </c>
      <c r="UHH21" s="530" t="s">
        <v>550</v>
      </c>
      <c r="UHI21" s="530" t="s">
        <v>550</v>
      </c>
      <c r="UHJ21" s="530" t="s">
        <v>550</v>
      </c>
      <c r="UHK21" s="530" t="s">
        <v>550</v>
      </c>
      <c r="UHL21" s="530" t="s">
        <v>550</v>
      </c>
      <c r="UHM21" s="530" t="s">
        <v>550</v>
      </c>
      <c r="UHN21" s="530" t="s">
        <v>550</v>
      </c>
      <c r="UHO21" s="530" t="s">
        <v>550</v>
      </c>
      <c r="UHP21" s="530" t="s">
        <v>550</v>
      </c>
      <c r="UHQ21" s="530" t="s">
        <v>550</v>
      </c>
      <c r="UHR21" s="530" t="s">
        <v>550</v>
      </c>
      <c r="UHS21" s="530" t="s">
        <v>550</v>
      </c>
      <c r="UHT21" s="530" t="s">
        <v>550</v>
      </c>
      <c r="UHU21" s="530" t="s">
        <v>550</v>
      </c>
      <c r="UHV21" s="530" t="s">
        <v>550</v>
      </c>
      <c r="UHW21" s="530" t="s">
        <v>550</v>
      </c>
      <c r="UHX21" s="530" t="s">
        <v>550</v>
      </c>
      <c r="UHY21" s="530" t="s">
        <v>550</v>
      </c>
      <c r="UHZ21" s="530" t="s">
        <v>550</v>
      </c>
      <c r="UIA21" s="530" t="s">
        <v>550</v>
      </c>
      <c r="UIB21" s="530" t="s">
        <v>550</v>
      </c>
      <c r="UIC21" s="530" t="s">
        <v>550</v>
      </c>
      <c r="UID21" s="530" t="s">
        <v>550</v>
      </c>
      <c r="UIE21" s="530" t="s">
        <v>550</v>
      </c>
      <c r="UIF21" s="530" t="s">
        <v>550</v>
      </c>
      <c r="UIG21" s="530" t="s">
        <v>550</v>
      </c>
      <c r="UIH21" s="530" t="s">
        <v>550</v>
      </c>
      <c r="UII21" s="530" t="s">
        <v>550</v>
      </c>
      <c r="UIJ21" s="530" t="s">
        <v>550</v>
      </c>
      <c r="UIK21" s="530" t="s">
        <v>550</v>
      </c>
      <c r="UIL21" s="530" t="s">
        <v>550</v>
      </c>
      <c r="UIM21" s="530" t="s">
        <v>550</v>
      </c>
      <c r="UIN21" s="530" t="s">
        <v>550</v>
      </c>
      <c r="UIO21" s="530" t="s">
        <v>550</v>
      </c>
      <c r="UIP21" s="530" t="s">
        <v>550</v>
      </c>
      <c r="UIQ21" s="530" t="s">
        <v>550</v>
      </c>
      <c r="UIR21" s="530" t="s">
        <v>550</v>
      </c>
      <c r="UIS21" s="530" t="s">
        <v>550</v>
      </c>
      <c r="UIT21" s="530" t="s">
        <v>550</v>
      </c>
      <c r="UIU21" s="530" t="s">
        <v>550</v>
      </c>
      <c r="UIV21" s="530" t="s">
        <v>550</v>
      </c>
      <c r="UIW21" s="530" t="s">
        <v>550</v>
      </c>
      <c r="UIX21" s="530" t="s">
        <v>550</v>
      </c>
      <c r="UIY21" s="530" t="s">
        <v>550</v>
      </c>
      <c r="UIZ21" s="530" t="s">
        <v>550</v>
      </c>
      <c r="UJA21" s="530" t="s">
        <v>550</v>
      </c>
      <c r="UJB21" s="530" t="s">
        <v>550</v>
      </c>
      <c r="UJC21" s="530" t="s">
        <v>550</v>
      </c>
      <c r="UJD21" s="530" t="s">
        <v>550</v>
      </c>
      <c r="UJE21" s="530" t="s">
        <v>550</v>
      </c>
      <c r="UJF21" s="530" t="s">
        <v>550</v>
      </c>
      <c r="UJG21" s="530" t="s">
        <v>550</v>
      </c>
      <c r="UJH21" s="530" t="s">
        <v>550</v>
      </c>
      <c r="UJI21" s="530" t="s">
        <v>550</v>
      </c>
      <c r="UJJ21" s="530" t="s">
        <v>550</v>
      </c>
      <c r="UJK21" s="530" t="s">
        <v>550</v>
      </c>
      <c r="UJL21" s="530" t="s">
        <v>550</v>
      </c>
      <c r="UJM21" s="530" t="s">
        <v>550</v>
      </c>
      <c r="UJN21" s="530" t="s">
        <v>550</v>
      </c>
      <c r="UJO21" s="530" t="s">
        <v>550</v>
      </c>
      <c r="UJP21" s="530" t="s">
        <v>550</v>
      </c>
      <c r="UJQ21" s="530" t="s">
        <v>550</v>
      </c>
      <c r="UJR21" s="530" t="s">
        <v>550</v>
      </c>
      <c r="UJS21" s="530" t="s">
        <v>550</v>
      </c>
      <c r="UJT21" s="530" t="s">
        <v>550</v>
      </c>
      <c r="UJU21" s="530" t="s">
        <v>550</v>
      </c>
      <c r="UJV21" s="530" t="s">
        <v>550</v>
      </c>
      <c r="UJW21" s="530" t="s">
        <v>550</v>
      </c>
      <c r="UJX21" s="530" t="s">
        <v>550</v>
      </c>
      <c r="UJY21" s="530" t="s">
        <v>550</v>
      </c>
      <c r="UJZ21" s="530" t="s">
        <v>550</v>
      </c>
      <c r="UKA21" s="530" t="s">
        <v>550</v>
      </c>
      <c r="UKB21" s="530" t="s">
        <v>550</v>
      </c>
      <c r="UKC21" s="530" t="s">
        <v>550</v>
      </c>
      <c r="UKD21" s="530" t="s">
        <v>550</v>
      </c>
      <c r="UKE21" s="530" t="s">
        <v>550</v>
      </c>
      <c r="UKF21" s="530" t="s">
        <v>550</v>
      </c>
      <c r="UKG21" s="530" t="s">
        <v>550</v>
      </c>
      <c r="UKH21" s="530" t="s">
        <v>550</v>
      </c>
      <c r="UKI21" s="530" t="s">
        <v>550</v>
      </c>
      <c r="UKJ21" s="530" t="s">
        <v>550</v>
      </c>
      <c r="UKK21" s="530" t="s">
        <v>550</v>
      </c>
      <c r="UKL21" s="530" t="s">
        <v>550</v>
      </c>
      <c r="UKM21" s="530" t="s">
        <v>550</v>
      </c>
      <c r="UKN21" s="530" t="s">
        <v>550</v>
      </c>
      <c r="UKO21" s="530" t="s">
        <v>550</v>
      </c>
      <c r="UKP21" s="530" t="s">
        <v>550</v>
      </c>
      <c r="UKQ21" s="530" t="s">
        <v>550</v>
      </c>
      <c r="UKR21" s="530" t="s">
        <v>550</v>
      </c>
      <c r="UKS21" s="530" t="s">
        <v>550</v>
      </c>
      <c r="UKT21" s="530" t="s">
        <v>550</v>
      </c>
      <c r="UKU21" s="530" t="s">
        <v>550</v>
      </c>
      <c r="UKV21" s="530" t="s">
        <v>550</v>
      </c>
      <c r="UKW21" s="530" t="s">
        <v>550</v>
      </c>
      <c r="UKX21" s="530" t="s">
        <v>550</v>
      </c>
      <c r="UKY21" s="530" t="s">
        <v>550</v>
      </c>
      <c r="UKZ21" s="530" t="s">
        <v>550</v>
      </c>
      <c r="ULA21" s="530" t="s">
        <v>550</v>
      </c>
      <c r="ULB21" s="530" t="s">
        <v>550</v>
      </c>
      <c r="ULC21" s="530" t="s">
        <v>550</v>
      </c>
      <c r="ULD21" s="530" t="s">
        <v>550</v>
      </c>
      <c r="ULE21" s="530" t="s">
        <v>550</v>
      </c>
      <c r="ULF21" s="530" t="s">
        <v>550</v>
      </c>
      <c r="ULG21" s="530" t="s">
        <v>550</v>
      </c>
      <c r="ULH21" s="530" t="s">
        <v>550</v>
      </c>
      <c r="ULI21" s="530" t="s">
        <v>550</v>
      </c>
      <c r="ULJ21" s="530" t="s">
        <v>550</v>
      </c>
      <c r="ULK21" s="530" t="s">
        <v>550</v>
      </c>
      <c r="ULL21" s="530" t="s">
        <v>550</v>
      </c>
      <c r="ULM21" s="530" t="s">
        <v>550</v>
      </c>
      <c r="ULN21" s="530" t="s">
        <v>550</v>
      </c>
      <c r="ULO21" s="530" t="s">
        <v>550</v>
      </c>
      <c r="ULP21" s="530" t="s">
        <v>550</v>
      </c>
      <c r="ULQ21" s="530" t="s">
        <v>550</v>
      </c>
      <c r="ULR21" s="530" t="s">
        <v>550</v>
      </c>
      <c r="ULS21" s="530" t="s">
        <v>550</v>
      </c>
      <c r="ULT21" s="530" t="s">
        <v>550</v>
      </c>
      <c r="ULU21" s="530" t="s">
        <v>550</v>
      </c>
      <c r="ULV21" s="530" t="s">
        <v>550</v>
      </c>
      <c r="ULW21" s="530" t="s">
        <v>550</v>
      </c>
      <c r="ULX21" s="530" t="s">
        <v>550</v>
      </c>
      <c r="ULY21" s="530" t="s">
        <v>550</v>
      </c>
      <c r="ULZ21" s="530" t="s">
        <v>550</v>
      </c>
      <c r="UMA21" s="530" t="s">
        <v>550</v>
      </c>
      <c r="UMB21" s="530" t="s">
        <v>550</v>
      </c>
      <c r="UMC21" s="530" t="s">
        <v>550</v>
      </c>
      <c r="UMD21" s="530" t="s">
        <v>550</v>
      </c>
      <c r="UME21" s="530" t="s">
        <v>550</v>
      </c>
      <c r="UMF21" s="530" t="s">
        <v>550</v>
      </c>
      <c r="UMG21" s="530" t="s">
        <v>550</v>
      </c>
      <c r="UMH21" s="530" t="s">
        <v>550</v>
      </c>
      <c r="UMI21" s="530" t="s">
        <v>550</v>
      </c>
      <c r="UMJ21" s="530" t="s">
        <v>550</v>
      </c>
      <c r="UMK21" s="530" t="s">
        <v>550</v>
      </c>
      <c r="UML21" s="530" t="s">
        <v>550</v>
      </c>
      <c r="UMM21" s="530" t="s">
        <v>550</v>
      </c>
      <c r="UMN21" s="530" t="s">
        <v>550</v>
      </c>
      <c r="UMO21" s="530" t="s">
        <v>550</v>
      </c>
      <c r="UMP21" s="530" t="s">
        <v>550</v>
      </c>
      <c r="UMQ21" s="530" t="s">
        <v>550</v>
      </c>
      <c r="UMR21" s="530" t="s">
        <v>550</v>
      </c>
      <c r="UMS21" s="530" t="s">
        <v>550</v>
      </c>
      <c r="UMT21" s="530" t="s">
        <v>550</v>
      </c>
      <c r="UMU21" s="530" t="s">
        <v>550</v>
      </c>
      <c r="UMV21" s="530" t="s">
        <v>550</v>
      </c>
      <c r="UMW21" s="530" t="s">
        <v>550</v>
      </c>
      <c r="UMX21" s="530" t="s">
        <v>550</v>
      </c>
      <c r="UMY21" s="530" t="s">
        <v>550</v>
      </c>
      <c r="UMZ21" s="530" t="s">
        <v>550</v>
      </c>
      <c r="UNA21" s="530" t="s">
        <v>550</v>
      </c>
      <c r="UNB21" s="530" t="s">
        <v>550</v>
      </c>
      <c r="UNC21" s="530" t="s">
        <v>550</v>
      </c>
      <c r="UND21" s="530" t="s">
        <v>550</v>
      </c>
      <c r="UNE21" s="530" t="s">
        <v>550</v>
      </c>
      <c r="UNF21" s="530" t="s">
        <v>550</v>
      </c>
      <c r="UNG21" s="530" t="s">
        <v>550</v>
      </c>
      <c r="UNH21" s="530" t="s">
        <v>550</v>
      </c>
      <c r="UNI21" s="530" t="s">
        <v>550</v>
      </c>
      <c r="UNJ21" s="530" t="s">
        <v>550</v>
      </c>
      <c r="UNK21" s="530" t="s">
        <v>550</v>
      </c>
      <c r="UNL21" s="530" t="s">
        <v>550</v>
      </c>
      <c r="UNM21" s="530" t="s">
        <v>550</v>
      </c>
      <c r="UNN21" s="530" t="s">
        <v>550</v>
      </c>
      <c r="UNO21" s="530" t="s">
        <v>550</v>
      </c>
      <c r="UNP21" s="530" t="s">
        <v>550</v>
      </c>
      <c r="UNQ21" s="530" t="s">
        <v>550</v>
      </c>
      <c r="UNR21" s="530" t="s">
        <v>550</v>
      </c>
      <c r="UNS21" s="530" t="s">
        <v>550</v>
      </c>
      <c r="UNT21" s="530" t="s">
        <v>550</v>
      </c>
      <c r="UNU21" s="530" t="s">
        <v>550</v>
      </c>
      <c r="UNV21" s="530" t="s">
        <v>550</v>
      </c>
      <c r="UNW21" s="530" t="s">
        <v>550</v>
      </c>
      <c r="UNX21" s="530" t="s">
        <v>550</v>
      </c>
      <c r="UNY21" s="530" t="s">
        <v>550</v>
      </c>
      <c r="UNZ21" s="530" t="s">
        <v>550</v>
      </c>
      <c r="UOA21" s="530" t="s">
        <v>550</v>
      </c>
      <c r="UOB21" s="530" t="s">
        <v>550</v>
      </c>
      <c r="UOC21" s="530" t="s">
        <v>550</v>
      </c>
      <c r="UOD21" s="530" t="s">
        <v>550</v>
      </c>
      <c r="UOE21" s="530" t="s">
        <v>550</v>
      </c>
      <c r="UOF21" s="530" t="s">
        <v>550</v>
      </c>
      <c r="UOG21" s="530" t="s">
        <v>550</v>
      </c>
      <c r="UOH21" s="530" t="s">
        <v>550</v>
      </c>
      <c r="UOI21" s="530" t="s">
        <v>550</v>
      </c>
      <c r="UOJ21" s="530" t="s">
        <v>550</v>
      </c>
      <c r="UOK21" s="530" t="s">
        <v>550</v>
      </c>
      <c r="UOL21" s="530" t="s">
        <v>550</v>
      </c>
      <c r="UOM21" s="530" t="s">
        <v>550</v>
      </c>
      <c r="UON21" s="530" t="s">
        <v>550</v>
      </c>
      <c r="UOO21" s="530" t="s">
        <v>550</v>
      </c>
      <c r="UOP21" s="530" t="s">
        <v>550</v>
      </c>
      <c r="UOQ21" s="530" t="s">
        <v>550</v>
      </c>
      <c r="UOR21" s="530" t="s">
        <v>550</v>
      </c>
      <c r="UOS21" s="530" t="s">
        <v>550</v>
      </c>
      <c r="UOT21" s="530" t="s">
        <v>550</v>
      </c>
      <c r="UOU21" s="530" t="s">
        <v>550</v>
      </c>
      <c r="UOV21" s="530" t="s">
        <v>550</v>
      </c>
      <c r="UOW21" s="530" t="s">
        <v>550</v>
      </c>
      <c r="UOX21" s="530" t="s">
        <v>550</v>
      </c>
      <c r="UOY21" s="530" t="s">
        <v>550</v>
      </c>
      <c r="UOZ21" s="530" t="s">
        <v>550</v>
      </c>
      <c r="UPA21" s="530" t="s">
        <v>550</v>
      </c>
      <c r="UPB21" s="530" t="s">
        <v>550</v>
      </c>
      <c r="UPC21" s="530" t="s">
        <v>550</v>
      </c>
      <c r="UPD21" s="530" t="s">
        <v>550</v>
      </c>
      <c r="UPE21" s="530" t="s">
        <v>550</v>
      </c>
      <c r="UPF21" s="530" t="s">
        <v>550</v>
      </c>
      <c r="UPG21" s="530" t="s">
        <v>550</v>
      </c>
      <c r="UPH21" s="530" t="s">
        <v>550</v>
      </c>
      <c r="UPI21" s="530" t="s">
        <v>550</v>
      </c>
      <c r="UPJ21" s="530" t="s">
        <v>550</v>
      </c>
      <c r="UPK21" s="530" t="s">
        <v>550</v>
      </c>
      <c r="UPL21" s="530" t="s">
        <v>550</v>
      </c>
      <c r="UPM21" s="530" t="s">
        <v>550</v>
      </c>
      <c r="UPN21" s="530" t="s">
        <v>550</v>
      </c>
      <c r="UPO21" s="530" t="s">
        <v>550</v>
      </c>
      <c r="UPP21" s="530" t="s">
        <v>550</v>
      </c>
      <c r="UPQ21" s="530" t="s">
        <v>550</v>
      </c>
      <c r="UPR21" s="530" t="s">
        <v>550</v>
      </c>
      <c r="UPS21" s="530" t="s">
        <v>550</v>
      </c>
      <c r="UPT21" s="530" t="s">
        <v>550</v>
      </c>
      <c r="UPU21" s="530" t="s">
        <v>550</v>
      </c>
      <c r="UPV21" s="530" t="s">
        <v>550</v>
      </c>
      <c r="UPW21" s="530" t="s">
        <v>550</v>
      </c>
      <c r="UPX21" s="530" t="s">
        <v>550</v>
      </c>
      <c r="UPY21" s="530" t="s">
        <v>550</v>
      </c>
      <c r="UPZ21" s="530" t="s">
        <v>550</v>
      </c>
      <c r="UQA21" s="530" t="s">
        <v>550</v>
      </c>
      <c r="UQB21" s="530" t="s">
        <v>550</v>
      </c>
      <c r="UQC21" s="530" t="s">
        <v>550</v>
      </c>
      <c r="UQD21" s="530" t="s">
        <v>550</v>
      </c>
      <c r="UQE21" s="530" t="s">
        <v>550</v>
      </c>
      <c r="UQF21" s="530" t="s">
        <v>550</v>
      </c>
      <c r="UQG21" s="530" t="s">
        <v>550</v>
      </c>
      <c r="UQH21" s="530" t="s">
        <v>550</v>
      </c>
      <c r="UQI21" s="530" t="s">
        <v>550</v>
      </c>
      <c r="UQJ21" s="530" t="s">
        <v>550</v>
      </c>
      <c r="UQK21" s="530" t="s">
        <v>550</v>
      </c>
      <c r="UQL21" s="530" t="s">
        <v>550</v>
      </c>
      <c r="UQM21" s="530" t="s">
        <v>550</v>
      </c>
      <c r="UQN21" s="530" t="s">
        <v>550</v>
      </c>
      <c r="UQO21" s="530" t="s">
        <v>550</v>
      </c>
      <c r="UQP21" s="530" t="s">
        <v>550</v>
      </c>
      <c r="UQQ21" s="530" t="s">
        <v>550</v>
      </c>
      <c r="UQR21" s="530" t="s">
        <v>550</v>
      </c>
      <c r="UQS21" s="530" t="s">
        <v>550</v>
      </c>
      <c r="UQT21" s="530" t="s">
        <v>550</v>
      </c>
      <c r="UQU21" s="530" t="s">
        <v>550</v>
      </c>
      <c r="UQV21" s="530" t="s">
        <v>550</v>
      </c>
      <c r="UQW21" s="530" t="s">
        <v>550</v>
      </c>
      <c r="UQX21" s="530" t="s">
        <v>550</v>
      </c>
      <c r="UQY21" s="530" t="s">
        <v>550</v>
      </c>
      <c r="UQZ21" s="530" t="s">
        <v>550</v>
      </c>
      <c r="URA21" s="530" t="s">
        <v>550</v>
      </c>
      <c r="URB21" s="530" t="s">
        <v>550</v>
      </c>
      <c r="URC21" s="530" t="s">
        <v>550</v>
      </c>
      <c r="URD21" s="530" t="s">
        <v>550</v>
      </c>
      <c r="URE21" s="530" t="s">
        <v>550</v>
      </c>
      <c r="URF21" s="530" t="s">
        <v>550</v>
      </c>
      <c r="URG21" s="530" t="s">
        <v>550</v>
      </c>
      <c r="URH21" s="530" t="s">
        <v>550</v>
      </c>
      <c r="URI21" s="530" t="s">
        <v>550</v>
      </c>
      <c r="URJ21" s="530" t="s">
        <v>550</v>
      </c>
      <c r="URK21" s="530" t="s">
        <v>550</v>
      </c>
      <c r="URL21" s="530" t="s">
        <v>550</v>
      </c>
      <c r="URM21" s="530" t="s">
        <v>550</v>
      </c>
      <c r="URN21" s="530" t="s">
        <v>550</v>
      </c>
      <c r="URO21" s="530" t="s">
        <v>550</v>
      </c>
      <c r="URP21" s="530" t="s">
        <v>550</v>
      </c>
      <c r="URQ21" s="530" t="s">
        <v>550</v>
      </c>
      <c r="URR21" s="530" t="s">
        <v>550</v>
      </c>
      <c r="URS21" s="530" t="s">
        <v>550</v>
      </c>
      <c r="URT21" s="530" t="s">
        <v>550</v>
      </c>
      <c r="URU21" s="530" t="s">
        <v>550</v>
      </c>
      <c r="URV21" s="530" t="s">
        <v>550</v>
      </c>
      <c r="URW21" s="530" t="s">
        <v>550</v>
      </c>
      <c r="URX21" s="530" t="s">
        <v>550</v>
      </c>
      <c r="URY21" s="530" t="s">
        <v>550</v>
      </c>
      <c r="URZ21" s="530" t="s">
        <v>550</v>
      </c>
      <c r="USA21" s="530" t="s">
        <v>550</v>
      </c>
      <c r="USB21" s="530" t="s">
        <v>550</v>
      </c>
      <c r="USC21" s="530" t="s">
        <v>550</v>
      </c>
      <c r="USD21" s="530" t="s">
        <v>550</v>
      </c>
      <c r="USE21" s="530" t="s">
        <v>550</v>
      </c>
      <c r="USF21" s="530" t="s">
        <v>550</v>
      </c>
      <c r="USG21" s="530" t="s">
        <v>550</v>
      </c>
      <c r="USH21" s="530" t="s">
        <v>550</v>
      </c>
      <c r="USI21" s="530" t="s">
        <v>550</v>
      </c>
      <c r="USJ21" s="530" t="s">
        <v>550</v>
      </c>
      <c r="USK21" s="530" t="s">
        <v>550</v>
      </c>
      <c r="USL21" s="530" t="s">
        <v>550</v>
      </c>
      <c r="USM21" s="530" t="s">
        <v>550</v>
      </c>
      <c r="USN21" s="530" t="s">
        <v>550</v>
      </c>
      <c r="USO21" s="530" t="s">
        <v>550</v>
      </c>
      <c r="USP21" s="530" t="s">
        <v>550</v>
      </c>
      <c r="USQ21" s="530" t="s">
        <v>550</v>
      </c>
      <c r="USR21" s="530" t="s">
        <v>550</v>
      </c>
      <c r="USS21" s="530" t="s">
        <v>550</v>
      </c>
      <c r="UST21" s="530" t="s">
        <v>550</v>
      </c>
      <c r="USU21" s="530" t="s">
        <v>550</v>
      </c>
      <c r="USV21" s="530" t="s">
        <v>550</v>
      </c>
      <c r="USW21" s="530" t="s">
        <v>550</v>
      </c>
      <c r="USX21" s="530" t="s">
        <v>550</v>
      </c>
      <c r="USY21" s="530" t="s">
        <v>550</v>
      </c>
      <c r="USZ21" s="530" t="s">
        <v>550</v>
      </c>
      <c r="UTA21" s="530" t="s">
        <v>550</v>
      </c>
      <c r="UTB21" s="530" t="s">
        <v>550</v>
      </c>
      <c r="UTC21" s="530" t="s">
        <v>550</v>
      </c>
      <c r="UTD21" s="530" t="s">
        <v>550</v>
      </c>
      <c r="UTE21" s="530" t="s">
        <v>550</v>
      </c>
      <c r="UTF21" s="530" t="s">
        <v>550</v>
      </c>
      <c r="UTG21" s="530" t="s">
        <v>550</v>
      </c>
      <c r="UTH21" s="530" t="s">
        <v>550</v>
      </c>
      <c r="UTI21" s="530" t="s">
        <v>550</v>
      </c>
      <c r="UTJ21" s="530" t="s">
        <v>550</v>
      </c>
      <c r="UTK21" s="530" t="s">
        <v>550</v>
      </c>
      <c r="UTL21" s="530" t="s">
        <v>550</v>
      </c>
      <c r="UTM21" s="530" t="s">
        <v>550</v>
      </c>
      <c r="UTN21" s="530" t="s">
        <v>550</v>
      </c>
      <c r="UTO21" s="530" t="s">
        <v>550</v>
      </c>
      <c r="UTP21" s="530" t="s">
        <v>550</v>
      </c>
      <c r="UTQ21" s="530" t="s">
        <v>550</v>
      </c>
      <c r="UTR21" s="530" t="s">
        <v>550</v>
      </c>
      <c r="UTS21" s="530" t="s">
        <v>550</v>
      </c>
      <c r="UTT21" s="530" t="s">
        <v>550</v>
      </c>
      <c r="UTU21" s="530" t="s">
        <v>550</v>
      </c>
      <c r="UTV21" s="530" t="s">
        <v>550</v>
      </c>
      <c r="UTW21" s="530" t="s">
        <v>550</v>
      </c>
      <c r="UTX21" s="530" t="s">
        <v>550</v>
      </c>
      <c r="UTY21" s="530" t="s">
        <v>550</v>
      </c>
      <c r="UTZ21" s="530" t="s">
        <v>550</v>
      </c>
      <c r="UUA21" s="530" t="s">
        <v>550</v>
      </c>
      <c r="UUB21" s="530" t="s">
        <v>550</v>
      </c>
      <c r="UUC21" s="530" t="s">
        <v>550</v>
      </c>
      <c r="UUD21" s="530" t="s">
        <v>550</v>
      </c>
      <c r="UUE21" s="530" t="s">
        <v>550</v>
      </c>
      <c r="UUF21" s="530" t="s">
        <v>550</v>
      </c>
      <c r="UUG21" s="530" t="s">
        <v>550</v>
      </c>
      <c r="UUH21" s="530" t="s">
        <v>550</v>
      </c>
      <c r="UUI21" s="530" t="s">
        <v>550</v>
      </c>
      <c r="UUJ21" s="530" t="s">
        <v>550</v>
      </c>
      <c r="UUK21" s="530" t="s">
        <v>550</v>
      </c>
      <c r="UUL21" s="530" t="s">
        <v>550</v>
      </c>
      <c r="UUM21" s="530" t="s">
        <v>550</v>
      </c>
      <c r="UUN21" s="530" t="s">
        <v>550</v>
      </c>
      <c r="UUO21" s="530" t="s">
        <v>550</v>
      </c>
      <c r="UUP21" s="530" t="s">
        <v>550</v>
      </c>
      <c r="UUQ21" s="530" t="s">
        <v>550</v>
      </c>
      <c r="UUR21" s="530" t="s">
        <v>550</v>
      </c>
      <c r="UUS21" s="530" t="s">
        <v>550</v>
      </c>
      <c r="UUT21" s="530" t="s">
        <v>550</v>
      </c>
      <c r="UUU21" s="530" t="s">
        <v>550</v>
      </c>
      <c r="UUV21" s="530" t="s">
        <v>550</v>
      </c>
      <c r="UUW21" s="530" t="s">
        <v>550</v>
      </c>
      <c r="UUX21" s="530" t="s">
        <v>550</v>
      </c>
      <c r="UUY21" s="530" t="s">
        <v>550</v>
      </c>
      <c r="UUZ21" s="530" t="s">
        <v>550</v>
      </c>
      <c r="UVA21" s="530" t="s">
        <v>550</v>
      </c>
      <c r="UVB21" s="530" t="s">
        <v>550</v>
      </c>
      <c r="UVC21" s="530" t="s">
        <v>550</v>
      </c>
      <c r="UVD21" s="530" t="s">
        <v>550</v>
      </c>
      <c r="UVE21" s="530" t="s">
        <v>550</v>
      </c>
      <c r="UVF21" s="530" t="s">
        <v>550</v>
      </c>
      <c r="UVG21" s="530" t="s">
        <v>550</v>
      </c>
      <c r="UVH21" s="530" t="s">
        <v>550</v>
      </c>
      <c r="UVI21" s="530" t="s">
        <v>550</v>
      </c>
      <c r="UVJ21" s="530" t="s">
        <v>550</v>
      </c>
      <c r="UVK21" s="530" t="s">
        <v>550</v>
      </c>
      <c r="UVL21" s="530" t="s">
        <v>550</v>
      </c>
      <c r="UVM21" s="530" t="s">
        <v>550</v>
      </c>
      <c r="UVN21" s="530" t="s">
        <v>550</v>
      </c>
      <c r="UVO21" s="530" t="s">
        <v>550</v>
      </c>
      <c r="UVP21" s="530" t="s">
        <v>550</v>
      </c>
      <c r="UVQ21" s="530" t="s">
        <v>550</v>
      </c>
      <c r="UVR21" s="530" t="s">
        <v>550</v>
      </c>
      <c r="UVS21" s="530" t="s">
        <v>550</v>
      </c>
      <c r="UVT21" s="530" t="s">
        <v>550</v>
      </c>
      <c r="UVU21" s="530" t="s">
        <v>550</v>
      </c>
      <c r="UVV21" s="530" t="s">
        <v>550</v>
      </c>
      <c r="UVW21" s="530" t="s">
        <v>550</v>
      </c>
      <c r="UVX21" s="530" t="s">
        <v>550</v>
      </c>
      <c r="UVY21" s="530" t="s">
        <v>550</v>
      </c>
      <c r="UVZ21" s="530" t="s">
        <v>550</v>
      </c>
      <c r="UWA21" s="530" t="s">
        <v>550</v>
      </c>
      <c r="UWB21" s="530" t="s">
        <v>550</v>
      </c>
      <c r="UWC21" s="530" t="s">
        <v>550</v>
      </c>
      <c r="UWD21" s="530" t="s">
        <v>550</v>
      </c>
      <c r="UWE21" s="530" t="s">
        <v>550</v>
      </c>
      <c r="UWF21" s="530" t="s">
        <v>550</v>
      </c>
      <c r="UWG21" s="530" t="s">
        <v>550</v>
      </c>
      <c r="UWH21" s="530" t="s">
        <v>550</v>
      </c>
      <c r="UWI21" s="530" t="s">
        <v>550</v>
      </c>
      <c r="UWJ21" s="530" t="s">
        <v>550</v>
      </c>
      <c r="UWK21" s="530" t="s">
        <v>550</v>
      </c>
      <c r="UWL21" s="530" t="s">
        <v>550</v>
      </c>
      <c r="UWM21" s="530" t="s">
        <v>550</v>
      </c>
      <c r="UWN21" s="530" t="s">
        <v>550</v>
      </c>
      <c r="UWO21" s="530" t="s">
        <v>550</v>
      </c>
      <c r="UWP21" s="530" t="s">
        <v>550</v>
      </c>
      <c r="UWQ21" s="530" t="s">
        <v>550</v>
      </c>
      <c r="UWR21" s="530" t="s">
        <v>550</v>
      </c>
      <c r="UWS21" s="530" t="s">
        <v>550</v>
      </c>
      <c r="UWT21" s="530" t="s">
        <v>550</v>
      </c>
      <c r="UWU21" s="530" t="s">
        <v>550</v>
      </c>
      <c r="UWV21" s="530" t="s">
        <v>550</v>
      </c>
      <c r="UWW21" s="530" t="s">
        <v>550</v>
      </c>
      <c r="UWX21" s="530" t="s">
        <v>550</v>
      </c>
      <c r="UWY21" s="530" t="s">
        <v>550</v>
      </c>
      <c r="UWZ21" s="530" t="s">
        <v>550</v>
      </c>
      <c r="UXA21" s="530" t="s">
        <v>550</v>
      </c>
      <c r="UXB21" s="530" t="s">
        <v>550</v>
      </c>
      <c r="UXC21" s="530" t="s">
        <v>550</v>
      </c>
      <c r="UXD21" s="530" t="s">
        <v>550</v>
      </c>
      <c r="UXE21" s="530" t="s">
        <v>550</v>
      </c>
      <c r="UXF21" s="530" t="s">
        <v>550</v>
      </c>
      <c r="UXG21" s="530" t="s">
        <v>550</v>
      </c>
      <c r="UXH21" s="530" t="s">
        <v>550</v>
      </c>
      <c r="UXI21" s="530" t="s">
        <v>550</v>
      </c>
      <c r="UXJ21" s="530" t="s">
        <v>550</v>
      </c>
      <c r="UXK21" s="530" t="s">
        <v>550</v>
      </c>
      <c r="UXL21" s="530" t="s">
        <v>550</v>
      </c>
      <c r="UXM21" s="530" t="s">
        <v>550</v>
      </c>
      <c r="UXN21" s="530" t="s">
        <v>550</v>
      </c>
      <c r="UXO21" s="530" t="s">
        <v>550</v>
      </c>
      <c r="UXP21" s="530" t="s">
        <v>550</v>
      </c>
      <c r="UXQ21" s="530" t="s">
        <v>550</v>
      </c>
      <c r="UXR21" s="530" t="s">
        <v>550</v>
      </c>
      <c r="UXS21" s="530" t="s">
        <v>550</v>
      </c>
      <c r="UXT21" s="530" t="s">
        <v>550</v>
      </c>
      <c r="UXU21" s="530" t="s">
        <v>550</v>
      </c>
      <c r="UXV21" s="530" t="s">
        <v>550</v>
      </c>
      <c r="UXW21" s="530" t="s">
        <v>550</v>
      </c>
      <c r="UXX21" s="530" t="s">
        <v>550</v>
      </c>
      <c r="UXY21" s="530" t="s">
        <v>550</v>
      </c>
      <c r="UXZ21" s="530" t="s">
        <v>550</v>
      </c>
      <c r="UYA21" s="530" t="s">
        <v>550</v>
      </c>
      <c r="UYB21" s="530" t="s">
        <v>550</v>
      </c>
      <c r="UYC21" s="530" t="s">
        <v>550</v>
      </c>
      <c r="UYD21" s="530" t="s">
        <v>550</v>
      </c>
      <c r="UYE21" s="530" t="s">
        <v>550</v>
      </c>
      <c r="UYF21" s="530" t="s">
        <v>550</v>
      </c>
      <c r="UYG21" s="530" t="s">
        <v>550</v>
      </c>
      <c r="UYH21" s="530" t="s">
        <v>550</v>
      </c>
      <c r="UYI21" s="530" t="s">
        <v>550</v>
      </c>
      <c r="UYJ21" s="530" t="s">
        <v>550</v>
      </c>
      <c r="UYK21" s="530" t="s">
        <v>550</v>
      </c>
      <c r="UYL21" s="530" t="s">
        <v>550</v>
      </c>
      <c r="UYM21" s="530" t="s">
        <v>550</v>
      </c>
      <c r="UYN21" s="530" t="s">
        <v>550</v>
      </c>
      <c r="UYO21" s="530" t="s">
        <v>550</v>
      </c>
      <c r="UYP21" s="530" t="s">
        <v>550</v>
      </c>
      <c r="UYQ21" s="530" t="s">
        <v>550</v>
      </c>
      <c r="UYR21" s="530" t="s">
        <v>550</v>
      </c>
      <c r="UYS21" s="530" t="s">
        <v>550</v>
      </c>
      <c r="UYT21" s="530" t="s">
        <v>550</v>
      </c>
      <c r="UYU21" s="530" t="s">
        <v>550</v>
      </c>
      <c r="UYV21" s="530" t="s">
        <v>550</v>
      </c>
      <c r="UYW21" s="530" t="s">
        <v>550</v>
      </c>
      <c r="UYX21" s="530" t="s">
        <v>550</v>
      </c>
      <c r="UYY21" s="530" t="s">
        <v>550</v>
      </c>
      <c r="UYZ21" s="530" t="s">
        <v>550</v>
      </c>
      <c r="UZA21" s="530" t="s">
        <v>550</v>
      </c>
      <c r="UZB21" s="530" t="s">
        <v>550</v>
      </c>
      <c r="UZC21" s="530" t="s">
        <v>550</v>
      </c>
      <c r="UZD21" s="530" t="s">
        <v>550</v>
      </c>
      <c r="UZE21" s="530" t="s">
        <v>550</v>
      </c>
      <c r="UZF21" s="530" t="s">
        <v>550</v>
      </c>
      <c r="UZG21" s="530" t="s">
        <v>550</v>
      </c>
      <c r="UZH21" s="530" t="s">
        <v>550</v>
      </c>
      <c r="UZI21" s="530" t="s">
        <v>550</v>
      </c>
      <c r="UZJ21" s="530" t="s">
        <v>550</v>
      </c>
      <c r="UZK21" s="530" t="s">
        <v>550</v>
      </c>
      <c r="UZL21" s="530" t="s">
        <v>550</v>
      </c>
      <c r="UZM21" s="530" t="s">
        <v>550</v>
      </c>
      <c r="UZN21" s="530" t="s">
        <v>550</v>
      </c>
      <c r="UZO21" s="530" t="s">
        <v>550</v>
      </c>
      <c r="UZP21" s="530" t="s">
        <v>550</v>
      </c>
      <c r="UZQ21" s="530" t="s">
        <v>550</v>
      </c>
      <c r="UZR21" s="530" t="s">
        <v>550</v>
      </c>
      <c r="UZS21" s="530" t="s">
        <v>550</v>
      </c>
      <c r="UZT21" s="530" t="s">
        <v>550</v>
      </c>
      <c r="UZU21" s="530" t="s">
        <v>550</v>
      </c>
      <c r="UZV21" s="530" t="s">
        <v>550</v>
      </c>
      <c r="UZW21" s="530" t="s">
        <v>550</v>
      </c>
      <c r="UZX21" s="530" t="s">
        <v>550</v>
      </c>
      <c r="UZY21" s="530" t="s">
        <v>550</v>
      </c>
      <c r="UZZ21" s="530" t="s">
        <v>550</v>
      </c>
      <c r="VAA21" s="530" t="s">
        <v>550</v>
      </c>
      <c r="VAB21" s="530" t="s">
        <v>550</v>
      </c>
      <c r="VAC21" s="530" t="s">
        <v>550</v>
      </c>
      <c r="VAD21" s="530" t="s">
        <v>550</v>
      </c>
      <c r="VAE21" s="530" t="s">
        <v>550</v>
      </c>
      <c r="VAF21" s="530" t="s">
        <v>550</v>
      </c>
      <c r="VAG21" s="530" t="s">
        <v>550</v>
      </c>
      <c r="VAH21" s="530" t="s">
        <v>550</v>
      </c>
      <c r="VAI21" s="530" t="s">
        <v>550</v>
      </c>
      <c r="VAJ21" s="530" t="s">
        <v>550</v>
      </c>
      <c r="VAK21" s="530" t="s">
        <v>550</v>
      </c>
      <c r="VAL21" s="530" t="s">
        <v>550</v>
      </c>
      <c r="VAM21" s="530" t="s">
        <v>550</v>
      </c>
      <c r="VAN21" s="530" t="s">
        <v>550</v>
      </c>
      <c r="VAO21" s="530" t="s">
        <v>550</v>
      </c>
      <c r="VAP21" s="530" t="s">
        <v>550</v>
      </c>
      <c r="VAQ21" s="530" t="s">
        <v>550</v>
      </c>
      <c r="VAR21" s="530" t="s">
        <v>550</v>
      </c>
      <c r="VAS21" s="530" t="s">
        <v>550</v>
      </c>
      <c r="VAT21" s="530" t="s">
        <v>550</v>
      </c>
      <c r="VAU21" s="530" t="s">
        <v>550</v>
      </c>
      <c r="VAV21" s="530" t="s">
        <v>550</v>
      </c>
      <c r="VAW21" s="530" t="s">
        <v>550</v>
      </c>
      <c r="VAX21" s="530" t="s">
        <v>550</v>
      </c>
      <c r="VAY21" s="530" t="s">
        <v>550</v>
      </c>
      <c r="VAZ21" s="530" t="s">
        <v>550</v>
      </c>
      <c r="VBA21" s="530" t="s">
        <v>550</v>
      </c>
      <c r="VBB21" s="530" t="s">
        <v>550</v>
      </c>
      <c r="VBC21" s="530" t="s">
        <v>550</v>
      </c>
      <c r="VBD21" s="530" t="s">
        <v>550</v>
      </c>
      <c r="VBE21" s="530" t="s">
        <v>550</v>
      </c>
      <c r="VBF21" s="530" t="s">
        <v>550</v>
      </c>
      <c r="VBG21" s="530" t="s">
        <v>550</v>
      </c>
      <c r="VBH21" s="530" t="s">
        <v>550</v>
      </c>
      <c r="VBI21" s="530" t="s">
        <v>550</v>
      </c>
      <c r="VBJ21" s="530" t="s">
        <v>550</v>
      </c>
      <c r="VBK21" s="530" t="s">
        <v>550</v>
      </c>
      <c r="VBL21" s="530" t="s">
        <v>550</v>
      </c>
      <c r="VBM21" s="530" t="s">
        <v>550</v>
      </c>
      <c r="VBN21" s="530" t="s">
        <v>550</v>
      </c>
      <c r="VBO21" s="530" t="s">
        <v>550</v>
      </c>
      <c r="VBP21" s="530" t="s">
        <v>550</v>
      </c>
      <c r="VBQ21" s="530" t="s">
        <v>550</v>
      </c>
      <c r="VBR21" s="530" t="s">
        <v>550</v>
      </c>
      <c r="VBS21" s="530" t="s">
        <v>550</v>
      </c>
      <c r="VBT21" s="530" t="s">
        <v>550</v>
      </c>
      <c r="VBU21" s="530" t="s">
        <v>550</v>
      </c>
      <c r="VBV21" s="530" t="s">
        <v>550</v>
      </c>
      <c r="VBW21" s="530" t="s">
        <v>550</v>
      </c>
      <c r="VBX21" s="530" t="s">
        <v>550</v>
      </c>
      <c r="VBY21" s="530" t="s">
        <v>550</v>
      </c>
      <c r="VBZ21" s="530" t="s">
        <v>550</v>
      </c>
      <c r="VCA21" s="530" t="s">
        <v>550</v>
      </c>
      <c r="VCB21" s="530" t="s">
        <v>550</v>
      </c>
      <c r="VCC21" s="530" t="s">
        <v>550</v>
      </c>
      <c r="VCD21" s="530" t="s">
        <v>550</v>
      </c>
      <c r="VCE21" s="530" t="s">
        <v>550</v>
      </c>
      <c r="VCF21" s="530" t="s">
        <v>550</v>
      </c>
      <c r="VCG21" s="530" t="s">
        <v>550</v>
      </c>
      <c r="VCH21" s="530" t="s">
        <v>550</v>
      </c>
      <c r="VCI21" s="530" t="s">
        <v>550</v>
      </c>
      <c r="VCJ21" s="530" t="s">
        <v>550</v>
      </c>
      <c r="VCK21" s="530" t="s">
        <v>550</v>
      </c>
      <c r="VCL21" s="530" t="s">
        <v>550</v>
      </c>
      <c r="VCM21" s="530" t="s">
        <v>550</v>
      </c>
      <c r="VCN21" s="530" t="s">
        <v>550</v>
      </c>
      <c r="VCO21" s="530" t="s">
        <v>550</v>
      </c>
      <c r="VCP21" s="530" t="s">
        <v>550</v>
      </c>
      <c r="VCQ21" s="530" t="s">
        <v>550</v>
      </c>
      <c r="VCR21" s="530" t="s">
        <v>550</v>
      </c>
      <c r="VCS21" s="530" t="s">
        <v>550</v>
      </c>
      <c r="VCT21" s="530" t="s">
        <v>550</v>
      </c>
      <c r="VCU21" s="530" t="s">
        <v>550</v>
      </c>
      <c r="VCV21" s="530" t="s">
        <v>550</v>
      </c>
      <c r="VCW21" s="530" t="s">
        <v>550</v>
      </c>
      <c r="VCX21" s="530" t="s">
        <v>550</v>
      </c>
      <c r="VCY21" s="530" t="s">
        <v>550</v>
      </c>
      <c r="VCZ21" s="530" t="s">
        <v>550</v>
      </c>
      <c r="VDA21" s="530" t="s">
        <v>550</v>
      </c>
      <c r="VDB21" s="530" t="s">
        <v>550</v>
      </c>
      <c r="VDC21" s="530" t="s">
        <v>550</v>
      </c>
      <c r="VDD21" s="530" t="s">
        <v>550</v>
      </c>
      <c r="VDE21" s="530" t="s">
        <v>550</v>
      </c>
      <c r="VDF21" s="530" t="s">
        <v>550</v>
      </c>
      <c r="VDG21" s="530" t="s">
        <v>550</v>
      </c>
      <c r="VDH21" s="530" t="s">
        <v>550</v>
      </c>
      <c r="VDI21" s="530" t="s">
        <v>550</v>
      </c>
      <c r="VDJ21" s="530" t="s">
        <v>550</v>
      </c>
      <c r="VDK21" s="530" t="s">
        <v>550</v>
      </c>
      <c r="VDL21" s="530" t="s">
        <v>550</v>
      </c>
      <c r="VDM21" s="530" t="s">
        <v>550</v>
      </c>
      <c r="VDN21" s="530" t="s">
        <v>550</v>
      </c>
      <c r="VDO21" s="530" t="s">
        <v>550</v>
      </c>
      <c r="VDP21" s="530" t="s">
        <v>550</v>
      </c>
      <c r="VDQ21" s="530" t="s">
        <v>550</v>
      </c>
      <c r="VDR21" s="530" t="s">
        <v>550</v>
      </c>
      <c r="VDS21" s="530" t="s">
        <v>550</v>
      </c>
      <c r="VDT21" s="530" t="s">
        <v>550</v>
      </c>
      <c r="VDU21" s="530" t="s">
        <v>550</v>
      </c>
      <c r="VDV21" s="530" t="s">
        <v>550</v>
      </c>
      <c r="VDW21" s="530" t="s">
        <v>550</v>
      </c>
      <c r="VDX21" s="530" t="s">
        <v>550</v>
      </c>
      <c r="VDY21" s="530" t="s">
        <v>550</v>
      </c>
      <c r="VDZ21" s="530" t="s">
        <v>550</v>
      </c>
      <c r="VEA21" s="530" t="s">
        <v>550</v>
      </c>
      <c r="VEB21" s="530" t="s">
        <v>550</v>
      </c>
      <c r="VEC21" s="530" t="s">
        <v>550</v>
      </c>
      <c r="VED21" s="530" t="s">
        <v>550</v>
      </c>
      <c r="VEE21" s="530" t="s">
        <v>550</v>
      </c>
      <c r="VEF21" s="530" t="s">
        <v>550</v>
      </c>
      <c r="VEG21" s="530" t="s">
        <v>550</v>
      </c>
      <c r="VEH21" s="530" t="s">
        <v>550</v>
      </c>
      <c r="VEI21" s="530" t="s">
        <v>550</v>
      </c>
      <c r="VEJ21" s="530" t="s">
        <v>550</v>
      </c>
      <c r="VEK21" s="530" t="s">
        <v>550</v>
      </c>
      <c r="VEL21" s="530" t="s">
        <v>550</v>
      </c>
      <c r="VEM21" s="530" t="s">
        <v>550</v>
      </c>
      <c r="VEN21" s="530" t="s">
        <v>550</v>
      </c>
      <c r="VEO21" s="530" t="s">
        <v>550</v>
      </c>
      <c r="VEP21" s="530" t="s">
        <v>550</v>
      </c>
      <c r="VEQ21" s="530" t="s">
        <v>550</v>
      </c>
      <c r="VER21" s="530" t="s">
        <v>550</v>
      </c>
      <c r="VES21" s="530" t="s">
        <v>550</v>
      </c>
      <c r="VET21" s="530" t="s">
        <v>550</v>
      </c>
      <c r="VEU21" s="530" t="s">
        <v>550</v>
      </c>
      <c r="VEV21" s="530" t="s">
        <v>550</v>
      </c>
      <c r="VEW21" s="530" t="s">
        <v>550</v>
      </c>
      <c r="VEX21" s="530" t="s">
        <v>550</v>
      </c>
      <c r="VEY21" s="530" t="s">
        <v>550</v>
      </c>
      <c r="VEZ21" s="530" t="s">
        <v>550</v>
      </c>
      <c r="VFA21" s="530" t="s">
        <v>550</v>
      </c>
      <c r="VFB21" s="530" t="s">
        <v>550</v>
      </c>
      <c r="VFC21" s="530" t="s">
        <v>550</v>
      </c>
      <c r="VFD21" s="530" t="s">
        <v>550</v>
      </c>
      <c r="VFE21" s="530" t="s">
        <v>550</v>
      </c>
      <c r="VFF21" s="530" t="s">
        <v>550</v>
      </c>
      <c r="VFG21" s="530" t="s">
        <v>550</v>
      </c>
      <c r="VFH21" s="530" t="s">
        <v>550</v>
      </c>
      <c r="VFI21" s="530" t="s">
        <v>550</v>
      </c>
      <c r="VFJ21" s="530" t="s">
        <v>550</v>
      </c>
      <c r="VFK21" s="530" t="s">
        <v>550</v>
      </c>
      <c r="VFL21" s="530" t="s">
        <v>550</v>
      </c>
      <c r="VFM21" s="530" t="s">
        <v>550</v>
      </c>
      <c r="VFN21" s="530" t="s">
        <v>550</v>
      </c>
      <c r="VFO21" s="530" t="s">
        <v>550</v>
      </c>
      <c r="VFP21" s="530" t="s">
        <v>550</v>
      </c>
      <c r="VFQ21" s="530" t="s">
        <v>550</v>
      </c>
      <c r="VFR21" s="530" t="s">
        <v>550</v>
      </c>
      <c r="VFS21" s="530" t="s">
        <v>550</v>
      </c>
      <c r="VFT21" s="530" t="s">
        <v>550</v>
      </c>
      <c r="VFU21" s="530" t="s">
        <v>550</v>
      </c>
      <c r="VFV21" s="530" t="s">
        <v>550</v>
      </c>
      <c r="VFW21" s="530" t="s">
        <v>550</v>
      </c>
      <c r="VFX21" s="530" t="s">
        <v>550</v>
      </c>
      <c r="VFY21" s="530" t="s">
        <v>550</v>
      </c>
      <c r="VFZ21" s="530" t="s">
        <v>550</v>
      </c>
      <c r="VGA21" s="530" t="s">
        <v>550</v>
      </c>
      <c r="VGB21" s="530" t="s">
        <v>550</v>
      </c>
      <c r="VGC21" s="530" t="s">
        <v>550</v>
      </c>
      <c r="VGD21" s="530" t="s">
        <v>550</v>
      </c>
      <c r="VGE21" s="530" t="s">
        <v>550</v>
      </c>
      <c r="VGF21" s="530" t="s">
        <v>550</v>
      </c>
      <c r="VGG21" s="530" t="s">
        <v>550</v>
      </c>
      <c r="VGH21" s="530" t="s">
        <v>550</v>
      </c>
      <c r="VGI21" s="530" t="s">
        <v>550</v>
      </c>
      <c r="VGJ21" s="530" t="s">
        <v>550</v>
      </c>
      <c r="VGK21" s="530" t="s">
        <v>550</v>
      </c>
      <c r="VGL21" s="530" t="s">
        <v>550</v>
      </c>
      <c r="VGM21" s="530" t="s">
        <v>550</v>
      </c>
      <c r="VGN21" s="530" t="s">
        <v>550</v>
      </c>
      <c r="VGO21" s="530" t="s">
        <v>550</v>
      </c>
      <c r="VGP21" s="530" t="s">
        <v>550</v>
      </c>
      <c r="VGQ21" s="530" t="s">
        <v>550</v>
      </c>
      <c r="VGR21" s="530" t="s">
        <v>550</v>
      </c>
      <c r="VGS21" s="530" t="s">
        <v>550</v>
      </c>
      <c r="VGT21" s="530" t="s">
        <v>550</v>
      </c>
      <c r="VGU21" s="530" t="s">
        <v>550</v>
      </c>
      <c r="VGV21" s="530" t="s">
        <v>550</v>
      </c>
      <c r="VGW21" s="530" t="s">
        <v>550</v>
      </c>
      <c r="VGX21" s="530" t="s">
        <v>550</v>
      </c>
      <c r="VGY21" s="530" t="s">
        <v>550</v>
      </c>
      <c r="VGZ21" s="530" t="s">
        <v>550</v>
      </c>
      <c r="VHA21" s="530" t="s">
        <v>550</v>
      </c>
      <c r="VHB21" s="530" t="s">
        <v>550</v>
      </c>
      <c r="VHC21" s="530" t="s">
        <v>550</v>
      </c>
      <c r="VHD21" s="530" t="s">
        <v>550</v>
      </c>
      <c r="VHE21" s="530" t="s">
        <v>550</v>
      </c>
      <c r="VHF21" s="530" t="s">
        <v>550</v>
      </c>
      <c r="VHG21" s="530" t="s">
        <v>550</v>
      </c>
      <c r="VHH21" s="530" t="s">
        <v>550</v>
      </c>
      <c r="VHI21" s="530" t="s">
        <v>550</v>
      </c>
      <c r="VHJ21" s="530" t="s">
        <v>550</v>
      </c>
      <c r="VHK21" s="530" t="s">
        <v>550</v>
      </c>
      <c r="VHL21" s="530" t="s">
        <v>550</v>
      </c>
      <c r="VHM21" s="530" t="s">
        <v>550</v>
      </c>
      <c r="VHN21" s="530" t="s">
        <v>550</v>
      </c>
      <c r="VHO21" s="530" t="s">
        <v>550</v>
      </c>
      <c r="VHP21" s="530" t="s">
        <v>550</v>
      </c>
      <c r="VHQ21" s="530" t="s">
        <v>550</v>
      </c>
      <c r="VHR21" s="530" t="s">
        <v>550</v>
      </c>
      <c r="VHS21" s="530" t="s">
        <v>550</v>
      </c>
      <c r="VHT21" s="530" t="s">
        <v>550</v>
      </c>
      <c r="VHU21" s="530" t="s">
        <v>550</v>
      </c>
      <c r="VHV21" s="530" t="s">
        <v>550</v>
      </c>
      <c r="VHW21" s="530" t="s">
        <v>550</v>
      </c>
      <c r="VHX21" s="530" t="s">
        <v>550</v>
      </c>
      <c r="VHY21" s="530" t="s">
        <v>550</v>
      </c>
      <c r="VHZ21" s="530" t="s">
        <v>550</v>
      </c>
      <c r="VIA21" s="530" t="s">
        <v>550</v>
      </c>
      <c r="VIB21" s="530" t="s">
        <v>550</v>
      </c>
      <c r="VIC21" s="530" t="s">
        <v>550</v>
      </c>
      <c r="VID21" s="530" t="s">
        <v>550</v>
      </c>
      <c r="VIE21" s="530" t="s">
        <v>550</v>
      </c>
      <c r="VIF21" s="530" t="s">
        <v>550</v>
      </c>
      <c r="VIG21" s="530" t="s">
        <v>550</v>
      </c>
      <c r="VIH21" s="530" t="s">
        <v>550</v>
      </c>
      <c r="VII21" s="530" t="s">
        <v>550</v>
      </c>
      <c r="VIJ21" s="530" t="s">
        <v>550</v>
      </c>
      <c r="VIK21" s="530" t="s">
        <v>550</v>
      </c>
      <c r="VIL21" s="530" t="s">
        <v>550</v>
      </c>
      <c r="VIM21" s="530" t="s">
        <v>550</v>
      </c>
      <c r="VIN21" s="530" t="s">
        <v>550</v>
      </c>
      <c r="VIO21" s="530" t="s">
        <v>550</v>
      </c>
      <c r="VIP21" s="530" t="s">
        <v>550</v>
      </c>
      <c r="VIQ21" s="530" t="s">
        <v>550</v>
      </c>
      <c r="VIR21" s="530" t="s">
        <v>550</v>
      </c>
      <c r="VIS21" s="530" t="s">
        <v>550</v>
      </c>
      <c r="VIT21" s="530" t="s">
        <v>550</v>
      </c>
      <c r="VIU21" s="530" t="s">
        <v>550</v>
      </c>
      <c r="VIV21" s="530" t="s">
        <v>550</v>
      </c>
      <c r="VIW21" s="530" t="s">
        <v>550</v>
      </c>
      <c r="VIX21" s="530" t="s">
        <v>550</v>
      </c>
      <c r="VIY21" s="530" t="s">
        <v>550</v>
      </c>
      <c r="VIZ21" s="530" t="s">
        <v>550</v>
      </c>
      <c r="VJA21" s="530" t="s">
        <v>550</v>
      </c>
      <c r="VJB21" s="530" t="s">
        <v>550</v>
      </c>
      <c r="VJC21" s="530" t="s">
        <v>550</v>
      </c>
      <c r="VJD21" s="530" t="s">
        <v>550</v>
      </c>
      <c r="VJE21" s="530" t="s">
        <v>550</v>
      </c>
      <c r="VJF21" s="530" t="s">
        <v>550</v>
      </c>
      <c r="VJG21" s="530" t="s">
        <v>550</v>
      </c>
      <c r="VJH21" s="530" t="s">
        <v>550</v>
      </c>
      <c r="VJI21" s="530" t="s">
        <v>550</v>
      </c>
      <c r="VJJ21" s="530" t="s">
        <v>550</v>
      </c>
      <c r="VJK21" s="530" t="s">
        <v>550</v>
      </c>
      <c r="VJL21" s="530" t="s">
        <v>550</v>
      </c>
      <c r="VJM21" s="530" t="s">
        <v>550</v>
      </c>
      <c r="VJN21" s="530" t="s">
        <v>550</v>
      </c>
      <c r="VJO21" s="530" t="s">
        <v>550</v>
      </c>
      <c r="VJP21" s="530" t="s">
        <v>550</v>
      </c>
      <c r="VJQ21" s="530" t="s">
        <v>550</v>
      </c>
      <c r="VJR21" s="530" t="s">
        <v>550</v>
      </c>
      <c r="VJS21" s="530" t="s">
        <v>550</v>
      </c>
      <c r="VJT21" s="530" t="s">
        <v>550</v>
      </c>
      <c r="VJU21" s="530" t="s">
        <v>550</v>
      </c>
      <c r="VJV21" s="530" t="s">
        <v>550</v>
      </c>
      <c r="VJW21" s="530" t="s">
        <v>550</v>
      </c>
      <c r="VJX21" s="530" t="s">
        <v>550</v>
      </c>
      <c r="VJY21" s="530" t="s">
        <v>550</v>
      </c>
      <c r="VJZ21" s="530" t="s">
        <v>550</v>
      </c>
      <c r="VKA21" s="530" t="s">
        <v>550</v>
      </c>
      <c r="VKB21" s="530" t="s">
        <v>550</v>
      </c>
      <c r="VKC21" s="530" t="s">
        <v>550</v>
      </c>
      <c r="VKD21" s="530" t="s">
        <v>550</v>
      </c>
      <c r="VKE21" s="530" t="s">
        <v>550</v>
      </c>
      <c r="VKF21" s="530" t="s">
        <v>550</v>
      </c>
      <c r="VKG21" s="530" t="s">
        <v>550</v>
      </c>
      <c r="VKH21" s="530" t="s">
        <v>550</v>
      </c>
      <c r="VKI21" s="530" t="s">
        <v>550</v>
      </c>
      <c r="VKJ21" s="530" t="s">
        <v>550</v>
      </c>
      <c r="VKK21" s="530" t="s">
        <v>550</v>
      </c>
      <c r="VKL21" s="530" t="s">
        <v>550</v>
      </c>
      <c r="VKM21" s="530" t="s">
        <v>550</v>
      </c>
      <c r="VKN21" s="530" t="s">
        <v>550</v>
      </c>
      <c r="VKO21" s="530" t="s">
        <v>550</v>
      </c>
      <c r="VKP21" s="530" t="s">
        <v>550</v>
      </c>
      <c r="VKQ21" s="530" t="s">
        <v>550</v>
      </c>
      <c r="VKR21" s="530" t="s">
        <v>550</v>
      </c>
      <c r="VKS21" s="530" t="s">
        <v>550</v>
      </c>
      <c r="VKT21" s="530" t="s">
        <v>550</v>
      </c>
      <c r="VKU21" s="530" t="s">
        <v>550</v>
      </c>
      <c r="VKV21" s="530" t="s">
        <v>550</v>
      </c>
      <c r="VKW21" s="530" t="s">
        <v>550</v>
      </c>
      <c r="VKX21" s="530" t="s">
        <v>550</v>
      </c>
      <c r="VKY21" s="530" t="s">
        <v>550</v>
      </c>
      <c r="VKZ21" s="530" t="s">
        <v>550</v>
      </c>
      <c r="VLA21" s="530" t="s">
        <v>550</v>
      </c>
      <c r="VLB21" s="530" t="s">
        <v>550</v>
      </c>
      <c r="VLC21" s="530" t="s">
        <v>550</v>
      </c>
      <c r="VLD21" s="530" t="s">
        <v>550</v>
      </c>
      <c r="VLE21" s="530" t="s">
        <v>550</v>
      </c>
      <c r="VLF21" s="530" t="s">
        <v>550</v>
      </c>
      <c r="VLG21" s="530" t="s">
        <v>550</v>
      </c>
      <c r="VLH21" s="530" t="s">
        <v>550</v>
      </c>
      <c r="VLI21" s="530" t="s">
        <v>550</v>
      </c>
      <c r="VLJ21" s="530" t="s">
        <v>550</v>
      </c>
      <c r="VLK21" s="530" t="s">
        <v>550</v>
      </c>
      <c r="VLL21" s="530" t="s">
        <v>550</v>
      </c>
      <c r="VLM21" s="530" t="s">
        <v>550</v>
      </c>
      <c r="VLN21" s="530" t="s">
        <v>550</v>
      </c>
      <c r="VLO21" s="530" t="s">
        <v>550</v>
      </c>
      <c r="VLP21" s="530" t="s">
        <v>550</v>
      </c>
      <c r="VLQ21" s="530" t="s">
        <v>550</v>
      </c>
      <c r="VLR21" s="530" t="s">
        <v>550</v>
      </c>
      <c r="VLS21" s="530" t="s">
        <v>550</v>
      </c>
      <c r="VLT21" s="530" t="s">
        <v>550</v>
      </c>
      <c r="VLU21" s="530" t="s">
        <v>550</v>
      </c>
      <c r="VLV21" s="530" t="s">
        <v>550</v>
      </c>
      <c r="VLW21" s="530" t="s">
        <v>550</v>
      </c>
      <c r="VLX21" s="530" t="s">
        <v>550</v>
      </c>
      <c r="VLY21" s="530" t="s">
        <v>550</v>
      </c>
      <c r="VLZ21" s="530" t="s">
        <v>550</v>
      </c>
      <c r="VMA21" s="530" t="s">
        <v>550</v>
      </c>
      <c r="VMB21" s="530" t="s">
        <v>550</v>
      </c>
      <c r="VMC21" s="530" t="s">
        <v>550</v>
      </c>
      <c r="VMD21" s="530" t="s">
        <v>550</v>
      </c>
      <c r="VME21" s="530" t="s">
        <v>550</v>
      </c>
      <c r="VMF21" s="530" t="s">
        <v>550</v>
      </c>
      <c r="VMG21" s="530" t="s">
        <v>550</v>
      </c>
      <c r="VMH21" s="530" t="s">
        <v>550</v>
      </c>
      <c r="VMI21" s="530" t="s">
        <v>550</v>
      </c>
      <c r="VMJ21" s="530" t="s">
        <v>550</v>
      </c>
      <c r="VMK21" s="530" t="s">
        <v>550</v>
      </c>
      <c r="VML21" s="530" t="s">
        <v>550</v>
      </c>
      <c r="VMM21" s="530" t="s">
        <v>550</v>
      </c>
      <c r="VMN21" s="530" t="s">
        <v>550</v>
      </c>
      <c r="VMO21" s="530" t="s">
        <v>550</v>
      </c>
      <c r="VMP21" s="530" t="s">
        <v>550</v>
      </c>
      <c r="VMQ21" s="530" t="s">
        <v>550</v>
      </c>
      <c r="VMR21" s="530" t="s">
        <v>550</v>
      </c>
      <c r="VMS21" s="530" t="s">
        <v>550</v>
      </c>
      <c r="VMT21" s="530" t="s">
        <v>550</v>
      </c>
      <c r="VMU21" s="530" t="s">
        <v>550</v>
      </c>
      <c r="VMV21" s="530" t="s">
        <v>550</v>
      </c>
      <c r="VMW21" s="530" t="s">
        <v>550</v>
      </c>
      <c r="VMX21" s="530" t="s">
        <v>550</v>
      </c>
      <c r="VMY21" s="530" t="s">
        <v>550</v>
      </c>
      <c r="VMZ21" s="530" t="s">
        <v>550</v>
      </c>
      <c r="VNA21" s="530" t="s">
        <v>550</v>
      </c>
      <c r="VNB21" s="530" t="s">
        <v>550</v>
      </c>
      <c r="VNC21" s="530" t="s">
        <v>550</v>
      </c>
      <c r="VND21" s="530" t="s">
        <v>550</v>
      </c>
      <c r="VNE21" s="530" t="s">
        <v>550</v>
      </c>
      <c r="VNF21" s="530" t="s">
        <v>550</v>
      </c>
      <c r="VNG21" s="530" t="s">
        <v>550</v>
      </c>
      <c r="VNH21" s="530" t="s">
        <v>550</v>
      </c>
      <c r="VNI21" s="530" t="s">
        <v>550</v>
      </c>
      <c r="VNJ21" s="530" t="s">
        <v>550</v>
      </c>
      <c r="VNK21" s="530" t="s">
        <v>550</v>
      </c>
      <c r="VNL21" s="530" t="s">
        <v>550</v>
      </c>
      <c r="VNM21" s="530" t="s">
        <v>550</v>
      </c>
      <c r="VNN21" s="530" t="s">
        <v>550</v>
      </c>
      <c r="VNO21" s="530" t="s">
        <v>550</v>
      </c>
      <c r="VNP21" s="530" t="s">
        <v>550</v>
      </c>
      <c r="VNQ21" s="530" t="s">
        <v>550</v>
      </c>
      <c r="VNR21" s="530" t="s">
        <v>550</v>
      </c>
      <c r="VNS21" s="530" t="s">
        <v>550</v>
      </c>
      <c r="VNT21" s="530" t="s">
        <v>550</v>
      </c>
      <c r="VNU21" s="530" t="s">
        <v>550</v>
      </c>
      <c r="VNV21" s="530" t="s">
        <v>550</v>
      </c>
      <c r="VNW21" s="530" t="s">
        <v>550</v>
      </c>
      <c r="VNX21" s="530" t="s">
        <v>550</v>
      </c>
      <c r="VNY21" s="530" t="s">
        <v>550</v>
      </c>
      <c r="VNZ21" s="530" t="s">
        <v>550</v>
      </c>
      <c r="VOA21" s="530" t="s">
        <v>550</v>
      </c>
      <c r="VOB21" s="530" t="s">
        <v>550</v>
      </c>
      <c r="VOC21" s="530" t="s">
        <v>550</v>
      </c>
      <c r="VOD21" s="530" t="s">
        <v>550</v>
      </c>
      <c r="VOE21" s="530" t="s">
        <v>550</v>
      </c>
      <c r="VOF21" s="530" t="s">
        <v>550</v>
      </c>
      <c r="VOG21" s="530" t="s">
        <v>550</v>
      </c>
      <c r="VOH21" s="530" t="s">
        <v>550</v>
      </c>
      <c r="VOI21" s="530" t="s">
        <v>550</v>
      </c>
      <c r="VOJ21" s="530" t="s">
        <v>550</v>
      </c>
      <c r="VOK21" s="530" t="s">
        <v>550</v>
      </c>
      <c r="VOL21" s="530" t="s">
        <v>550</v>
      </c>
      <c r="VOM21" s="530" t="s">
        <v>550</v>
      </c>
      <c r="VON21" s="530" t="s">
        <v>550</v>
      </c>
      <c r="VOO21" s="530" t="s">
        <v>550</v>
      </c>
      <c r="VOP21" s="530" t="s">
        <v>550</v>
      </c>
      <c r="VOQ21" s="530" t="s">
        <v>550</v>
      </c>
      <c r="VOR21" s="530" t="s">
        <v>550</v>
      </c>
      <c r="VOS21" s="530" t="s">
        <v>550</v>
      </c>
      <c r="VOT21" s="530" t="s">
        <v>550</v>
      </c>
      <c r="VOU21" s="530" t="s">
        <v>550</v>
      </c>
      <c r="VOV21" s="530" t="s">
        <v>550</v>
      </c>
      <c r="VOW21" s="530" t="s">
        <v>550</v>
      </c>
      <c r="VOX21" s="530" t="s">
        <v>550</v>
      </c>
      <c r="VOY21" s="530" t="s">
        <v>550</v>
      </c>
      <c r="VOZ21" s="530" t="s">
        <v>550</v>
      </c>
      <c r="VPA21" s="530" t="s">
        <v>550</v>
      </c>
      <c r="VPB21" s="530" t="s">
        <v>550</v>
      </c>
      <c r="VPC21" s="530" t="s">
        <v>550</v>
      </c>
      <c r="VPD21" s="530" t="s">
        <v>550</v>
      </c>
      <c r="VPE21" s="530" t="s">
        <v>550</v>
      </c>
      <c r="VPF21" s="530" t="s">
        <v>550</v>
      </c>
      <c r="VPG21" s="530" t="s">
        <v>550</v>
      </c>
      <c r="VPH21" s="530" t="s">
        <v>550</v>
      </c>
      <c r="VPI21" s="530" t="s">
        <v>550</v>
      </c>
      <c r="VPJ21" s="530" t="s">
        <v>550</v>
      </c>
      <c r="VPK21" s="530" t="s">
        <v>550</v>
      </c>
      <c r="VPL21" s="530" t="s">
        <v>550</v>
      </c>
      <c r="VPM21" s="530" t="s">
        <v>550</v>
      </c>
      <c r="VPN21" s="530" t="s">
        <v>550</v>
      </c>
      <c r="VPO21" s="530" t="s">
        <v>550</v>
      </c>
      <c r="VPP21" s="530" t="s">
        <v>550</v>
      </c>
      <c r="VPQ21" s="530" t="s">
        <v>550</v>
      </c>
      <c r="VPR21" s="530" t="s">
        <v>550</v>
      </c>
      <c r="VPS21" s="530" t="s">
        <v>550</v>
      </c>
      <c r="VPT21" s="530" t="s">
        <v>550</v>
      </c>
      <c r="VPU21" s="530" t="s">
        <v>550</v>
      </c>
      <c r="VPV21" s="530" t="s">
        <v>550</v>
      </c>
      <c r="VPW21" s="530" t="s">
        <v>550</v>
      </c>
      <c r="VPX21" s="530" t="s">
        <v>550</v>
      </c>
      <c r="VPY21" s="530" t="s">
        <v>550</v>
      </c>
      <c r="VPZ21" s="530" t="s">
        <v>550</v>
      </c>
      <c r="VQA21" s="530" t="s">
        <v>550</v>
      </c>
      <c r="VQB21" s="530" t="s">
        <v>550</v>
      </c>
      <c r="VQC21" s="530" t="s">
        <v>550</v>
      </c>
      <c r="VQD21" s="530" t="s">
        <v>550</v>
      </c>
      <c r="VQE21" s="530" t="s">
        <v>550</v>
      </c>
      <c r="VQF21" s="530" t="s">
        <v>550</v>
      </c>
      <c r="VQG21" s="530" t="s">
        <v>550</v>
      </c>
      <c r="VQH21" s="530" t="s">
        <v>550</v>
      </c>
      <c r="VQI21" s="530" t="s">
        <v>550</v>
      </c>
      <c r="VQJ21" s="530" t="s">
        <v>550</v>
      </c>
      <c r="VQK21" s="530" t="s">
        <v>550</v>
      </c>
      <c r="VQL21" s="530" t="s">
        <v>550</v>
      </c>
      <c r="VQM21" s="530" t="s">
        <v>550</v>
      </c>
      <c r="VQN21" s="530" t="s">
        <v>550</v>
      </c>
      <c r="VQO21" s="530" t="s">
        <v>550</v>
      </c>
      <c r="VQP21" s="530" t="s">
        <v>550</v>
      </c>
      <c r="VQQ21" s="530" t="s">
        <v>550</v>
      </c>
      <c r="VQR21" s="530" t="s">
        <v>550</v>
      </c>
      <c r="VQS21" s="530" t="s">
        <v>550</v>
      </c>
      <c r="VQT21" s="530" t="s">
        <v>550</v>
      </c>
      <c r="VQU21" s="530" t="s">
        <v>550</v>
      </c>
      <c r="VQV21" s="530" t="s">
        <v>550</v>
      </c>
      <c r="VQW21" s="530" t="s">
        <v>550</v>
      </c>
      <c r="VQX21" s="530" t="s">
        <v>550</v>
      </c>
      <c r="VQY21" s="530" t="s">
        <v>550</v>
      </c>
      <c r="VQZ21" s="530" t="s">
        <v>550</v>
      </c>
      <c r="VRA21" s="530" t="s">
        <v>550</v>
      </c>
      <c r="VRB21" s="530" t="s">
        <v>550</v>
      </c>
      <c r="VRC21" s="530" t="s">
        <v>550</v>
      </c>
      <c r="VRD21" s="530" t="s">
        <v>550</v>
      </c>
      <c r="VRE21" s="530" t="s">
        <v>550</v>
      </c>
      <c r="VRF21" s="530" t="s">
        <v>550</v>
      </c>
      <c r="VRG21" s="530" t="s">
        <v>550</v>
      </c>
      <c r="VRH21" s="530" t="s">
        <v>550</v>
      </c>
      <c r="VRI21" s="530" t="s">
        <v>550</v>
      </c>
      <c r="VRJ21" s="530" t="s">
        <v>550</v>
      </c>
      <c r="VRK21" s="530" t="s">
        <v>550</v>
      </c>
      <c r="VRL21" s="530" t="s">
        <v>550</v>
      </c>
      <c r="VRM21" s="530" t="s">
        <v>550</v>
      </c>
      <c r="VRN21" s="530" t="s">
        <v>550</v>
      </c>
      <c r="VRO21" s="530" t="s">
        <v>550</v>
      </c>
      <c r="VRP21" s="530" t="s">
        <v>550</v>
      </c>
      <c r="VRQ21" s="530" t="s">
        <v>550</v>
      </c>
      <c r="VRR21" s="530" t="s">
        <v>550</v>
      </c>
      <c r="VRS21" s="530" t="s">
        <v>550</v>
      </c>
      <c r="VRT21" s="530" t="s">
        <v>550</v>
      </c>
      <c r="VRU21" s="530" t="s">
        <v>550</v>
      </c>
      <c r="VRV21" s="530" t="s">
        <v>550</v>
      </c>
      <c r="VRW21" s="530" t="s">
        <v>550</v>
      </c>
      <c r="VRX21" s="530" t="s">
        <v>550</v>
      </c>
      <c r="VRY21" s="530" t="s">
        <v>550</v>
      </c>
      <c r="VRZ21" s="530" t="s">
        <v>550</v>
      </c>
      <c r="VSA21" s="530" t="s">
        <v>550</v>
      </c>
      <c r="VSB21" s="530" t="s">
        <v>550</v>
      </c>
      <c r="VSC21" s="530" t="s">
        <v>550</v>
      </c>
      <c r="VSD21" s="530" t="s">
        <v>550</v>
      </c>
      <c r="VSE21" s="530" t="s">
        <v>550</v>
      </c>
      <c r="VSF21" s="530" t="s">
        <v>550</v>
      </c>
      <c r="VSG21" s="530" t="s">
        <v>550</v>
      </c>
      <c r="VSH21" s="530" t="s">
        <v>550</v>
      </c>
      <c r="VSI21" s="530" t="s">
        <v>550</v>
      </c>
      <c r="VSJ21" s="530" t="s">
        <v>550</v>
      </c>
      <c r="VSK21" s="530" t="s">
        <v>550</v>
      </c>
      <c r="VSL21" s="530" t="s">
        <v>550</v>
      </c>
      <c r="VSM21" s="530" t="s">
        <v>550</v>
      </c>
      <c r="VSN21" s="530" t="s">
        <v>550</v>
      </c>
      <c r="VSO21" s="530" t="s">
        <v>550</v>
      </c>
      <c r="VSP21" s="530" t="s">
        <v>550</v>
      </c>
      <c r="VSQ21" s="530" t="s">
        <v>550</v>
      </c>
      <c r="VSR21" s="530" t="s">
        <v>550</v>
      </c>
      <c r="VSS21" s="530" t="s">
        <v>550</v>
      </c>
      <c r="VST21" s="530" t="s">
        <v>550</v>
      </c>
      <c r="VSU21" s="530" t="s">
        <v>550</v>
      </c>
      <c r="VSV21" s="530" t="s">
        <v>550</v>
      </c>
      <c r="VSW21" s="530" t="s">
        <v>550</v>
      </c>
      <c r="VSX21" s="530" t="s">
        <v>550</v>
      </c>
      <c r="VSY21" s="530" t="s">
        <v>550</v>
      </c>
      <c r="VSZ21" s="530" t="s">
        <v>550</v>
      </c>
      <c r="VTA21" s="530" t="s">
        <v>550</v>
      </c>
      <c r="VTB21" s="530" t="s">
        <v>550</v>
      </c>
      <c r="VTC21" s="530" t="s">
        <v>550</v>
      </c>
      <c r="VTD21" s="530" t="s">
        <v>550</v>
      </c>
      <c r="VTE21" s="530" t="s">
        <v>550</v>
      </c>
      <c r="VTF21" s="530" t="s">
        <v>550</v>
      </c>
      <c r="VTG21" s="530" t="s">
        <v>550</v>
      </c>
      <c r="VTH21" s="530" t="s">
        <v>550</v>
      </c>
      <c r="VTI21" s="530" t="s">
        <v>550</v>
      </c>
      <c r="VTJ21" s="530" t="s">
        <v>550</v>
      </c>
      <c r="VTK21" s="530" t="s">
        <v>550</v>
      </c>
      <c r="VTL21" s="530" t="s">
        <v>550</v>
      </c>
      <c r="VTM21" s="530" t="s">
        <v>550</v>
      </c>
      <c r="VTN21" s="530" t="s">
        <v>550</v>
      </c>
      <c r="VTO21" s="530" t="s">
        <v>550</v>
      </c>
      <c r="VTP21" s="530" t="s">
        <v>550</v>
      </c>
      <c r="VTQ21" s="530" t="s">
        <v>550</v>
      </c>
      <c r="VTR21" s="530" t="s">
        <v>550</v>
      </c>
      <c r="VTS21" s="530" t="s">
        <v>550</v>
      </c>
      <c r="VTT21" s="530" t="s">
        <v>550</v>
      </c>
      <c r="VTU21" s="530" t="s">
        <v>550</v>
      </c>
      <c r="VTV21" s="530" t="s">
        <v>550</v>
      </c>
      <c r="VTW21" s="530" t="s">
        <v>550</v>
      </c>
      <c r="VTX21" s="530" t="s">
        <v>550</v>
      </c>
      <c r="VTY21" s="530" t="s">
        <v>550</v>
      </c>
      <c r="VTZ21" s="530" t="s">
        <v>550</v>
      </c>
      <c r="VUA21" s="530" t="s">
        <v>550</v>
      </c>
      <c r="VUB21" s="530" t="s">
        <v>550</v>
      </c>
      <c r="VUC21" s="530" t="s">
        <v>550</v>
      </c>
      <c r="VUD21" s="530" t="s">
        <v>550</v>
      </c>
      <c r="VUE21" s="530" t="s">
        <v>550</v>
      </c>
      <c r="VUF21" s="530" t="s">
        <v>550</v>
      </c>
      <c r="VUG21" s="530" t="s">
        <v>550</v>
      </c>
      <c r="VUH21" s="530" t="s">
        <v>550</v>
      </c>
      <c r="VUI21" s="530" t="s">
        <v>550</v>
      </c>
      <c r="VUJ21" s="530" t="s">
        <v>550</v>
      </c>
      <c r="VUK21" s="530" t="s">
        <v>550</v>
      </c>
      <c r="VUL21" s="530" t="s">
        <v>550</v>
      </c>
      <c r="VUM21" s="530" t="s">
        <v>550</v>
      </c>
      <c r="VUN21" s="530" t="s">
        <v>550</v>
      </c>
      <c r="VUO21" s="530" t="s">
        <v>550</v>
      </c>
      <c r="VUP21" s="530" t="s">
        <v>550</v>
      </c>
      <c r="VUQ21" s="530" t="s">
        <v>550</v>
      </c>
      <c r="VUR21" s="530" t="s">
        <v>550</v>
      </c>
      <c r="VUS21" s="530" t="s">
        <v>550</v>
      </c>
      <c r="VUT21" s="530" t="s">
        <v>550</v>
      </c>
      <c r="VUU21" s="530" t="s">
        <v>550</v>
      </c>
      <c r="VUV21" s="530" t="s">
        <v>550</v>
      </c>
      <c r="VUW21" s="530" t="s">
        <v>550</v>
      </c>
      <c r="VUX21" s="530" t="s">
        <v>550</v>
      </c>
      <c r="VUY21" s="530" t="s">
        <v>550</v>
      </c>
      <c r="VUZ21" s="530" t="s">
        <v>550</v>
      </c>
      <c r="VVA21" s="530" t="s">
        <v>550</v>
      </c>
      <c r="VVB21" s="530" t="s">
        <v>550</v>
      </c>
      <c r="VVC21" s="530" t="s">
        <v>550</v>
      </c>
      <c r="VVD21" s="530" t="s">
        <v>550</v>
      </c>
      <c r="VVE21" s="530" t="s">
        <v>550</v>
      </c>
      <c r="VVF21" s="530" t="s">
        <v>550</v>
      </c>
      <c r="VVG21" s="530" t="s">
        <v>550</v>
      </c>
      <c r="VVH21" s="530" t="s">
        <v>550</v>
      </c>
      <c r="VVI21" s="530" t="s">
        <v>550</v>
      </c>
      <c r="VVJ21" s="530" t="s">
        <v>550</v>
      </c>
      <c r="VVK21" s="530" t="s">
        <v>550</v>
      </c>
      <c r="VVL21" s="530" t="s">
        <v>550</v>
      </c>
      <c r="VVM21" s="530" t="s">
        <v>550</v>
      </c>
      <c r="VVN21" s="530" t="s">
        <v>550</v>
      </c>
      <c r="VVO21" s="530" t="s">
        <v>550</v>
      </c>
      <c r="VVP21" s="530" t="s">
        <v>550</v>
      </c>
      <c r="VVQ21" s="530" t="s">
        <v>550</v>
      </c>
      <c r="VVR21" s="530" t="s">
        <v>550</v>
      </c>
      <c r="VVS21" s="530" t="s">
        <v>550</v>
      </c>
      <c r="VVT21" s="530" t="s">
        <v>550</v>
      </c>
      <c r="VVU21" s="530" t="s">
        <v>550</v>
      </c>
      <c r="VVV21" s="530" t="s">
        <v>550</v>
      </c>
      <c r="VVW21" s="530" t="s">
        <v>550</v>
      </c>
      <c r="VVX21" s="530" t="s">
        <v>550</v>
      </c>
      <c r="VVY21" s="530" t="s">
        <v>550</v>
      </c>
      <c r="VVZ21" s="530" t="s">
        <v>550</v>
      </c>
      <c r="VWA21" s="530" t="s">
        <v>550</v>
      </c>
      <c r="VWB21" s="530" t="s">
        <v>550</v>
      </c>
      <c r="VWC21" s="530" t="s">
        <v>550</v>
      </c>
      <c r="VWD21" s="530" t="s">
        <v>550</v>
      </c>
      <c r="VWE21" s="530" t="s">
        <v>550</v>
      </c>
      <c r="VWF21" s="530" t="s">
        <v>550</v>
      </c>
      <c r="VWG21" s="530" t="s">
        <v>550</v>
      </c>
      <c r="VWH21" s="530" t="s">
        <v>550</v>
      </c>
      <c r="VWI21" s="530" t="s">
        <v>550</v>
      </c>
      <c r="VWJ21" s="530" t="s">
        <v>550</v>
      </c>
      <c r="VWK21" s="530" t="s">
        <v>550</v>
      </c>
      <c r="VWL21" s="530" t="s">
        <v>550</v>
      </c>
      <c r="VWM21" s="530" t="s">
        <v>550</v>
      </c>
      <c r="VWN21" s="530" t="s">
        <v>550</v>
      </c>
      <c r="VWO21" s="530" t="s">
        <v>550</v>
      </c>
      <c r="VWP21" s="530" t="s">
        <v>550</v>
      </c>
      <c r="VWQ21" s="530" t="s">
        <v>550</v>
      </c>
      <c r="VWR21" s="530" t="s">
        <v>550</v>
      </c>
      <c r="VWS21" s="530" t="s">
        <v>550</v>
      </c>
      <c r="VWT21" s="530" t="s">
        <v>550</v>
      </c>
      <c r="VWU21" s="530" t="s">
        <v>550</v>
      </c>
      <c r="VWV21" s="530" t="s">
        <v>550</v>
      </c>
      <c r="VWW21" s="530" t="s">
        <v>550</v>
      </c>
      <c r="VWX21" s="530" t="s">
        <v>550</v>
      </c>
      <c r="VWY21" s="530" t="s">
        <v>550</v>
      </c>
      <c r="VWZ21" s="530" t="s">
        <v>550</v>
      </c>
      <c r="VXA21" s="530" t="s">
        <v>550</v>
      </c>
      <c r="VXB21" s="530" t="s">
        <v>550</v>
      </c>
      <c r="VXC21" s="530" t="s">
        <v>550</v>
      </c>
      <c r="VXD21" s="530" t="s">
        <v>550</v>
      </c>
      <c r="VXE21" s="530" t="s">
        <v>550</v>
      </c>
      <c r="VXF21" s="530" t="s">
        <v>550</v>
      </c>
      <c r="VXG21" s="530" t="s">
        <v>550</v>
      </c>
      <c r="VXH21" s="530" t="s">
        <v>550</v>
      </c>
      <c r="VXI21" s="530" t="s">
        <v>550</v>
      </c>
      <c r="VXJ21" s="530" t="s">
        <v>550</v>
      </c>
      <c r="VXK21" s="530" t="s">
        <v>550</v>
      </c>
      <c r="VXL21" s="530" t="s">
        <v>550</v>
      </c>
      <c r="VXM21" s="530" t="s">
        <v>550</v>
      </c>
      <c r="VXN21" s="530" t="s">
        <v>550</v>
      </c>
      <c r="VXO21" s="530" t="s">
        <v>550</v>
      </c>
      <c r="VXP21" s="530" t="s">
        <v>550</v>
      </c>
      <c r="VXQ21" s="530" t="s">
        <v>550</v>
      </c>
      <c r="VXR21" s="530" t="s">
        <v>550</v>
      </c>
      <c r="VXS21" s="530" t="s">
        <v>550</v>
      </c>
      <c r="VXT21" s="530" t="s">
        <v>550</v>
      </c>
      <c r="VXU21" s="530" t="s">
        <v>550</v>
      </c>
      <c r="VXV21" s="530" t="s">
        <v>550</v>
      </c>
      <c r="VXW21" s="530" t="s">
        <v>550</v>
      </c>
      <c r="VXX21" s="530" t="s">
        <v>550</v>
      </c>
      <c r="VXY21" s="530" t="s">
        <v>550</v>
      </c>
      <c r="VXZ21" s="530" t="s">
        <v>550</v>
      </c>
      <c r="VYA21" s="530" t="s">
        <v>550</v>
      </c>
      <c r="VYB21" s="530" t="s">
        <v>550</v>
      </c>
      <c r="VYC21" s="530" t="s">
        <v>550</v>
      </c>
      <c r="VYD21" s="530" t="s">
        <v>550</v>
      </c>
      <c r="VYE21" s="530" t="s">
        <v>550</v>
      </c>
      <c r="VYF21" s="530" t="s">
        <v>550</v>
      </c>
      <c r="VYG21" s="530" t="s">
        <v>550</v>
      </c>
      <c r="VYH21" s="530" t="s">
        <v>550</v>
      </c>
      <c r="VYI21" s="530" t="s">
        <v>550</v>
      </c>
      <c r="VYJ21" s="530" t="s">
        <v>550</v>
      </c>
      <c r="VYK21" s="530" t="s">
        <v>550</v>
      </c>
      <c r="VYL21" s="530" t="s">
        <v>550</v>
      </c>
      <c r="VYM21" s="530" t="s">
        <v>550</v>
      </c>
      <c r="VYN21" s="530" t="s">
        <v>550</v>
      </c>
      <c r="VYO21" s="530" t="s">
        <v>550</v>
      </c>
      <c r="VYP21" s="530" t="s">
        <v>550</v>
      </c>
      <c r="VYQ21" s="530" t="s">
        <v>550</v>
      </c>
      <c r="VYR21" s="530" t="s">
        <v>550</v>
      </c>
      <c r="VYS21" s="530" t="s">
        <v>550</v>
      </c>
      <c r="VYT21" s="530" t="s">
        <v>550</v>
      </c>
      <c r="VYU21" s="530" t="s">
        <v>550</v>
      </c>
      <c r="VYV21" s="530" t="s">
        <v>550</v>
      </c>
      <c r="VYW21" s="530" t="s">
        <v>550</v>
      </c>
      <c r="VYX21" s="530" t="s">
        <v>550</v>
      </c>
      <c r="VYY21" s="530" t="s">
        <v>550</v>
      </c>
      <c r="VYZ21" s="530" t="s">
        <v>550</v>
      </c>
      <c r="VZA21" s="530" t="s">
        <v>550</v>
      </c>
      <c r="VZB21" s="530" t="s">
        <v>550</v>
      </c>
      <c r="VZC21" s="530" t="s">
        <v>550</v>
      </c>
      <c r="VZD21" s="530" t="s">
        <v>550</v>
      </c>
      <c r="VZE21" s="530" t="s">
        <v>550</v>
      </c>
      <c r="VZF21" s="530" t="s">
        <v>550</v>
      </c>
      <c r="VZG21" s="530" t="s">
        <v>550</v>
      </c>
      <c r="VZH21" s="530" t="s">
        <v>550</v>
      </c>
      <c r="VZI21" s="530" t="s">
        <v>550</v>
      </c>
      <c r="VZJ21" s="530" t="s">
        <v>550</v>
      </c>
      <c r="VZK21" s="530" t="s">
        <v>550</v>
      </c>
      <c r="VZL21" s="530" t="s">
        <v>550</v>
      </c>
      <c r="VZM21" s="530" t="s">
        <v>550</v>
      </c>
      <c r="VZN21" s="530" t="s">
        <v>550</v>
      </c>
      <c r="VZO21" s="530" t="s">
        <v>550</v>
      </c>
      <c r="VZP21" s="530" t="s">
        <v>550</v>
      </c>
      <c r="VZQ21" s="530" t="s">
        <v>550</v>
      </c>
      <c r="VZR21" s="530" t="s">
        <v>550</v>
      </c>
      <c r="VZS21" s="530" t="s">
        <v>550</v>
      </c>
      <c r="VZT21" s="530" t="s">
        <v>550</v>
      </c>
      <c r="VZU21" s="530" t="s">
        <v>550</v>
      </c>
      <c r="VZV21" s="530" t="s">
        <v>550</v>
      </c>
      <c r="VZW21" s="530" t="s">
        <v>550</v>
      </c>
      <c r="VZX21" s="530" t="s">
        <v>550</v>
      </c>
      <c r="VZY21" s="530" t="s">
        <v>550</v>
      </c>
      <c r="VZZ21" s="530" t="s">
        <v>550</v>
      </c>
      <c r="WAA21" s="530" t="s">
        <v>550</v>
      </c>
      <c r="WAB21" s="530" t="s">
        <v>550</v>
      </c>
      <c r="WAC21" s="530" t="s">
        <v>550</v>
      </c>
      <c r="WAD21" s="530" t="s">
        <v>550</v>
      </c>
      <c r="WAE21" s="530" t="s">
        <v>550</v>
      </c>
      <c r="WAF21" s="530" t="s">
        <v>550</v>
      </c>
      <c r="WAG21" s="530" t="s">
        <v>550</v>
      </c>
      <c r="WAH21" s="530" t="s">
        <v>550</v>
      </c>
      <c r="WAI21" s="530" t="s">
        <v>550</v>
      </c>
      <c r="WAJ21" s="530" t="s">
        <v>550</v>
      </c>
      <c r="WAK21" s="530" t="s">
        <v>550</v>
      </c>
      <c r="WAL21" s="530" t="s">
        <v>550</v>
      </c>
      <c r="WAM21" s="530" t="s">
        <v>550</v>
      </c>
      <c r="WAN21" s="530" t="s">
        <v>550</v>
      </c>
      <c r="WAO21" s="530" t="s">
        <v>550</v>
      </c>
      <c r="WAP21" s="530" t="s">
        <v>550</v>
      </c>
      <c r="WAQ21" s="530" t="s">
        <v>550</v>
      </c>
      <c r="WAR21" s="530" t="s">
        <v>550</v>
      </c>
      <c r="WAS21" s="530" t="s">
        <v>550</v>
      </c>
      <c r="WAT21" s="530" t="s">
        <v>550</v>
      </c>
      <c r="WAU21" s="530" t="s">
        <v>550</v>
      </c>
      <c r="WAV21" s="530" t="s">
        <v>550</v>
      </c>
      <c r="WAW21" s="530" t="s">
        <v>550</v>
      </c>
      <c r="WAX21" s="530" t="s">
        <v>550</v>
      </c>
      <c r="WAY21" s="530" t="s">
        <v>550</v>
      </c>
      <c r="WAZ21" s="530" t="s">
        <v>550</v>
      </c>
      <c r="WBA21" s="530" t="s">
        <v>550</v>
      </c>
      <c r="WBB21" s="530" t="s">
        <v>550</v>
      </c>
      <c r="WBC21" s="530" t="s">
        <v>550</v>
      </c>
      <c r="WBD21" s="530" t="s">
        <v>550</v>
      </c>
      <c r="WBE21" s="530" t="s">
        <v>550</v>
      </c>
      <c r="WBF21" s="530" t="s">
        <v>550</v>
      </c>
      <c r="WBG21" s="530" t="s">
        <v>550</v>
      </c>
      <c r="WBH21" s="530" t="s">
        <v>550</v>
      </c>
      <c r="WBI21" s="530" t="s">
        <v>550</v>
      </c>
      <c r="WBJ21" s="530" t="s">
        <v>550</v>
      </c>
      <c r="WBK21" s="530" t="s">
        <v>550</v>
      </c>
      <c r="WBL21" s="530" t="s">
        <v>550</v>
      </c>
      <c r="WBM21" s="530" t="s">
        <v>550</v>
      </c>
      <c r="WBN21" s="530" t="s">
        <v>550</v>
      </c>
      <c r="WBO21" s="530" t="s">
        <v>550</v>
      </c>
      <c r="WBP21" s="530" t="s">
        <v>550</v>
      </c>
      <c r="WBQ21" s="530" t="s">
        <v>550</v>
      </c>
      <c r="WBR21" s="530" t="s">
        <v>550</v>
      </c>
      <c r="WBS21" s="530" t="s">
        <v>550</v>
      </c>
      <c r="WBT21" s="530" t="s">
        <v>550</v>
      </c>
      <c r="WBU21" s="530" t="s">
        <v>550</v>
      </c>
      <c r="WBV21" s="530" t="s">
        <v>550</v>
      </c>
      <c r="WBW21" s="530" t="s">
        <v>550</v>
      </c>
      <c r="WBX21" s="530" t="s">
        <v>550</v>
      </c>
      <c r="WBY21" s="530" t="s">
        <v>550</v>
      </c>
      <c r="WBZ21" s="530" t="s">
        <v>550</v>
      </c>
      <c r="WCA21" s="530" t="s">
        <v>550</v>
      </c>
      <c r="WCB21" s="530" t="s">
        <v>550</v>
      </c>
      <c r="WCC21" s="530" t="s">
        <v>550</v>
      </c>
      <c r="WCD21" s="530" t="s">
        <v>550</v>
      </c>
      <c r="WCE21" s="530" t="s">
        <v>550</v>
      </c>
      <c r="WCF21" s="530" t="s">
        <v>550</v>
      </c>
      <c r="WCG21" s="530" t="s">
        <v>550</v>
      </c>
      <c r="WCH21" s="530" t="s">
        <v>550</v>
      </c>
      <c r="WCI21" s="530" t="s">
        <v>550</v>
      </c>
      <c r="WCJ21" s="530" t="s">
        <v>550</v>
      </c>
      <c r="WCK21" s="530" t="s">
        <v>550</v>
      </c>
      <c r="WCL21" s="530" t="s">
        <v>550</v>
      </c>
      <c r="WCM21" s="530" t="s">
        <v>550</v>
      </c>
      <c r="WCN21" s="530" t="s">
        <v>550</v>
      </c>
      <c r="WCO21" s="530" t="s">
        <v>550</v>
      </c>
      <c r="WCP21" s="530" t="s">
        <v>550</v>
      </c>
      <c r="WCQ21" s="530" t="s">
        <v>550</v>
      </c>
      <c r="WCR21" s="530" t="s">
        <v>550</v>
      </c>
      <c r="WCS21" s="530" t="s">
        <v>550</v>
      </c>
      <c r="WCT21" s="530" t="s">
        <v>550</v>
      </c>
      <c r="WCU21" s="530" t="s">
        <v>550</v>
      </c>
      <c r="WCV21" s="530" t="s">
        <v>550</v>
      </c>
      <c r="WCW21" s="530" t="s">
        <v>550</v>
      </c>
      <c r="WCX21" s="530" t="s">
        <v>550</v>
      </c>
      <c r="WCY21" s="530" t="s">
        <v>550</v>
      </c>
      <c r="WCZ21" s="530" t="s">
        <v>550</v>
      </c>
      <c r="WDA21" s="530" t="s">
        <v>550</v>
      </c>
      <c r="WDB21" s="530" t="s">
        <v>550</v>
      </c>
      <c r="WDC21" s="530" t="s">
        <v>550</v>
      </c>
      <c r="WDD21" s="530" t="s">
        <v>550</v>
      </c>
      <c r="WDE21" s="530" t="s">
        <v>550</v>
      </c>
      <c r="WDF21" s="530" t="s">
        <v>550</v>
      </c>
      <c r="WDG21" s="530" t="s">
        <v>550</v>
      </c>
      <c r="WDH21" s="530" t="s">
        <v>550</v>
      </c>
      <c r="WDI21" s="530" t="s">
        <v>550</v>
      </c>
      <c r="WDJ21" s="530" t="s">
        <v>550</v>
      </c>
      <c r="WDK21" s="530" t="s">
        <v>550</v>
      </c>
      <c r="WDL21" s="530" t="s">
        <v>550</v>
      </c>
      <c r="WDM21" s="530" t="s">
        <v>550</v>
      </c>
      <c r="WDN21" s="530" t="s">
        <v>550</v>
      </c>
      <c r="WDO21" s="530" t="s">
        <v>550</v>
      </c>
      <c r="WDP21" s="530" t="s">
        <v>550</v>
      </c>
      <c r="WDQ21" s="530" t="s">
        <v>550</v>
      </c>
      <c r="WDR21" s="530" t="s">
        <v>550</v>
      </c>
      <c r="WDS21" s="530" t="s">
        <v>550</v>
      </c>
      <c r="WDT21" s="530" t="s">
        <v>550</v>
      </c>
      <c r="WDU21" s="530" t="s">
        <v>550</v>
      </c>
      <c r="WDV21" s="530" t="s">
        <v>550</v>
      </c>
      <c r="WDW21" s="530" t="s">
        <v>550</v>
      </c>
      <c r="WDX21" s="530" t="s">
        <v>550</v>
      </c>
      <c r="WDY21" s="530" t="s">
        <v>550</v>
      </c>
      <c r="WDZ21" s="530" t="s">
        <v>550</v>
      </c>
      <c r="WEA21" s="530" t="s">
        <v>550</v>
      </c>
      <c r="WEB21" s="530" t="s">
        <v>550</v>
      </c>
      <c r="WEC21" s="530" t="s">
        <v>550</v>
      </c>
      <c r="WED21" s="530" t="s">
        <v>550</v>
      </c>
      <c r="WEE21" s="530" t="s">
        <v>550</v>
      </c>
      <c r="WEF21" s="530" t="s">
        <v>550</v>
      </c>
      <c r="WEG21" s="530" t="s">
        <v>550</v>
      </c>
      <c r="WEH21" s="530" t="s">
        <v>550</v>
      </c>
      <c r="WEI21" s="530" t="s">
        <v>550</v>
      </c>
      <c r="WEJ21" s="530" t="s">
        <v>550</v>
      </c>
      <c r="WEK21" s="530" t="s">
        <v>550</v>
      </c>
      <c r="WEL21" s="530" t="s">
        <v>550</v>
      </c>
      <c r="WEM21" s="530" t="s">
        <v>550</v>
      </c>
      <c r="WEN21" s="530" t="s">
        <v>550</v>
      </c>
      <c r="WEO21" s="530" t="s">
        <v>550</v>
      </c>
      <c r="WEP21" s="530" t="s">
        <v>550</v>
      </c>
      <c r="WEQ21" s="530" t="s">
        <v>550</v>
      </c>
      <c r="WER21" s="530" t="s">
        <v>550</v>
      </c>
      <c r="WES21" s="530" t="s">
        <v>550</v>
      </c>
      <c r="WET21" s="530" t="s">
        <v>550</v>
      </c>
      <c r="WEU21" s="530" t="s">
        <v>550</v>
      </c>
      <c r="WEV21" s="530" t="s">
        <v>550</v>
      </c>
      <c r="WEW21" s="530" t="s">
        <v>550</v>
      </c>
      <c r="WEX21" s="530" t="s">
        <v>550</v>
      </c>
      <c r="WEY21" s="530" t="s">
        <v>550</v>
      </c>
      <c r="WEZ21" s="530" t="s">
        <v>550</v>
      </c>
      <c r="WFA21" s="530" t="s">
        <v>550</v>
      </c>
      <c r="WFB21" s="530" t="s">
        <v>550</v>
      </c>
      <c r="WFC21" s="530" t="s">
        <v>550</v>
      </c>
      <c r="WFD21" s="530" t="s">
        <v>550</v>
      </c>
      <c r="WFE21" s="530" t="s">
        <v>550</v>
      </c>
      <c r="WFF21" s="530" t="s">
        <v>550</v>
      </c>
      <c r="WFG21" s="530" t="s">
        <v>550</v>
      </c>
      <c r="WFH21" s="530" t="s">
        <v>550</v>
      </c>
      <c r="WFI21" s="530" t="s">
        <v>550</v>
      </c>
      <c r="WFJ21" s="530" t="s">
        <v>550</v>
      </c>
      <c r="WFK21" s="530" t="s">
        <v>550</v>
      </c>
      <c r="WFL21" s="530" t="s">
        <v>550</v>
      </c>
      <c r="WFM21" s="530" t="s">
        <v>550</v>
      </c>
      <c r="WFN21" s="530" t="s">
        <v>550</v>
      </c>
      <c r="WFO21" s="530" t="s">
        <v>550</v>
      </c>
      <c r="WFP21" s="530" t="s">
        <v>550</v>
      </c>
      <c r="WFQ21" s="530" t="s">
        <v>550</v>
      </c>
      <c r="WFR21" s="530" t="s">
        <v>550</v>
      </c>
      <c r="WFS21" s="530" t="s">
        <v>550</v>
      </c>
      <c r="WFT21" s="530" t="s">
        <v>550</v>
      </c>
      <c r="WFU21" s="530" t="s">
        <v>550</v>
      </c>
      <c r="WFV21" s="530" t="s">
        <v>550</v>
      </c>
      <c r="WFW21" s="530" t="s">
        <v>550</v>
      </c>
      <c r="WFX21" s="530" t="s">
        <v>550</v>
      </c>
      <c r="WFY21" s="530" t="s">
        <v>550</v>
      </c>
      <c r="WFZ21" s="530" t="s">
        <v>550</v>
      </c>
      <c r="WGA21" s="530" t="s">
        <v>550</v>
      </c>
      <c r="WGB21" s="530" t="s">
        <v>550</v>
      </c>
      <c r="WGC21" s="530" t="s">
        <v>550</v>
      </c>
      <c r="WGD21" s="530" t="s">
        <v>550</v>
      </c>
      <c r="WGE21" s="530" t="s">
        <v>550</v>
      </c>
      <c r="WGF21" s="530" t="s">
        <v>550</v>
      </c>
      <c r="WGG21" s="530" t="s">
        <v>550</v>
      </c>
      <c r="WGH21" s="530" t="s">
        <v>550</v>
      </c>
      <c r="WGI21" s="530" t="s">
        <v>550</v>
      </c>
      <c r="WGJ21" s="530" t="s">
        <v>550</v>
      </c>
      <c r="WGK21" s="530" t="s">
        <v>550</v>
      </c>
      <c r="WGL21" s="530" t="s">
        <v>550</v>
      </c>
      <c r="WGM21" s="530" t="s">
        <v>550</v>
      </c>
      <c r="WGN21" s="530" t="s">
        <v>550</v>
      </c>
      <c r="WGO21" s="530" t="s">
        <v>550</v>
      </c>
      <c r="WGP21" s="530" t="s">
        <v>550</v>
      </c>
      <c r="WGQ21" s="530" t="s">
        <v>550</v>
      </c>
      <c r="WGR21" s="530" t="s">
        <v>550</v>
      </c>
      <c r="WGS21" s="530" t="s">
        <v>550</v>
      </c>
      <c r="WGT21" s="530" t="s">
        <v>550</v>
      </c>
      <c r="WGU21" s="530" t="s">
        <v>550</v>
      </c>
      <c r="WGV21" s="530" t="s">
        <v>550</v>
      </c>
      <c r="WGW21" s="530" t="s">
        <v>550</v>
      </c>
      <c r="WGX21" s="530" t="s">
        <v>550</v>
      </c>
      <c r="WGY21" s="530" t="s">
        <v>550</v>
      </c>
      <c r="WGZ21" s="530" t="s">
        <v>550</v>
      </c>
      <c r="WHA21" s="530" t="s">
        <v>550</v>
      </c>
      <c r="WHB21" s="530" t="s">
        <v>550</v>
      </c>
      <c r="WHC21" s="530" t="s">
        <v>550</v>
      </c>
      <c r="WHD21" s="530" t="s">
        <v>550</v>
      </c>
      <c r="WHE21" s="530" t="s">
        <v>550</v>
      </c>
      <c r="WHF21" s="530" t="s">
        <v>550</v>
      </c>
      <c r="WHG21" s="530" t="s">
        <v>550</v>
      </c>
      <c r="WHH21" s="530" t="s">
        <v>550</v>
      </c>
      <c r="WHI21" s="530" t="s">
        <v>550</v>
      </c>
      <c r="WHJ21" s="530" t="s">
        <v>550</v>
      </c>
      <c r="WHK21" s="530" t="s">
        <v>550</v>
      </c>
      <c r="WHL21" s="530" t="s">
        <v>550</v>
      </c>
      <c r="WHM21" s="530" t="s">
        <v>550</v>
      </c>
      <c r="WHN21" s="530" t="s">
        <v>550</v>
      </c>
      <c r="WHO21" s="530" t="s">
        <v>550</v>
      </c>
      <c r="WHP21" s="530" t="s">
        <v>550</v>
      </c>
      <c r="WHQ21" s="530" t="s">
        <v>550</v>
      </c>
      <c r="WHR21" s="530" t="s">
        <v>550</v>
      </c>
      <c r="WHS21" s="530" t="s">
        <v>550</v>
      </c>
      <c r="WHT21" s="530" t="s">
        <v>550</v>
      </c>
      <c r="WHU21" s="530" t="s">
        <v>550</v>
      </c>
      <c r="WHV21" s="530" t="s">
        <v>550</v>
      </c>
      <c r="WHW21" s="530" t="s">
        <v>550</v>
      </c>
      <c r="WHX21" s="530" t="s">
        <v>550</v>
      </c>
      <c r="WHY21" s="530" t="s">
        <v>550</v>
      </c>
      <c r="WHZ21" s="530" t="s">
        <v>550</v>
      </c>
      <c r="WIA21" s="530" t="s">
        <v>550</v>
      </c>
      <c r="WIB21" s="530" t="s">
        <v>550</v>
      </c>
      <c r="WIC21" s="530" t="s">
        <v>550</v>
      </c>
      <c r="WID21" s="530" t="s">
        <v>550</v>
      </c>
      <c r="WIE21" s="530" t="s">
        <v>550</v>
      </c>
      <c r="WIF21" s="530" t="s">
        <v>550</v>
      </c>
      <c r="WIG21" s="530" t="s">
        <v>550</v>
      </c>
      <c r="WIH21" s="530" t="s">
        <v>550</v>
      </c>
      <c r="WII21" s="530" t="s">
        <v>550</v>
      </c>
      <c r="WIJ21" s="530" t="s">
        <v>550</v>
      </c>
      <c r="WIK21" s="530" t="s">
        <v>550</v>
      </c>
      <c r="WIL21" s="530" t="s">
        <v>550</v>
      </c>
      <c r="WIM21" s="530" t="s">
        <v>550</v>
      </c>
      <c r="WIN21" s="530" t="s">
        <v>550</v>
      </c>
      <c r="WIO21" s="530" t="s">
        <v>550</v>
      </c>
      <c r="WIP21" s="530" t="s">
        <v>550</v>
      </c>
      <c r="WIQ21" s="530" t="s">
        <v>550</v>
      </c>
      <c r="WIR21" s="530" t="s">
        <v>550</v>
      </c>
      <c r="WIS21" s="530" t="s">
        <v>550</v>
      </c>
      <c r="WIT21" s="530" t="s">
        <v>550</v>
      </c>
      <c r="WIU21" s="530" t="s">
        <v>550</v>
      </c>
      <c r="WIV21" s="530" t="s">
        <v>550</v>
      </c>
      <c r="WIW21" s="530" t="s">
        <v>550</v>
      </c>
      <c r="WIX21" s="530" t="s">
        <v>550</v>
      </c>
      <c r="WIY21" s="530" t="s">
        <v>550</v>
      </c>
      <c r="WIZ21" s="530" t="s">
        <v>550</v>
      </c>
      <c r="WJA21" s="530" t="s">
        <v>550</v>
      </c>
      <c r="WJB21" s="530" t="s">
        <v>550</v>
      </c>
      <c r="WJC21" s="530" t="s">
        <v>550</v>
      </c>
      <c r="WJD21" s="530" t="s">
        <v>550</v>
      </c>
      <c r="WJE21" s="530" t="s">
        <v>550</v>
      </c>
      <c r="WJF21" s="530" t="s">
        <v>550</v>
      </c>
      <c r="WJG21" s="530" t="s">
        <v>550</v>
      </c>
      <c r="WJH21" s="530" t="s">
        <v>550</v>
      </c>
      <c r="WJI21" s="530" t="s">
        <v>550</v>
      </c>
      <c r="WJJ21" s="530" t="s">
        <v>550</v>
      </c>
      <c r="WJK21" s="530" t="s">
        <v>550</v>
      </c>
      <c r="WJL21" s="530" t="s">
        <v>550</v>
      </c>
      <c r="WJM21" s="530" t="s">
        <v>550</v>
      </c>
      <c r="WJN21" s="530" t="s">
        <v>550</v>
      </c>
      <c r="WJO21" s="530" t="s">
        <v>550</v>
      </c>
      <c r="WJP21" s="530" t="s">
        <v>550</v>
      </c>
      <c r="WJQ21" s="530" t="s">
        <v>550</v>
      </c>
      <c r="WJR21" s="530" t="s">
        <v>550</v>
      </c>
      <c r="WJS21" s="530" t="s">
        <v>550</v>
      </c>
      <c r="WJT21" s="530" t="s">
        <v>550</v>
      </c>
      <c r="WJU21" s="530" t="s">
        <v>550</v>
      </c>
      <c r="WJV21" s="530" t="s">
        <v>550</v>
      </c>
      <c r="WJW21" s="530" t="s">
        <v>550</v>
      </c>
      <c r="WJX21" s="530" t="s">
        <v>550</v>
      </c>
      <c r="WJY21" s="530" t="s">
        <v>550</v>
      </c>
      <c r="WJZ21" s="530" t="s">
        <v>550</v>
      </c>
      <c r="WKA21" s="530" t="s">
        <v>550</v>
      </c>
      <c r="WKB21" s="530" t="s">
        <v>550</v>
      </c>
      <c r="WKC21" s="530" t="s">
        <v>550</v>
      </c>
      <c r="WKD21" s="530" t="s">
        <v>550</v>
      </c>
      <c r="WKE21" s="530" t="s">
        <v>550</v>
      </c>
      <c r="WKF21" s="530" t="s">
        <v>550</v>
      </c>
      <c r="WKG21" s="530" t="s">
        <v>550</v>
      </c>
      <c r="WKH21" s="530" t="s">
        <v>550</v>
      </c>
      <c r="WKI21" s="530" t="s">
        <v>550</v>
      </c>
      <c r="WKJ21" s="530" t="s">
        <v>550</v>
      </c>
      <c r="WKK21" s="530" t="s">
        <v>550</v>
      </c>
      <c r="WKL21" s="530" t="s">
        <v>550</v>
      </c>
      <c r="WKM21" s="530" t="s">
        <v>550</v>
      </c>
      <c r="WKN21" s="530" t="s">
        <v>550</v>
      </c>
      <c r="WKO21" s="530" t="s">
        <v>550</v>
      </c>
      <c r="WKP21" s="530" t="s">
        <v>550</v>
      </c>
      <c r="WKQ21" s="530" t="s">
        <v>550</v>
      </c>
      <c r="WKR21" s="530" t="s">
        <v>550</v>
      </c>
      <c r="WKS21" s="530" t="s">
        <v>550</v>
      </c>
      <c r="WKT21" s="530" t="s">
        <v>550</v>
      </c>
      <c r="WKU21" s="530" t="s">
        <v>550</v>
      </c>
      <c r="WKV21" s="530" t="s">
        <v>550</v>
      </c>
      <c r="WKW21" s="530" t="s">
        <v>550</v>
      </c>
      <c r="WKX21" s="530" t="s">
        <v>550</v>
      </c>
      <c r="WKY21" s="530" t="s">
        <v>550</v>
      </c>
      <c r="WKZ21" s="530" t="s">
        <v>550</v>
      </c>
      <c r="WLA21" s="530" t="s">
        <v>550</v>
      </c>
      <c r="WLB21" s="530" t="s">
        <v>550</v>
      </c>
      <c r="WLC21" s="530" t="s">
        <v>550</v>
      </c>
      <c r="WLD21" s="530" t="s">
        <v>550</v>
      </c>
      <c r="WLE21" s="530" t="s">
        <v>550</v>
      </c>
      <c r="WLF21" s="530" t="s">
        <v>550</v>
      </c>
      <c r="WLG21" s="530" t="s">
        <v>550</v>
      </c>
      <c r="WLH21" s="530" t="s">
        <v>550</v>
      </c>
      <c r="WLI21" s="530" t="s">
        <v>550</v>
      </c>
      <c r="WLJ21" s="530" t="s">
        <v>550</v>
      </c>
      <c r="WLK21" s="530" t="s">
        <v>550</v>
      </c>
      <c r="WLL21" s="530" t="s">
        <v>550</v>
      </c>
      <c r="WLM21" s="530" t="s">
        <v>550</v>
      </c>
      <c r="WLN21" s="530" t="s">
        <v>550</v>
      </c>
      <c r="WLO21" s="530" t="s">
        <v>550</v>
      </c>
      <c r="WLP21" s="530" t="s">
        <v>550</v>
      </c>
      <c r="WLQ21" s="530" t="s">
        <v>550</v>
      </c>
      <c r="WLR21" s="530" t="s">
        <v>550</v>
      </c>
      <c r="WLS21" s="530" t="s">
        <v>550</v>
      </c>
      <c r="WLT21" s="530" t="s">
        <v>550</v>
      </c>
      <c r="WLU21" s="530" t="s">
        <v>550</v>
      </c>
      <c r="WLV21" s="530" t="s">
        <v>550</v>
      </c>
      <c r="WLW21" s="530" t="s">
        <v>550</v>
      </c>
      <c r="WLX21" s="530" t="s">
        <v>550</v>
      </c>
      <c r="WLY21" s="530" t="s">
        <v>550</v>
      </c>
      <c r="WLZ21" s="530" t="s">
        <v>550</v>
      </c>
      <c r="WMA21" s="530" t="s">
        <v>550</v>
      </c>
      <c r="WMB21" s="530" t="s">
        <v>550</v>
      </c>
      <c r="WMC21" s="530" t="s">
        <v>550</v>
      </c>
      <c r="WMD21" s="530" t="s">
        <v>550</v>
      </c>
      <c r="WME21" s="530" t="s">
        <v>550</v>
      </c>
      <c r="WMF21" s="530" t="s">
        <v>550</v>
      </c>
      <c r="WMG21" s="530" t="s">
        <v>550</v>
      </c>
      <c r="WMH21" s="530" t="s">
        <v>550</v>
      </c>
      <c r="WMI21" s="530" t="s">
        <v>550</v>
      </c>
      <c r="WMJ21" s="530" t="s">
        <v>550</v>
      </c>
      <c r="WMK21" s="530" t="s">
        <v>550</v>
      </c>
      <c r="WML21" s="530" t="s">
        <v>550</v>
      </c>
      <c r="WMM21" s="530" t="s">
        <v>550</v>
      </c>
      <c r="WMN21" s="530" t="s">
        <v>550</v>
      </c>
      <c r="WMO21" s="530" t="s">
        <v>550</v>
      </c>
      <c r="WMP21" s="530" t="s">
        <v>550</v>
      </c>
      <c r="WMQ21" s="530" t="s">
        <v>550</v>
      </c>
      <c r="WMR21" s="530" t="s">
        <v>550</v>
      </c>
      <c r="WMS21" s="530" t="s">
        <v>550</v>
      </c>
      <c r="WMT21" s="530" t="s">
        <v>550</v>
      </c>
      <c r="WMU21" s="530" t="s">
        <v>550</v>
      </c>
      <c r="WMV21" s="530" t="s">
        <v>550</v>
      </c>
      <c r="WMW21" s="530" t="s">
        <v>550</v>
      </c>
      <c r="WMX21" s="530" t="s">
        <v>550</v>
      </c>
      <c r="WMY21" s="530" t="s">
        <v>550</v>
      </c>
      <c r="WMZ21" s="530" t="s">
        <v>550</v>
      </c>
      <c r="WNA21" s="530" t="s">
        <v>550</v>
      </c>
      <c r="WNB21" s="530" t="s">
        <v>550</v>
      </c>
      <c r="WNC21" s="530" t="s">
        <v>550</v>
      </c>
      <c r="WND21" s="530" t="s">
        <v>550</v>
      </c>
      <c r="WNE21" s="530" t="s">
        <v>550</v>
      </c>
      <c r="WNF21" s="530" t="s">
        <v>550</v>
      </c>
      <c r="WNG21" s="530" t="s">
        <v>550</v>
      </c>
      <c r="WNH21" s="530" t="s">
        <v>550</v>
      </c>
      <c r="WNI21" s="530" t="s">
        <v>550</v>
      </c>
      <c r="WNJ21" s="530" t="s">
        <v>550</v>
      </c>
      <c r="WNK21" s="530" t="s">
        <v>550</v>
      </c>
      <c r="WNL21" s="530" t="s">
        <v>550</v>
      </c>
      <c r="WNM21" s="530" t="s">
        <v>550</v>
      </c>
      <c r="WNN21" s="530" t="s">
        <v>550</v>
      </c>
      <c r="WNO21" s="530" t="s">
        <v>550</v>
      </c>
      <c r="WNP21" s="530" t="s">
        <v>550</v>
      </c>
      <c r="WNQ21" s="530" t="s">
        <v>550</v>
      </c>
      <c r="WNR21" s="530" t="s">
        <v>550</v>
      </c>
      <c r="WNS21" s="530" t="s">
        <v>550</v>
      </c>
      <c r="WNT21" s="530" t="s">
        <v>550</v>
      </c>
      <c r="WNU21" s="530" t="s">
        <v>550</v>
      </c>
      <c r="WNV21" s="530" t="s">
        <v>550</v>
      </c>
      <c r="WNW21" s="530" t="s">
        <v>550</v>
      </c>
      <c r="WNX21" s="530" t="s">
        <v>550</v>
      </c>
      <c r="WNY21" s="530" t="s">
        <v>550</v>
      </c>
      <c r="WNZ21" s="530" t="s">
        <v>550</v>
      </c>
      <c r="WOA21" s="530" t="s">
        <v>550</v>
      </c>
      <c r="WOB21" s="530" t="s">
        <v>550</v>
      </c>
      <c r="WOC21" s="530" t="s">
        <v>550</v>
      </c>
      <c r="WOD21" s="530" t="s">
        <v>550</v>
      </c>
      <c r="WOE21" s="530" t="s">
        <v>550</v>
      </c>
      <c r="WOF21" s="530" t="s">
        <v>550</v>
      </c>
      <c r="WOG21" s="530" t="s">
        <v>550</v>
      </c>
      <c r="WOH21" s="530" t="s">
        <v>550</v>
      </c>
      <c r="WOI21" s="530" t="s">
        <v>550</v>
      </c>
      <c r="WOJ21" s="530" t="s">
        <v>550</v>
      </c>
      <c r="WOK21" s="530" t="s">
        <v>550</v>
      </c>
      <c r="WOL21" s="530" t="s">
        <v>550</v>
      </c>
      <c r="WOM21" s="530" t="s">
        <v>550</v>
      </c>
      <c r="WON21" s="530" t="s">
        <v>550</v>
      </c>
      <c r="WOO21" s="530" t="s">
        <v>550</v>
      </c>
      <c r="WOP21" s="530" t="s">
        <v>550</v>
      </c>
      <c r="WOQ21" s="530" t="s">
        <v>550</v>
      </c>
      <c r="WOR21" s="530" t="s">
        <v>550</v>
      </c>
      <c r="WOS21" s="530" t="s">
        <v>550</v>
      </c>
      <c r="WOT21" s="530" t="s">
        <v>550</v>
      </c>
      <c r="WOU21" s="530" t="s">
        <v>550</v>
      </c>
      <c r="WOV21" s="530" t="s">
        <v>550</v>
      </c>
      <c r="WOW21" s="530" t="s">
        <v>550</v>
      </c>
      <c r="WOX21" s="530" t="s">
        <v>550</v>
      </c>
      <c r="WOY21" s="530" t="s">
        <v>550</v>
      </c>
      <c r="WOZ21" s="530" t="s">
        <v>550</v>
      </c>
      <c r="WPA21" s="530" t="s">
        <v>550</v>
      </c>
      <c r="WPB21" s="530" t="s">
        <v>550</v>
      </c>
      <c r="WPC21" s="530" t="s">
        <v>550</v>
      </c>
      <c r="WPD21" s="530" t="s">
        <v>550</v>
      </c>
      <c r="WPE21" s="530" t="s">
        <v>550</v>
      </c>
      <c r="WPF21" s="530" t="s">
        <v>550</v>
      </c>
      <c r="WPG21" s="530" t="s">
        <v>550</v>
      </c>
      <c r="WPH21" s="530" t="s">
        <v>550</v>
      </c>
      <c r="WPI21" s="530" t="s">
        <v>550</v>
      </c>
      <c r="WPJ21" s="530" t="s">
        <v>550</v>
      </c>
      <c r="WPK21" s="530" t="s">
        <v>550</v>
      </c>
      <c r="WPL21" s="530" t="s">
        <v>550</v>
      </c>
      <c r="WPM21" s="530" t="s">
        <v>550</v>
      </c>
      <c r="WPN21" s="530" t="s">
        <v>550</v>
      </c>
      <c r="WPO21" s="530" t="s">
        <v>550</v>
      </c>
      <c r="WPP21" s="530" t="s">
        <v>550</v>
      </c>
      <c r="WPQ21" s="530" t="s">
        <v>550</v>
      </c>
      <c r="WPR21" s="530" t="s">
        <v>550</v>
      </c>
      <c r="WPS21" s="530" t="s">
        <v>550</v>
      </c>
      <c r="WPT21" s="530" t="s">
        <v>550</v>
      </c>
      <c r="WPU21" s="530" t="s">
        <v>550</v>
      </c>
      <c r="WPV21" s="530" t="s">
        <v>550</v>
      </c>
      <c r="WPW21" s="530" t="s">
        <v>550</v>
      </c>
      <c r="WPX21" s="530" t="s">
        <v>550</v>
      </c>
      <c r="WPY21" s="530" t="s">
        <v>550</v>
      </c>
      <c r="WPZ21" s="530" t="s">
        <v>550</v>
      </c>
      <c r="WQA21" s="530" t="s">
        <v>550</v>
      </c>
      <c r="WQB21" s="530" t="s">
        <v>550</v>
      </c>
      <c r="WQC21" s="530" t="s">
        <v>550</v>
      </c>
      <c r="WQD21" s="530" t="s">
        <v>550</v>
      </c>
      <c r="WQE21" s="530" t="s">
        <v>550</v>
      </c>
      <c r="WQF21" s="530" t="s">
        <v>550</v>
      </c>
      <c r="WQG21" s="530" t="s">
        <v>550</v>
      </c>
      <c r="WQH21" s="530" t="s">
        <v>550</v>
      </c>
      <c r="WQI21" s="530" t="s">
        <v>550</v>
      </c>
      <c r="WQJ21" s="530" t="s">
        <v>550</v>
      </c>
      <c r="WQK21" s="530" t="s">
        <v>550</v>
      </c>
      <c r="WQL21" s="530" t="s">
        <v>550</v>
      </c>
      <c r="WQM21" s="530" t="s">
        <v>550</v>
      </c>
      <c r="WQN21" s="530" t="s">
        <v>550</v>
      </c>
      <c r="WQO21" s="530" t="s">
        <v>550</v>
      </c>
      <c r="WQP21" s="530" t="s">
        <v>550</v>
      </c>
      <c r="WQQ21" s="530" t="s">
        <v>550</v>
      </c>
      <c r="WQR21" s="530" t="s">
        <v>550</v>
      </c>
      <c r="WQS21" s="530" t="s">
        <v>550</v>
      </c>
      <c r="WQT21" s="530" t="s">
        <v>550</v>
      </c>
      <c r="WQU21" s="530" t="s">
        <v>550</v>
      </c>
      <c r="WQV21" s="530" t="s">
        <v>550</v>
      </c>
      <c r="WQW21" s="530" t="s">
        <v>550</v>
      </c>
      <c r="WQX21" s="530" t="s">
        <v>550</v>
      </c>
      <c r="WQY21" s="530" t="s">
        <v>550</v>
      </c>
      <c r="WQZ21" s="530" t="s">
        <v>550</v>
      </c>
      <c r="WRA21" s="530" t="s">
        <v>550</v>
      </c>
      <c r="WRB21" s="530" t="s">
        <v>550</v>
      </c>
      <c r="WRC21" s="530" t="s">
        <v>550</v>
      </c>
      <c r="WRD21" s="530" t="s">
        <v>550</v>
      </c>
      <c r="WRE21" s="530" t="s">
        <v>550</v>
      </c>
      <c r="WRF21" s="530" t="s">
        <v>550</v>
      </c>
      <c r="WRG21" s="530" t="s">
        <v>550</v>
      </c>
      <c r="WRH21" s="530" t="s">
        <v>550</v>
      </c>
      <c r="WRI21" s="530" t="s">
        <v>550</v>
      </c>
      <c r="WRJ21" s="530" t="s">
        <v>550</v>
      </c>
      <c r="WRK21" s="530" t="s">
        <v>550</v>
      </c>
      <c r="WRL21" s="530" t="s">
        <v>550</v>
      </c>
      <c r="WRM21" s="530" t="s">
        <v>550</v>
      </c>
      <c r="WRN21" s="530" t="s">
        <v>550</v>
      </c>
      <c r="WRO21" s="530" t="s">
        <v>550</v>
      </c>
      <c r="WRP21" s="530" t="s">
        <v>550</v>
      </c>
      <c r="WRQ21" s="530" t="s">
        <v>550</v>
      </c>
      <c r="WRR21" s="530" t="s">
        <v>550</v>
      </c>
      <c r="WRS21" s="530" t="s">
        <v>550</v>
      </c>
      <c r="WRT21" s="530" t="s">
        <v>550</v>
      </c>
      <c r="WRU21" s="530" t="s">
        <v>550</v>
      </c>
      <c r="WRV21" s="530" t="s">
        <v>550</v>
      </c>
      <c r="WRW21" s="530" t="s">
        <v>550</v>
      </c>
      <c r="WRX21" s="530" t="s">
        <v>550</v>
      </c>
      <c r="WRY21" s="530" t="s">
        <v>550</v>
      </c>
      <c r="WRZ21" s="530" t="s">
        <v>550</v>
      </c>
      <c r="WSA21" s="530" t="s">
        <v>550</v>
      </c>
      <c r="WSB21" s="530" t="s">
        <v>550</v>
      </c>
      <c r="WSC21" s="530" t="s">
        <v>550</v>
      </c>
      <c r="WSD21" s="530" t="s">
        <v>550</v>
      </c>
      <c r="WSE21" s="530" t="s">
        <v>550</v>
      </c>
      <c r="WSF21" s="530" t="s">
        <v>550</v>
      </c>
      <c r="WSG21" s="530" t="s">
        <v>550</v>
      </c>
      <c r="WSH21" s="530" t="s">
        <v>550</v>
      </c>
      <c r="WSI21" s="530" t="s">
        <v>550</v>
      </c>
      <c r="WSJ21" s="530" t="s">
        <v>550</v>
      </c>
      <c r="WSK21" s="530" t="s">
        <v>550</v>
      </c>
      <c r="WSL21" s="530" t="s">
        <v>550</v>
      </c>
      <c r="WSM21" s="530" t="s">
        <v>550</v>
      </c>
      <c r="WSN21" s="530" t="s">
        <v>550</v>
      </c>
      <c r="WSO21" s="530" t="s">
        <v>550</v>
      </c>
      <c r="WSP21" s="530" t="s">
        <v>550</v>
      </c>
      <c r="WSQ21" s="530" t="s">
        <v>550</v>
      </c>
      <c r="WSR21" s="530" t="s">
        <v>550</v>
      </c>
      <c r="WSS21" s="530" t="s">
        <v>550</v>
      </c>
      <c r="WST21" s="530" t="s">
        <v>550</v>
      </c>
      <c r="WSU21" s="530" t="s">
        <v>550</v>
      </c>
      <c r="WSV21" s="530" t="s">
        <v>550</v>
      </c>
      <c r="WSW21" s="530" t="s">
        <v>550</v>
      </c>
      <c r="WSX21" s="530" t="s">
        <v>550</v>
      </c>
      <c r="WSY21" s="530" t="s">
        <v>550</v>
      </c>
      <c r="WSZ21" s="530" t="s">
        <v>550</v>
      </c>
      <c r="WTA21" s="530" t="s">
        <v>550</v>
      </c>
      <c r="WTB21" s="530" t="s">
        <v>550</v>
      </c>
      <c r="WTC21" s="530" t="s">
        <v>550</v>
      </c>
      <c r="WTD21" s="530" t="s">
        <v>550</v>
      </c>
      <c r="WTE21" s="530" t="s">
        <v>550</v>
      </c>
      <c r="WTF21" s="530" t="s">
        <v>550</v>
      </c>
      <c r="WTG21" s="530" t="s">
        <v>550</v>
      </c>
      <c r="WTH21" s="530" t="s">
        <v>550</v>
      </c>
      <c r="WTI21" s="530" t="s">
        <v>550</v>
      </c>
      <c r="WTJ21" s="530" t="s">
        <v>550</v>
      </c>
      <c r="WTK21" s="530" t="s">
        <v>550</v>
      </c>
      <c r="WTL21" s="530" t="s">
        <v>550</v>
      </c>
      <c r="WTM21" s="530" t="s">
        <v>550</v>
      </c>
      <c r="WTN21" s="530" t="s">
        <v>550</v>
      </c>
      <c r="WTO21" s="530" t="s">
        <v>550</v>
      </c>
      <c r="WTP21" s="530" t="s">
        <v>550</v>
      </c>
      <c r="WTQ21" s="530" t="s">
        <v>550</v>
      </c>
      <c r="WTR21" s="530" t="s">
        <v>550</v>
      </c>
      <c r="WTS21" s="530" t="s">
        <v>550</v>
      </c>
      <c r="WTT21" s="530" t="s">
        <v>550</v>
      </c>
      <c r="WTU21" s="530" t="s">
        <v>550</v>
      </c>
      <c r="WTV21" s="530" t="s">
        <v>550</v>
      </c>
      <c r="WTW21" s="530" t="s">
        <v>550</v>
      </c>
      <c r="WTX21" s="530" t="s">
        <v>550</v>
      </c>
      <c r="WTY21" s="530" t="s">
        <v>550</v>
      </c>
      <c r="WTZ21" s="530" t="s">
        <v>550</v>
      </c>
      <c r="WUA21" s="530" t="s">
        <v>550</v>
      </c>
      <c r="WUB21" s="530" t="s">
        <v>550</v>
      </c>
      <c r="WUC21" s="530" t="s">
        <v>550</v>
      </c>
      <c r="WUD21" s="530" t="s">
        <v>550</v>
      </c>
      <c r="WUE21" s="530" t="s">
        <v>550</v>
      </c>
      <c r="WUF21" s="530" t="s">
        <v>550</v>
      </c>
      <c r="WUG21" s="530" t="s">
        <v>550</v>
      </c>
      <c r="WUH21" s="530" t="s">
        <v>550</v>
      </c>
      <c r="WUI21" s="530" t="s">
        <v>550</v>
      </c>
      <c r="WUJ21" s="530" t="s">
        <v>550</v>
      </c>
      <c r="WUK21" s="530" t="s">
        <v>550</v>
      </c>
      <c r="WUL21" s="530" t="s">
        <v>550</v>
      </c>
      <c r="WUM21" s="530" t="s">
        <v>550</v>
      </c>
      <c r="WUN21" s="530" t="s">
        <v>550</v>
      </c>
      <c r="WUO21" s="530" t="s">
        <v>550</v>
      </c>
      <c r="WUP21" s="530" t="s">
        <v>550</v>
      </c>
      <c r="WUQ21" s="530" t="s">
        <v>550</v>
      </c>
      <c r="WUR21" s="530" t="s">
        <v>550</v>
      </c>
      <c r="WUS21" s="530" t="s">
        <v>550</v>
      </c>
      <c r="WUT21" s="530" t="s">
        <v>550</v>
      </c>
      <c r="WUU21" s="530" t="s">
        <v>550</v>
      </c>
      <c r="WUV21" s="530" t="s">
        <v>550</v>
      </c>
      <c r="WUW21" s="530" t="s">
        <v>550</v>
      </c>
      <c r="WUX21" s="530" t="s">
        <v>550</v>
      </c>
      <c r="WUY21" s="530" t="s">
        <v>550</v>
      </c>
      <c r="WUZ21" s="530" t="s">
        <v>550</v>
      </c>
      <c r="WVA21" s="530" t="s">
        <v>550</v>
      </c>
      <c r="WVB21" s="530" t="s">
        <v>550</v>
      </c>
      <c r="WVC21" s="530" t="s">
        <v>550</v>
      </c>
      <c r="WVD21" s="530" t="s">
        <v>550</v>
      </c>
      <c r="WVE21" s="530" t="s">
        <v>550</v>
      </c>
      <c r="WVF21" s="530" t="s">
        <v>550</v>
      </c>
      <c r="WVG21" s="530" t="s">
        <v>550</v>
      </c>
      <c r="WVH21" s="530" t="s">
        <v>550</v>
      </c>
      <c r="WVI21" s="530" t="s">
        <v>550</v>
      </c>
      <c r="WVJ21" s="530" t="s">
        <v>550</v>
      </c>
      <c r="WVK21" s="530" t="s">
        <v>550</v>
      </c>
      <c r="WVL21" s="530" t="s">
        <v>550</v>
      </c>
      <c r="WVM21" s="530" t="s">
        <v>550</v>
      </c>
      <c r="WVN21" s="530" t="s">
        <v>550</v>
      </c>
      <c r="WVO21" s="530" t="s">
        <v>550</v>
      </c>
      <c r="WVP21" s="530" t="s">
        <v>550</v>
      </c>
      <c r="WVQ21" s="530" t="s">
        <v>550</v>
      </c>
      <c r="WVR21" s="530" t="s">
        <v>550</v>
      </c>
      <c r="WVS21" s="530" t="s">
        <v>550</v>
      </c>
      <c r="WVT21" s="530" t="s">
        <v>550</v>
      </c>
      <c r="WVU21" s="530" t="s">
        <v>550</v>
      </c>
      <c r="WVV21" s="530" t="s">
        <v>550</v>
      </c>
      <c r="WVW21" s="530" t="s">
        <v>550</v>
      </c>
      <c r="WVX21" s="530" t="s">
        <v>550</v>
      </c>
      <c r="WVY21" s="530" t="s">
        <v>550</v>
      </c>
      <c r="WVZ21" s="530" t="s">
        <v>550</v>
      </c>
      <c r="WWA21" s="530" t="s">
        <v>550</v>
      </c>
      <c r="WWB21" s="530" t="s">
        <v>550</v>
      </c>
      <c r="WWC21" s="530" t="s">
        <v>550</v>
      </c>
      <c r="WWD21" s="530" t="s">
        <v>550</v>
      </c>
      <c r="WWE21" s="530" t="s">
        <v>550</v>
      </c>
      <c r="WWF21" s="530" t="s">
        <v>550</v>
      </c>
      <c r="WWG21" s="530" t="s">
        <v>550</v>
      </c>
      <c r="WWH21" s="530" t="s">
        <v>550</v>
      </c>
      <c r="WWI21" s="530" t="s">
        <v>550</v>
      </c>
      <c r="WWJ21" s="530" t="s">
        <v>550</v>
      </c>
      <c r="WWK21" s="530" t="s">
        <v>550</v>
      </c>
      <c r="WWL21" s="530" t="s">
        <v>550</v>
      </c>
      <c r="WWM21" s="530" t="s">
        <v>550</v>
      </c>
      <c r="WWN21" s="530" t="s">
        <v>550</v>
      </c>
      <c r="WWO21" s="530" t="s">
        <v>550</v>
      </c>
      <c r="WWP21" s="530" t="s">
        <v>550</v>
      </c>
      <c r="WWQ21" s="530" t="s">
        <v>550</v>
      </c>
      <c r="WWR21" s="530" t="s">
        <v>550</v>
      </c>
      <c r="WWS21" s="530" t="s">
        <v>550</v>
      </c>
      <c r="WWT21" s="530" t="s">
        <v>550</v>
      </c>
      <c r="WWU21" s="530" t="s">
        <v>550</v>
      </c>
      <c r="WWV21" s="530" t="s">
        <v>550</v>
      </c>
      <c r="WWW21" s="530" t="s">
        <v>550</v>
      </c>
      <c r="WWX21" s="530" t="s">
        <v>550</v>
      </c>
      <c r="WWY21" s="530" t="s">
        <v>550</v>
      </c>
      <c r="WWZ21" s="530" t="s">
        <v>550</v>
      </c>
      <c r="WXA21" s="530" t="s">
        <v>550</v>
      </c>
      <c r="WXB21" s="530" t="s">
        <v>550</v>
      </c>
      <c r="WXC21" s="530" t="s">
        <v>550</v>
      </c>
      <c r="WXD21" s="530" t="s">
        <v>550</v>
      </c>
      <c r="WXE21" s="530" t="s">
        <v>550</v>
      </c>
      <c r="WXF21" s="530" t="s">
        <v>550</v>
      </c>
      <c r="WXG21" s="530" t="s">
        <v>550</v>
      </c>
      <c r="WXH21" s="530" t="s">
        <v>550</v>
      </c>
      <c r="WXI21" s="530" t="s">
        <v>550</v>
      </c>
      <c r="WXJ21" s="530" t="s">
        <v>550</v>
      </c>
      <c r="WXK21" s="530" t="s">
        <v>550</v>
      </c>
      <c r="WXL21" s="530" t="s">
        <v>550</v>
      </c>
      <c r="WXM21" s="530" t="s">
        <v>550</v>
      </c>
      <c r="WXN21" s="530" t="s">
        <v>550</v>
      </c>
      <c r="WXO21" s="530" t="s">
        <v>550</v>
      </c>
      <c r="WXP21" s="530" t="s">
        <v>550</v>
      </c>
      <c r="WXQ21" s="530" t="s">
        <v>550</v>
      </c>
      <c r="WXR21" s="530" t="s">
        <v>550</v>
      </c>
      <c r="WXS21" s="530" t="s">
        <v>550</v>
      </c>
      <c r="WXT21" s="530" t="s">
        <v>550</v>
      </c>
      <c r="WXU21" s="530" t="s">
        <v>550</v>
      </c>
      <c r="WXV21" s="530" t="s">
        <v>550</v>
      </c>
      <c r="WXW21" s="530" t="s">
        <v>550</v>
      </c>
      <c r="WXX21" s="530" t="s">
        <v>550</v>
      </c>
      <c r="WXY21" s="530" t="s">
        <v>550</v>
      </c>
      <c r="WXZ21" s="530" t="s">
        <v>550</v>
      </c>
      <c r="WYA21" s="530" t="s">
        <v>550</v>
      </c>
      <c r="WYB21" s="530" t="s">
        <v>550</v>
      </c>
      <c r="WYC21" s="530" t="s">
        <v>550</v>
      </c>
      <c r="WYD21" s="530" t="s">
        <v>550</v>
      </c>
      <c r="WYE21" s="530" t="s">
        <v>550</v>
      </c>
      <c r="WYF21" s="530" t="s">
        <v>550</v>
      </c>
      <c r="WYG21" s="530" t="s">
        <v>550</v>
      </c>
      <c r="WYH21" s="530" t="s">
        <v>550</v>
      </c>
      <c r="WYI21" s="530" t="s">
        <v>550</v>
      </c>
      <c r="WYJ21" s="530" t="s">
        <v>550</v>
      </c>
      <c r="WYK21" s="530" t="s">
        <v>550</v>
      </c>
      <c r="WYL21" s="530" t="s">
        <v>550</v>
      </c>
      <c r="WYM21" s="530" t="s">
        <v>550</v>
      </c>
      <c r="WYN21" s="530" t="s">
        <v>550</v>
      </c>
      <c r="WYO21" s="530" t="s">
        <v>550</v>
      </c>
      <c r="WYP21" s="530" t="s">
        <v>550</v>
      </c>
      <c r="WYQ21" s="530" t="s">
        <v>550</v>
      </c>
      <c r="WYR21" s="530" t="s">
        <v>550</v>
      </c>
      <c r="WYS21" s="530" t="s">
        <v>550</v>
      </c>
      <c r="WYT21" s="530" t="s">
        <v>550</v>
      </c>
      <c r="WYU21" s="530" t="s">
        <v>550</v>
      </c>
      <c r="WYV21" s="530" t="s">
        <v>550</v>
      </c>
      <c r="WYW21" s="530" t="s">
        <v>550</v>
      </c>
      <c r="WYX21" s="530" t="s">
        <v>550</v>
      </c>
      <c r="WYY21" s="530" t="s">
        <v>550</v>
      </c>
      <c r="WYZ21" s="530" t="s">
        <v>550</v>
      </c>
      <c r="WZA21" s="530" t="s">
        <v>550</v>
      </c>
      <c r="WZB21" s="530" t="s">
        <v>550</v>
      </c>
      <c r="WZC21" s="530" t="s">
        <v>550</v>
      </c>
      <c r="WZD21" s="530" t="s">
        <v>550</v>
      </c>
      <c r="WZE21" s="530" t="s">
        <v>550</v>
      </c>
      <c r="WZF21" s="530" t="s">
        <v>550</v>
      </c>
      <c r="WZG21" s="530" t="s">
        <v>550</v>
      </c>
      <c r="WZH21" s="530" t="s">
        <v>550</v>
      </c>
      <c r="WZI21" s="530" t="s">
        <v>550</v>
      </c>
      <c r="WZJ21" s="530" t="s">
        <v>550</v>
      </c>
      <c r="WZK21" s="530" t="s">
        <v>550</v>
      </c>
      <c r="WZL21" s="530" t="s">
        <v>550</v>
      </c>
      <c r="WZM21" s="530" t="s">
        <v>550</v>
      </c>
      <c r="WZN21" s="530" t="s">
        <v>550</v>
      </c>
      <c r="WZO21" s="530" t="s">
        <v>550</v>
      </c>
      <c r="WZP21" s="530" t="s">
        <v>550</v>
      </c>
      <c r="WZQ21" s="530" t="s">
        <v>550</v>
      </c>
      <c r="WZR21" s="530" t="s">
        <v>550</v>
      </c>
      <c r="WZS21" s="530" t="s">
        <v>550</v>
      </c>
      <c r="WZT21" s="530" t="s">
        <v>550</v>
      </c>
      <c r="WZU21" s="530" t="s">
        <v>550</v>
      </c>
      <c r="WZV21" s="530" t="s">
        <v>550</v>
      </c>
      <c r="WZW21" s="530" t="s">
        <v>550</v>
      </c>
      <c r="WZX21" s="530" t="s">
        <v>550</v>
      </c>
      <c r="WZY21" s="530" t="s">
        <v>550</v>
      </c>
      <c r="WZZ21" s="530" t="s">
        <v>550</v>
      </c>
      <c r="XAA21" s="530" t="s">
        <v>550</v>
      </c>
      <c r="XAB21" s="530" t="s">
        <v>550</v>
      </c>
      <c r="XAC21" s="530" t="s">
        <v>550</v>
      </c>
      <c r="XAD21" s="530" t="s">
        <v>550</v>
      </c>
      <c r="XAE21" s="530" t="s">
        <v>550</v>
      </c>
      <c r="XAF21" s="530" t="s">
        <v>550</v>
      </c>
      <c r="XAG21" s="530" t="s">
        <v>550</v>
      </c>
      <c r="XAH21" s="530" t="s">
        <v>550</v>
      </c>
      <c r="XAI21" s="530" t="s">
        <v>550</v>
      </c>
      <c r="XAJ21" s="530" t="s">
        <v>550</v>
      </c>
      <c r="XAK21" s="530" t="s">
        <v>550</v>
      </c>
      <c r="XAL21" s="530" t="s">
        <v>550</v>
      </c>
      <c r="XAM21" s="530" t="s">
        <v>550</v>
      </c>
      <c r="XAN21" s="530" t="s">
        <v>550</v>
      </c>
      <c r="XAO21" s="530" t="s">
        <v>550</v>
      </c>
      <c r="XAP21" s="530" t="s">
        <v>550</v>
      </c>
      <c r="XAQ21" s="530" t="s">
        <v>550</v>
      </c>
      <c r="XAR21" s="530" t="s">
        <v>550</v>
      </c>
      <c r="XAS21" s="530" t="s">
        <v>550</v>
      </c>
      <c r="XAT21" s="530" t="s">
        <v>550</v>
      </c>
      <c r="XAU21" s="530" t="s">
        <v>550</v>
      </c>
      <c r="XAV21" s="530" t="s">
        <v>550</v>
      </c>
      <c r="XAW21" s="530" t="s">
        <v>550</v>
      </c>
      <c r="XAX21" s="530" t="s">
        <v>550</v>
      </c>
      <c r="XAY21" s="530" t="s">
        <v>550</v>
      </c>
      <c r="XAZ21" s="530" t="s">
        <v>550</v>
      </c>
      <c r="XBA21" s="530" t="s">
        <v>550</v>
      </c>
      <c r="XBB21" s="530" t="s">
        <v>550</v>
      </c>
      <c r="XBC21" s="530" t="s">
        <v>550</v>
      </c>
      <c r="XBD21" s="530" t="s">
        <v>550</v>
      </c>
      <c r="XBE21" s="530" t="s">
        <v>550</v>
      </c>
      <c r="XBF21" s="530" t="s">
        <v>550</v>
      </c>
      <c r="XBG21" s="530" t="s">
        <v>550</v>
      </c>
      <c r="XBH21" s="530" t="s">
        <v>550</v>
      </c>
      <c r="XBI21" s="530" t="s">
        <v>550</v>
      </c>
      <c r="XBJ21" s="530" t="s">
        <v>550</v>
      </c>
      <c r="XBK21" s="530" t="s">
        <v>550</v>
      </c>
      <c r="XBL21" s="530" t="s">
        <v>550</v>
      </c>
      <c r="XBM21" s="530" t="s">
        <v>550</v>
      </c>
      <c r="XBN21" s="530" t="s">
        <v>550</v>
      </c>
      <c r="XBO21" s="530" t="s">
        <v>550</v>
      </c>
      <c r="XBP21" s="530" t="s">
        <v>550</v>
      </c>
      <c r="XBQ21" s="530" t="s">
        <v>550</v>
      </c>
      <c r="XBR21" s="530" t="s">
        <v>550</v>
      </c>
      <c r="XBS21" s="530" t="s">
        <v>550</v>
      </c>
      <c r="XBT21" s="530" t="s">
        <v>550</v>
      </c>
      <c r="XBU21" s="530" t="s">
        <v>550</v>
      </c>
      <c r="XBV21" s="530" t="s">
        <v>550</v>
      </c>
      <c r="XBW21" s="530" t="s">
        <v>550</v>
      </c>
      <c r="XBX21" s="530" t="s">
        <v>550</v>
      </c>
      <c r="XBY21" s="530" t="s">
        <v>550</v>
      </c>
      <c r="XBZ21" s="530" t="s">
        <v>550</v>
      </c>
      <c r="XCA21" s="530" t="s">
        <v>550</v>
      </c>
      <c r="XCB21" s="530" t="s">
        <v>550</v>
      </c>
      <c r="XCC21" s="530" t="s">
        <v>550</v>
      </c>
      <c r="XCD21" s="530" t="s">
        <v>550</v>
      </c>
      <c r="XCE21" s="530" t="s">
        <v>550</v>
      </c>
      <c r="XCF21" s="530" t="s">
        <v>550</v>
      </c>
      <c r="XCG21" s="530" t="s">
        <v>550</v>
      </c>
      <c r="XCH21" s="530" t="s">
        <v>550</v>
      </c>
      <c r="XCI21" s="530" t="s">
        <v>550</v>
      </c>
      <c r="XCJ21" s="530" t="s">
        <v>550</v>
      </c>
      <c r="XCK21" s="530" t="s">
        <v>550</v>
      </c>
      <c r="XCL21" s="530" t="s">
        <v>550</v>
      </c>
      <c r="XCM21" s="530" t="s">
        <v>550</v>
      </c>
      <c r="XCN21" s="530" t="s">
        <v>550</v>
      </c>
      <c r="XCO21" s="530" t="s">
        <v>550</v>
      </c>
      <c r="XCP21" s="530" t="s">
        <v>550</v>
      </c>
      <c r="XCQ21" s="530" t="s">
        <v>550</v>
      </c>
      <c r="XCR21" s="530" t="s">
        <v>550</v>
      </c>
      <c r="XCS21" s="530" t="s">
        <v>550</v>
      </c>
      <c r="XCT21" s="530" t="s">
        <v>550</v>
      </c>
      <c r="XCU21" s="530" t="s">
        <v>550</v>
      </c>
      <c r="XCV21" s="530" t="s">
        <v>550</v>
      </c>
      <c r="XCW21" s="530" t="s">
        <v>550</v>
      </c>
      <c r="XCX21" s="530" t="s">
        <v>550</v>
      </c>
      <c r="XCY21" s="530" t="s">
        <v>550</v>
      </c>
      <c r="XCZ21" s="530" t="s">
        <v>550</v>
      </c>
      <c r="XDA21" s="530" t="s">
        <v>550</v>
      </c>
      <c r="XDB21" s="530" t="s">
        <v>550</v>
      </c>
      <c r="XDC21" s="530" t="s">
        <v>550</v>
      </c>
      <c r="XDD21" s="530" t="s">
        <v>550</v>
      </c>
      <c r="XDE21" s="530" t="s">
        <v>550</v>
      </c>
      <c r="XDF21" s="530" t="s">
        <v>550</v>
      </c>
      <c r="XDG21" s="530" t="s">
        <v>550</v>
      </c>
      <c r="XDH21" s="530" t="s">
        <v>550</v>
      </c>
      <c r="XDI21" s="530" t="s">
        <v>550</v>
      </c>
      <c r="XDJ21" s="530" t="s">
        <v>550</v>
      </c>
      <c r="XDK21" s="530" t="s">
        <v>550</v>
      </c>
      <c r="XDL21" s="530" t="s">
        <v>550</v>
      </c>
      <c r="XDM21" s="530" t="s">
        <v>550</v>
      </c>
      <c r="XDN21" s="530" t="s">
        <v>550</v>
      </c>
      <c r="XDO21" s="530" t="s">
        <v>550</v>
      </c>
      <c r="XDP21" s="530" t="s">
        <v>550</v>
      </c>
      <c r="XDQ21" s="530" t="s">
        <v>550</v>
      </c>
      <c r="XDR21" s="530" t="s">
        <v>550</v>
      </c>
      <c r="XDS21" s="530" t="s">
        <v>550</v>
      </c>
      <c r="XDT21" s="530" t="s">
        <v>550</v>
      </c>
      <c r="XDU21" s="530" t="s">
        <v>550</v>
      </c>
      <c r="XDV21" s="530" t="s">
        <v>550</v>
      </c>
      <c r="XDW21" s="530" t="s">
        <v>550</v>
      </c>
      <c r="XDX21" s="530" t="s">
        <v>550</v>
      </c>
      <c r="XDY21" s="530" t="s">
        <v>550</v>
      </c>
      <c r="XDZ21" s="530" t="s">
        <v>550</v>
      </c>
      <c r="XEA21" s="530" t="s">
        <v>550</v>
      </c>
      <c r="XEB21" s="530" t="s">
        <v>550</v>
      </c>
      <c r="XEC21" s="530" t="s">
        <v>550</v>
      </c>
      <c r="XED21" s="530" t="s">
        <v>550</v>
      </c>
      <c r="XEE21" s="530" t="s">
        <v>550</v>
      </c>
      <c r="XEF21" s="530" t="s">
        <v>550</v>
      </c>
      <c r="XEG21" s="530" t="s">
        <v>550</v>
      </c>
      <c r="XEH21" s="530" t="s">
        <v>550</v>
      </c>
      <c r="XEI21" s="530" t="s">
        <v>550</v>
      </c>
      <c r="XEJ21" s="530" t="s">
        <v>550</v>
      </c>
      <c r="XEK21" s="530" t="s">
        <v>550</v>
      </c>
      <c r="XEL21" s="530" t="s">
        <v>550</v>
      </c>
      <c r="XEM21" s="530" t="s">
        <v>550</v>
      </c>
      <c r="XEN21" s="530" t="s">
        <v>550</v>
      </c>
      <c r="XEO21" s="530" t="s">
        <v>550</v>
      </c>
      <c r="XEP21" s="530" t="s">
        <v>550</v>
      </c>
      <c r="XEQ21" s="530" t="s">
        <v>550</v>
      </c>
      <c r="XER21" s="530" t="s">
        <v>550</v>
      </c>
      <c r="XES21" s="530" t="s">
        <v>550</v>
      </c>
      <c r="XET21" s="530" t="s">
        <v>550</v>
      </c>
      <c r="XEU21" s="530" t="s">
        <v>550</v>
      </c>
      <c r="XEV21" s="530" t="s">
        <v>550</v>
      </c>
      <c r="XEW21" s="530" t="s">
        <v>550</v>
      </c>
      <c r="XEX21" s="530" t="s">
        <v>550</v>
      </c>
      <c r="XEY21" s="530" t="s">
        <v>550</v>
      </c>
      <c r="XEZ21" s="530" t="s">
        <v>550</v>
      </c>
      <c r="XFA21" s="530" t="s">
        <v>550</v>
      </c>
      <c r="XFB21" s="530" t="s">
        <v>550</v>
      </c>
      <c r="XFC21" s="530" t="s">
        <v>550</v>
      </c>
      <c r="XFD21" s="530" t="s">
        <v>550</v>
      </c>
    </row>
    <row r="22" spans="1:16384" ht="19.5" thickBot="1">
      <c r="A22" s="131"/>
      <c r="B22" s="132"/>
      <c r="C22" s="133"/>
      <c r="D22" s="525"/>
      <c r="E22" s="508"/>
      <c r="F22" s="510"/>
      <c r="G22" s="511">
        <f>SUM(F13:F21)</f>
        <v>883075.4</v>
      </c>
      <c r="H22" s="139">
        <f>7*0.2*220+6.5*0.3*180+6.5*0.1*150+7*35+7*12</f>
        <v>1085.5</v>
      </c>
      <c r="I22" s="147"/>
    </row>
    <row r="23" spans="1:16384" ht="24" customHeight="1" thickTop="1">
      <c r="A23" s="158"/>
      <c r="B23" s="159" t="s">
        <v>281</v>
      </c>
      <c r="C23" s="160"/>
      <c r="D23" s="514"/>
      <c r="E23" s="161"/>
      <c r="F23" s="1279">
        <f>SUM(G10:G22)</f>
        <v>1010787.9</v>
      </c>
      <c r="G23" s="1279"/>
      <c r="J23" s="146"/>
      <c r="L23" s="6"/>
      <c r="M23" s="6"/>
      <c r="N23" s="6"/>
    </row>
    <row r="24" spans="1:16384" ht="24" customHeight="1">
      <c r="A24" s="162"/>
      <c r="B24" s="163" t="s">
        <v>282</v>
      </c>
      <c r="C24" s="164"/>
      <c r="D24" s="515"/>
      <c r="E24" s="165"/>
      <c r="F24" s="1276">
        <f>+F23*0.2</f>
        <v>202157.58000000002</v>
      </c>
      <c r="G24" s="1276"/>
      <c r="J24" s="146"/>
      <c r="L24" s="6"/>
      <c r="M24" s="6"/>
      <c r="N24" s="6"/>
    </row>
    <row r="25" spans="1:16384" ht="24" customHeight="1">
      <c r="A25" s="162"/>
      <c r="B25" s="163" t="s">
        <v>283</v>
      </c>
      <c r="C25" s="164"/>
      <c r="D25" s="515"/>
      <c r="E25" s="165"/>
      <c r="F25" s="1276">
        <f>F23+F24</f>
        <v>1212945.48</v>
      </c>
      <c r="G25" s="1276"/>
      <c r="H25" t="s">
        <v>371</v>
      </c>
      <c r="I25" s="303">
        <f>F25/9.3</f>
        <v>130424.24516129031</v>
      </c>
      <c r="J25" s="146"/>
      <c r="L25" s="6"/>
      <c r="M25" s="6"/>
      <c r="N25" s="6"/>
    </row>
    <row r="26" spans="1:16384" ht="4.5" customHeight="1" thickBot="1">
      <c r="A26" s="166"/>
      <c r="B26" s="167"/>
      <c r="C26" s="168"/>
      <c r="D26" s="516"/>
      <c r="E26" s="168"/>
      <c r="F26" s="167"/>
      <c r="G26" s="517"/>
      <c r="K26" s="6"/>
      <c r="L26" s="6"/>
      <c r="M26" s="6"/>
      <c r="N26" s="6"/>
    </row>
    <row r="27" spans="1:16384" ht="13.5" thickTop="1">
      <c r="K27" s="6"/>
      <c r="L27" s="6"/>
      <c r="M27" s="6"/>
      <c r="N27" s="6"/>
    </row>
  </sheetData>
  <sheetProtection selectLockedCells="1" selectUnlockedCells="1"/>
  <mergeCells count="7">
    <mergeCell ref="F25:G25"/>
    <mergeCell ref="A3:G3"/>
    <mergeCell ref="A4:G4"/>
    <mergeCell ref="B7:F7"/>
    <mergeCell ref="F23:G23"/>
    <mergeCell ref="F24:G24"/>
    <mergeCell ref="A5:G5"/>
  </mergeCells>
  <printOptions horizontalCentered="1"/>
  <pageMargins left="0.23622047244094491" right="0.15748031496062992" top="0.51181102362204722" bottom="0.23622047244094491" header="0.51181102362204722" footer="0.51181102362204722"/>
  <pageSetup paperSize="9" scale="70" firstPageNumber="0" orientation="portrait" horizontalDpi="300" verticalDpi="300" r:id="rId1"/>
  <headerFooter alignWithMargins="0"/>
  <colBreaks count="1" manualBreakCount="1">
    <brk id="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32">
    <tabColor rgb="FF92D050"/>
  </sheetPr>
  <dimension ref="A1:O56"/>
  <sheetViews>
    <sheetView view="pageBreakPreview" zoomScaleSheetLayoutView="100" workbookViewId="0">
      <selection activeCell="B11" sqref="B11"/>
    </sheetView>
  </sheetViews>
  <sheetFormatPr baseColWidth="10" defaultRowHeight="12.75"/>
  <cols>
    <col min="1" max="1" width="23.42578125" style="69" customWidth="1"/>
    <col min="2" max="2" width="13.28515625" style="69" customWidth="1"/>
    <col min="3" max="3" width="10.5703125" style="69" customWidth="1"/>
    <col min="4" max="4" width="10.140625" style="69" customWidth="1"/>
    <col min="5" max="5" width="12.140625" style="70" customWidth="1"/>
    <col min="6" max="6" width="12.7109375" style="69" customWidth="1"/>
    <col min="7" max="7" width="12.85546875" style="69" customWidth="1"/>
    <col min="8" max="9" width="12.7109375" style="70" customWidth="1"/>
    <col min="10" max="16384" width="11.42578125" style="69"/>
  </cols>
  <sheetData>
    <row r="1" spans="1:13" s="170" customFormat="1" ht="15.75">
      <c r="A1" s="361"/>
      <c r="B1" s="175" t="s">
        <v>376</v>
      </c>
      <c r="C1" s="5"/>
      <c r="D1" s="5"/>
      <c r="E1" s="4"/>
      <c r="F1" s="4"/>
      <c r="G1" s="4"/>
      <c r="H1" s="4"/>
      <c r="I1" s="361"/>
    </row>
    <row r="2" spans="1:13" s="170" customFormat="1" ht="15.75">
      <c r="A2" s="361"/>
      <c r="B2" s="175" t="s">
        <v>377</v>
      </c>
      <c r="C2" s="4"/>
      <c r="D2" s="4"/>
      <c r="E2" s="4"/>
      <c r="F2" s="4"/>
      <c r="G2" s="4"/>
      <c r="H2" s="4"/>
      <c r="I2" s="361"/>
    </row>
    <row r="3" spans="1:13" s="170" customFormat="1" ht="15.75">
      <c r="A3" s="362"/>
      <c r="B3" s="1267" t="s">
        <v>378</v>
      </c>
      <c r="C3" s="1267"/>
      <c r="D3" s="1267"/>
      <c r="E3" s="1267"/>
      <c r="F3" s="1267"/>
      <c r="G3" s="1267"/>
      <c r="H3" s="1267"/>
      <c r="I3" s="362"/>
    </row>
    <row r="4" spans="1:13" s="170" customFormat="1" ht="15.75">
      <c r="A4" s="171"/>
      <c r="I4" s="171"/>
    </row>
    <row r="5" spans="1:13" s="170" customFormat="1" ht="15.75">
      <c r="A5" s="361"/>
      <c r="B5" s="361"/>
      <c r="C5" s="361"/>
      <c r="D5" s="363" t="s">
        <v>311</v>
      </c>
      <c r="E5" s="361"/>
      <c r="F5" s="361"/>
      <c r="G5" s="361"/>
      <c r="H5" s="361"/>
      <c r="I5" s="361"/>
    </row>
    <row r="6" spans="1:13" s="170" customFormat="1" ht="15.75" customHeight="1">
      <c r="E6" s="172"/>
      <c r="F6" s="172"/>
      <c r="G6" s="172"/>
    </row>
    <row r="7" spans="1:13" ht="16.5" customHeight="1">
      <c r="A7" s="1275" t="s">
        <v>381</v>
      </c>
      <c r="B7" s="1275"/>
      <c r="C7" s="1275"/>
      <c r="D7" s="1275"/>
      <c r="E7" s="1275"/>
      <c r="F7" s="1275"/>
      <c r="G7" s="1275"/>
      <c r="H7" s="1275"/>
      <c r="I7" s="1275"/>
      <c r="K7" s="488"/>
    </row>
    <row r="8" spans="1:13" ht="7.5" customHeight="1">
      <c r="A8" s="71"/>
      <c r="B8" s="71"/>
      <c r="C8" s="71"/>
      <c r="D8" s="71"/>
      <c r="E8" s="71"/>
      <c r="H8" s="71"/>
      <c r="I8" s="71"/>
    </row>
    <row r="9" spans="1:13" customFormat="1" ht="15" customHeight="1">
      <c r="A9" s="72" t="s">
        <v>209</v>
      </c>
      <c r="B9" s="73">
        <v>20556</v>
      </c>
      <c r="C9" s="74" t="s">
        <v>208</v>
      </c>
      <c r="E9" s="75" t="s">
        <v>210</v>
      </c>
      <c r="G9" s="6" t="s">
        <v>211</v>
      </c>
    </row>
    <row r="10" spans="1:13" customFormat="1" ht="15" customHeight="1">
      <c r="A10" t="s">
        <v>212</v>
      </c>
      <c r="B10" s="73">
        <v>6</v>
      </c>
      <c r="C10" s="74" t="s">
        <v>208</v>
      </c>
      <c r="E10" s="74">
        <v>10</v>
      </c>
      <c r="F10" t="s">
        <v>213</v>
      </c>
      <c r="G10" s="76">
        <v>3</v>
      </c>
    </row>
    <row r="11" spans="1:13" customFormat="1" ht="15" customHeight="1">
      <c r="A11" t="s">
        <v>420</v>
      </c>
      <c r="B11" s="73">
        <f>B56</f>
        <v>62316</v>
      </c>
      <c r="C11" s="74" t="s">
        <v>235</v>
      </c>
      <c r="E11" s="74">
        <v>30</v>
      </c>
      <c r="F11" t="s">
        <v>215</v>
      </c>
      <c r="G11" s="76">
        <f>(B10)/2</f>
        <v>3</v>
      </c>
    </row>
    <row r="12" spans="1:13" customFormat="1" ht="15" customHeight="1">
      <c r="A12" t="s">
        <v>214</v>
      </c>
      <c r="B12" s="73">
        <v>2</v>
      </c>
      <c r="C12" s="74" t="s">
        <v>208</v>
      </c>
      <c r="E12" s="74">
        <v>20</v>
      </c>
      <c r="F12" t="s">
        <v>342</v>
      </c>
      <c r="G12" s="76">
        <f>B10</f>
        <v>6</v>
      </c>
    </row>
    <row r="13" spans="1:13" customFormat="1" ht="15" customHeight="1">
      <c r="A13" t="s">
        <v>216</v>
      </c>
      <c r="B13" s="77" t="s">
        <v>217</v>
      </c>
      <c r="C13" s="78">
        <f>2/3%/100</f>
        <v>0.66666666666666674</v>
      </c>
      <c r="F13" s="76"/>
    </row>
    <row r="14" spans="1:13" customFormat="1" ht="15" customHeight="1">
      <c r="B14" s="77"/>
      <c r="C14" s="78"/>
      <c r="F14" s="76"/>
    </row>
    <row r="15" spans="1:13" customFormat="1" ht="15.75" customHeight="1">
      <c r="B15" s="77"/>
      <c r="C15" s="74"/>
      <c r="E15" s="249"/>
      <c r="F15" s="414" t="s">
        <v>218</v>
      </c>
      <c r="G15" s="249"/>
      <c r="J15" s="409" t="s">
        <v>230</v>
      </c>
      <c r="K15" s="413" t="s">
        <v>436</v>
      </c>
      <c r="L15" s="411">
        <f>2/3</f>
        <v>0.66666666666666663</v>
      </c>
      <c r="M15" s="6"/>
    </row>
    <row r="16" spans="1:13" customFormat="1" ht="15.75">
      <c r="B16" s="77"/>
      <c r="C16" s="74"/>
      <c r="E16" s="418" t="s">
        <v>433</v>
      </c>
      <c r="F16" s="418" t="s">
        <v>435</v>
      </c>
      <c r="G16" s="418" t="s">
        <v>211</v>
      </c>
      <c r="K16" s="413" t="s">
        <v>434</v>
      </c>
      <c r="L16" s="411">
        <f>E19/100</f>
        <v>0.2</v>
      </c>
      <c r="M16" s="6"/>
    </row>
    <row r="17" spans="1:15" customFormat="1" ht="15" customHeight="1">
      <c r="B17" s="77"/>
      <c r="C17" s="74"/>
      <c r="E17" s="415">
        <v>10</v>
      </c>
      <c r="F17" s="415" t="s">
        <v>213</v>
      </c>
      <c r="G17" s="416">
        <f>1/C13*(E10+E11+E12+E11+E12)/2/100*2+2*B12</f>
        <v>5.6499999999999995</v>
      </c>
      <c r="I17" s="74"/>
      <c r="K17" s="413" t="s">
        <v>432</v>
      </c>
      <c r="L17" s="411">
        <f>B12</f>
        <v>2</v>
      </c>
      <c r="M17" s="6"/>
    </row>
    <row r="18" spans="1:15" ht="15" customHeight="1">
      <c r="A18"/>
      <c r="B18" s="79"/>
      <c r="C18" s="79"/>
      <c r="E18" s="415">
        <v>30</v>
      </c>
      <c r="F18" s="417" t="s">
        <v>215</v>
      </c>
      <c r="G18" s="416">
        <f>1/C13*(+E11+E12+E12)/2/100*2+2*B12</f>
        <v>5.05</v>
      </c>
      <c r="I18"/>
      <c r="K18" s="412" t="s">
        <v>431</v>
      </c>
      <c r="L18" s="411">
        <f>L17+(L16/L15)</f>
        <v>2.2999999999999998</v>
      </c>
      <c r="M18" s="419"/>
      <c r="N18"/>
      <c r="O18"/>
    </row>
    <row r="19" spans="1:15" ht="15" customHeight="1">
      <c r="A19"/>
      <c r="B19" s="79"/>
      <c r="C19" s="79"/>
      <c r="E19" s="415">
        <v>20</v>
      </c>
      <c r="F19" s="417" t="s">
        <v>219</v>
      </c>
      <c r="G19" s="416">
        <f>B12*2+1/C13*E19/100</f>
        <v>4.3</v>
      </c>
      <c r="I19"/>
      <c r="K19" s="412"/>
      <c r="L19" s="411"/>
      <c r="M19" s="410"/>
      <c r="N19"/>
      <c r="O19"/>
    </row>
    <row r="20" spans="1:15" ht="12" customHeight="1">
      <c r="A20"/>
      <c r="B20" s="79"/>
      <c r="C20" s="79"/>
      <c r="D20" s="74"/>
      <c r="E20"/>
      <c r="F20"/>
      <c r="G20"/>
      <c r="H20"/>
      <c r="I20"/>
      <c r="J20" s="409" t="s">
        <v>230</v>
      </c>
      <c r="K20" s="413" t="s">
        <v>436</v>
      </c>
      <c r="L20" s="411">
        <f>2/3</f>
        <v>0.66666666666666663</v>
      </c>
      <c r="M20" s="410"/>
      <c r="N20" s="488"/>
      <c r="O20" s="488"/>
    </row>
    <row r="21" spans="1:15" ht="25.5">
      <c r="A21" s="80" t="s">
        <v>220</v>
      </c>
      <c r="B21" s="81" t="s">
        <v>221</v>
      </c>
      <c r="C21" s="81" t="s">
        <v>222</v>
      </c>
      <c r="D21" s="81" t="s">
        <v>223</v>
      </c>
      <c r="E21" s="81" t="s">
        <v>224</v>
      </c>
      <c r="F21" s="81" t="s">
        <v>225</v>
      </c>
      <c r="G21" s="81" t="s">
        <v>121</v>
      </c>
      <c r="H21" s="81" t="s">
        <v>226</v>
      </c>
      <c r="I21" s="82" t="s">
        <v>227</v>
      </c>
      <c r="J21"/>
      <c r="K21" s="413" t="s">
        <v>434</v>
      </c>
      <c r="L21" s="411">
        <f>E18/100</f>
        <v>0.3</v>
      </c>
      <c r="M21" s="410"/>
    </row>
    <row r="22" spans="1:15" ht="15" customHeight="1">
      <c r="A22" s="83"/>
      <c r="B22" s="84"/>
      <c r="C22" s="84"/>
      <c r="D22" s="84"/>
      <c r="E22" s="84"/>
      <c r="F22" s="84"/>
      <c r="G22" s="84"/>
      <c r="H22" s="84"/>
      <c r="I22" s="85"/>
      <c r="J22"/>
      <c r="K22" s="413" t="s">
        <v>432</v>
      </c>
      <c r="L22" s="411">
        <f>L18</f>
        <v>2.2999999999999998</v>
      </c>
      <c r="M22" s="410"/>
    </row>
    <row r="23" spans="1:15" ht="19.5" customHeight="1">
      <c r="A23" s="86" t="s">
        <v>213</v>
      </c>
      <c r="B23" s="87" t="str">
        <f>$E$9</f>
        <v>PT1</v>
      </c>
      <c r="C23" s="88" t="s">
        <v>228</v>
      </c>
      <c r="D23" s="88" t="s">
        <v>437</v>
      </c>
      <c r="E23" s="88" t="s">
        <v>229</v>
      </c>
      <c r="F23" s="89">
        <f>B9</f>
        <v>20556</v>
      </c>
      <c r="G23" s="90">
        <f>G17+G10</f>
        <v>8.6499999999999986</v>
      </c>
      <c r="H23" s="87">
        <f>E10/100</f>
        <v>0.1</v>
      </c>
      <c r="I23" s="91">
        <f>((F23*G23)*H23)</f>
        <v>17780.939999999999</v>
      </c>
      <c r="K23" s="412" t="s">
        <v>431</v>
      </c>
      <c r="L23" s="411">
        <f>L22+(L21/L20)</f>
        <v>2.75</v>
      </c>
      <c r="M23" s="419"/>
    </row>
    <row r="24" spans="1:15" ht="14.1" customHeight="1">
      <c r="A24" s="86"/>
      <c r="B24" s="88"/>
      <c r="C24" s="88"/>
      <c r="D24" s="88"/>
      <c r="E24" s="88"/>
      <c r="F24" s="92"/>
      <c r="G24" s="90"/>
      <c r="H24" s="93"/>
      <c r="I24" s="94"/>
      <c r="K24" s="410" t="s">
        <v>438</v>
      </c>
      <c r="L24" s="419">
        <f>2*(L22+L23)/2</f>
        <v>5.05</v>
      </c>
      <c r="M24" s="410"/>
    </row>
    <row r="25" spans="1:15" ht="18" customHeight="1">
      <c r="A25" s="86" t="s">
        <v>215</v>
      </c>
      <c r="B25" s="87" t="str">
        <f>$E$9</f>
        <v>PT1</v>
      </c>
      <c r="C25" s="88" t="s">
        <v>228</v>
      </c>
      <c r="D25" s="88" t="str">
        <f>+D23</f>
        <v>20+556</v>
      </c>
      <c r="E25" s="88" t="s">
        <v>229</v>
      </c>
      <c r="F25" s="89">
        <f>B9</f>
        <v>20556</v>
      </c>
      <c r="G25" s="90">
        <f>G11+G18</f>
        <v>8.0500000000000007</v>
      </c>
      <c r="H25" s="95">
        <f>E11/100</f>
        <v>0.3</v>
      </c>
      <c r="I25" s="91">
        <f>(F25*G25)*H25</f>
        <v>49642.740000000005</v>
      </c>
      <c r="K25" s="410"/>
      <c r="L25" s="410"/>
      <c r="M25" s="410"/>
    </row>
    <row r="26" spans="1:15" ht="14.1" customHeight="1">
      <c r="A26" s="86"/>
      <c r="B26" s="88"/>
      <c r="C26" s="88"/>
      <c r="D26" s="88"/>
      <c r="E26" s="88"/>
      <c r="F26" s="89"/>
      <c r="G26" s="90"/>
      <c r="H26" s="95"/>
      <c r="I26" s="91"/>
    </row>
    <row r="27" spans="1:15" ht="18.75" customHeight="1">
      <c r="A27" s="86" t="s">
        <v>343</v>
      </c>
      <c r="B27" s="87" t="str">
        <f>$E$9</f>
        <v>PT1</v>
      </c>
      <c r="C27" s="88" t="s">
        <v>228</v>
      </c>
      <c r="D27" s="88" t="str">
        <f>+D23</f>
        <v>20+556</v>
      </c>
      <c r="E27" s="88" t="s">
        <v>229</v>
      </c>
      <c r="F27" s="89">
        <f>B9</f>
        <v>20556</v>
      </c>
      <c r="G27" s="90">
        <f>G12</f>
        <v>6</v>
      </c>
      <c r="H27" s="95">
        <f>E12/100</f>
        <v>0.2</v>
      </c>
      <c r="I27" s="91">
        <f>F27*G27*H27</f>
        <v>24667.200000000001</v>
      </c>
    </row>
    <row r="28" spans="1:15" ht="14.1" customHeight="1">
      <c r="A28" s="97"/>
      <c r="B28" s="98"/>
      <c r="C28" s="98"/>
      <c r="D28" s="98"/>
      <c r="E28" s="88"/>
      <c r="F28" s="99"/>
      <c r="G28" s="96"/>
      <c r="H28" s="93"/>
      <c r="I28" s="94"/>
    </row>
    <row r="29" spans="1:15" ht="20.25" customHeight="1">
      <c r="A29" s="86" t="s">
        <v>219</v>
      </c>
      <c r="B29" s="87" t="str">
        <f>$E$9</f>
        <v>PT1</v>
      </c>
      <c r="C29" s="88" t="s">
        <v>228</v>
      </c>
      <c r="D29" s="88" t="str">
        <f>+D23</f>
        <v>20+556</v>
      </c>
      <c r="E29" s="88" t="s">
        <v>229</v>
      </c>
      <c r="F29" s="89">
        <f>+F23</f>
        <v>20556</v>
      </c>
      <c r="G29" s="90">
        <f>G19</f>
        <v>4.3</v>
      </c>
      <c r="H29" s="95">
        <f>E19/100</f>
        <v>0.2</v>
      </c>
      <c r="I29" s="91">
        <f>F29*G29*H29</f>
        <v>17678.16</v>
      </c>
    </row>
    <row r="30" spans="1:15">
      <c r="A30" s="100"/>
      <c r="B30" s="101"/>
      <c r="C30" s="101"/>
      <c r="D30" s="101"/>
      <c r="E30" s="102"/>
      <c r="F30" s="103"/>
      <c r="G30" s="104"/>
      <c r="H30" s="105"/>
      <c r="I30" s="94"/>
    </row>
    <row r="31" spans="1:15" ht="25.5" customHeight="1">
      <c r="A31" s="1280" t="s">
        <v>231</v>
      </c>
      <c r="B31" s="1280"/>
      <c r="C31" s="1281">
        <f>SUM(I23:I23)</f>
        <v>17780.939999999999</v>
      </c>
      <c r="D31" s="1281"/>
      <c r="E31" s="106" t="s">
        <v>145</v>
      </c>
      <c r="F31" s="107"/>
      <c r="G31" s="108"/>
      <c r="H31" s="109"/>
      <c r="I31" s="110"/>
      <c r="J31" s="69">
        <v>7549.5659999999989</v>
      </c>
    </row>
    <row r="32" spans="1:15" ht="25.5" customHeight="1">
      <c r="A32" s="1274" t="s">
        <v>232</v>
      </c>
      <c r="B32" s="1274"/>
      <c r="C32" s="1271">
        <f>SUM(I25:I26)</f>
        <v>49642.740000000005</v>
      </c>
      <c r="D32" s="1271"/>
      <c r="E32" s="111" t="s">
        <v>145</v>
      </c>
      <c r="F32" s="112"/>
      <c r="G32" s="113"/>
      <c r="H32" s="114"/>
      <c r="I32" s="115"/>
      <c r="J32" s="69">
        <v>14159.351999999999</v>
      </c>
    </row>
    <row r="33" spans="1:11" ht="25.5" customHeight="1">
      <c r="A33" s="1274" t="s">
        <v>481</v>
      </c>
      <c r="B33" s="1274"/>
      <c r="C33" s="1271">
        <f>SUM(I27:I27)</f>
        <v>24667.200000000001</v>
      </c>
      <c r="D33" s="1271"/>
      <c r="E33" s="111" t="s">
        <v>145</v>
      </c>
      <c r="F33" s="112"/>
      <c r="G33" s="113"/>
      <c r="H33" s="114"/>
      <c r="I33" s="115"/>
      <c r="J33" s="69">
        <v>6682.88</v>
      </c>
    </row>
    <row r="34" spans="1:11" ht="25.5" customHeight="1">
      <c r="A34" s="1274" t="s">
        <v>233</v>
      </c>
      <c r="B34" s="1274"/>
      <c r="C34" s="1271">
        <f>SUM(I29:I29)</f>
        <v>17678.16</v>
      </c>
      <c r="D34" s="1271"/>
      <c r="E34" s="111" t="s">
        <v>145</v>
      </c>
      <c r="F34" s="112"/>
      <c r="G34" s="113"/>
      <c r="H34" s="114"/>
      <c r="I34" s="115"/>
      <c r="J34" s="69">
        <v>3725.7056000000002</v>
      </c>
    </row>
    <row r="35" spans="1:11" ht="25.5" customHeight="1">
      <c r="A35" s="1274" t="s">
        <v>234</v>
      </c>
      <c r="B35" s="1274"/>
      <c r="C35" s="1271">
        <f>B10*B9</f>
        <v>123336</v>
      </c>
      <c r="D35" s="1271"/>
      <c r="E35" s="111" t="s">
        <v>235</v>
      </c>
      <c r="F35" s="112" t="s">
        <v>95</v>
      </c>
      <c r="G35" s="116">
        <f>C35*2.5/1000</f>
        <v>308.33999999999997</v>
      </c>
      <c r="H35" s="117" t="s">
        <v>237</v>
      </c>
      <c r="I35" s="115" t="s">
        <v>327</v>
      </c>
      <c r="J35" s="69">
        <v>41768</v>
      </c>
      <c r="K35" s="69">
        <f>+B9*B10</f>
        <v>123336</v>
      </c>
    </row>
    <row r="36" spans="1:11" ht="25.5" customHeight="1">
      <c r="A36" s="1274" t="s">
        <v>236</v>
      </c>
      <c r="B36" s="1274"/>
      <c r="C36" s="1271">
        <f>+C35</f>
        <v>123336</v>
      </c>
      <c r="D36" s="1271"/>
      <c r="E36" s="111" t="s">
        <v>235</v>
      </c>
      <c r="F36" s="112" t="s">
        <v>95</v>
      </c>
      <c r="G36" s="116">
        <f>C36*1.5/1000</f>
        <v>185.00399999999999</v>
      </c>
      <c r="H36" s="117" t="s">
        <v>237</v>
      </c>
      <c r="I36" s="115" t="s">
        <v>327</v>
      </c>
      <c r="J36" s="69">
        <v>41768</v>
      </c>
      <c r="K36" s="69">
        <v>143892</v>
      </c>
    </row>
    <row r="37" spans="1:11" ht="7.5" customHeight="1">
      <c r="A37" s="1282"/>
      <c r="B37" s="1282"/>
      <c r="C37" s="1283"/>
      <c r="D37" s="1283"/>
      <c r="E37" s="118"/>
      <c r="F37" s="119"/>
      <c r="G37" s="120"/>
      <c r="H37" s="121"/>
      <c r="I37" s="122"/>
    </row>
    <row r="38" spans="1:11" ht="17.25" customHeight="1"/>
    <row r="39" spans="1:11" ht="17.25" customHeight="1">
      <c r="A39" s="69" t="s">
        <v>403</v>
      </c>
      <c r="D39" s="123"/>
    </row>
    <row r="40" spans="1:11" ht="17.25" customHeight="1">
      <c r="A40" s="69" t="s">
        <v>404</v>
      </c>
      <c r="B40" s="69">
        <v>5365</v>
      </c>
    </row>
    <row r="41" spans="1:11" ht="17.25" customHeight="1">
      <c r="A41" s="69" t="s">
        <v>405</v>
      </c>
      <c r="B41" s="69">
        <v>3956</v>
      </c>
    </row>
    <row r="42" spans="1:11">
      <c r="A42" s="69" t="s">
        <v>406</v>
      </c>
      <c r="B42" s="69">
        <v>4217</v>
      </c>
      <c r="D42" s="123"/>
    </row>
    <row r="43" spans="1:11">
      <c r="A43" s="69" t="s">
        <v>407</v>
      </c>
      <c r="B43" s="69">
        <v>3384</v>
      </c>
      <c r="D43" s="123"/>
    </row>
    <row r="44" spans="1:11">
      <c r="A44" s="69" t="s">
        <v>408</v>
      </c>
      <c r="B44" s="69">
        <v>4186</v>
      </c>
      <c r="D44" s="123"/>
    </row>
    <row r="45" spans="1:11">
      <c r="A45" s="69" t="s">
        <v>409</v>
      </c>
      <c r="B45" s="69">
        <v>4321</v>
      </c>
      <c r="D45" s="123"/>
    </row>
    <row r="46" spans="1:11">
      <c r="A46" s="69" t="s">
        <v>410</v>
      </c>
      <c r="B46" s="69">
        <v>2859</v>
      </c>
    </row>
    <row r="47" spans="1:11">
      <c r="A47" s="69" t="s">
        <v>411</v>
      </c>
      <c r="B47" s="69">
        <v>3620</v>
      </c>
    </row>
    <row r="48" spans="1:11">
      <c r="A48" s="69" t="s">
        <v>412</v>
      </c>
      <c r="B48" s="69">
        <v>4522</v>
      </c>
    </row>
    <row r="49" spans="1:9">
      <c r="A49" s="69" t="s">
        <v>413</v>
      </c>
      <c r="B49" s="69">
        <v>4120</v>
      </c>
    </row>
    <row r="50" spans="1:9">
      <c r="A50" s="69" t="s">
        <v>414</v>
      </c>
      <c r="B50" s="69">
        <v>3822</v>
      </c>
    </row>
    <row r="51" spans="1:9">
      <c r="A51" s="69" t="s">
        <v>415</v>
      </c>
      <c r="B51" s="69">
        <v>2808</v>
      </c>
      <c r="E51" s="69"/>
      <c r="H51" s="69"/>
      <c r="I51" s="69"/>
    </row>
    <row r="52" spans="1:9">
      <c r="A52" s="69" t="s">
        <v>416</v>
      </c>
      <c r="B52" s="69">
        <v>4484</v>
      </c>
      <c r="E52" s="69"/>
      <c r="H52" s="69"/>
      <c r="I52" s="69"/>
    </row>
    <row r="53" spans="1:9">
      <c r="A53" s="69" t="s">
        <v>417</v>
      </c>
      <c r="B53" s="69">
        <v>3322</v>
      </c>
      <c r="E53" s="69"/>
      <c r="H53" s="69"/>
      <c r="I53" s="69"/>
    </row>
    <row r="54" spans="1:9">
      <c r="A54" s="69" t="s">
        <v>418</v>
      </c>
      <c r="B54" s="69">
        <v>3635</v>
      </c>
      <c r="E54" s="69"/>
      <c r="H54" s="69"/>
      <c r="I54" s="69"/>
    </row>
    <row r="55" spans="1:9">
      <c r="A55" s="69" t="s">
        <v>419</v>
      </c>
      <c r="B55" s="69">
        <v>3695</v>
      </c>
      <c r="E55" s="69"/>
      <c r="H55" s="69"/>
      <c r="I55" s="69"/>
    </row>
    <row r="56" spans="1:9">
      <c r="A56" s="69" t="s">
        <v>203</v>
      </c>
      <c r="B56" s="69">
        <f>+SUM(B40:B55)</f>
        <v>62316</v>
      </c>
      <c r="E56" s="69"/>
      <c r="H56" s="69"/>
      <c r="I56" s="69"/>
    </row>
  </sheetData>
  <sheetProtection selectLockedCells="1" selectUnlockedCells="1"/>
  <mergeCells count="16">
    <mergeCell ref="B3:H3"/>
    <mergeCell ref="A32:B32"/>
    <mergeCell ref="C32:D32"/>
    <mergeCell ref="A7:I7"/>
    <mergeCell ref="A31:B31"/>
    <mergeCell ref="C31:D31"/>
    <mergeCell ref="A33:B33"/>
    <mergeCell ref="C33:D33"/>
    <mergeCell ref="A37:B37"/>
    <mergeCell ref="C37:D37"/>
    <mergeCell ref="A35:B35"/>
    <mergeCell ref="C35:D35"/>
    <mergeCell ref="A36:B36"/>
    <mergeCell ref="C36:D36"/>
    <mergeCell ref="A34:B34"/>
    <mergeCell ref="C34:D34"/>
  </mergeCells>
  <phoneticPr fontId="58" type="noConversion"/>
  <printOptions horizontalCentered="1"/>
  <pageMargins left="0.35433070866141736" right="0.39370078740157483" top="0.23622047244094491" bottom="0.23622047244094491" header="0.51181102362204722" footer="0.51181102362204722"/>
  <pageSetup paperSize="9" scale="80" firstPageNumber="0" orientation="portrait" horizontalDpi="300" verticalDpi="300" r:id="rId1"/>
  <headerFooter alignWithMargins="0">
    <oddFooter>Page &amp;P de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3"/>
  <dimension ref="A1:Q18"/>
  <sheetViews>
    <sheetView view="pageBreakPreview" zoomScale="115" zoomScaleSheetLayoutView="115" workbookViewId="0">
      <selection activeCell="I8" sqref="I8"/>
    </sheetView>
  </sheetViews>
  <sheetFormatPr baseColWidth="10" defaultRowHeight="12.75"/>
  <cols>
    <col min="1" max="2" width="13.5703125" style="464" customWidth="1"/>
    <col min="3" max="3" width="13.140625" style="464" customWidth="1"/>
    <col min="4" max="4" width="13.42578125" style="464" customWidth="1"/>
    <col min="5" max="5" width="10.28515625" style="464" customWidth="1"/>
    <col min="6" max="6" width="12.28515625" style="464" customWidth="1"/>
    <col min="7" max="7" width="10.28515625" style="464" customWidth="1"/>
    <col min="8" max="8" width="11.28515625" style="464" customWidth="1"/>
    <col min="9" max="9" width="11.5703125" style="464" customWidth="1"/>
    <col min="10" max="10" width="10.140625" style="464" bestFit="1" customWidth="1"/>
    <col min="11" max="11" width="10" style="464" bestFit="1" customWidth="1"/>
    <col min="12" max="12" width="9.140625" style="464" customWidth="1"/>
    <col min="13" max="13" width="10.28515625" style="464" customWidth="1"/>
    <col min="14" max="15" width="11.5703125" style="464" customWidth="1"/>
    <col min="16" max="16" width="13.28515625" style="464" customWidth="1"/>
    <col min="17" max="16384" width="11.42578125" style="464"/>
  </cols>
  <sheetData>
    <row r="1" spans="1:17" ht="15.75">
      <c r="A1" s="175" t="s">
        <v>376</v>
      </c>
      <c r="B1" s="462"/>
      <c r="C1" s="462"/>
      <c r="D1" s="462"/>
      <c r="E1" s="463"/>
      <c r="F1" s="463"/>
      <c r="G1" s="463" t="s">
        <v>452</v>
      </c>
      <c r="H1" s="463" t="s">
        <v>453</v>
      </c>
      <c r="I1" s="463" t="s">
        <v>454</v>
      </c>
      <c r="J1" s="463" t="s">
        <v>455</v>
      </c>
      <c r="K1" s="463" t="s">
        <v>456</v>
      </c>
      <c r="L1" s="463"/>
      <c r="M1" s="463"/>
      <c r="N1" s="463"/>
      <c r="O1" s="463"/>
      <c r="P1" s="463"/>
      <c r="Q1" s="462"/>
    </row>
    <row r="2" spans="1:17" ht="15.75" customHeight="1">
      <c r="A2" s="175" t="s">
        <v>377</v>
      </c>
      <c r="B2" s="465"/>
      <c r="C2" s="465"/>
      <c r="D2" s="465"/>
      <c r="E2" s="466"/>
      <c r="F2" s="467" t="s">
        <v>457</v>
      </c>
      <c r="G2" s="468">
        <v>0.08</v>
      </c>
      <c r="H2" s="468">
        <v>0.08</v>
      </c>
      <c r="I2" s="468">
        <v>0.1</v>
      </c>
      <c r="J2" s="468">
        <f>'[19]Mur type-3'!J8</f>
        <v>0.1</v>
      </c>
      <c r="K2" s="468">
        <f>'[19]Mur type-4'!J8</f>
        <v>0.1</v>
      </c>
      <c r="L2" s="467" t="s">
        <v>458</v>
      </c>
      <c r="N2" s="466"/>
      <c r="O2" s="466"/>
      <c r="P2" s="466"/>
      <c r="Q2" s="465"/>
    </row>
    <row r="3" spans="1:17" ht="15.75">
      <c r="A3" s="469" t="s">
        <v>378</v>
      </c>
      <c r="B3" s="462"/>
      <c r="C3" s="462"/>
      <c r="D3" s="462"/>
      <c r="E3" s="463"/>
      <c r="F3" s="470" t="s">
        <v>135</v>
      </c>
      <c r="G3" s="471">
        <v>6</v>
      </c>
      <c r="H3" s="471">
        <v>6</v>
      </c>
      <c r="I3" s="471">
        <v>7.5</v>
      </c>
      <c r="J3" s="471">
        <f>'[19]Mur type-3'!J10</f>
        <v>7.5</v>
      </c>
      <c r="K3" s="471">
        <f>'[19]Mur type-4'!J10</f>
        <v>7.5</v>
      </c>
      <c r="L3" s="470" t="s">
        <v>459</v>
      </c>
      <c r="N3" s="463"/>
      <c r="O3" s="463"/>
      <c r="P3" s="463"/>
      <c r="Q3" s="462"/>
    </row>
    <row r="4" spans="1:17">
      <c r="F4" s="472" t="s">
        <v>326</v>
      </c>
      <c r="G4" s="473"/>
      <c r="H4" s="473"/>
      <c r="I4" s="473"/>
      <c r="J4" s="473"/>
      <c r="K4" s="473"/>
      <c r="L4" s="472"/>
    </row>
    <row r="5" spans="1:17">
      <c r="F5" s="472" t="s">
        <v>402</v>
      </c>
      <c r="G5" s="474">
        <v>1.33</v>
      </c>
      <c r="H5" s="474">
        <v>1.77</v>
      </c>
      <c r="I5" s="474">
        <v>2.7149999999999999</v>
      </c>
      <c r="J5" s="474">
        <f>'[19]Mur type-3'!J13</f>
        <v>3.5999999999999996</v>
      </c>
      <c r="K5" s="474">
        <f>'[19]Mur type-4'!J13</f>
        <v>5.67</v>
      </c>
      <c r="L5" s="472" t="s">
        <v>458</v>
      </c>
    </row>
    <row r="6" spans="1:17">
      <c r="F6" s="475" t="s">
        <v>460</v>
      </c>
      <c r="G6" s="476">
        <f>'[19]Mur type-1.5'!J15</f>
        <v>0.06</v>
      </c>
      <c r="H6" s="476">
        <f>'[19]Mur type-2'!J15</f>
        <v>6.9999999999999993E-2</v>
      </c>
      <c r="I6" s="476">
        <f>'[19]Mur type-2.5'!J15</f>
        <v>8.0000000000000016E-2</v>
      </c>
      <c r="J6" s="476">
        <f>'[19]Mur type-3'!J15</f>
        <v>0.1</v>
      </c>
      <c r="K6" s="476">
        <f>'[19]Mur type-4'!J15</f>
        <v>0.13999999999999999</v>
      </c>
      <c r="L6" s="475" t="s">
        <v>458</v>
      </c>
    </row>
    <row r="7" spans="1:17" ht="17.25" customHeight="1">
      <c r="B7" s="1284" t="s">
        <v>461</v>
      </c>
      <c r="C7" s="1285"/>
      <c r="D7" s="1286"/>
      <c r="E7" s="477"/>
      <c r="F7" s="477"/>
      <c r="G7" s="477"/>
      <c r="H7" s="477"/>
      <c r="I7" s="477"/>
      <c r="J7" s="477"/>
      <c r="K7" s="477"/>
      <c r="L7" s="477"/>
      <c r="M7" s="477"/>
      <c r="N7" s="477"/>
      <c r="O7" s="477"/>
      <c r="P7" s="477"/>
    </row>
    <row r="8" spans="1:17" s="479" customFormat="1" ht="66" customHeight="1">
      <c r="A8" s="478" t="s">
        <v>462</v>
      </c>
      <c r="B8" s="478" t="s">
        <v>204</v>
      </c>
      <c r="C8" s="478" t="s">
        <v>205</v>
      </c>
      <c r="D8" s="478" t="s">
        <v>463</v>
      </c>
      <c r="E8" s="478" t="s">
        <v>464</v>
      </c>
      <c r="F8" s="478" t="s">
        <v>465</v>
      </c>
      <c r="G8" s="478" t="s">
        <v>466</v>
      </c>
      <c r="H8" s="478" t="s">
        <v>467</v>
      </c>
      <c r="I8" s="478" t="s">
        <v>468</v>
      </c>
      <c r="J8" s="478" t="s">
        <v>469</v>
      </c>
      <c r="K8" s="478" t="s">
        <v>470</v>
      </c>
      <c r="L8" s="478" t="s">
        <v>471</v>
      </c>
    </row>
    <row r="9" spans="1:17" ht="16.5" customHeight="1">
      <c r="A9" s="480" t="s">
        <v>472</v>
      </c>
      <c r="B9" s="480">
        <v>3705.66</v>
      </c>
      <c r="C9" s="480">
        <v>3741.78</v>
      </c>
      <c r="D9" s="480">
        <f t="shared" ref="D9:D15" si="0">C9-B9</f>
        <v>36.120000000000346</v>
      </c>
      <c r="E9" s="480" t="s">
        <v>473</v>
      </c>
      <c r="F9" s="480" t="s">
        <v>452</v>
      </c>
      <c r="G9" s="480" t="s">
        <v>453</v>
      </c>
      <c r="H9" s="480" t="s">
        <v>452</v>
      </c>
      <c r="I9" s="480">
        <f>(($G$5+$G$5)/2+$H$5)/2*D9</f>
        <v>55.986000000000537</v>
      </c>
      <c r="J9" s="480">
        <f>(($G$2+$G$2)/2+$H$2)/2*$D9</f>
        <v>2.8896000000000277</v>
      </c>
      <c r="K9" s="480">
        <f>(($G$6+$G$6)/2+$H$6)/2*$D9</f>
        <v>2.3478000000000225</v>
      </c>
      <c r="L9" s="480">
        <f>(($H$3+$G$3)/2+$G$3)/2*$D9</f>
        <v>216.72000000000207</v>
      </c>
      <c r="M9" s="481"/>
    </row>
    <row r="10" spans="1:17" ht="16.5" customHeight="1">
      <c r="A10" s="480" t="s">
        <v>474</v>
      </c>
      <c r="B10" s="480">
        <v>10120.9</v>
      </c>
      <c r="C10" s="480">
        <v>10156.66</v>
      </c>
      <c r="D10" s="480">
        <f t="shared" si="0"/>
        <v>35.760000000000218</v>
      </c>
      <c r="E10" s="480" t="s">
        <v>473</v>
      </c>
      <c r="F10" s="480" t="s">
        <v>453</v>
      </c>
      <c r="G10" s="480" t="s">
        <v>454</v>
      </c>
      <c r="H10" s="480" t="s">
        <v>452</v>
      </c>
      <c r="I10" s="480">
        <f>(($G$5+$G$5)/2+$J$5)/2*D10</f>
        <v>88.148400000000535</v>
      </c>
      <c r="J10" s="480">
        <f>(($G$2+$G$2)/2+$J$2)/2*$D10</f>
        <v>3.2184000000000195</v>
      </c>
      <c r="K10" s="480">
        <f>(($G$6+$G$6)/2+$J$6)/2*$D10</f>
        <v>2.8608000000000176</v>
      </c>
      <c r="L10" s="480">
        <f>(($G$3+$G$3)/2+$J$3)/2*$D10</f>
        <v>241.38000000000147</v>
      </c>
      <c r="M10" s="481"/>
    </row>
    <row r="11" spans="1:17" ht="16.5" customHeight="1">
      <c r="A11" s="480" t="s">
        <v>475</v>
      </c>
      <c r="B11" s="480">
        <v>10602.18</v>
      </c>
      <c r="C11" s="480">
        <v>10682.09</v>
      </c>
      <c r="D11" s="480">
        <f t="shared" si="0"/>
        <v>79.909999999999854</v>
      </c>
      <c r="E11" s="480" t="s">
        <v>476</v>
      </c>
      <c r="F11" s="480" t="s">
        <v>453</v>
      </c>
      <c r="G11" s="480" t="s">
        <v>455</v>
      </c>
      <c r="H11" s="480" t="s">
        <v>453</v>
      </c>
      <c r="I11" s="480">
        <f>(($H$5+$H$5)/2+$J$5)/2*D11</f>
        <v>214.55834999999959</v>
      </c>
      <c r="J11" s="480">
        <f>(($H$2+$H$2)/2+$J$2)/2*$D11</f>
        <v>7.1918999999999871</v>
      </c>
      <c r="K11" s="480">
        <f>(($H$6+$H$6)/2+$J$6)/2*$D11</f>
        <v>6.7923499999999875</v>
      </c>
      <c r="L11" s="480">
        <f>(($H$3+$H$3)/2+$J$3)/2*$D11</f>
        <v>539.39249999999902</v>
      </c>
      <c r="M11" s="481"/>
    </row>
    <row r="12" spans="1:17" ht="16.5" customHeight="1">
      <c r="A12" s="480" t="s">
        <v>477</v>
      </c>
      <c r="B12" s="480">
        <v>11821.89</v>
      </c>
      <c r="C12" s="480">
        <v>11897.7</v>
      </c>
      <c r="D12" s="480">
        <f t="shared" si="0"/>
        <v>75.81000000000131</v>
      </c>
      <c r="E12" s="480" t="s">
        <v>476</v>
      </c>
      <c r="F12" s="480" t="s">
        <v>454</v>
      </c>
      <c r="G12" s="480" t="s">
        <v>455</v>
      </c>
      <c r="H12" s="480" t="s">
        <v>454</v>
      </c>
      <c r="I12" s="480">
        <f>(($J$5+$I$5)/2+$I$5)/2*D12</f>
        <v>222.59711250000382</v>
      </c>
      <c r="J12" s="480">
        <f>(($J$2+$I$2)/2+$I$2)/2*$D12</f>
        <v>7.581000000000131</v>
      </c>
      <c r="K12" s="480">
        <f>(($J$6+$I$6)/2+$I$6)/2*$D12</f>
        <v>6.4438500000001131</v>
      </c>
      <c r="L12" s="480">
        <f>(($J$3+$I$3)/2+$I$3)/2*$D12</f>
        <v>568.57500000000982</v>
      </c>
      <c r="M12" s="481"/>
    </row>
    <row r="13" spans="1:17" ht="16.5" customHeight="1">
      <c r="A13" s="480" t="s">
        <v>478</v>
      </c>
      <c r="B13" s="480">
        <v>13949.16</v>
      </c>
      <c r="C13" s="480">
        <v>13989.56</v>
      </c>
      <c r="D13" s="480">
        <f t="shared" si="0"/>
        <v>40.399999999999636</v>
      </c>
      <c r="E13" s="480" t="s">
        <v>476</v>
      </c>
      <c r="F13" s="480" t="s">
        <v>453</v>
      </c>
      <c r="G13" s="480" t="s">
        <v>454</v>
      </c>
      <c r="H13" s="480" t="s">
        <v>453</v>
      </c>
      <c r="I13" s="480">
        <f>(($H$5+$H$5)/2+$I$5)/2*D13</f>
        <v>90.59699999999917</v>
      </c>
      <c r="J13" s="480">
        <f>(($H$2+$H$2)/2+$I$2)/2*$D13</f>
        <v>3.6359999999999673</v>
      </c>
      <c r="K13" s="480">
        <f>(($H$6+$H$6)/2+$I$6)/2*$D13</f>
        <v>3.0299999999999732</v>
      </c>
      <c r="L13" s="480">
        <f>(($H$3+$H$3)/2+$I$3)/2*$D13</f>
        <v>272.69999999999754</v>
      </c>
      <c r="M13" s="481"/>
    </row>
    <row r="14" spans="1:17" ht="16.5" customHeight="1">
      <c r="A14" s="480" t="s">
        <v>479</v>
      </c>
      <c r="B14" s="480">
        <v>15254.86</v>
      </c>
      <c r="C14" s="480">
        <v>15288.83</v>
      </c>
      <c r="D14" s="480">
        <f t="shared" si="0"/>
        <v>33.969999999999345</v>
      </c>
      <c r="E14" s="480" t="s">
        <v>473</v>
      </c>
      <c r="F14" s="480" t="s">
        <v>452</v>
      </c>
      <c r="G14" s="480" t="s">
        <v>453</v>
      </c>
      <c r="H14" s="480" t="s">
        <v>452</v>
      </c>
      <c r="I14" s="480">
        <f>(($G$5+$G$5)/2+$H$5)/2*D14</f>
        <v>52.653499999998985</v>
      </c>
      <c r="J14" s="480">
        <f>(($G$2+$H$2)/2+$G$2)/2*$D14</f>
        <v>2.7175999999999476</v>
      </c>
      <c r="K14" s="480">
        <f>(($G$6+$H$6)/2+$H$6)/2*$D14</f>
        <v>2.2929749999999558</v>
      </c>
      <c r="L14" s="480">
        <f>(($G$3+$H$3)/2+$G$3)/2*$D14</f>
        <v>203.81999999999607</v>
      </c>
      <c r="M14" s="481"/>
    </row>
    <row r="15" spans="1:17" ht="16.5" customHeight="1">
      <c r="A15" s="480" t="s">
        <v>480</v>
      </c>
      <c r="B15" s="480">
        <v>19998.939999999999</v>
      </c>
      <c r="C15" s="480">
        <v>20029.099999999999</v>
      </c>
      <c r="D15" s="480">
        <f t="shared" si="0"/>
        <v>30.159999999999854</v>
      </c>
      <c r="E15" s="480" t="s">
        <v>473</v>
      </c>
      <c r="F15" s="480" t="s">
        <v>455</v>
      </c>
      <c r="G15" s="480" t="s">
        <v>456</v>
      </c>
      <c r="H15" s="480" t="s">
        <v>455</v>
      </c>
      <c r="I15" s="480">
        <f>(($K$5+$J$5)/2+$J$5)/2*D15</f>
        <v>124.18379999999939</v>
      </c>
      <c r="J15" s="480">
        <f>(($K$2+$J$2)/2+$J$2)/2*$D15</f>
        <v>3.0159999999999858</v>
      </c>
      <c r="K15" s="480">
        <f>(($K$6+$J$6)/2+$J$6)/2*$D15</f>
        <v>3.3175999999999841</v>
      </c>
      <c r="L15" s="480">
        <f>(($K$3+$J$3)/2+$J$3)/2*$D15</f>
        <v>226.19999999999891</v>
      </c>
      <c r="M15" s="481"/>
    </row>
    <row r="16" spans="1:17" ht="18" customHeight="1">
      <c r="B16" s="482" t="s">
        <v>203</v>
      </c>
      <c r="C16" s="482"/>
      <c r="D16" s="483">
        <f>SUM(D9:D15)</f>
        <v>332.13000000000056</v>
      </c>
      <c r="E16" s="483"/>
      <c r="F16" s="483"/>
      <c r="G16" s="483"/>
      <c r="H16" s="483"/>
      <c r="I16" s="483">
        <f>SUM(I9:I15)</f>
        <v>848.72416250000197</v>
      </c>
      <c r="J16" s="483">
        <f>SUM(J9:J15)</f>
        <v>30.250500000000066</v>
      </c>
      <c r="K16" s="483">
        <f>SUM(K9:K15)</f>
        <v>27.085375000000056</v>
      </c>
      <c r="L16" s="483">
        <f>SUM(L9:L15)</f>
        <v>2268.7875000000049</v>
      </c>
      <c r="M16" s="484"/>
    </row>
    <row r="17" spans="1:16" ht="17.25" customHeight="1"/>
    <row r="18" spans="1:16" s="487" customFormat="1" ht="15.75">
      <c r="A18" s="1287" t="s">
        <v>451</v>
      </c>
      <c r="B18" s="1288"/>
      <c r="C18" s="1289"/>
      <c r="D18" s="485">
        <f>+D16</f>
        <v>332.13000000000056</v>
      </c>
      <c r="E18" s="486" t="s">
        <v>208</v>
      </c>
      <c r="I18" s="486"/>
      <c r="J18" s="486"/>
      <c r="K18" s="486"/>
      <c r="L18" s="486"/>
      <c r="M18" s="486"/>
      <c r="N18" s="486"/>
      <c r="O18" s="486"/>
      <c r="P18" s="486"/>
    </row>
  </sheetData>
  <mergeCells count="2">
    <mergeCell ref="B7:D7"/>
    <mergeCell ref="A18:C1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Page &amp;P de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34">
    <tabColor theme="3" tint="0.39997558519241921"/>
  </sheetPr>
  <dimension ref="A1:Q58"/>
  <sheetViews>
    <sheetView view="pageBreakPreview" zoomScaleNormal="75" zoomScaleSheetLayoutView="100" workbookViewId="0">
      <selection activeCell="A5" sqref="A5:G5"/>
    </sheetView>
  </sheetViews>
  <sheetFormatPr baseColWidth="10" defaultRowHeight="12.75"/>
  <cols>
    <col min="1" max="1" width="22.85546875" style="124" customWidth="1"/>
    <col min="2" max="2" width="40" style="4" customWidth="1"/>
    <col min="3" max="3" width="8.5703125" style="4" customWidth="1"/>
    <col min="4" max="4" width="11.42578125" style="6"/>
    <col min="5" max="5" width="14" style="6" customWidth="1"/>
    <col min="6" max="7" width="19.7109375" style="6" customWidth="1"/>
    <col min="8" max="8" width="15.5703125" style="6" bestFit="1" customWidth="1"/>
    <col min="9" max="9" width="15.5703125" style="4" bestFit="1" customWidth="1"/>
    <col min="10" max="10" width="11.42578125" style="4"/>
    <col min="11" max="11" width="30.28515625" style="4" bestFit="1" customWidth="1"/>
    <col min="12" max="12" width="17.85546875" style="4" customWidth="1"/>
    <col min="13" max="13" width="12.85546875" style="4" customWidth="1"/>
    <col min="14" max="14" width="14.42578125" style="4" customWidth="1"/>
    <col min="15" max="16384" width="11.42578125" style="4"/>
  </cols>
  <sheetData>
    <row r="1" spans="1:12" ht="18" customHeight="1">
      <c r="A1" s="175" t="s">
        <v>376</v>
      </c>
      <c r="B1" s="5"/>
      <c r="C1" s="5"/>
    </row>
    <row r="2" spans="1:12" ht="18" customHeight="1">
      <c r="A2" s="175" t="s">
        <v>377</v>
      </c>
    </row>
    <row r="3" spans="1:12" ht="18" customHeight="1">
      <c r="A3" s="1267" t="s">
        <v>378</v>
      </c>
      <c r="B3" s="1267"/>
      <c r="C3" s="1267"/>
      <c r="D3" s="1267"/>
      <c r="E3" s="1267"/>
      <c r="F3" s="1267"/>
      <c r="G3" s="1267"/>
    </row>
    <row r="4" spans="1:12" ht="15" customHeight="1">
      <c r="A4" s="169"/>
      <c r="B4" s="169"/>
      <c r="C4" s="169"/>
      <c r="D4" s="169"/>
      <c r="E4" s="169"/>
      <c r="F4" s="169"/>
      <c r="G4" s="169"/>
    </row>
    <row r="5" spans="1:12" ht="18.75">
      <c r="A5" s="1277" t="s">
        <v>423</v>
      </c>
      <c r="B5" s="1277"/>
      <c r="C5" s="1277"/>
      <c r="D5" s="1277"/>
      <c r="E5" s="1277"/>
      <c r="F5" s="1277"/>
      <c r="G5" s="1277"/>
    </row>
    <row r="6" spans="1:12" ht="9.75" customHeight="1">
      <c r="A6" s="125"/>
      <c r="B6" s="125"/>
      <c r="C6" s="125"/>
      <c r="D6" s="125"/>
      <c r="E6" s="125"/>
      <c r="F6" s="125"/>
      <c r="G6" s="125"/>
    </row>
    <row r="7" spans="1:12" ht="23.25" customHeight="1">
      <c r="A7" s="126"/>
      <c r="B7" s="1278" t="s">
        <v>238</v>
      </c>
      <c r="C7" s="1278"/>
      <c r="D7" s="1278"/>
      <c r="E7" s="1278"/>
      <c r="F7" s="1278"/>
      <c r="G7" s="443"/>
      <c r="K7" s="4">
        <v>2033</v>
      </c>
      <c r="L7" s="4">
        <v>33257</v>
      </c>
    </row>
    <row r="8" spans="1:12" ht="9.75" customHeight="1" thickBot="1">
      <c r="A8" s="126"/>
      <c r="B8" s="197"/>
      <c r="C8" s="197"/>
      <c r="D8" s="197"/>
      <c r="E8" s="197"/>
      <c r="F8" s="197"/>
      <c r="G8" s="443"/>
      <c r="K8" s="4">
        <v>6714</v>
      </c>
      <c r="L8" s="4">
        <v>36820</v>
      </c>
    </row>
    <row r="9" spans="1:12" s="130" customFormat="1" ht="24.95" customHeight="1" thickTop="1" thickBot="1">
      <c r="A9" s="127" t="s">
        <v>360</v>
      </c>
      <c r="B9" s="128" t="s">
        <v>239</v>
      </c>
      <c r="C9" s="128" t="s">
        <v>240</v>
      </c>
      <c r="D9" s="128" t="s">
        <v>241</v>
      </c>
      <c r="E9" s="128" t="s">
        <v>242</v>
      </c>
      <c r="F9" s="128" t="s">
        <v>243</v>
      </c>
      <c r="G9" s="129" t="s">
        <v>153</v>
      </c>
      <c r="K9" s="130">
        <v>6807</v>
      </c>
      <c r="L9" s="130">
        <v>38786</v>
      </c>
    </row>
    <row r="10" spans="1:12" s="242" customFormat="1" ht="19.5" thickTop="1">
      <c r="A10" s="239" t="s">
        <v>244</v>
      </c>
      <c r="B10" s="240"/>
      <c r="C10" s="240"/>
      <c r="D10" s="240"/>
      <c r="E10" s="240"/>
      <c r="F10" s="240"/>
      <c r="G10" s="444"/>
      <c r="H10" s="241"/>
      <c r="K10" s="242">
        <v>8253</v>
      </c>
      <c r="L10" s="242">
        <v>37213</v>
      </c>
    </row>
    <row r="11" spans="1:12" s="242" customFormat="1" ht="20.100000000000001" customHeight="1">
      <c r="A11" s="243" t="s">
        <v>245</v>
      </c>
      <c r="B11" s="244" t="s">
        <v>246</v>
      </c>
      <c r="C11" s="245" t="s">
        <v>247</v>
      </c>
      <c r="D11" s="429">
        <v>1</v>
      </c>
      <c r="E11" s="429">
        <v>50000</v>
      </c>
      <c r="F11" s="429">
        <f>+D11*E11</f>
        <v>50000</v>
      </c>
      <c r="G11" s="445"/>
      <c r="H11" s="246"/>
      <c r="I11" s="176"/>
    </row>
    <row r="12" spans="1:12" s="242" customFormat="1" ht="20.100000000000001" customHeight="1">
      <c r="A12" s="243" t="s">
        <v>248</v>
      </c>
      <c r="B12" s="244" t="s">
        <v>249</v>
      </c>
      <c r="C12" s="245" t="s">
        <v>247</v>
      </c>
      <c r="D12" s="429">
        <v>1</v>
      </c>
      <c r="E12" s="429">
        <v>72000</v>
      </c>
      <c r="F12" s="429">
        <f>+D12*E12</f>
        <v>72000</v>
      </c>
      <c r="G12" s="445"/>
      <c r="H12" s="246"/>
      <c r="I12" s="176"/>
    </row>
    <row r="13" spans="1:12" s="242" customFormat="1" ht="18.75">
      <c r="A13" s="243"/>
      <c r="B13" s="244"/>
      <c r="C13" s="245"/>
      <c r="D13" s="429"/>
      <c r="E13" s="429"/>
      <c r="F13" s="439"/>
      <c r="G13" s="446">
        <f>SUM(F10:F12)</f>
        <v>122000</v>
      </c>
      <c r="H13" s="246"/>
      <c r="I13" s="176"/>
    </row>
    <row r="14" spans="1:12" s="383" customFormat="1" ht="18.75">
      <c r="A14" s="387" t="s">
        <v>250</v>
      </c>
      <c r="B14" s="388"/>
      <c r="C14" s="389"/>
      <c r="D14" s="390"/>
      <c r="E14" s="390"/>
      <c r="F14" s="390"/>
      <c r="G14" s="447"/>
    </row>
    <row r="15" spans="1:12" s="383" customFormat="1" ht="20.100000000000001" customHeight="1">
      <c r="A15" s="384" t="s">
        <v>251</v>
      </c>
      <c r="B15" s="385" t="s">
        <v>448</v>
      </c>
      <c r="C15" s="386" t="s">
        <v>252</v>
      </c>
      <c r="D15" s="430">
        <v>146090</v>
      </c>
      <c r="E15" s="431">
        <v>30</v>
      </c>
      <c r="F15" s="431">
        <f>+D15*E15</f>
        <v>4382700</v>
      </c>
      <c r="G15" s="448"/>
    </row>
    <row r="16" spans="1:12" s="383" customFormat="1" ht="20.100000000000001" customHeight="1">
      <c r="A16" s="384" t="s">
        <v>251</v>
      </c>
      <c r="B16" s="385" t="s">
        <v>447</v>
      </c>
      <c r="C16" s="386" t="s">
        <v>252</v>
      </c>
      <c r="D16" s="430">
        <v>23850</v>
      </c>
      <c r="E16" s="431">
        <v>25</v>
      </c>
      <c r="F16" s="431">
        <f>+D16*E16</f>
        <v>596250</v>
      </c>
      <c r="G16" s="448"/>
    </row>
    <row r="17" spans="1:15" s="383" customFormat="1" ht="18.75">
      <c r="A17" s="384"/>
      <c r="B17" s="385"/>
      <c r="C17" s="386"/>
      <c r="D17" s="431"/>
      <c r="E17" s="431"/>
      <c r="F17" s="440"/>
      <c r="G17" s="449">
        <f>SUM(F15:F16)</f>
        <v>4978950</v>
      </c>
    </row>
    <row r="18" spans="1:15" s="242" customFormat="1" ht="18.75">
      <c r="A18" s="247" t="s">
        <v>253</v>
      </c>
      <c r="B18" s="248"/>
      <c r="C18" s="248"/>
      <c r="D18" s="432"/>
      <c r="E18" s="432"/>
      <c r="F18" s="432"/>
      <c r="G18" s="450"/>
      <c r="H18" s="241"/>
      <c r="I18" s="241">
        <v>106126.0999999999</v>
      </c>
      <c r="J18" s="242">
        <v>207928.2000000001</v>
      </c>
    </row>
    <row r="19" spans="1:15" ht="20.100000000000001" customHeight="1">
      <c r="A19" s="131" t="s">
        <v>254</v>
      </c>
      <c r="B19" s="137" t="s">
        <v>374</v>
      </c>
      <c r="C19" s="133" t="s">
        <v>208</v>
      </c>
      <c r="D19" s="151" t="e">
        <f>ROUND(H19,0)</f>
        <v>#REF!</v>
      </c>
      <c r="E19" s="151">
        <v>1200</v>
      </c>
      <c r="F19" s="151" t="e">
        <f t="shared" ref="F19:F26" si="0">+D19*E19</f>
        <v>#REF!</v>
      </c>
      <c r="G19" s="451"/>
      <c r="H19" s="237" t="e">
        <f>'avant-metree-assai-Buse (2)'!#REF!</f>
        <v>#REF!</v>
      </c>
    </row>
    <row r="20" spans="1:15" ht="20.100000000000001" customHeight="1">
      <c r="A20" s="131" t="s">
        <v>255</v>
      </c>
      <c r="B20" s="137" t="s">
        <v>375</v>
      </c>
      <c r="C20" s="133" t="s">
        <v>208</v>
      </c>
      <c r="D20" s="151">
        <f t="shared" ref="D20:D26" si="1">ROUND(H20,0)</f>
        <v>10</v>
      </c>
      <c r="E20" s="151">
        <v>900</v>
      </c>
      <c r="F20" s="151">
        <f t="shared" si="0"/>
        <v>9000</v>
      </c>
      <c r="G20" s="451"/>
      <c r="H20" s="237">
        <v>10</v>
      </c>
    </row>
    <row r="21" spans="1:15" s="393" customFormat="1" ht="20.100000000000001" customHeight="1">
      <c r="A21" s="394" t="s">
        <v>372</v>
      </c>
      <c r="B21" s="396" t="s">
        <v>397</v>
      </c>
      <c r="C21" s="395" t="s">
        <v>252</v>
      </c>
      <c r="D21" s="151" t="e">
        <f t="shared" si="1"/>
        <v>#REF!</v>
      </c>
      <c r="E21" s="436">
        <v>30</v>
      </c>
      <c r="F21" s="436" t="e">
        <f t="shared" si="0"/>
        <v>#REF!</v>
      </c>
      <c r="G21" s="452"/>
      <c r="H21" s="425" t="e">
        <f>'avant-metree-assai-Buse (2)'!#REF!+'avant-metree-assai-Dalot'!K44</f>
        <v>#REF!</v>
      </c>
      <c r="I21" s="425"/>
    </row>
    <row r="22" spans="1:15" s="393" customFormat="1" ht="20.100000000000001" customHeight="1">
      <c r="A22" s="394" t="s">
        <v>263</v>
      </c>
      <c r="B22" s="396" t="s">
        <v>398</v>
      </c>
      <c r="C22" s="395" t="s">
        <v>252</v>
      </c>
      <c r="D22" s="151" t="e">
        <f t="shared" si="1"/>
        <v>#REF!</v>
      </c>
      <c r="E22" s="436">
        <v>35</v>
      </c>
      <c r="F22" s="436" t="e">
        <f t="shared" si="0"/>
        <v>#REF!</v>
      </c>
      <c r="G22" s="452"/>
      <c r="H22" s="425" t="e">
        <f>'avant-metree-assai-Buse (2)'!#REF!+'avant-metree-assai-Dalot'!L44</f>
        <v>#REF!</v>
      </c>
      <c r="I22" s="425"/>
    </row>
    <row r="23" spans="1:15" ht="20.100000000000001" customHeight="1">
      <c r="A23" s="131" t="s">
        <v>256</v>
      </c>
      <c r="B23" s="132" t="s">
        <v>361</v>
      </c>
      <c r="C23" s="133" t="s">
        <v>252</v>
      </c>
      <c r="D23" s="151" t="e">
        <f t="shared" si="1"/>
        <v>#REF!</v>
      </c>
      <c r="E23" s="151">
        <v>800</v>
      </c>
      <c r="F23" s="151" t="e">
        <f t="shared" si="0"/>
        <v>#REF!</v>
      </c>
      <c r="G23" s="451"/>
      <c r="H23" s="398" t="e">
        <f>'avant-metree-assai-Buse (2)'!#REF!+'avant-metree-assai-Dalot'!M44</f>
        <v>#REF!</v>
      </c>
      <c r="L23" s="140"/>
      <c r="M23" s="141"/>
      <c r="N23" s="141" t="s">
        <v>135</v>
      </c>
    </row>
    <row r="24" spans="1:15" ht="20.100000000000001" customHeight="1">
      <c r="A24" s="131" t="s">
        <v>258</v>
      </c>
      <c r="B24" s="132" t="s">
        <v>362</v>
      </c>
      <c r="C24" s="133" t="s">
        <v>252</v>
      </c>
      <c r="D24" s="151" t="e">
        <f t="shared" si="1"/>
        <v>#REF!</v>
      </c>
      <c r="E24" s="151">
        <v>1300</v>
      </c>
      <c r="F24" s="151" t="e">
        <f t="shared" si="0"/>
        <v>#REF!</v>
      </c>
      <c r="G24" s="451"/>
      <c r="H24" s="398" t="e">
        <f>'avant-metree-assai-Buse (2)'!#REF!+'avant-metree-assai-Dalot'!N44</f>
        <v>#REF!</v>
      </c>
      <c r="L24" s="140" t="s">
        <v>257</v>
      </c>
      <c r="M24" s="141"/>
      <c r="N24" s="141" t="s">
        <v>23</v>
      </c>
    </row>
    <row r="25" spans="1:15" ht="20.100000000000001" customHeight="1">
      <c r="A25" s="131" t="s">
        <v>372</v>
      </c>
      <c r="B25" s="132" t="s">
        <v>259</v>
      </c>
      <c r="C25" s="133" t="s">
        <v>260</v>
      </c>
      <c r="D25" s="151" t="e">
        <f t="shared" si="1"/>
        <v>#REF!</v>
      </c>
      <c r="E25" s="151">
        <v>15</v>
      </c>
      <c r="F25" s="151" t="e">
        <f t="shared" si="0"/>
        <v>#REF!</v>
      </c>
      <c r="G25" s="451"/>
      <c r="H25" s="398" t="e">
        <f>'avant-metree-assai-Buse (2)'!#REF!+'avant-metree-assai-Dalot'!O44</f>
        <v>#REF!</v>
      </c>
      <c r="K25" s="142"/>
      <c r="L25" s="140" t="s">
        <v>261</v>
      </c>
      <c r="M25" s="141"/>
      <c r="N25" s="141" t="s">
        <v>262</v>
      </c>
    </row>
    <row r="26" spans="1:15" ht="20.100000000000001" customHeight="1">
      <c r="A26" s="131" t="s">
        <v>263</v>
      </c>
      <c r="B26" s="132" t="s">
        <v>264</v>
      </c>
      <c r="C26" s="133" t="s">
        <v>208</v>
      </c>
      <c r="D26" s="151" t="e">
        <f t="shared" si="1"/>
        <v>#REF!</v>
      </c>
      <c r="E26" s="151">
        <v>450</v>
      </c>
      <c r="F26" s="151" t="e">
        <f t="shared" si="0"/>
        <v>#REF!</v>
      </c>
      <c r="G26" s="451"/>
      <c r="H26" s="461" t="e">
        <f>#REF!</f>
        <v>#REF!</v>
      </c>
      <c r="K26" s="1290" t="s">
        <v>440</v>
      </c>
      <c r="L26" s="1290"/>
      <c r="M26" s="1290"/>
      <c r="N26" s="1290"/>
      <c r="O26" s="1290"/>
    </row>
    <row r="27" spans="1:15" ht="20.100000000000001" customHeight="1">
      <c r="A27" s="131" t="s">
        <v>439</v>
      </c>
      <c r="B27" s="132" t="s">
        <v>449</v>
      </c>
      <c r="C27" s="133" t="s">
        <v>441</v>
      </c>
      <c r="D27" s="428">
        <v>34</v>
      </c>
      <c r="E27" s="151">
        <v>2500</v>
      </c>
      <c r="F27" s="151">
        <f>+D27*E27</f>
        <v>85000</v>
      </c>
      <c r="G27" s="453"/>
      <c r="K27" s="420" t="s">
        <v>444</v>
      </c>
      <c r="L27" s="422" t="s">
        <v>442</v>
      </c>
      <c r="M27" s="423">
        <v>44</v>
      </c>
      <c r="N27" s="421" t="s">
        <v>443</v>
      </c>
      <c r="O27" s="421">
        <v>2</v>
      </c>
    </row>
    <row r="28" spans="1:15" ht="18.75">
      <c r="A28" s="131"/>
      <c r="B28" s="143"/>
      <c r="C28" s="133"/>
      <c r="D28" s="151"/>
      <c r="E28" s="151"/>
      <c r="F28" s="441"/>
      <c r="G28" s="454" t="e">
        <f>SUM(F19:F27)</f>
        <v>#REF!</v>
      </c>
      <c r="I28" s="303" t="e">
        <f>G28/22*1.2</f>
        <v>#REF!</v>
      </c>
      <c r="K28" s="420" t="s">
        <v>445</v>
      </c>
      <c r="L28" s="422" t="s">
        <v>442</v>
      </c>
      <c r="M28" s="423">
        <v>23</v>
      </c>
      <c r="N28" s="421" t="s">
        <v>443</v>
      </c>
      <c r="O28" s="421">
        <v>5</v>
      </c>
    </row>
    <row r="29" spans="1:15" ht="18.75">
      <c r="A29" s="134" t="s">
        <v>265</v>
      </c>
      <c r="B29" s="135"/>
      <c r="C29" s="135"/>
      <c r="D29" s="433"/>
      <c r="E29" s="433"/>
      <c r="F29" s="433"/>
      <c r="G29" s="455"/>
      <c r="K29" s="142"/>
      <c r="L29" s="145"/>
      <c r="M29" s="145"/>
      <c r="N29" s="145"/>
      <c r="O29" s="426">
        <f>M27+O27+M28+O28</f>
        <v>74</v>
      </c>
    </row>
    <row r="30" spans="1:15" ht="20.100000000000001" customHeight="1">
      <c r="A30" s="131" t="s">
        <v>266</v>
      </c>
      <c r="B30" s="132" t="s">
        <v>446</v>
      </c>
      <c r="C30" s="133" t="s">
        <v>252</v>
      </c>
      <c r="D30" s="151">
        <f t="shared" ref="D30:D35" si="2">ROUND(H30,0)</f>
        <v>17781</v>
      </c>
      <c r="E30" s="151">
        <v>120</v>
      </c>
      <c r="F30" s="151">
        <f t="shared" ref="F30:F35" si="3">+D30*E30</f>
        <v>2133720</v>
      </c>
      <c r="G30" s="451"/>
      <c r="H30" s="424">
        <f>'avant métre coprs chaussee'!C31</f>
        <v>17780.939999999999</v>
      </c>
      <c r="I30" s="146"/>
      <c r="J30" s="139"/>
      <c r="K30" s="136"/>
      <c r="L30" s="136"/>
    </row>
    <row r="31" spans="1:15" ht="20.100000000000001" customHeight="1">
      <c r="A31" s="131" t="s">
        <v>267</v>
      </c>
      <c r="B31" s="143" t="s">
        <v>268</v>
      </c>
      <c r="C31" s="133" t="s">
        <v>252</v>
      </c>
      <c r="D31" s="151">
        <f t="shared" si="2"/>
        <v>49643</v>
      </c>
      <c r="E31" s="151">
        <v>160</v>
      </c>
      <c r="F31" s="151">
        <f t="shared" si="3"/>
        <v>7942880</v>
      </c>
      <c r="G31" s="451"/>
      <c r="H31" s="424">
        <f>'avant métre coprs chaussee'!I25</f>
        <v>49642.740000000005</v>
      </c>
      <c r="I31" s="147">
        <f>'avant métre coprs chaussee'!I25</f>
        <v>49642.740000000005</v>
      </c>
    </row>
    <row r="32" spans="1:15" ht="20.100000000000001" customHeight="1">
      <c r="A32" s="131" t="s">
        <v>269</v>
      </c>
      <c r="B32" s="143" t="s">
        <v>363</v>
      </c>
      <c r="C32" s="133" t="s">
        <v>252</v>
      </c>
      <c r="D32" s="151">
        <f t="shared" si="2"/>
        <v>24667</v>
      </c>
      <c r="E32" s="151">
        <v>190</v>
      </c>
      <c r="F32" s="151">
        <f t="shared" si="3"/>
        <v>4686730</v>
      </c>
      <c r="G32" s="451"/>
      <c r="H32" s="424">
        <f>'avant métre coprs chaussee'!I27</f>
        <v>24667.200000000001</v>
      </c>
      <c r="I32" s="147">
        <f>'avant métre coprs chaussee'!I27</f>
        <v>24667.200000000001</v>
      </c>
    </row>
    <row r="33" spans="1:15" ht="20.100000000000001" customHeight="1">
      <c r="A33" s="131" t="s">
        <v>270</v>
      </c>
      <c r="B33" s="143" t="s">
        <v>424</v>
      </c>
      <c r="C33" s="133" t="s">
        <v>252</v>
      </c>
      <c r="D33" s="151">
        <f t="shared" si="2"/>
        <v>17678</v>
      </c>
      <c r="E33" s="151">
        <v>130</v>
      </c>
      <c r="F33" s="151">
        <f t="shared" si="3"/>
        <v>2298140</v>
      </c>
      <c r="G33" s="451"/>
      <c r="H33" s="424">
        <f>'avant métre coprs chaussee'!I29</f>
        <v>17678.16</v>
      </c>
      <c r="I33" s="147">
        <f>'avant métre coprs chaussee'!I29</f>
        <v>17678.16</v>
      </c>
    </row>
    <row r="34" spans="1:15" ht="20.100000000000001" customHeight="1">
      <c r="A34" s="131" t="s">
        <v>271</v>
      </c>
      <c r="B34" s="132" t="s">
        <v>364</v>
      </c>
      <c r="C34" s="133" t="s">
        <v>272</v>
      </c>
      <c r="D34" s="151">
        <f t="shared" si="2"/>
        <v>185</v>
      </c>
      <c r="E34" s="151">
        <v>7500</v>
      </c>
      <c r="F34" s="151">
        <f t="shared" si="3"/>
        <v>1387500</v>
      </c>
      <c r="G34" s="451"/>
      <c r="H34" s="425">
        <f>+'avant métre coprs chaussee'!G36</f>
        <v>185.00399999999999</v>
      </c>
      <c r="I34" s="148">
        <f>'avant métre coprs chaussee'!G36</f>
        <v>185.00399999999999</v>
      </c>
    </row>
    <row r="35" spans="1:15" ht="23.25" customHeight="1">
      <c r="A35" s="131" t="s">
        <v>273</v>
      </c>
      <c r="B35" s="149" t="s">
        <v>365</v>
      </c>
      <c r="C35" s="133" t="s">
        <v>274</v>
      </c>
      <c r="D35" s="151">
        <f t="shared" si="2"/>
        <v>123336</v>
      </c>
      <c r="E35" s="151">
        <v>35</v>
      </c>
      <c r="F35" s="151">
        <f t="shared" si="3"/>
        <v>4316760</v>
      </c>
      <c r="G35" s="451"/>
      <c r="H35" s="424">
        <f>+'avant métre coprs chaussee'!K35</f>
        <v>123336</v>
      </c>
      <c r="I35" s="147">
        <f>'avant métre coprs chaussee'!C35</f>
        <v>123336</v>
      </c>
    </row>
    <row r="36" spans="1:15" ht="18.75">
      <c r="A36" s="131"/>
      <c r="B36" s="132"/>
      <c r="C36" s="133"/>
      <c r="D36" s="151"/>
      <c r="E36" s="151"/>
      <c r="F36" s="441"/>
      <c r="G36" s="454">
        <f>SUM(F29:F35)</f>
        <v>22765730</v>
      </c>
      <c r="H36" s="424">
        <f>7*0.2*220+6.5*0.3*180+6.5*0.1*150+7*35+7*12</f>
        <v>1085.5</v>
      </c>
      <c r="I36" s="147"/>
    </row>
    <row r="37" spans="1:15" ht="18.75">
      <c r="A37" s="134" t="s">
        <v>366</v>
      </c>
      <c r="B37" s="135"/>
      <c r="C37" s="135"/>
      <c r="D37" s="433"/>
      <c r="E37" s="433"/>
      <c r="F37" s="433"/>
      <c r="G37" s="455"/>
      <c r="I37" s="6"/>
    </row>
    <row r="38" spans="1:15" ht="20.100000000000001" customHeight="1">
      <c r="A38" s="131" t="s">
        <v>276</v>
      </c>
      <c r="B38" s="143" t="s">
        <v>370</v>
      </c>
      <c r="C38" s="133" t="s">
        <v>279</v>
      </c>
      <c r="D38" s="138">
        <v>1</v>
      </c>
      <c r="E38" s="151">
        <v>40000</v>
      </c>
      <c r="F38" s="151">
        <f>+D38*E38</f>
        <v>40000</v>
      </c>
      <c r="G38" s="451"/>
      <c r="H38" s="144"/>
      <c r="I38" s="7"/>
      <c r="L38" s="145"/>
      <c r="M38" s="145"/>
      <c r="N38" s="145"/>
      <c r="O38" s="145"/>
    </row>
    <row r="39" spans="1:15" ht="20.100000000000001" customHeight="1">
      <c r="A39" s="131"/>
      <c r="B39" s="143"/>
      <c r="C39" s="133"/>
      <c r="D39" s="138"/>
      <c r="E39" s="151"/>
      <c r="F39" s="441"/>
      <c r="G39" s="454">
        <f>SUM(F38:F38)</f>
        <v>40000</v>
      </c>
      <c r="H39" s="144"/>
      <c r="I39" s="7"/>
      <c r="L39" s="145"/>
      <c r="M39" s="145"/>
      <c r="N39" s="145"/>
      <c r="O39" s="145"/>
    </row>
    <row r="40" spans="1:15" ht="18.75">
      <c r="A40" s="134" t="s">
        <v>275</v>
      </c>
      <c r="B40" s="135"/>
      <c r="C40" s="135"/>
      <c r="D40" s="433"/>
      <c r="E40" s="433"/>
      <c r="F40" s="433"/>
      <c r="G40" s="455"/>
      <c r="I40" s="6"/>
    </row>
    <row r="41" spans="1:15" ht="20.100000000000001" customHeight="1">
      <c r="A41" s="131"/>
      <c r="B41" s="143" t="s">
        <v>373</v>
      </c>
      <c r="C41" s="133" t="s">
        <v>252</v>
      </c>
      <c r="D41" s="138">
        <v>5885</v>
      </c>
      <c r="E41" s="151">
        <v>350</v>
      </c>
      <c r="F41" s="151">
        <f>D41*E41</f>
        <v>2059750</v>
      </c>
      <c r="G41" s="451"/>
      <c r="H41" s="144" t="e">
        <f>#REF!+'avant-metree-assai-Buse (2)'!#REF!+'avant-metree-assai-Dalot'!P44</f>
        <v>#REF!</v>
      </c>
      <c r="I41" s="7" t="e">
        <f>+#REF!</f>
        <v>#REF!</v>
      </c>
      <c r="L41" s="145"/>
      <c r="M41" s="145"/>
      <c r="N41" s="145"/>
      <c r="O41" s="145"/>
    </row>
    <row r="42" spans="1:15" ht="20.100000000000001" customHeight="1">
      <c r="A42" s="4"/>
      <c r="B42" s="427"/>
      <c r="C42" s="427"/>
      <c r="D42" s="434"/>
      <c r="E42" s="437"/>
      <c r="F42" s="434"/>
      <c r="G42" s="456">
        <f>SUM(F41:F41)</f>
        <v>2059750</v>
      </c>
      <c r="H42" s="144"/>
      <c r="I42" s="7"/>
      <c r="L42" s="145"/>
      <c r="M42" s="145"/>
      <c r="N42" s="145"/>
      <c r="O42" s="145"/>
    </row>
    <row r="43" spans="1:15" s="383" customFormat="1" ht="20.100000000000001" customHeight="1">
      <c r="A43" s="387" t="s">
        <v>399</v>
      </c>
      <c r="B43" s="391"/>
      <c r="C43" s="386"/>
      <c r="D43" s="431"/>
      <c r="E43" s="431"/>
      <c r="F43" s="431"/>
      <c r="G43" s="449"/>
      <c r="H43" s="392"/>
      <c r="I43" s="392"/>
    </row>
    <row r="44" spans="1:15" s="383" customFormat="1" ht="20.100000000000001" customHeight="1">
      <c r="A44" s="384" t="s">
        <v>367</v>
      </c>
      <c r="B44" s="385" t="s">
        <v>395</v>
      </c>
      <c r="C44" s="386" t="s">
        <v>252</v>
      </c>
      <c r="D44" s="431">
        <v>28</v>
      </c>
      <c r="E44" s="431">
        <v>800</v>
      </c>
      <c r="F44" s="431">
        <f>+D44*E44</f>
        <v>22400</v>
      </c>
      <c r="G44" s="457"/>
      <c r="H44" s="425">
        <f>+'[20]Mur soutenement'!$K$16</f>
        <v>27.085375000000056</v>
      </c>
      <c r="I44" s="392"/>
    </row>
    <row r="45" spans="1:15" s="383" customFormat="1" ht="20.100000000000001" customHeight="1">
      <c r="A45" s="384" t="s">
        <v>400</v>
      </c>
      <c r="B45" s="385" t="s">
        <v>394</v>
      </c>
      <c r="C45" s="386" t="s">
        <v>252</v>
      </c>
      <c r="D45" s="431">
        <v>32</v>
      </c>
      <c r="E45" s="431">
        <v>1300</v>
      </c>
      <c r="F45" s="431">
        <f>+D45*E45</f>
        <v>41600</v>
      </c>
      <c r="G45" s="457"/>
      <c r="H45" s="425">
        <f>+'[20]Mur soutenement'!$J$16</f>
        <v>30.250500000000066</v>
      </c>
      <c r="I45" s="392"/>
    </row>
    <row r="46" spans="1:15" s="383" customFormat="1" ht="20.100000000000001" customHeight="1">
      <c r="A46" s="384" t="s">
        <v>401</v>
      </c>
      <c r="B46" s="391" t="s">
        <v>402</v>
      </c>
      <c r="C46" s="386" t="s">
        <v>252</v>
      </c>
      <c r="D46" s="431">
        <v>850</v>
      </c>
      <c r="E46" s="431">
        <v>350</v>
      </c>
      <c r="F46" s="431">
        <f>+D46*E46</f>
        <v>297500</v>
      </c>
      <c r="G46" s="457"/>
      <c r="H46" s="425">
        <f>+'[20]Mur soutenement'!$I$16</f>
        <v>848.72416250000197</v>
      </c>
      <c r="I46" s="392"/>
    </row>
    <row r="47" spans="1:15" s="383" customFormat="1" ht="20.100000000000001" customHeight="1">
      <c r="A47" s="384" t="s">
        <v>401</v>
      </c>
      <c r="B47" s="385" t="s">
        <v>396</v>
      </c>
      <c r="C47" s="386" t="s">
        <v>260</v>
      </c>
      <c r="D47" s="431">
        <v>2275</v>
      </c>
      <c r="E47" s="431">
        <v>15</v>
      </c>
      <c r="F47" s="431">
        <f>+D47*E47</f>
        <v>34125</v>
      </c>
      <c r="G47" s="457"/>
      <c r="H47" s="425">
        <f>+'[20]Mur soutenement'!$L$16</f>
        <v>2268.7875000000049</v>
      </c>
      <c r="I47" s="392"/>
    </row>
    <row r="48" spans="1:15" s="383" customFormat="1" ht="20.100000000000001" customHeight="1">
      <c r="A48" s="384"/>
      <c r="B48" s="391"/>
      <c r="C48" s="386"/>
      <c r="D48" s="431"/>
      <c r="E48" s="438"/>
      <c r="F48" s="442"/>
      <c r="G48" s="454">
        <f>SUM(F44:F47)</f>
        <v>395625</v>
      </c>
      <c r="H48" s="392"/>
      <c r="I48" s="392">
        <v>3930</v>
      </c>
      <c r="J48" s="383">
        <f>I48*3000</f>
        <v>11790000</v>
      </c>
    </row>
    <row r="49" spans="1:17" ht="18.75">
      <c r="A49" s="134" t="s">
        <v>277</v>
      </c>
      <c r="B49" s="132"/>
      <c r="C49" s="133"/>
      <c r="D49" s="151"/>
      <c r="E49" s="151"/>
      <c r="F49" s="135"/>
      <c r="G49" s="458"/>
      <c r="H49" s="238"/>
      <c r="I49" s="150"/>
      <c r="J49" s="150"/>
      <c r="L49" s="6"/>
      <c r="M49" s="6"/>
      <c r="N49" s="6"/>
      <c r="O49" s="6"/>
    </row>
    <row r="50" spans="1:17" ht="20.100000000000001" customHeight="1">
      <c r="A50" s="131" t="s">
        <v>368</v>
      </c>
      <c r="B50" s="143" t="s">
        <v>278</v>
      </c>
      <c r="C50" s="133" t="s">
        <v>279</v>
      </c>
      <c r="D50" s="151">
        <v>2</v>
      </c>
      <c r="E50" s="151">
        <v>1400</v>
      </c>
      <c r="F50" s="151">
        <f>+D50*E50</f>
        <v>2800</v>
      </c>
      <c r="G50" s="451"/>
      <c r="H50" s="238"/>
      <c r="I50" s="152"/>
      <c r="J50" s="150"/>
      <c r="K50" s="153"/>
      <c r="L50" s="31"/>
      <c r="M50" s="31"/>
      <c r="N50" s="31"/>
      <c r="O50" s="31"/>
      <c r="P50" s="153"/>
      <c r="Q50" s="153"/>
    </row>
    <row r="51" spans="1:17" ht="20.100000000000001" customHeight="1">
      <c r="A51" s="131" t="s">
        <v>369</v>
      </c>
      <c r="B51" s="143" t="s">
        <v>280</v>
      </c>
      <c r="C51" s="133" t="s">
        <v>279</v>
      </c>
      <c r="D51" s="151">
        <v>3</v>
      </c>
      <c r="E51" s="151">
        <v>2500</v>
      </c>
      <c r="F51" s="151">
        <f>+D51*E51</f>
        <v>7500</v>
      </c>
      <c r="G51" s="451"/>
      <c r="I51" s="152"/>
      <c r="J51" s="150"/>
      <c r="K51" s="153"/>
      <c r="L51" s="31"/>
      <c r="M51" s="31"/>
      <c r="N51" s="31"/>
      <c r="O51" s="31"/>
      <c r="P51" s="153"/>
      <c r="Q51" s="153"/>
    </row>
    <row r="52" spans="1:17" ht="18" customHeight="1">
      <c r="A52" s="131"/>
      <c r="B52" s="143"/>
      <c r="C52" s="133"/>
      <c r="D52" s="151"/>
      <c r="E52" s="151"/>
      <c r="F52" s="151"/>
      <c r="G52" s="454">
        <f>SUM(F49:F51)</f>
        <v>10300</v>
      </c>
      <c r="H52" s="238"/>
      <c r="I52" s="152"/>
      <c r="J52" s="150"/>
      <c r="K52" s="153"/>
      <c r="L52" s="31"/>
      <c r="M52" s="31"/>
      <c r="N52" s="31"/>
      <c r="O52" s="31"/>
      <c r="P52" s="153"/>
      <c r="Q52" s="153"/>
    </row>
    <row r="53" spans="1:17" ht="12" customHeight="1" thickBot="1">
      <c r="A53" s="154"/>
      <c r="B53" s="155"/>
      <c r="C53" s="156"/>
      <c r="D53" s="157"/>
      <c r="E53" s="157"/>
      <c r="F53" s="157"/>
      <c r="G53" s="459"/>
      <c r="H53" s="238"/>
      <c r="I53" s="152"/>
      <c r="J53" s="150"/>
      <c r="K53" s="153"/>
      <c r="L53" s="31"/>
      <c r="M53" s="31"/>
      <c r="N53" s="31"/>
      <c r="O53" s="31"/>
      <c r="P53" s="153"/>
      <c r="Q53" s="153"/>
    </row>
    <row r="54" spans="1:17" ht="24" customHeight="1" thickTop="1">
      <c r="A54" s="158"/>
      <c r="B54" s="159" t="s">
        <v>281</v>
      </c>
      <c r="C54" s="160"/>
      <c r="D54" s="435"/>
      <c r="E54" s="161"/>
      <c r="F54" s="1279" t="e">
        <f>SUM(G10:G52)</f>
        <v>#REF!</v>
      </c>
      <c r="G54" s="1279"/>
      <c r="J54" s="146"/>
      <c r="L54" s="6"/>
      <c r="M54" s="6"/>
      <c r="N54" s="6"/>
    </row>
    <row r="55" spans="1:17" ht="24" customHeight="1">
      <c r="A55" s="162"/>
      <c r="B55" s="163" t="s">
        <v>282</v>
      </c>
      <c r="C55" s="164"/>
      <c r="D55" s="238"/>
      <c r="E55" s="165"/>
      <c r="F55" s="1276" t="e">
        <f>+F54*0.2</f>
        <v>#REF!</v>
      </c>
      <c r="G55" s="1276"/>
      <c r="J55" s="146"/>
      <c r="L55" s="6"/>
      <c r="M55" s="6"/>
      <c r="N55" s="6"/>
    </row>
    <row r="56" spans="1:17" ht="24" customHeight="1">
      <c r="A56" s="162"/>
      <c r="B56" s="163" t="s">
        <v>283</v>
      </c>
      <c r="C56" s="164"/>
      <c r="D56" s="238"/>
      <c r="E56" s="165"/>
      <c r="F56" s="1276" t="e">
        <f>F54+F55</f>
        <v>#REF!</v>
      </c>
      <c r="G56" s="1276"/>
      <c r="H56" t="s">
        <v>371</v>
      </c>
      <c r="I56" s="303" t="e">
        <f>F56/21</f>
        <v>#REF!</v>
      </c>
      <c r="J56" s="146"/>
      <c r="L56" s="6"/>
      <c r="M56" s="6"/>
      <c r="N56" s="6"/>
    </row>
    <row r="57" spans="1:17" ht="4.5" customHeight="1" thickBot="1">
      <c r="A57" s="166"/>
      <c r="B57" s="167"/>
      <c r="C57" s="168"/>
      <c r="D57" s="168"/>
      <c r="E57" s="168"/>
      <c r="F57" s="168"/>
      <c r="G57" s="460"/>
      <c r="K57" s="6"/>
      <c r="L57" s="6"/>
      <c r="M57" s="6"/>
      <c r="N57" s="6"/>
    </row>
    <row r="58" spans="1:17" ht="13.5" thickTop="1">
      <c r="K58" s="6"/>
      <c r="L58" s="6"/>
      <c r="M58" s="6"/>
      <c r="N58" s="6"/>
    </row>
  </sheetData>
  <sheetProtection selectLockedCells="1" selectUnlockedCells="1"/>
  <mergeCells count="7">
    <mergeCell ref="K26:O26"/>
    <mergeCell ref="F55:G55"/>
    <mergeCell ref="F56:G56"/>
    <mergeCell ref="A3:G3"/>
    <mergeCell ref="A5:G5"/>
    <mergeCell ref="B7:F7"/>
    <mergeCell ref="F54:G54"/>
  </mergeCells>
  <printOptions horizontalCentered="1"/>
  <pageMargins left="0.23622047244094491" right="0.15748031496062992" top="0.51181102362204722" bottom="0.23622047244094491" header="0.51181102362204722" footer="0.51181102362204722"/>
  <pageSetup paperSize="9" scale="66" firstPageNumber="0" orientation="portrait" horizontalDpi="300" verticalDpi="300" r:id="rId1"/>
  <headerFooter alignWithMargins="0"/>
  <colBreaks count="1" manualBreakCount="1">
    <brk id="7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G29"/>
  <sheetViews>
    <sheetView view="pageBreakPreview" topLeftCell="A14" workbookViewId="0">
      <selection activeCell="G26" sqref="G26"/>
    </sheetView>
  </sheetViews>
  <sheetFormatPr baseColWidth="10" defaultRowHeight="15.75"/>
  <cols>
    <col min="1" max="1" width="11.5703125" style="788" bestFit="1" customWidth="1"/>
    <col min="2" max="2" width="8.28515625" style="788" bestFit="1" customWidth="1"/>
    <col min="3" max="3" width="16.7109375" style="788" bestFit="1" customWidth="1"/>
    <col min="4" max="4" width="13.5703125" style="788" bestFit="1" customWidth="1"/>
    <col min="5" max="5" width="13.5703125" style="788" customWidth="1"/>
    <col min="6" max="6" width="10.5703125" style="788" customWidth="1"/>
    <col min="7" max="7" width="11.42578125" style="788"/>
    <col min="8" max="8" width="11.28515625" style="788" customWidth="1"/>
    <col min="9" max="16384" width="11.42578125" style="788"/>
  </cols>
  <sheetData>
    <row r="1" spans="1:7" ht="87" customHeight="1">
      <c r="A1" s="1291" t="str">
        <f>+'buses 600'!A1</f>
        <v>ETUDES DE CONSTRUCTION DE LA PISTE RELIANT DOUAR TIMITAR AU DOUAR LAMSAREH 
A LA COMMUNE OULED ALI YOUSSEF 
PROVINCE DE BOULEMANE</v>
      </c>
      <c r="B1" s="1291"/>
      <c r="C1" s="1291"/>
      <c r="D1" s="1291"/>
      <c r="E1" s="1291"/>
      <c r="F1" s="1291"/>
    </row>
    <row r="2" spans="1:7" ht="20.25" customHeight="1">
      <c r="A2" s="1292"/>
      <c r="B2" s="1292"/>
      <c r="C2" s="1292"/>
      <c r="D2" s="1292"/>
      <c r="E2" s="1292"/>
      <c r="F2" s="1292"/>
    </row>
    <row r="3" spans="1:7">
      <c r="A3" s="1292" t="str">
        <f>+'buses 600'!A3</f>
        <v>PROJET D'EXECUTION</v>
      </c>
      <c r="B3" s="1292"/>
      <c r="C3" s="1292"/>
      <c r="D3" s="1292"/>
      <c r="E3" s="1292"/>
      <c r="F3" s="1292"/>
    </row>
    <row r="4" spans="1:7">
      <c r="A4" s="754"/>
      <c r="B4" s="754"/>
      <c r="C4" s="754"/>
      <c r="D4" s="754"/>
      <c r="E4" s="754"/>
      <c r="F4" s="754"/>
    </row>
    <row r="5" spans="1:7" ht="20.100000000000001" customHeight="1">
      <c r="A5" s="1293" t="s">
        <v>3400</v>
      </c>
      <c r="B5" s="1293"/>
      <c r="C5" s="1293"/>
      <c r="D5" s="1293"/>
      <c r="E5" s="1293"/>
      <c r="F5" s="1293"/>
    </row>
    <row r="6" spans="1:7" ht="20.100000000000001" customHeight="1">
      <c r="A6" s="819"/>
      <c r="B6" s="819"/>
      <c r="C6" s="819"/>
      <c r="D6" s="819"/>
      <c r="E6" s="819"/>
      <c r="F6" s="819"/>
    </row>
    <row r="7" spans="1:7" s="755" customFormat="1" ht="31.5">
      <c r="A7" s="809" t="s">
        <v>3363</v>
      </c>
      <c r="B7" s="809" t="s">
        <v>3364</v>
      </c>
      <c r="C7" s="809" t="s">
        <v>3365</v>
      </c>
      <c r="D7" s="809" t="s">
        <v>3366</v>
      </c>
      <c r="E7" s="809" t="s">
        <v>3401</v>
      </c>
      <c r="F7" s="809" t="s">
        <v>463</v>
      </c>
      <c r="G7" s="788"/>
    </row>
    <row r="8" spans="1:7" s="755" customFormat="1" ht="18.75" customHeight="1">
      <c r="A8" s="867">
        <v>1</v>
      </c>
      <c r="B8" s="867">
        <v>7</v>
      </c>
      <c r="C8" s="934">
        <f>+VLOOKUP(A8,TERRASSEMENT!$A$9:$B$549,2,0)</f>
        <v>0</v>
      </c>
      <c r="D8" s="934">
        <f>+VLOOKUP(B8,TERRASSEMENT!$A$9:$B$549,2,0)</f>
        <v>79.528999999999996</v>
      </c>
      <c r="E8" s="934" t="s">
        <v>3402</v>
      </c>
      <c r="F8" s="867">
        <f>ROUNDUP(D8-C8,0)</f>
        <v>80</v>
      </c>
      <c r="G8" s="788"/>
    </row>
    <row r="9" spans="1:7" s="755" customFormat="1" ht="18.75" customHeight="1">
      <c r="A9" s="867">
        <v>11</v>
      </c>
      <c r="B9" s="867">
        <v>24</v>
      </c>
      <c r="C9" s="934">
        <f>+VLOOKUP(A9,TERRASSEMENT!$A$9:$B$549,2,0)</f>
        <v>136.364</v>
      </c>
      <c r="D9" s="934">
        <f>+VLOOKUP(B9,TERRASSEMENT!$A$9:$B$549,2,0)</f>
        <v>333.70400000000001</v>
      </c>
      <c r="E9" s="934" t="s">
        <v>3402</v>
      </c>
      <c r="F9" s="867">
        <f t="shared" ref="F9:F28" si="0">ROUNDUP(D9-C9,0)</f>
        <v>198</v>
      </c>
      <c r="G9" s="788"/>
    </row>
    <row r="10" spans="1:7" s="755" customFormat="1" ht="18.75" customHeight="1">
      <c r="A10" s="867">
        <v>31</v>
      </c>
      <c r="B10" s="867">
        <v>40</v>
      </c>
      <c r="C10" s="934">
        <f>+VLOOKUP(A10,TERRASSEMENT!$A$9:$B$549,2,0)</f>
        <v>430.78</v>
      </c>
      <c r="D10" s="934">
        <f>+VLOOKUP(B10,TERRASSEMENT!$A$9:$B$549,2,0)</f>
        <v>597.06500000000005</v>
      </c>
      <c r="E10" s="934" t="s">
        <v>3402</v>
      </c>
      <c r="F10" s="867">
        <f t="shared" si="0"/>
        <v>167</v>
      </c>
      <c r="G10" s="788"/>
    </row>
    <row r="11" spans="1:7" s="755" customFormat="1" ht="18.75" customHeight="1">
      <c r="A11" s="867">
        <v>55</v>
      </c>
      <c r="B11" s="867">
        <v>65</v>
      </c>
      <c r="C11" s="934">
        <f>+VLOOKUP(A11,TERRASSEMENT!$A$9:$B$549,2,0)</f>
        <v>836.33799999999997</v>
      </c>
      <c r="D11" s="934">
        <f>+VLOOKUP(B11,TERRASSEMENT!$A$9:$B$549,2,0)</f>
        <v>977.74699999999996</v>
      </c>
      <c r="E11" s="934" t="s">
        <v>3402</v>
      </c>
      <c r="F11" s="867">
        <f t="shared" si="0"/>
        <v>142</v>
      </c>
      <c r="G11" s="788"/>
    </row>
    <row r="12" spans="1:7" s="755" customFormat="1" ht="18.75" customHeight="1">
      <c r="A12" s="867">
        <v>67</v>
      </c>
      <c r="B12" s="867">
        <v>77</v>
      </c>
      <c r="C12" s="934">
        <f>+VLOOKUP(A12,TERRASSEMENT!$A$9:$B$549,2,0)</f>
        <v>1002.567</v>
      </c>
      <c r="D12" s="934">
        <f>+VLOOKUP(B12,TERRASSEMENT!$A$9:$B$549,2,0)</f>
        <v>1148.4770000000001</v>
      </c>
      <c r="E12" s="934" t="s">
        <v>3402</v>
      </c>
      <c r="F12" s="867">
        <f t="shared" si="0"/>
        <v>146</v>
      </c>
      <c r="G12" s="788"/>
    </row>
    <row r="13" spans="1:7" s="755" customFormat="1" ht="18.75" customHeight="1">
      <c r="A13" s="867">
        <v>79</v>
      </c>
      <c r="B13" s="867">
        <v>96</v>
      </c>
      <c r="C13" s="934">
        <f>+VLOOKUP(A13,TERRASSEMENT!$A$9:$B$549,2,0)</f>
        <v>1158.252</v>
      </c>
      <c r="D13" s="934">
        <f>+VLOOKUP(B13,TERRASSEMENT!$A$9:$B$549,2,0)</f>
        <v>1391.7919999999999</v>
      </c>
      <c r="E13" s="934" t="s">
        <v>3402</v>
      </c>
      <c r="F13" s="867">
        <f t="shared" si="0"/>
        <v>234</v>
      </c>
      <c r="G13" s="788"/>
    </row>
    <row r="14" spans="1:7" s="755" customFormat="1" ht="18.75" customHeight="1">
      <c r="A14" s="867">
        <v>128</v>
      </c>
      <c r="B14" s="867">
        <v>141</v>
      </c>
      <c r="C14" s="934">
        <f>+VLOOKUP(A14,TERRASSEMENT!$A$9:$B$549,2,0)</f>
        <v>1729.25</v>
      </c>
      <c r="D14" s="934">
        <f>+VLOOKUP(B14,TERRASSEMENT!$A$9:$B$549,2,0)</f>
        <v>1873.576</v>
      </c>
      <c r="E14" s="934" t="s">
        <v>3402</v>
      </c>
      <c r="F14" s="867">
        <f t="shared" si="0"/>
        <v>145</v>
      </c>
      <c r="G14" s="788"/>
    </row>
    <row r="15" spans="1:7" s="755" customFormat="1" ht="18.75" customHeight="1">
      <c r="A15" s="867">
        <v>171</v>
      </c>
      <c r="B15" s="867">
        <v>189</v>
      </c>
      <c r="C15" s="934">
        <f>+VLOOKUP(A15,TERRASSEMENT!$A$9:$B$549,2,0)</f>
        <v>2206.509</v>
      </c>
      <c r="D15" s="934">
        <f>+VLOOKUP(B15,TERRASSEMENT!$A$9:$B$549,2,0)</f>
        <v>2489.4389999999999</v>
      </c>
      <c r="E15" s="934" t="s">
        <v>3402</v>
      </c>
      <c r="F15" s="867">
        <f t="shared" si="0"/>
        <v>283</v>
      </c>
      <c r="G15" s="788"/>
    </row>
    <row r="16" spans="1:7" s="755" customFormat="1" ht="18.75" customHeight="1">
      <c r="A16" s="867">
        <v>190</v>
      </c>
      <c r="B16" s="867">
        <v>198</v>
      </c>
      <c r="C16" s="934">
        <f>+VLOOKUP(A16,TERRASSEMENT!$A$9:$B$549,2,0)</f>
        <v>2508.7840000000001</v>
      </c>
      <c r="D16" s="934">
        <f>+VLOOKUP(B16,TERRASSEMENT!$A$9:$B$549,2,0)</f>
        <v>2637.8440000000001</v>
      </c>
      <c r="E16" s="934" t="s">
        <v>3402</v>
      </c>
      <c r="F16" s="867">
        <f t="shared" si="0"/>
        <v>130</v>
      </c>
      <c r="G16" s="788"/>
    </row>
    <row r="17" spans="1:7" s="755" customFormat="1" ht="18.75" customHeight="1">
      <c r="A17" s="867">
        <v>236</v>
      </c>
      <c r="B17" s="867">
        <v>244</v>
      </c>
      <c r="C17" s="934">
        <f>+VLOOKUP(A17,TERRASSEMENT!$A$9:$B$549,2,0)</f>
        <v>3150.4810000000002</v>
      </c>
      <c r="D17" s="934">
        <f>+VLOOKUP(B17,TERRASSEMENT!$A$9:$B$549,2,0)</f>
        <v>3264.7130000000002</v>
      </c>
      <c r="E17" s="934" t="s">
        <v>3402</v>
      </c>
      <c r="F17" s="867">
        <f t="shared" si="0"/>
        <v>115</v>
      </c>
      <c r="G17" s="788"/>
    </row>
    <row r="18" spans="1:7" s="755" customFormat="1" ht="18.75" customHeight="1">
      <c r="A18" s="867">
        <v>253</v>
      </c>
      <c r="B18" s="867">
        <v>263</v>
      </c>
      <c r="C18" s="934">
        <f>+VLOOKUP(A18,TERRASSEMENT!$A$9:$B$549,2,0)</f>
        <v>3373.1559999999999</v>
      </c>
      <c r="D18" s="934">
        <f>+VLOOKUP(B18,TERRASSEMENT!$A$9:$B$549,2,0)</f>
        <v>3522.8420000000001</v>
      </c>
      <c r="E18" s="934" t="s">
        <v>3402</v>
      </c>
      <c r="F18" s="867">
        <f t="shared" si="0"/>
        <v>150</v>
      </c>
      <c r="G18" s="788"/>
    </row>
    <row r="19" spans="1:7" s="755" customFormat="1" ht="18.75" customHeight="1">
      <c r="A19" s="867">
        <v>271</v>
      </c>
      <c r="B19" s="867">
        <v>282</v>
      </c>
      <c r="C19" s="934">
        <f>+VLOOKUP(A19,TERRASSEMENT!$A$9:$B$549,2,0)</f>
        <v>3621.7579999999998</v>
      </c>
      <c r="D19" s="934">
        <f>+VLOOKUP(B19,TERRASSEMENT!$A$9:$B$549,2,0)</f>
        <v>3796.444</v>
      </c>
      <c r="E19" s="934" t="s">
        <v>3402</v>
      </c>
      <c r="F19" s="867">
        <f t="shared" si="0"/>
        <v>175</v>
      </c>
      <c r="G19" s="788"/>
    </row>
    <row r="20" spans="1:7" s="755" customFormat="1" ht="18.75" customHeight="1">
      <c r="A20" s="867">
        <v>287</v>
      </c>
      <c r="B20" s="867">
        <v>292</v>
      </c>
      <c r="C20" s="934">
        <f>+VLOOKUP(A20,TERRASSEMENT!$A$9:$B$549,2,0)</f>
        <v>3861.1529999999998</v>
      </c>
      <c r="D20" s="934">
        <f>+VLOOKUP(B20,TERRASSEMENT!$A$9:$B$549,2,0)</f>
        <v>3965.9879999999998</v>
      </c>
      <c r="E20" s="934" t="s">
        <v>3402</v>
      </c>
      <c r="F20" s="867">
        <f t="shared" si="0"/>
        <v>105</v>
      </c>
      <c r="G20" s="788"/>
    </row>
    <row r="21" spans="1:7" s="755" customFormat="1" ht="18.75" customHeight="1">
      <c r="A21" s="867">
        <v>320</v>
      </c>
      <c r="B21" s="867">
        <v>331</v>
      </c>
      <c r="C21" s="934">
        <f>+VLOOKUP(A21,TERRASSEMENT!$A$9:$B$549,2,0)</f>
        <v>4372.6109999999999</v>
      </c>
      <c r="D21" s="934">
        <f>+VLOOKUP(B21,TERRASSEMENT!$A$9:$B$549,2,0)</f>
        <v>4511.0389999999998</v>
      </c>
      <c r="E21" s="934" t="s">
        <v>3402</v>
      </c>
      <c r="F21" s="867">
        <f t="shared" si="0"/>
        <v>139</v>
      </c>
      <c r="G21" s="788"/>
    </row>
    <row r="22" spans="1:7" s="755" customFormat="1" ht="18.75" customHeight="1">
      <c r="A22" s="867">
        <v>332</v>
      </c>
      <c r="B22" s="867">
        <v>340</v>
      </c>
      <c r="C22" s="934">
        <f>+VLOOKUP(A22,TERRASSEMENT!$A$9:$B$549,2,0)</f>
        <v>4527.5309999999999</v>
      </c>
      <c r="D22" s="934">
        <f>+VLOOKUP(B22,TERRASSEMENT!$A$9:$B$549,2,0)</f>
        <v>4667.2060000000001</v>
      </c>
      <c r="E22" s="934" t="s">
        <v>3402</v>
      </c>
      <c r="F22" s="867">
        <f t="shared" si="0"/>
        <v>140</v>
      </c>
      <c r="G22" s="788"/>
    </row>
    <row r="23" spans="1:7" s="755" customFormat="1" ht="18.75" customHeight="1">
      <c r="A23" s="867">
        <v>349</v>
      </c>
      <c r="B23" s="867">
        <v>357</v>
      </c>
      <c r="C23" s="934">
        <f>+VLOOKUP(A23,TERRASSEMENT!$A$9:$B$549,2,0)</f>
        <v>4840.174</v>
      </c>
      <c r="D23" s="934">
        <f>+VLOOKUP(B23,TERRASSEMENT!$A$9:$B$549,2,0)</f>
        <v>4978.7420000000002</v>
      </c>
      <c r="E23" s="934" t="s">
        <v>3402</v>
      </c>
      <c r="F23" s="867">
        <f t="shared" si="0"/>
        <v>139</v>
      </c>
      <c r="G23" s="788"/>
    </row>
    <row r="24" spans="1:7" s="755" customFormat="1" ht="18.75" customHeight="1">
      <c r="A24" s="867">
        <v>394</v>
      </c>
      <c r="B24" s="867">
        <v>403</v>
      </c>
      <c r="C24" s="934">
        <f>+VLOOKUP(A24,TERRASSEMENT!$A$9:$B$549,2,0)</f>
        <v>5675.0169999999998</v>
      </c>
      <c r="D24" s="934">
        <f>+VLOOKUP(B24,TERRASSEMENT!$A$9:$B$549,2,0)</f>
        <v>5775.598</v>
      </c>
      <c r="E24" s="934" t="s">
        <v>3402</v>
      </c>
      <c r="F24" s="867">
        <f t="shared" si="0"/>
        <v>101</v>
      </c>
      <c r="G24" s="788"/>
    </row>
    <row r="25" spans="1:7" s="755" customFormat="1" ht="18.75" customHeight="1">
      <c r="A25" s="867">
        <v>416</v>
      </c>
      <c r="B25" s="867">
        <v>420</v>
      </c>
      <c r="C25" s="934">
        <f>+VLOOKUP(A25,TERRASSEMENT!$A$9:$B$549,2,0)</f>
        <v>5976.4759999999997</v>
      </c>
      <c r="D25" s="934">
        <f>+VLOOKUP(B25,TERRASSEMENT!$A$9:$B$549,2,0)</f>
        <v>6043.9179999999997</v>
      </c>
      <c r="E25" s="934" t="s">
        <v>3402</v>
      </c>
      <c r="F25" s="867">
        <f t="shared" si="0"/>
        <v>68</v>
      </c>
      <c r="G25" s="788"/>
    </row>
    <row r="26" spans="1:7" s="755" customFormat="1" ht="18.75" customHeight="1">
      <c r="A26" s="867">
        <v>441</v>
      </c>
      <c r="B26" s="867">
        <v>453</v>
      </c>
      <c r="C26" s="934">
        <f>+VLOOKUP(A26,TERRASSEMENT!$A$9:$B$549,2,0)</f>
        <v>6420.1509999999998</v>
      </c>
      <c r="D26" s="934">
        <f>+VLOOKUP(B26,TERRASSEMENT!$A$9:$B$549,2,0)</f>
        <v>6600.9480000000003</v>
      </c>
      <c r="E26" s="934" t="s">
        <v>3402</v>
      </c>
      <c r="F26" s="867">
        <f t="shared" si="0"/>
        <v>181</v>
      </c>
      <c r="G26" s="788"/>
    </row>
    <row r="27" spans="1:7" s="755" customFormat="1" ht="18.75" customHeight="1">
      <c r="A27" s="867">
        <v>472</v>
      </c>
      <c r="B27" s="867">
        <v>476</v>
      </c>
      <c r="C27" s="934">
        <f>+VLOOKUP(A27,TERRASSEMENT!$A$9:$B$549,2,0)</f>
        <v>6875.7669999999998</v>
      </c>
      <c r="D27" s="934">
        <f>+VLOOKUP(B27,TERRASSEMENT!$A$9:$B$549,2,0)</f>
        <v>6914.2079999999996</v>
      </c>
      <c r="E27" s="934" t="s">
        <v>3402</v>
      </c>
      <c r="F27" s="867">
        <f t="shared" si="0"/>
        <v>39</v>
      </c>
      <c r="G27" s="788"/>
    </row>
    <row r="28" spans="1:7" s="755" customFormat="1" ht="18.75" customHeight="1">
      <c r="A28" s="867">
        <v>528</v>
      </c>
      <c r="B28" s="867">
        <v>535</v>
      </c>
      <c r="C28" s="934">
        <f>+VLOOKUP(A28,TERRASSEMENT!$A$9:$B$549,2,0)</f>
        <v>7849.4279999999999</v>
      </c>
      <c r="D28" s="934">
        <f>+VLOOKUP(B28,TERRASSEMENT!$A$9:$B$549,2,0)</f>
        <v>7975.0150000000003</v>
      </c>
      <c r="E28" s="934" t="s">
        <v>3402</v>
      </c>
      <c r="F28" s="867">
        <f t="shared" si="0"/>
        <v>126</v>
      </c>
      <c r="G28" s="788"/>
    </row>
    <row r="29" spans="1:7" ht="18.75" customHeight="1">
      <c r="A29" s="1294" t="s">
        <v>207</v>
      </c>
      <c r="B29" s="1295"/>
      <c r="C29" s="1295"/>
      <c r="D29" s="1295"/>
      <c r="E29" s="1296"/>
      <c r="F29" s="816">
        <f>SUM(F8:F28)</f>
        <v>3003</v>
      </c>
    </row>
  </sheetData>
  <mergeCells count="5">
    <mergeCell ref="A1:F1"/>
    <mergeCell ref="A2:F2"/>
    <mergeCell ref="A3:F3"/>
    <mergeCell ref="A5:F5"/>
    <mergeCell ref="A29:E29"/>
  </mergeCells>
  <pageMargins left="1.1100000000000001" right="0.47244094488188981" top="0.31496062992125984" bottom="0.62992125984251968" header="0.51181102362204722" footer="0.4"/>
  <pageSetup paperSize="9" scale="77" orientation="portrait" r:id="rId1"/>
  <headerFooter alignWithMargins="0">
    <oddFooter>&amp;C&amp;P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G19"/>
  <sheetViews>
    <sheetView view="pageBreakPreview" topLeftCell="A8" workbookViewId="0">
      <selection activeCell="I22" sqref="I22"/>
    </sheetView>
  </sheetViews>
  <sheetFormatPr baseColWidth="10" defaultRowHeight="15.75"/>
  <cols>
    <col min="1" max="1" width="11.5703125" style="788" bestFit="1" customWidth="1"/>
    <col min="2" max="2" width="8.28515625" style="788" bestFit="1" customWidth="1"/>
    <col min="3" max="3" width="16.7109375" style="788" bestFit="1" customWidth="1"/>
    <col min="4" max="4" width="13.5703125" style="788" bestFit="1" customWidth="1"/>
    <col min="5" max="5" width="10.5703125" style="788" customWidth="1"/>
    <col min="6" max="6" width="7.85546875" style="788" customWidth="1"/>
    <col min="7" max="7" width="11.42578125" style="788"/>
    <col min="8" max="8" width="11.28515625" style="788" customWidth="1"/>
    <col min="9" max="16384" width="11.42578125" style="788"/>
  </cols>
  <sheetData>
    <row r="1" spans="1:7" ht="87" customHeight="1">
      <c r="A1" s="1291" t="str">
        <f>+'buses 600'!A1</f>
        <v>ETUDES DE CONSTRUCTION DE LA PISTE RELIANT DOUAR TIMITAR AU DOUAR LAMSAREH 
A LA COMMUNE OULED ALI YOUSSEF 
PROVINCE DE BOULEMANE</v>
      </c>
      <c r="B1" s="1291"/>
      <c r="C1" s="1291"/>
      <c r="D1" s="1291"/>
      <c r="E1" s="1291"/>
      <c r="F1" s="1291"/>
    </row>
    <row r="2" spans="1:7" ht="20.25" customHeight="1">
      <c r="A2" s="1292"/>
      <c r="B2" s="1292"/>
      <c r="C2" s="1292"/>
      <c r="D2" s="1292"/>
      <c r="E2" s="1292"/>
      <c r="F2" s="1292"/>
    </row>
    <row r="3" spans="1:7">
      <c r="A3" s="1292" t="str">
        <f>+'buses 600'!A3</f>
        <v>PROJET D'EXECUTION</v>
      </c>
      <c r="B3" s="1292"/>
      <c r="C3" s="1292"/>
      <c r="D3" s="1292"/>
      <c r="E3" s="1292"/>
      <c r="F3" s="1292"/>
    </row>
    <row r="4" spans="1:7">
      <c r="A4" s="754"/>
      <c r="B4" s="754"/>
      <c r="C4" s="754"/>
      <c r="D4" s="754"/>
      <c r="E4" s="754"/>
      <c r="F4" s="754"/>
    </row>
    <row r="5" spans="1:7" ht="20.100000000000001" customHeight="1">
      <c r="A5" s="1293" t="s">
        <v>3035</v>
      </c>
      <c r="B5" s="1293"/>
      <c r="C5" s="1293"/>
      <c r="D5" s="1293"/>
      <c r="E5" s="1293"/>
      <c r="F5" s="1293"/>
    </row>
    <row r="6" spans="1:7" ht="20.100000000000001" customHeight="1">
      <c r="A6" s="819"/>
      <c r="B6" s="819"/>
      <c r="C6" s="819"/>
      <c r="D6" s="819"/>
      <c r="E6" s="819"/>
      <c r="F6" s="819"/>
    </row>
    <row r="7" spans="1:7" s="755" customFormat="1" ht="31.5">
      <c r="A7" s="809" t="s">
        <v>3363</v>
      </c>
      <c r="B7" s="809" t="s">
        <v>3364</v>
      </c>
      <c r="C7" s="809" t="s">
        <v>3365</v>
      </c>
      <c r="D7" s="809" t="s">
        <v>3366</v>
      </c>
      <c r="E7" s="809" t="s">
        <v>463</v>
      </c>
      <c r="F7" s="809" t="s">
        <v>3249</v>
      </c>
      <c r="G7" s="788"/>
    </row>
    <row r="8" spans="1:7" s="755" customFormat="1" ht="18.75" customHeight="1">
      <c r="A8" s="867">
        <v>22</v>
      </c>
      <c r="B8" s="867">
        <v>26</v>
      </c>
      <c r="C8" s="934">
        <f>+VLOOKUP(A8,TERRASSEMENT!$A$9:$B$549,2,0)</f>
        <v>316.16300000000001</v>
      </c>
      <c r="D8" s="934">
        <f>+VLOOKUP(B8,TERRASSEMENT!$A$9:$B$549,2,0)</f>
        <v>366.87900000000002</v>
      </c>
      <c r="E8" s="867">
        <f>ROUNDUP(D8-C8,0)</f>
        <v>51</v>
      </c>
      <c r="F8" s="867">
        <f>E8*1.5*0.15</f>
        <v>11.475</v>
      </c>
      <c r="G8" s="788"/>
    </row>
    <row r="9" spans="1:7" s="755" customFormat="1" ht="18.75" customHeight="1">
      <c r="A9" s="867">
        <v>47</v>
      </c>
      <c r="B9" s="867">
        <v>50</v>
      </c>
      <c r="C9" s="934">
        <f>+VLOOKUP(A9,TERRASSEMENT!$A$9:$B$549,2,0)</f>
        <v>707.90700000000004</v>
      </c>
      <c r="D9" s="934">
        <f>+VLOOKUP(B9,TERRASSEMENT!$A$9:$B$549,2,0)</f>
        <v>749.95299999999997</v>
      </c>
      <c r="E9" s="867">
        <f t="shared" ref="E9:E18" si="0">ROUNDUP(D9-C9,0)</f>
        <v>43</v>
      </c>
      <c r="F9" s="867">
        <f t="shared" ref="F9:F18" si="1">E9*1.5*0.15</f>
        <v>9.6749999999999989</v>
      </c>
      <c r="G9" s="788"/>
    </row>
    <row r="10" spans="1:7" s="755" customFormat="1" ht="18.75" customHeight="1">
      <c r="A10" s="867">
        <v>54</v>
      </c>
      <c r="B10" s="867">
        <v>60</v>
      </c>
      <c r="C10" s="934">
        <f>+VLOOKUP(A10,TERRASSEMENT!$A$9:$B$549,2,0)</f>
        <v>820.423</v>
      </c>
      <c r="D10" s="934">
        <f>+VLOOKUP(B10,TERRASSEMENT!$A$9:$B$549,2,0)</f>
        <v>883.99800000000005</v>
      </c>
      <c r="E10" s="867">
        <f t="shared" si="0"/>
        <v>64</v>
      </c>
      <c r="F10" s="867">
        <f t="shared" si="1"/>
        <v>14.399999999999999</v>
      </c>
      <c r="G10" s="788"/>
    </row>
    <row r="11" spans="1:7" s="755" customFormat="1" ht="18.75" customHeight="1">
      <c r="A11" s="867">
        <v>135</v>
      </c>
      <c r="B11" s="867">
        <v>140</v>
      </c>
      <c r="C11" s="934">
        <f>+VLOOKUP(A11,TERRASSEMENT!$A$9:$B$549,2,0)</f>
        <v>1819.2760000000001</v>
      </c>
      <c r="D11" s="934">
        <f>+VLOOKUP(B11,TERRASSEMENT!$A$9:$B$549,2,0)</f>
        <v>1858.6790000000001</v>
      </c>
      <c r="E11" s="867">
        <f t="shared" si="0"/>
        <v>40</v>
      </c>
      <c r="F11" s="867">
        <f t="shared" si="1"/>
        <v>9</v>
      </c>
      <c r="G11" s="788"/>
    </row>
    <row r="12" spans="1:7" s="755" customFormat="1" ht="18.75" customHeight="1">
      <c r="A12" s="867">
        <v>167</v>
      </c>
      <c r="B12" s="867">
        <v>171</v>
      </c>
      <c r="C12" s="934">
        <f>+VLOOKUP(A12,TERRASSEMENT!$A$9:$B$549,2,0)</f>
        <v>2178.0659999999998</v>
      </c>
      <c r="D12" s="934">
        <f>+VLOOKUP(B12,TERRASSEMENT!$A$9:$B$549,2,0)</f>
        <v>2206.509</v>
      </c>
      <c r="E12" s="867">
        <f t="shared" si="0"/>
        <v>29</v>
      </c>
      <c r="F12" s="867">
        <f t="shared" si="1"/>
        <v>6.5249999999999995</v>
      </c>
      <c r="G12" s="788"/>
    </row>
    <row r="13" spans="1:7" s="755" customFormat="1" ht="18.75" customHeight="1">
      <c r="A13" s="867">
        <v>249</v>
      </c>
      <c r="B13" s="867">
        <v>254</v>
      </c>
      <c r="C13" s="934">
        <f>+VLOOKUP(A13,TERRASSEMENT!$A$9:$B$549,2,0)</f>
        <v>3322.8980000000001</v>
      </c>
      <c r="D13" s="934">
        <f>+VLOOKUP(B13,TERRASSEMENT!$A$9:$B$549,2,0)</f>
        <v>3384.22</v>
      </c>
      <c r="E13" s="867">
        <f t="shared" si="0"/>
        <v>62</v>
      </c>
      <c r="F13" s="867">
        <f t="shared" si="1"/>
        <v>13.95</v>
      </c>
      <c r="G13" s="788"/>
    </row>
    <row r="14" spans="1:7" s="755" customFormat="1" ht="18.75" customHeight="1">
      <c r="A14" s="867">
        <v>283</v>
      </c>
      <c r="B14" s="867">
        <v>285</v>
      </c>
      <c r="C14" s="934">
        <f>+VLOOKUP(A14,TERRASSEMENT!$A$9:$B$549,2,0)</f>
        <v>3813.7089999999998</v>
      </c>
      <c r="D14" s="934">
        <f>+VLOOKUP(B14,TERRASSEMENT!$A$9:$B$549,2,0)</f>
        <v>3837.4290000000001</v>
      </c>
      <c r="E14" s="867">
        <f t="shared" si="0"/>
        <v>24</v>
      </c>
      <c r="F14" s="867">
        <f t="shared" si="1"/>
        <v>5.3999999999999995</v>
      </c>
      <c r="G14" s="788"/>
    </row>
    <row r="15" spans="1:7" s="755" customFormat="1" ht="18.75" customHeight="1">
      <c r="A15" s="867">
        <v>287</v>
      </c>
      <c r="B15" s="867">
        <v>288</v>
      </c>
      <c r="C15" s="934">
        <f>+VLOOKUP(A15,TERRASSEMENT!$A$9:$B$549,2,0)</f>
        <v>3861.1529999999998</v>
      </c>
      <c r="D15" s="934">
        <f>+VLOOKUP(B15,TERRASSEMENT!$A$9:$B$549,2,0)</f>
        <v>3879.3380000000002</v>
      </c>
      <c r="E15" s="867">
        <f t="shared" si="0"/>
        <v>19</v>
      </c>
      <c r="F15" s="867">
        <f t="shared" si="1"/>
        <v>4.2749999999999995</v>
      </c>
      <c r="G15" s="788"/>
    </row>
    <row r="16" spans="1:7" s="755" customFormat="1" ht="18.75" customHeight="1">
      <c r="A16" s="867">
        <v>325</v>
      </c>
      <c r="B16" s="867">
        <v>329</v>
      </c>
      <c r="C16" s="934">
        <f>+VLOOKUP(A16,TERRASSEMENT!$A$9:$B$549,2,0)</f>
        <v>4434.0680000000002</v>
      </c>
      <c r="D16" s="934">
        <f>+VLOOKUP(B16,TERRASSEMENT!$A$9:$B$549,2,0)</f>
        <v>4473.9049999999997</v>
      </c>
      <c r="E16" s="867">
        <f t="shared" si="0"/>
        <v>40</v>
      </c>
      <c r="F16" s="867">
        <f t="shared" si="1"/>
        <v>9</v>
      </c>
      <c r="G16" s="788"/>
    </row>
    <row r="17" spans="1:7" s="755" customFormat="1" ht="18.75" customHeight="1">
      <c r="A17" s="867">
        <v>466</v>
      </c>
      <c r="B17" s="867">
        <v>477</v>
      </c>
      <c r="C17" s="934">
        <f>+VLOOKUP(A17,TERRASSEMENT!$A$9:$B$549,2,0)</f>
        <v>6821.4650000000001</v>
      </c>
      <c r="D17" s="934">
        <f>+VLOOKUP(B17,TERRASSEMENT!$A$9:$B$549,2,0)</f>
        <v>6929.1639999999998</v>
      </c>
      <c r="E17" s="867">
        <f t="shared" si="0"/>
        <v>108</v>
      </c>
      <c r="F17" s="867">
        <f t="shared" si="1"/>
        <v>24.3</v>
      </c>
      <c r="G17" s="788"/>
    </row>
    <row r="18" spans="1:7" s="755" customFormat="1" ht="18.75" customHeight="1">
      <c r="A18" s="867">
        <v>533</v>
      </c>
      <c r="B18" s="867">
        <v>537</v>
      </c>
      <c r="C18" s="934">
        <f>+VLOOKUP(A18,TERRASSEMENT!$A$9:$B$549,2,0)</f>
        <v>7948.2569999999996</v>
      </c>
      <c r="D18" s="934">
        <f>+VLOOKUP(B18,TERRASSEMENT!$A$9:$B$549,2,0)</f>
        <v>7999.8890000000001</v>
      </c>
      <c r="E18" s="867">
        <f t="shared" si="0"/>
        <v>52</v>
      </c>
      <c r="F18" s="867">
        <f t="shared" si="1"/>
        <v>11.7</v>
      </c>
      <c r="G18" s="788"/>
    </row>
    <row r="19" spans="1:7" ht="18.75" customHeight="1">
      <c r="A19" s="1294" t="s">
        <v>207</v>
      </c>
      <c r="B19" s="1295"/>
      <c r="C19" s="1295"/>
      <c r="D19" s="1296"/>
      <c r="E19" s="816">
        <f>SUM(E8:E18)</f>
        <v>532</v>
      </c>
      <c r="F19" s="816">
        <f>SUM(F8:F18)</f>
        <v>119.7</v>
      </c>
    </row>
  </sheetData>
  <mergeCells count="5">
    <mergeCell ref="A1:F1"/>
    <mergeCell ref="A2:F2"/>
    <mergeCell ref="A3:F3"/>
    <mergeCell ref="A5:F5"/>
    <mergeCell ref="A19:D19"/>
  </mergeCells>
  <pageMargins left="1.1100000000000001" right="0.47244094488188981" top="0.31496062992125984" bottom="0.62992125984251968" header="0.51181102362204722" footer="0.4"/>
  <pageSetup paperSize="9" scale="77" orientation="portrait" r:id="rId1"/>
  <headerFooter alignWithMargins="0">
    <oddFooter>&amp;C&amp;P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K24"/>
  <sheetViews>
    <sheetView view="pageBreakPreview" topLeftCell="A14" workbookViewId="0">
      <selection activeCell="I31" sqref="I31"/>
    </sheetView>
  </sheetViews>
  <sheetFormatPr baseColWidth="10" defaultRowHeight="15.75"/>
  <cols>
    <col min="1" max="1" width="11.5703125" style="788" bestFit="1" customWidth="1"/>
    <col min="2" max="2" width="8.28515625" style="788" bestFit="1" customWidth="1"/>
    <col min="3" max="3" width="16.7109375" style="788" bestFit="1" customWidth="1"/>
    <col min="4" max="4" width="13.5703125" style="788" bestFit="1" customWidth="1"/>
    <col min="5" max="5" width="13.5703125" style="788" customWidth="1"/>
    <col min="6" max="7" width="10.5703125" style="788" customWidth="1"/>
    <col min="8" max="8" width="11.140625" style="788" customWidth="1"/>
    <col min="9" max="9" width="4" style="788" bestFit="1" customWidth="1"/>
    <col min="10" max="10" width="11.140625" style="788" bestFit="1" customWidth="1"/>
    <col min="11" max="11" width="11.42578125" style="788"/>
    <col min="12" max="12" width="11.28515625" style="788" customWidth="1"/>
    <col min="13" max="16384" width="11.42578125" style="788"/>
  </cols>
  <sheetData>
    <row r="1" spans="1:11" ht="87" customHeight="1">
      <c r="A1" s="1291" t="str">
        <f>+'buses 600'!A1</f>
        <v>ETUDES DE CONSTRUCTION DE LA PISTE RELIANT DOUAR TIMITAR AU DOUAR LAMSAREH 
A LA COMMUNE OULED ALI YOUSSEF 
PROVINCE DE BOULEMANE</v>
      </c>
      <c r="B1" s="1291"/>
      <c r="C1" s="1291"/>
      <c r="D1" s="1291"/>
      <c r="E1" s="1291"/>
      <c r="F1" s="1291"/>
      <c r="G1" s="1291"/>
      <c r="H1" s="1291"/>
    </row>
    <row r="2" spans="1:11" ht="20.25" customHeight="1">
      <c r="A2" s="1292"/>
      <c r="B2" s="1292"/>
      <c r="C2" s="1292"/>
      <c r="D2" s="1292"/>
      <c r="E2" s="1292"/>
      <c r="F2" s="1292"/>
      <c r="G2" s="1292"/>
      <c r="H2" s="1292"/>
    </row>
    <row r="3" spans="1:11">
      <c r="A3" s="1292" t="str">
        <f>+'buses 600'!A3</f>
        <v>PROJET D'EXECUTION</v>
      </c>
      <c r="B3" s="1292"/>
      <c r="C3" s="1292"/>
      <c r="D3" s="1292"/>
      <c r="E3" s="1292"/>
      <c r="F3" s="1292"/>
      <c r="G3" s="1292"/>
      <c r="H3" s="1292"/>
      <c r="I3" s="753"/>
    </row>
    <row r="4" spans="1:11">
      <c r="A4" s="754"/>
      <c r="B4" s="754"/>
      <c r="C4" s="754"/>
      <c r="D4" s="754"/>
      <c r="E4" s="754"/>
      <c r="F4" s="754"/>
      <c r="G4" s="754"/>
      <c r="H4" s="754"/>
      <c r="I4" s="754"/>
    </row>
    <row r="5" spans="1:11" ht="20.100000000000001" customHeight="1">
      <c r="A5" s="1293" t="s">
        <v>3403</v>
      </c>
      <c r="B5" s="1293"/>
      <c r="C5" s="1293"/>
      <c r="D5" s="1293"/>
      <c r="E5" s="1293"/>
      <c r="F5" s="1293"/>
      <c r="G5" s="1293"/>
      <c r="H5" s="1293"/>
    </row>
    <row r="6" spans="1:11" ht="20.100000000000001" customHeight="1">
      <c r="A6" s="819"/>
      <c r="B6" s="819"/>
      <c r="C6" s="819"/>
      <c r="D6" s="819"/>
      <c r="E6" s="819"/>
      <c r="F6" s="819"/>
      <c r="G6" s="819"/>
      <c r="H6" s="819"/>
    </row>
    <row r="7" spans="1:11" s="755" customFormat="1" ht="31.5">
      <c r="A7" s="809" t="s">
        <v>3363</v>
      </c>
      <c r="B7" s="809" t="s">
        <v>3364</v>
      </c>
      <c r="C7" s="809" t="s">
        <v>3365</v>
      </c>
      <c r="D7" s="809" t="s">
        <v>3366</v>
      </c>
      <c r="E7" s="809" t="s">
        <v>3401</v>
      </c>
      <c r="F7" s="809" t="s">
        <v>463</v>
      </c>
      <c r="G7" s="809" t="s">
        <v>3404</v>
      </c>
      <c r="H7" s="809" t="s">
        <v>3405</v>
      </c>
      <c r="I7" s="788"/>
      <c r="J7" s="788" t="s">
        <v>619</v>
      </c>
      <c r="K7" s="788"/>
    </row>
    <row r="8" spans="1:11" s="755" customFormat="1" ht="18.75" customHeight="1">
      <c r="A8" s="867">
        <v>12</v>
      </c>
      <c r="B8" s="867">
        <v>20</v>
      </c>
      <c r="C8" s="934">
        <f>+VLOOKUP(A8,TERRASSEMENT!$A$9:$B$549,2,0)</f>
        <v>149.636</v>
      </c>
      <c r="D8" s="934">
        <f>+VLOOKUP(B8,TERRASSEMENT!$A$9:$B$549,2,0)</f>
        <v>289.33300000000003</v>
      </c>
      <c r="E8" s="934" t="s">
        <v>642</v>
      </c>
      <c r="F8" s="867">
        <f>ROUNDUP(D8-C8,0)</f>
        <v>140</v>
      </c>
      <c r="G8" s="867">
        <v>1</v>
      </c>
      <c r="H8" s="867">
        <f>G8*F8</f>
        <v>140</v>
      </c>
      <c r="I8" s="788">
        <v>14</v>
      </c>
      <c r="J8" s="788">
        <v>44</v>
      </c>
      <c r="K8" s="788"/>
    </row>
    <row r="9" spans="1:11" s="755" customFormat="1" ht="18.75" customHeight="1">
      <c r="A9" s="867">
        <v>34</v>
      </c>
      <c r="B9" s="867">
        <v>39</v>
      </c>
      <c r="C9" s="934">
        <f>+VLOOKUP(A9,TERRASSEMENT!$A$9:$B$549,2,0)</f>
        <v>488.077</v>
      </c>
      <c r="D9" s="934">
        <f>+VLOOKUP(B9,TERRASSEMENT!$A$9:$B$549,2,0)</f>
        <v>584.245</v>
      </c>
      <c r="E9" s="934" t="s">
        <v>642</v>
      </c>
      <c r="F9" s="867">
        <f t="shared" ref="F9:F23" si="0">ROUNDUP(D9-C9,0)</f>
        <v>97</v>
      </c>
      <c r="G9" s="867">
        <v>1</v>
      </c>
      <c r="H9" s="867">
        <f t="shared" ref="H9:H23" si="1">G9*F9</f>
        <v>97</v>
      </c>
      <c r="I9" s="788">
        <v>47</v>
      </c>
      <c r="J9" s="788">
        <v>53</v>
      </c>
      <c r="K9" s="788"/>
    </row>
    <row r="10" spans="1:11" s="755" customFormat="1" ht="18.75" customHeight="1">
      <c r="A10" s="867">
        <v>44</v>
      </c>
      <c r="B10" s="867">
        <v>55</v>
      </c>
      <c r="C10" s="934">
        <f>+VLOOKUP(A10,TERRASSEMENT!$A$9:$B$549,2,0)</f>
        <v>659.39099999999996</v>
      </c>
      <c r="D10" s="934">
        <f>+VLOOKUP(B10,TERRASSEMENT!$A$9:$B$549,2,0)</f>
        <v>836.33799999999997</v>
      </c>
      <c r="E10" s="934" t="s">
        <v>642</v>
      </c>
      <c r="F10" s="867">
        <f t="shared" si="0"/>
        <v>177</v>
      </c>
      <c r="G10" s="867">
        <v>1</v>
      </c>
      <c r="H10" s="867">
        <f t="shared" si="1"/>
        <v>177</v>
      </c>
      <c r="I10" s="788">
        <v>55</v>
      </c>
      <c r="J10" s="788">
        <v>59</v>
      </c>
      <c r="K10" s="788"/>
    </row>
    <row r="11" spans="1:11" s="755" customFormat="1" ht="18.75" customHeight="1">
      <c r="A11" s="867">
        <v>73</v>
      </c>
      <c r="B11" s="867">
        <v>87</v>
      </c>
      <c r="C11" s="934">
        <f>+VLOOKUP(A11,TERRASSEMENT!$A$9:$B$549,2,0)</f>
        <v>1094.0619999999999</v>
      </c>
      <c r="D11" s="934">
        <f>+VLOOKUP(B11,TERRASSEMENT!$A$9:$B$549,2,0)</f>
        <v>1281.8309999999999</v>
      </c>
      <c r="E11" s="934" t="s">
        <v>642</v>
      </c>
      <c r="F11" s="867">
        <f t="shared" si="0"/>
        <v>188</v>
      </c>
      <c r="G11" s="867">
        <v>1</v>
      </c>
      <c r="H11" s="867">
        <f t="shared" si="1"/>
        <v>188</v>
      </c>
      <c r="I11" s="788">
        <v>64</v>
      </c>
      <c r="J11" s="788">
        <v>66</v>
      </c>
      <c r="K11" s="788"/>
    </row>
    <row r="12" spans="1:11" s="755" customFormat="1" ht="18.75" customHeight="1">
      <c r="A12" s="867">
        <v>94</v>
      </c>
      <c r="B12" s="867">
        <v>98</v>
      </c>
      <c r="C12" s="934">
        <f>+VLOOKUP(A12,TERRASSEMENT!$A$9:$B$549,2,0)</f>
        <v>1369.3130000000001</v>
      </c>
      <c r="D12" s="934">
        <f>+VLOOKUP(B12,TERRASSEMENT!$A$9:$B$549,2,0)</f>
        <v>1406.1859999999999</v>
      </c>
      <c r="E12" s="934" t="s">
        <v>642</v>
      </c>
      <c r="F12" s="867">
        <f t="shared" si="0"/>
        <v>37</v>
      </c>
      <c r="G12" s="867">
        <v>1</v>
      </c>
      <c r="H12" s="867">
        <f t="shared" si="1"/>
        <v>37</v>
      </c>
      <c r="I12" s="788">
        <v>14</v>
      </c>
      <c r="J12" s="788">
        <v>44</v>
      </c>
      <c r="K12" s="788"/>
    </row>
    <row r="13" spans="1:11" s="755" customFormat="1" ht="18.75" customHeight="1">
      <c r="A13" s="867">
        <v>207</v>
      </c>
      <c r="B13" s="867">
        <v>214</v>
      </c>
      <c r="C13" s="934">
        <f>+VLOOKUP(A13,TERRASSEMENT!$A$9:$B$549,2,0)</f>
        <v>2715.01</v>
      </c>
      <c r="D13" s="934">
        <f>+VLOOKUP(B13,TERRASSEMENT!$A$9:$B$549,2,0)</f>
        <v>2814.6889999999999</v>
      </c>
      <c r="E13" s="934" t="s">
        <v>642</v>
      </c>
      <c r="F13" s="867">
        <f t="shared" si="0"/>
        <v>100</v>
      </c>
      <c r="G13" s="867">
        <v>1</v>
      </c>
      <c r="H13" s="867">
        <f t="shared" si="1"/>
        <v>100</v>
      </c>
      <c r="I13" s="788">
        <v>47</v>
      </c>
      <c r="J13" s="788">
        <v>53</v>
      </c>
      <c r="K13" s="788"/>
    </row>
    <row r="14" spans="1:11" s="755" customFormat="1" ht="18.75" customHeight="1">
      <c r="A14" s="867">
        <v>258</v>
      </c>
      <c r="B14" s="867">
        <v>264</v>
      </c>
      <c r="C14" s="934">
        <f>+VLOOKUP(A14,TERRASSEMENT!$A$9:$B$549,2,0)</f>
        <v>3445.4769999999999</v>
      </c>
      <c r="D14" s="934">
        <f>+VLOOKUP(B14,TERRASSEMENT!$A$9:$B$549,2,0)</f>
        <v>3543.1170000000002</v>
      </c>
      <c r="E14" s="934" t="s">
        <v>642</v>
      </c>
      <c r="F14" s="867">
        <f t="shared" si="0"/>
        <v>98</v>
      </c>
      <c r="G14" s="867">
        <v>1</v>
      </c>
      <c r="H14" s="867">
        <f t="shared" si="1"/>
        <v>98</v>
      </c>
      <c r="I14" s="788">
        <v>55</v>
      </c>
      <c r="J14" s="788">
        <v>59</v>
      </c>
      <c r="K14" s="788"/>
    </row>
    <row r="15" spans="1:11" s="755" customFormat="1" ht="18.75" customHeight="1">
      <c r="A15" s="867">
        <v>301</v>
      </c>
      <c r="B15" s="867">
        <v>315</v>
      </c>
      <c r="C15" s="934">
        <f>+VLOOKUP(A15,TERRASSEMENT!$A$9:$B$549,2,0)</f>
        <v>4098.6480000000001</v>
      </c>
      <c r="D15" s="934">
        <f>+VLOOKUP(B15,TERRASSEMENT!$A$9:$B$549,2,0)</f>
        <v>4325.7299999999996</v>
      </c>
      <c r="E15" s="934" t="s">
        <v>642</v>
      </c>
      <c r="F15" s="867">
        <f t="shared" si="0"/>
        <v>228</v>
      </c>
      <c r="G15" s="867">
        <v>1</v>
      </c>
      <c r="H15" s="867">
        <f t="shared" si="1"/>
        <v>228</v>
      </c>
      <c r="I15" s="788">
        <v>64</v>
      </c>
      <c r="J15" s="788">
        <v>66</v>
      </c>
      <c r="K15" s="788"/>
    </row>
    <row r="16" spans="1:11" s="755" customFormat="1" ht="18.75" customHeight="1">
      <c r="A16" s="867">
        <v>321</v>
      </c>
      <c r="B16" s="867">
        <v>324</v>
      </c>
      <c r="C16" s="934">
        <f>+VLOOKUP(A16,TERRASSEMENT!$A$9:$B$549,2,0)</f>
        <v>4377.8059999999996</v>
      </c>
      <c r="D16" s="934">
        <f>+VLOOKUP(B16,TERRASSEMENT!$A$9:$B$549,2,0)</f>
        <v>4419.0320000000002</v>
      </c>
      <c r="E16" s="934" t="s">
        <v>642</v>
      </c>
      <c r="F16" s="867">
        <f t="shared" si="0"/>
        <v>42</v>
      </c>
      <c r="G16" s="867">
        <v>1</v>
      </c>
      <c r="H16" s="867">
        <f t="shared" si="1"/>
        <v>42</v>
      </c>
      <c r="I16" s="788">
        <v>14</v>
      </c>
      <c r="J16" s="788">
        <v>44</v>
      </c>
      <c r="K16" s="788"/>
    </row>
    <row r="17" spans="1:11" s="755" customFormat="1" ht="18.75" customHeight="1">
      <c r="A17" s="867">
        <v>342</v>
      </c>
      <c r="B17" s="867">
        <v>344</v>
      </c>
      <c r="C17" s="934">
        <f>+VLOOKUP(A17,TERRASSEMENT!$A$9:$B$549,2,0)</f>
        <v>4701.2749999999996</v>
      </c>
      <c r="D17" s="934">
        <f>+VLOOKUP(B17,TERRASSEMENT!$A$9:$B$549,2,0)</f>
        <v>4740.9920000000002</v>
      </c>
      <c r="E17" s="934" t="s">
        <v>642</v>
      </c>
      <c r="F17" s="867">
        <f t="shared" si="0"/>
        <v>40</v>
      </c>
      <c r="G17" s="867">
        <v>1</v>
      </c>
      <c r="H17" s="867">
        <f t="shared" si="1"/>
        <v>40</v>
      </c>
      <c r="I17" s="788">
        <v>47</v>
      </c>
      <c r="J17" s="788">
        <v>53</v>
      </c>
      <c r="K17" s="788"/>
    </row>
    <row r="18" spans="1:11" s="755" customFormat="1" ht="18.75" customHeight="1">
      <c r="A18" s="867">
        <v>383</v>
      </c>
      <c r="B18" s="867">
        <v>387</v>
      </c>
      <c r="C18" s="934">
        <f>+VLOOKUP(A18,TERRASSEMENT!$A$9:$B$549,2,0)</f>
        <v>5472.6379999999999</v>
      </c>
      <c r="D18" s="934">
        <f>+VLOOKUP(B18,TERRASSEMENT!$A$9:$B$549,2,0)</f>
        <v>5542.482</v>
      </c>
      <c r="E18" s="934" t="s">
        <v>642</v>
      </c>
      <c r="F18" s="867">
        <f t="shared" si="0"/>
        <v>70</v>
      </c>
      <c r="G18" s="867">
        <v>1</v>
      </c>
      <c r="H18" s="867">
        <f t="shared" si="1"/>
        <v>70</v>
      </c>
      <c r="I18" s="788">
        <v>55</v>
      </c>
      <c r="J18" s="788">
        <v>59</v>
      </c>
      <c r="K18" s="788"/>
    </row>
    <row r="19" spans="1:11" s="755" customFormat="1" ht="18.75" customHeight="1">
      <c r="A19" s="867">
        <v>424</v>
      </c>
      <c r="B19" s="867">
        <v>434</v>
      </c>
      <c r="C19" s="934">
        <f>+VLOOKUP(A19,TERRASSEMENT!$A$9:$B$549,2,0)</f>
        <v>6112.3280000000004</v>
      </c>
      <c r="D19" s="934">
        <f>+VLOOKUP(B19,TERRASSEMENT!$A$9:$B$549,2,0)</f>
        <v>6298.902</v>
      </c>
      <c r="E19" s="934" t="s">
        <v>642</v>
      </c>
      <c r="F19" s="867">
        <f t="shared" si="0"/>
        <v>187</v>
      </c>
      <c r="G19" s="867">
        <v>1</v>
      </c>
      <c r="H19" s="867">
        <f t="shared" si="1"/>
        <v>187</v>
      </c>
      <c r="I19" s="788">
        <v>64</v>
      </c>
      <c r="J19" s="788">
        <v>66</v>
      </c>
      <c r="K19" s="788"/>
    </row>
    <row r="20" spans="1:11" s="755" customFormat="1" ht="18.75" customHeight="1">
      <c r="A20" s="867">
        <v>451</v>
      </c>
      <c r="B20" s="867">
        <v>470</v>
      </c>
      <c r="C20" s="934">
        <f>+VLOOKUP(A20,TERRASSEMENT!$A$9:$B$549,2,0)</f>
        <v>6571.4089999999997</v>
      </c>
      <c r="D20" s="934">
        <f>+VLOOKUP(B20,TERRASSEMENT!$A$9:$B$549,2,0)</f>
        <v>6862.3090000000002</v>
      </c>
      <c r="E20" s="934" t="s">
        <v>642</v>
      </c>
      <c r="F20" s="867">
        <f t="shared" si="0"/>
        <v>291</v>
      </c>
      <c r="G20" s="867">
        <v>1</v>
      </c>
      <c r="H20" s="867">
        <f t="shared" si="1"/>
        <v>291</v>
      </c>
      <c r="I20" s="788">
        <v>14</v>
      </c>
      <c r="J20" s="788">
        <v>44</v>
      </c>
      <c r="K20" s="788"/>
    </row>
    <row r="21" spans="1:11" s="755" customFormat="1" ht="18.75" customHeight="1">
      <c r="A21" s="867">
        <v>488</v>
      </c>
      <c r="B21" s="867">
        <v>493</v>
      </c>
      <c r="C21" s="934">
        <f>+VLOOKUP(A21,TERRASSEMENT!$A$9:$B$549,2,0)</f>
        <v>7122.4189999999999</v>
      </c>
      <c r="D21" s="934">
        <f>+VLOOKUP(B21,TERRASSEMENT!$A$9:$B$549,2,0)</f>
        <v>7195.0990000000002</v>
      </c>
      <c r="E21" s="934" t="s">
        <v>642</v>
      </c>
      <c r="F21" s="867">
        <f t="shared" si="0"/>
        <v>73</v>
      </c>
      <c r="G21" s="867">
        <v>1</v>
      </c>
      <c r="H21" s="867">
        <f t="shared" si="1"/>
        <v>73</v>
      </c>
      <c r="I21" s="788">
        <v>47</v>
      </c>
      <c r="J21" s="788">
        <v>53</v>
      </c>
      <c r="K21" s="788"/>
    </row>
    <row r="22" spans="1:11" s="755" customFormat="1" ht="18.75" customHeight="1">
      <c r="A22" s="867">
        <v>501</v>
      </c>
      <c r="B22" s="867">
        <v>511</v>
      </c>
      <c r="C22" s="934">
        <f>+VLOOKUP(A22,TERRASSEMENT!$A$9:$B$549,2,0)</f>
        <v>7357.009</v>
      </c>
      <c r="D22" s="934">
        <f>+VLOOKUP(B22,TERRASSEMENT!$A$9:$B$549,2,0)</f>
        <v>7516.3609999999999</v>
      </c>
      <c r="E22" s="934" t="s">
        <v>642</v>
      </c>
      <c r="F22" s="867">
        <f t="shared" si="0"/>
        <v>160</v>
      </c>
      <c r="G22" s="867">
        <v>1</v>
      </c>
      <c r="H22" s="867">
        <f t="shared" si="1"/>
        <v>160</v>
      </c>
      <c r="I22" s="788">
        <v>47</v>
      </c>
      <c r="J22" s="788">
        <v>53</v>
      </c>
      <c r="K22" s="788"/>
    </row>
    <row r="23" spans="1:11" s="755" customFormat="1" ht="18.75" customHeight="1">
      <c r="A23" s="867">
        <v>515</v>
      </c>
      <c r="B23" s="867">
        <v>532</v>
      </c>
      <c r="C23" s="934">
        <f>+VLOOKUP(A23,TERRASSEMENT!$A$9:$B$549,2,0)</f>
        <v>7570.8739999999998</v>
      </c>
      <c r="D23" s="934">
        <f>+VLOOKUP(B23,TERRASSEMENT!$A$9:$B$549,2,0)</f>
        <v>7933.4880000000003</v>
      </c>
      <c r="E23" s="934" t="s">
        <v>642</v>
      </c>
      <c r="F23" s="867">
        <f t="shared" si="0"/>
        <v>363</v>
      </c>
      <c r="G23" s="867">
        <v>1</v>
      </c>
      <c r="H23" s="867">
        <f t="shared" si="1"/>
        <v>363</v>
      </c>
      <c r="I23" s="788">
        <v>55</v>
      </c>
      <c r="J23" s="788">
        <v>59</v>
      </c>
      <c r="K23" s="788"/>
    </row>
    <row r="24" spans="1:11" ht="18.75" customHeight="1">
      <c r="A24" s="1294" t="s">
        <v>207</v>
      </c>
      <c r="B24" s="1295"/>
      <c r="C24" s="1295"/>
      <c r="D24" s="1295"/>
      <c r="E24" s="1296"/>
      <c r="F24" s="816">
        <f>SUM(F8:F23)</f>
        <v>2291</v>
      </c>
      <c r="G24" s="816">
        <f>SUM(G8:G23)</f>
        <v>16</v>
      </c>
      <c r="H24" s="816">
        <f>SUM(H8:H23)</f>
        <v>2291</v>
      </c>
    </row>
  </sheetData>
  <mergeCells count="5">
    <mergeCell ref="A1:H1"/>
    <mergeCell ref="A2:H2"/>
    <mergeCell ref="A3:H3"/>
    <mergeCell ref="A5:H5"/>
    <mergeCell ref="A24:E24"/>
  </mergeCells>
  <pageMargins left="1.1100000000000001" right="0.47244094488188981" top="0.31496062992125984" bottom="0.62992125984251968" header="0.51181102362204722" footer="0.4"/>
  <pageSetup paperSize="9" scale="77" orientation="portrait" r:id="rId1"/>
  <headerFooter alignWithMargins="0">
    <oddFooter>&amp;C&amp;P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</sheetPr>
  <dimension ref="A1:I51"/>
  <sheetViews>
    <sheetView view="pageBreakPreview" topLeftCell="A17" workbookViewId="0">
      <selection activeCell="L30" sqref="L30"/>
    </sheetView>
  </sheetViews>
  <sheetFormatPr baseColWidth="10" defaultRowHeight="15.75"/>
  <cols>
    <col min="1" max="1" width="11.5703125" style="788" bestFit="1" customWidth="1"/>
    <col min="2" max="2" width="8.28515625" style="788" bestFit="1" customWidth="1"/>
    <col min="3" max="3" width="16.7109375" style="788" bestFit="1" customWidth="1"/>
    <col min="4" max="4" width="13.5703125" style="788" bestFit="1" customWidth="1"/>
    <col min="5" max="5" width="13.5703125" style="788" customWidth="1"/>
    <col min="6" max="7" width="10.5703125" style="788" customWidth="1"/>
    <col min="8" max="8" width="11.140625" style="788" customWidth="1"/>
    <col min="9" max="9" width="11.42578125" style="788"/>
    <col min="10" max="10" width="11.28515625" style="788" customWidth="1"/>
    <col min="11" max="16384" width="11.42578125" style="788"/>
  </cols>
  <sheetData>
    <row r="1" spans="1:9" ht="87" customHeight="1">
      <c r="A1" s="1291" t="str">
        <f>+'buses 600'!A1</f>
        <v>ETUDES DE CONSTRUCTION DE LA PISTE RELIANT DOUAR TIMITAR AU DOUAR LAMSAREH 
A LA COMMUNE OULED ALI YOUSSEF 
PROVINCE DE BOULEMANE</v>
      </c>
      <c r="B1" s="1291"/>
      <c r="C1" s="1291"/>
      <c r="D1" s="1291"/>
      <c r="E1" s="1291"/>
      <c r="F1" s="1291"/>
      <c r="G1" s="1291"/>
      <c r="H1" s="1291"/>
    </row>
    <row r="2" spans="1:9" ht="20.25" customHeight="1">
      <c r="A2" s="1292"/>
      <c r="B2" s="1292"/>
      <c r="C2" s="1292"/>
      <c r="D2" s="1292"/>
      <c r="E2" s="1292"/>
      <c r="F2" s="1292"/>
      <c r="G2" s="1292"/>
      <c r="H2" s="1292"/>
    </row>
    <row r="3" spans="1:9">
      <c r="A3" s="1292" t="str">
        <f>+'buses 600'!A3</f>
        <v>PROJET D'EXECUTION</v>
      </c>
      <c r="B3" s="1292"/>
      <c r="C3" s="1292"/>
      <c r="D3" s="1292"/>
      <c r="E3" s="1292"/>
      <c r="F3" s="1292"/>
      <c r="G3" s="1292"/>
      <c r="H3" s="1292"/>
    </row>
    <row r="4" spans="1:9">
      <c r="A4" s="754"/>
      <c r="B4" s="754"/>
      <c r="C4" s="754"/>
      <c r="D4" s="754"/>
      <c r="E4" s="754"/>
      <c r="F4" s="754"/>
      <c r="G4" s="754"/>
      <c r="H4" s="754"/>
    </row>
    <row r="5" spans="1:9" ht="20.100000000000001" customHeight="1">
      <c r="A5" s="1293" t="s">
        <v>3403</v>
      </c>
      <c r="B5" s="1293"/>
      <c r="C5" s="1293"/>
      <c r="D5" s="1293"/>
      <c r="E5" s="1293"/>
      <c r="F5" s="1293"/>
      <c r="G5" s="1293"/>
      <c r="H5" s="1293"/>
    </row>
    <row r="6" spans="1:9" ht="20.100000000000001" customHeight="1">
      <c r="A6" s="819"/>
      <c r="B6" s="819"/>
      <c r="C6" s="819"/>
      <c r="D6" s="819"/>
      <c r="E6" s="819"/>
      <c r="F6" s="819"/>
      <c r="G6" s="819"/>
      <c r="H6" s="819"/>
    </row>
    <row r="7" spans="1:9" s="755" customFormat="1" ht="31.5">
      <c r="A7" s="809" t="s">
        <v>3363</v>
      </c>
      <c r="B7" s="809" t="s">
        <v>3364</v>
      </c>
      <c r="C7" s="809" t="s">
        <v>3365</v>
      </c>
      <c r="D7" s="809" t="s">
        <v>3366</v>
      </c>
      <c r="E7" s="809" t="s">
        <v>3401</v>
      </c>
      <c r="F7" s="809" t="s">
        <v>463</v>
      </c>
      <c r="G7" s="809" t="s">
        <v>3404</v>
      </c>
      <c r="H7" s="809" t="s">
        <v>3405</v>
      </c>
      <c r="I7" s="788"/>
    </row>
    <row r="8" spans="1:9" s="755" customFormat="1" ht="18.75" customHeight="1">
      <c r="A8" s="867">
        <v>91</v>
      </c>
      <c r="B8" s="867">
        <v>93</v>
      </c>
      <c r="C8" s="934">
        <f>+VLOOKUP(A8,TERRASSEMENT!$A$9:$B$549,2,0)</f>
        <v>1329.452</v>
      </c>
      <c r="D8" s="934">
        <f>+VLOOKUP(B8,TERRASSEMENT!$A$9:$B$549,2,0)</f>
        <v>1355.8689999999999</v>
      </c>
      <c r="E8" s="934" t="s">
        <v>3463</v>
      </c>
      <c r="F8" s="867">
        <f t="shared" ref="F8:F50" si="0">ROUNDUP(D8-C8,0)</f>
        <v>27</v>
      </c>
      <c r="G8" s="867">
        <v>3</v>
      </c>
      <c r="H8" s="867">
        <f t="shared" ref="H8:H50" si="1">G8*F8</f>
        <v>81</v>
      </c>
      <c r="I8" s="788"/>
    </row>
    <row r="9" spans="1:9" s="755" customFormat="1" ht="18.75" customHeight="1">
      <c r="A9" s="867">
        <v>104</v>
      </c>
      <c r="B9" s="867">
        <v>106</v>
      </c>
      <c r="C9" s="934">
        <f>+VLOOKUP(A9,TERRASSEMENT!$A$9:$B$549,2,0)</f>
        <v>1483.6110000000001</v>
      </c>
      <c r="D9" s="934">
        <f>+VLOOKUP(B9,TERRASSEMENT!$A$9:$B$549,2,0)</f>
        <v>1508.713</v>
      </c>
      <c r="E9" s="934" t="s">
        <v>3463</v>
      </c>
      <c r="F9" s="867">
        <f t="shared" si="0"/>
        <v>26</v>
      </c>
      <c r="G9" s="867">
        <v>1</v>
      </c>
      <c r="H9" s="867">
        <f t="shared" si="1"/>
        <v>26</v>
      </c>
      <c r="I9" s="788"/>
    </row>
    <row r="10" spans="1:9" s="755" customFormat="1" ht="18.75" customHeight="1">
      <c r="A10" s="867">
        <v>107</v>
      </c>
      <c r="B10" s="867">
        <v>110</v>
      </c>
      <c r="C10" s="934">
        <f>+VLOOKUP(A10,TERRASSEMENT!$A$9:$B$549,2,0)</f>
        <v>1522.326</v>
      </c>
      <c r="D10" s="934">
        <f>+VLOOKUP(B10,TERRASSEMENT!$A$9:$B$549,2,0)</f>
        <v>1546.0830000000001</v>
      </c>
      <c r="E10" s="934" t="s">
        <v>3463</v>
      </c>
      <c r="F10" s="867">
        <f t="shared" si="0"/>
        <v>24</v>
      </c>
      <c r="G10" s="867">
        <v>3</v>
      </c>
      <c r="H10" s="867">
        <f t="shared" si="1"/>
        <v>72</v>
      </c>
      <c r="I10" s="788"/>
    </row>
    <row r="11" spans="1:9" s="755" customFormat="1" ht="18.75" customHeight="1">
      <c r="A11" s="867">
        <v>116</v>
      </c>
      <c r="B11" s="867">
        <v>118</v>
      </c>
      <c r="C11" s="934">
        <f>+VLOOKUP(A11,TERRASSEMENT!$A$9:$B$549,2,0)</f>
        <v>1593.5250000000001</v>
      </c>
      <c r="D11" s="934">
        <f>+VLOOKUP(B11,TERRASSEMENT!$A$9:$B$549,2,0)</f>
        <v>1607.952</v>
      </c>
      <c r="E11" s="934" t="s">
        <v>3463</v>
      </c>
      <c r="F11" s="867">
        <f t="shared" si="0"/>
        <v>15</v>
      </c>
      <c r="G11" s="867">
        <v>3</v>
      </c>
      <c r="H11" s="867">
        <f t="shared" si="1"/>
        <v>45</v>
      </c>
      <c r="I11" s="788"/>
    </row>
    <row r="12" spans="1:9" s="755" customFormat="1" ht="18.75" customHeight="1">
      <c r="A12" s="867">
        <v>133</v>
      </c>
      <c r="B12" s="867">
        <v>135</v>
      </c>
      <c r="C12" s="934">
        <f>+VLOOKUP(A12,TERRASSEMENT!$A$9:$B$549,2,0)</f>
        <v>1795.701</v>
      </c>
      <c r="D12" s="934">
        <f>+VLOOKUP(B12,TERRASSEMENT!$A$9:$B$549,2,0)</f>
        <v>1819.2760000000001</v>
      </c>
      <c r="E12" s="934" t="s">
        <v>3463</v>
      </c>
      <c r="F12" s="867">
        <f t="shared" si="0"/>
        <v>24</v>
      </c>
      <c r="G12" s="867">
        <v>3</v>
      </c>
      <c r="H12" s="867">
        <f t="shared" si="1"/>
        <v>72</v>
      </c>
      <c r="I12" s="788"/>
    </row>
    <row r="13" spans="1:9" s="755" customFormat="1" ht="18.75" customHeight="1">
      <c r="A13" s="867">
        <v>140</v>
      </c>
      <c r="B13" s="867">
        <v>141</v>
      </c>
      <c r="C13" s="934">
        <f>+VLOOKUP(A13,TERRASSEMENT!$A$9:$B$549,2,0)</f>
        <v>1858.6790000000001</v>
      </c>
      <c r="D13" s="934">
        <f>+VLOOKUP(B13,TERRASSEMENT!$A$9:$B$549,2,0)</f>
        <v>1873.576</v>
      </c>
      <c r="E13" s="934" t="s">
        <v>3463</v>
      </c>
      <c r="F13" s="867">
        <f t="shared" ref="F13" si="2">ROUNDUP(D13-C13,0)</f>
        <v>15</v>
      </c>
      <c r="G13" s="867">
        <v>6</v>
      </c>
      <c r="H13" s="867">
        <f t="shared" ref="H13" si="3">G13*F13</f>
        <v>90</v>
      </c>
      <c r="I13" s="788"/>
    </row>
    <row r="14" spans="1:9" s="755" customFormat="1" ht="18.75" customHeight="1">
      <c r="A14" s="867">
        <v>144</v>
      </c>
      <c r="B14" s="867">
        <v>145</v>
      </c>
      <c r="C14" s="934">
        <f>+VLOOKUP(A14,TERRASSEMENT!$A$9:$B$549,2,0)</f>
        <v>1894.183</v>
      </c>
      <c r="D14" s="934">
        <f>+VLOOKUP(B14,TERRASSEMENT!$A$9:$B$549,2,0)</f>
        <v>1901.2370000000001</v>
      </c>
      <c r="E14" s="934" t="s">
        <v>3463</v>
      </c>
      <c r="F14" s="867">
        <f t="shared" ref="F14" si="4">ROUNDUP(D14-C14,0)</f>
        <v>8</v>
      </c>
      <c r="G14" s="867">
        <v>1</v>
      </c>
      <c r="H14" s="867">
        <f t="shared" ref="H14" si="5">G14*F14</f>
        <v>8</v>
      </c>
      <c r="I14" s="788"/>
    </row>
    <row r="15" spans="1:9" s="755" customFormat="1" ht="18.75" customHeight="1">
      <c r="A15" s="867">
        <v>151</v>
      </c>
      <c r="B15" s="867">
        <v>153</v>
      </c>
      <c r="C15" s="934">
        <f>+VLOOKUP(A15,TERRASSEMENT!$A$9:$B$549,2,0)</f>
        <v>1948.6880000000001</v>
      </c>
      <c r="D15" s="934">
        <f>+VLOOKUP(B15,TERRASSEMENT!$A$9:$B$549,2,0)</f>
        <v>1978.259</v>
      </c>
      <c r="E15" s="934" t="s">
        <v>3463</v>
      </c>
      <c r="F15" s="867">
        <f t="shared" si="0"/>
        <v>30</v>
      </c>
      <c r="G15" s="867">
        <v>1</v>
      </c>
      <c r="H15" s="867">
        <f t="shared" si="1"/>
        <v>30</v>
      </c>
      <c r="I15" s="788"/>
    </row>
    <row r="16" spans="1:9" s="755" customFormat="1" ht="18.75" customHeight="1">
      <c r="A16" s="867">
        <v>155</v>
      </c>
      <c r="B16" s="867">
        <v>156</v>
      </c>
      <c r="C16" s="934">
        <f>+VLOOKUP(A16,TERRASSEMENT!$A$9:$B$549,2,0)</f>
        <v>2010.48</v>
      </c>
      <c r="D16" s="934">
        <f>+VLOOKUP(B16,TERRASSEMENT!$A$9:$B$549,2,0)</f>
        <v>2022.009</v>
      </c>
      <c r="E16" s="934" t="s">
        <v>3463</v>
      </c>
      <c r="F16" s="867">
        <f t="shared" si="0"/>
        <v>12</v>
      </c>
      <c r="G16" s="867">
        <v>3</v>
      </c>
      <c r="H16" s="867">
        <f t="shared" si="1"/>
        <v>36</v>
      </c>
      <c r="I16" s="788"/>
    </row>
    <row r="17" spans="1:9" s="755" customFormat="1" ht="18.75" customHeight="1">
      <c r="A17" s="867">
        <v>172</v>
      </c>
      <c r="B17" s="867">
        <v>173</v>
      </c>
      <c r="C17" s="934">
        <f>+VLOOKUP(A17,TERRASSEMENT!$A$9:$B$549,2,0)</f>
        <v>2216.5610000000001</v>
      </c>
      <c r="D17" s="934">
        <f>+VLOOKUP(B17,TERRASSEMENT!$A$9:$B$549,2,0)</f>
        <v>2227.2759999999998</v>
      </c>
      <c r="E17" s="934" t="s">
        <v>3463</v>
      </c>
      <c r="F17" s="867">
        <f t="shared" si="0"/>
        <v>11</v>
      </c>
      <c r="G17" s="867">
        <v>1</v>
      </c>
      <c r="H17" s="867">
        <f t="shared" si="1"/>
        <v>11</v>
      </c>
      <c r="I17" s="788"/>
    </row>
    <row r="18" spans="1:9" s="755" customFormat="1" ht="18.75" customHeight="1">
      <c r="A18" s="867">
        <v>177</v>
      </c>
      <c r="B18" s="867">
        <v>178</v>
      </c>
      <c r="C18" s="934">
        <f>+VLOOKUP(A18,TERRASSEMENT!$A$9:$B$549,2,0)</f>
        <v>2289.886</v>
      </c>
      <c r="D18" s="934">
        <f>+VLOOKUP(B18,TERRASSEMENT!$A$9:$B$549,2,0)</f>
        <v>2305.991</v>
      </c>
      <c r="E18" s="934" t="s">
        <v>3463</v>
      </c>
      <c r="F18" s="867">
        <f t="shared" si="0"/>
        <v>17</v>
      </c>
      <c r="G18" s="867">
        <v>3</v>
      </c>
      <c r="H18" s="867">
        <f t="shared" si="1"/>
        <v>51</v>
      </c>
      <c r="I18" s="788"/>
    </row>
    <row r="19" spans="1:9" s="755" customFormat="1" ht="18.75" customHeight="1">
      <c r="A19" s="867">
        <v>180</v>
      </c>
      <c r="B19" s="867">
        <v>181</v>
      </c>
      <c r="C19" s="934">
        <f>+VLOOKUP(A19,TERRASSEMENT!$A$9:$B$549,2,0)</f>
        <v>2342.3449999999998</v>
      </c>
      <c r="D19" s="934">
        <f>+VLOOKUP(B19,TERRASSEMENT!$A$9:$B$549,2,0)</f>
        <v>2361.261</v>
      </c>
      <c r="E19" s="934" t="s">
        <v>3463</v>
      </c>
      <c r="F19" s="867">
        <f t="shared" si="0"/>
        <v>19</v>
      </c>
      <c r="G19" s="867">
        <v>3</v>
      </c>
      <c r="H19" s="867">
        <f t="shared" si="1"/>
        <v>57</v>
      </c>
      <c r="I19" s="788"/>
    </row>
    <row r="20" spans="1:9" s="755" customFormat="1" ht="18.75" customHeight="1">
      <c r="A20" s="867">
        <v>274</v>
      </c>
      <c r="B20" s="867">
        <v>277</v>
      </c>
      <c r="C20" s="934">
        <f>+VLOOKUP(A20,TERRASSEMENT!$A$9:$B$549,2,0)</f>
        <v>3673.806</v>
      </c>
      <c r="D20" s="934">
        <f>+VLOOKUP(B20,TERRASSEMENT!$A$9:$B$549,2,0)</f>
        <v>3730.1170000000002</v>
      </c>
      <c r="E20" s="934" t="s">
        <v>3463</v>
      </c>
      <c r="F20" s="867">
        <f t="shared" ref="F20" si="6">ROUNDUP(D20-C20,0)</f>
        <v>57</v>
      </c>
      <c r="G20" s="867">
        <v>1</v>
      </c>
      <c r="H20" s="867">
        <f t="shared" ref="H20" si="7">G20*F20</f>
        <v>57</v>
      </c>
      <c r="I20" s="788"/>
    </row>
    <row r="21" spans="1:9" s="755" customFormat="1" ht="18.75" customHeight="1">
      <c r="A21" s="867">
        <v>280</v>
      </c>
      <c r="B21" s="867">
        <v>281</v>
      </c>
      <c r="C21" s="934">
        <f>+VLOOKUP(A21,TERRASSEMENT!$A$9:$B$549,2,0)</f>
        <v>3760.567</v>
      </c>
      <c r="D21" s="934">
        <f>+VLOOKUP(B21,TERRASSEMENT!$A$9:$B$549,2,0)</f>
        <v>3785.252</v>
      </c>
      <c r="E21" s="934" t="s">
        <v>3463</v>
      </c>
      <c r="F21" s="867">
        <f t="shared" ref="F21" si="8">ROUNDUP(D21-C21,0)</f>
        <v>25</v>
      </c>
      <c r="G21" s="867">
        <v>1</v>
      </c>
      <c r="H21" s="867">
        <f t="shared" ref="H21" si="9">G21*F21</f>
        <v>25</v>
      </c>
      <c r="I21" s="788"/>
    </row>
    <row r="22" spans="1:9" s="755" customFormat="1" ht="18.75" customHeight="1">
      <c r="A22" s="867">
        <v>296</v>
      </c>
      <c r="B22" s="867">
        <v>297</v>
      </c>
      <c r="C22" s="934">
        <f>+VLOOKUP(A22,TERRASSEMENT!$A$9:$B$549,2,0)</f>
        <v>4020.5340000000001</v>
      </c>
      <c r="D22" s="934">
        <f>+VLOOKUP(B22,TERRASSEMENT!$A$9:$B$549,2,0)</f>
        <v>4030.82</v>
      </c>
      <c r="E22" s="934" t="s">
        <v>3463</v>
      </c>
      <c r="F22" s="867">
        <f t="shared" si="0"/>
        <v>11</v>
      </c>
      <c r="G22" s="867">
        <v>1</v>
      </c>
      <c r="H22" s="867">
        <f t="shared" si="1"/>
        <v>11</v>
      </c>
      <c r="I22" s="788"/>
    </row>
    <row r="23" spans="1:9" s="755" customFormat="1" ht="18.75" customHeight="1">
      <c r="A23" s="867">
        <v>298</v>
      </c>
      <c r="B23" s="867">
        <v>299</v>
      </c>
      <c r="C23" s="934">
        <f>+VLOOKUP(A23,TERRASSEMENT!$A$9:$B$549,2,0)</f>
        <v>4049.7139999999999</v>
      </c>
      <c r="D23" s="934">
        <f>+VLOOKUP(B23,TERRASSEMENT!$A$9:$B$549,2,0)</f>
        <v>4067.2719999999999</v>
      </c>
      <c r="E23" s="934" t="s">
        <v>3463</v>
      </c>
      <c r="F23" s="867">
        <f t="shared" si="0"/>
        <v>18</v>
      </c>
      <c r="G23" s="867">
        <v>1</v>
      </c>
      <c r="H23" s="867">
        <f t="shared" si="1"/>
        <v>18</v>
      </c>
      <c r="I23" s="788"/>
    </row>
    <row r="24" spans="1:9" s="755" customFormat="1" ht="18.75" customHeight="1">
      <c r="A24" s="867">
        <v>303</v>
      </c>
      <c r="B24" s="867">
        <v>304</v>
      </c>
      <c r="C24" s="934">
        <f>+VLOOKUP(A24,TERRASSEMENT!$A$9:$B$549,2,0)</f>
        <v>4135.7690000000002</v>
      </c>
      <c r="D24" s="934">
        <f>+VLOOKUP(B24,TERRASSEMENT!$A$9:$B$549,2,0)</f>
        <v>4164.7370000000001</v>
      </c>
      <c r="E24" s="934" t="s">
        <v>3463</v>
      </c>
      <c r="F24" s="867">
        <f t="shared" si="0"/>
        <v>29</v>
      </c>
      <c r="G24" s="867">
        <v>1</v>
      </c>
      <c r="H24" s="867">
        <f t="shared" si="1"/>
        <v>29</v>
      </c>
      <c r="I24" s="788"/>
    </row>
    <row r="25" spans="1:9" s="755" customFormat="1" ht="18.75" customHeight="1">
      <c r="A25" s="867">
        <v>308</v>
      </c>
      <c r="B25" s="867">
        <v>309</v>
      </c>
      <c r="C25" s="934">
        <f>+VLOOKUP(A25,TERRASSEMENT!$A$9:$B$549,2,0)</f>
        <v>4229.8590000000004</v>
      </c>
      <c r="D25" s="934">
        <f>+VLOOKUP(B25,TERRASSEMENT!$A$9:$B$549,2,0)</f>
        <v>4247.1989999999996</v>
      </c>
      <c r="E25" s="934" t="s">
        <v>3463</v>
      </c>
      <c r="F25" s="867">
        <f t="shared" si="0"/>
        <v>18</v>
      </c>
      <c r="G25" s="867">
        <v>1</v>
      </c>
      <c r="H25" s="867">
        <f t="shared" si="1"/>
        <v>18</v>
      </c>
      <c r="I25" s="788"/>
    </row>
    <row r="26" spans="1:9" s="755" customFormat="1" ht="18.75" customHeight="1">
      <c r="A26" s="867">
        <v>367</v>
      </c>
      <c r="B26" s="867">
        <v>368</v>
      </c>
      <c r="C26" s="934">
        <f>+VLOOKUP(A26,TERRASSEMENT!$A$9:$B$549,2,0)</f>
        <v>5173.1270000000004</v>
      </c>
      <c r="D26" s="934">
        <f>+VLOOKUP(B26,TERRASSEMENT!$A$9:$B$549,2,0)</f>
        <v>5192.4080000000004</v>
      </c>
      <c r="E26" s="934" t="s">
        <v>3463</v>
      </c>
      <c r="F26" s="867">
        <f t="shared" si="0"/>
        <v>20</v>
      </c>
      <c r="G26" s="867">
        <v>3</v>
      </c>
      <c r="H26" s="867">
        <f t="shared" si="1"/>
        <v>60</v>
      </c>
      <c r="I26" s="788"/>
    </row>
    <row r="27" spans="1:9" s="755" customFormat="1" ht="18.75" customHeight="1">
      <c r="A27" s="867">
        <v>370</v>
      </c>
      <c r="B27" s="867">
        <v>371</v>
      </c>
      <c r="C27" s="934">
        <f>+VLOOKUP(A27,TERRASSEMENT!$A$9:$B$549,2,0)</f>
        <v>5230.1959999999999</v>
      </c>
      <c r="D27" s="934">
        <f>+VLOOKUP(B27,TERRASSEMENT!$A$9:$B$549,2,0)</f>
        <v>5249.2820000000002</v>
      </c>
      <c r="E27" s="934" t="s">
        <v>3463</v>
      </c>
      <c r="F27" s="867">
        <f t="shared" si="0"/>
        <v>20</v>
      </c>
      <c r="G27" s="867">
        <v>1</v>
      </c>
      <c r="H27" s="867">
        <f t="shared" si="1"/>
        <v>20</v>
      </c>
      <c r="I27" s="788"/>
    </row>
    <row r="28" spans="1:9" s="755" customFormat="1" ht="18.75" customHeight="1">
      <c r="A28" s="867">
        <v>372</v>
      </c>
      <c r="B28" s="867">
        <v>373</v>
      </c>
      <c r="C28" s="934">
        <f>+VLOOKUP(A28,TERRASSEMENT!$A$9:$B$549,2,0)</f>
        <v>5266.8450000000003</v>
      </c>
      <c r="D28" s="934">
        <f>+VLOOKUP(B28,TERRASSEMENT!$A$9:$B$549,2,0)</f>
        <v>5287.2160000000003</v>
      </c>
      <c r="E28" s="934" t="s">
        <v>3463</v>
      </c>
      <c r="F28" s="867">
        <f t="shared" si="0"/>
        <v>21</v>
      </c>
      <c r="G28" s="867">
        <v>1</v>
      </c>
      <c r="H28" s="867">
        <f t="shared" si="1"/>
        <v>21</v>
      </c>
      <c r="I28" s="788"/>
    </row>
    <row r="29" spans="1:9" s="755" customFormat="1" ht="18.75" customHeight="1">
      <c r="A29" s="867">
        <v>387</v>
      </c>
      <c r="B29" s="867">
        <v>388</v>
      </c>
      <c r="C29" s="934">
        <f>+VLOOKUP(A29,TERRASSEMENT!$A$9:$B$549,2,0)</f>
        <v>5542.482</v>
      </c>
      <c r="D29" s="934">
        <f>+VLOOKUP(B29,TERRASSEMENT!$A$9:$B$549,2,0)</f>
        <v>5562.45</v>
      </c>
      <c r="E29" s="934" t="s">
        <v>3463</v>
      </c>
      <c r="F29" s="867">
        <f t="shared" si="0"/>
        <v>20</v>
      </c>
      <c r="G29" s="867">
        <v>3</v>
      </c>
      <c r="H29" s="867">
        <f t="shared" si="1"/>
        <v>60</v>
      </c>
      <c r="I29" s="788"/>
    </row>
    <row r="30" spans="1:9" s="755" customFormat="1" ht="18.75" customHeight="1">
      <c r="A30" s="867">
        <v>394</v>
      </c>
      <c r="B30" s="867">
        <v>395</v>
      </c>
      <c r="C30" s="934">
        <f>+VLOOKUP(A30,TERRASSEMENT!$A$9:$B$549,2,0)</f>
        <v>5675.0169999999998</v>
      </c>
      <c r="D30" s="934">
        <f>+VLOOKUP(B30,TERRASSEMENT!$A$9:$B$549,2,0)</f>
        <v>5686.451</v>
      </c>
      <c r="E30" s="934" t="s">
        <v>3463</v>
      </c>
      <c r="F30" s="867">
        <f t="shared" si="0"/>
        <v>12</v>
      </c>
      <c r="G30" s="867">
        <v>1</v>
      </c>
      <c r="H30" s="867">
        <f t="shared" si="1"/>
        <v>12</v>
      </c>
      <c r="I30" s="788"/>
    </row>
    <row r="31" spans="1:9" s="755" customFormat="1" ht="18.75" customHeight="1">
      <c r="A31" s="867">
        <v>396</v>
      </c>
      <c r="B31" s="867">
        <v>397</v>
      </c>
      <c r="C31" s="934">
        <f>+VLOOKUP(A31,TERRASSEMENT!$A$9:$B$549,2,0)</f>
        <v>5694.085</v>
      </c>
      <c r="D31" s="934">
        <f>+VLOOKUP(B31,TERRASSEMENT!$A$9:$B$549,2,0)</f>
        <v>5707.1210000000001</v>
      </c>
      <c r="E31" s="934" t="s">
        <v>3463</v>
      </c>
      <c r="F31" s="867">
        <f t="shared" si="0"/>
        <v>14</v>
      </c>
      <c r="G31" s="867">
        <v>1</v>
      </c>
      <c r="H31" s="867">
        <f t="shared" si="1"/>
        <v>14</v>
      </c>
      <c r="I31" s="788"/>
    </row>
    <row r="32" spans="1:9" s="755" customFormat="1" ht="18.75" customHeight="1">
      <c r="A32" s="867">
        <v>421</v>
      </c>
      <c r="B32" s="867">
        <v>422</v>
      </c>
      <c r="C32" s="934">
        <f>+VLOOKUP(A32,TERRASSEMENT!$A$9:$B$549,2,0)</f>
        <v>6062.0619999999999</v>
      </c>
      <c r="D32" s="934">
        <f>+VLOOKUP(B32,TERRASSEMENT!$A$9:$B$549,2,0)</f>
        <v>6083.1469999999999</v>
      </c>
      <c r="E32" s="934" t="s">
        <v>3463</v>
      </c>
      <c r="F32" s="867">
        <f t="shared" si="0"/>
        <v>22</v>
      </c>
      <c r="G32" s="867">
        <v>1</v>
      </c>
      <c r="H32" s="867">
        <f t="shared" si="1"/>
        <v>22</v>
      </c>
      <c r="I32" s="788"/>
    </row>
    <row r="33" spans="1:9" s="755" customFormat="1" ht="18.75" customHeight="1">
      <c r="A33" s="867">
        <v>424</v>
      </c>
      <c r="B33" s="867">
        <v>425</v>
      </c>
      <c r="C33" s="934">
        <f>+VLOOKUP(A33,TERRASSEMENT!$A$9:$B$549,2,0)</f>
        <v>6112.3280000000004</v>
      </c>
      <c r="D33" s="934">
        <f>+VLOOKUP(B33,TERRASSEMENT!$A$9:$B$549,2,0)</f>
        <v>6133.8680000000004</v>
      </c>
      <c r="E33" s="934" t="s">
        <v>3463</v>
      </c>
      <c r="F33" s="867">
        <f t="shared" si="0"/>
        <v>22</v>
      </c>
      <c r="G33" s="867">
        <v>1</v>
      </c>
      <c r="H33" s="867">
        <f t="shared" si="1"/>
        <v>22</v>
      </c>
      <c r="I33" s="788"/>
    </row>
    <row r="34" spans="1:9" s="755" customFormat="1" ht="18.75" customHeight="1">
      <c r="A34" s="867">
        <v>430</v>
      </c>
      <c r="B34" s="867">
        <v>431</v>
      </c>
      <c r="C34" s="934">
        <f>+VLOOKUP(A34,TERRASSEMENT!$A$9:$B$549,2,0)</f>
        <v>6227.0320000000002</v>
      </c>
      <c r="D34" s="934">
        <f>+VLOOKUP(B34,TERRASSEMENT!$A$9:$B$549,2,0)</f>
        <v>6245.768</v>
      </c>
      <c r="E34" s="934" t="s">
        <v>3463</v>
      </c>
      <c r="F34" s="867">
        <f t="shared" ref="F34" si="10">ROUNDUP(D34-C34,0)</f>
        <v>19</v>
      </c>
      <c r="G34" s="867">
        <v>3</v>
      </c>
      <c r="H34" s="867">
        <f t="shared" ref="H34" si="11">G34*F34</f>
        <v>57</v>
      </c>
      <c r="I34" s="788"/>
    </row>
    <row r="35" spans="1:9" s="755" customFormat="1" ht="18.75" customHeight="1">
      <c r="A35" s="867">
        <v>435</v>
      </c>
      <c r="B35" s="867">
        <v>436</v>
      </c>
      <c r="C35" s="934">
        <f>+VLOOKUP(A35,TERRASSEMENT!$A$9:$B$549,2,0)</f>
        <v>6304.4129999999996</v>
      </c>
      <c r="D35" s="934">
        <f>+VLOOKUP(B35,TERRASSEMENT!$A$9:$B$549,2,0)</f>
        <v>6325.5950000000003</v>
      </c>
      <c r="E35" s="934" t="s">
        <v>3463</v>
      </c>
      <c r="F35" s="867">
        <f t="shared" ref="F35" si="12">ROUNDUP(D35-C35,0)</f>
        <v>22</v>
      </c>
      <c r="G35" s="867">
        <v>1</v>
      </c>
      <c r="H35" s="867">
        <f t="shared" ref="H35" si="13">G35*F35</f>
        <v>22</v>
      </c>
      <c r="I35" s="788"/>
    </row>
    <row r="36" spans="1:9" s="755" customFormat="1" ht="18.75" customHeight="1">
      <c r="A36" s="867">
        <v>440</v>
      </c>
      <c r="B36" s="867">
        <v>442</v>
      </c>
      <c r="C36" s="934">
        <f>+VLOOKUP(A36,TERRASSEMENT!$A$9:$B$549,2,0)</f>
        <v>6403.62</v>
      </c>
      <c r="D36" s="934">
        <f>+VLOOKUP(B36,TERRASSEMENT!$A$9:$B$549,2,0)</f>
        <v>6438.3230000000003</v>
      </c>
      <c r="E36" s="934" t="s">
        <v>3463</v>
      </c>
      <c r="F36" s="867">
        <f t="shared" ref="F36" si="14">ROUNDUP(D36-C36,0)</f>
        <v>35</v>
      </c>
      <c r="G36" s="867">
        <v>1</v>
      </c>
      <c r="H36" s="867">
        <f t="shared" ref="H36" si="15">G36*F36</f>
        <v>35</v>
      </c>
      <c r="I36" s="788"/>
    </row>
    <row r="37" spans="1:9" s="755" customFormat="1" ht="18.75" customHeight="1">
      <c r="A37" s="867">
        <v>445</v>
      </c>
      <c r="B37" s="867">
        <v>448</v>
      </c>
      <c r="C37" s="934">
        <f>+VLOOKUP(A37,TERRASSEMENT!$A$9:$B$549,2,0)</f>
        <v>6483.1170000000002</v>
      </c>
      <c r="D37" s="934">
        <f>+VLOOKUP(B37,TERRASSEMENT!$A$9:$B$549,2,0)</f>
        <v>6525.8639999999996</v>
      </c>
      <c r="E37" s="934" t="s">
        <v>3463</v>
      </c>
      <c r="F37" s="867">
        <f t="shared" ref="F37" si="16">ROUNDUP(D37-C37,0)</f>
        <v>43</v>
      </c>
      <c r="G37" s="867">
        <v>1</v>
      </c>
      <c r="H37" s="867">
        <f t="shared" ref="H37" si="17">G37*F37</f>
        <v>43</v>
      </c>
      <c r="I37" s="788"/>
    </row>
    <row r="38" spans="1:9" s="755" customFormat="1" ht="18.75" customHeight="1">
      <c r="A38" s="867">
        <v>450</v>
      </c>
      <c r="B38" s="867">
        <v>451</v>
      </c>
      <c r="C38" s="934">
        <f>+VLOOKUP(A38,TERRASSEMENT!$A$9:$B$549,2,0)</f>
        <v>6556.3029999999999</v>
      </c>
      <c r="D38" s="934">
        <f>+VLOOKUP(B38,TERRASSEMENT!$A$9:$B$549,2,0)</f>
        <v>6571.4089999999997</v>
      </c>
      <c r="E38" s="934" t="s">
        <v>3463</v>
      </c>
      <c r="F38" s="867">
        <f t="shared" si="0"/>
        <v>16</v>
      </c>
      <c r="G38" s="867">
        <v>1</v>
      </c>
      <c r="H38" s="867">
        <f t="shared" si="1"/>
        <v>16</v>
      </c>
      <c r="I38" s="788"/>
    </row>
    <row r="39" spans="1:9" s="755" customFormat="1" ht="18.75" customHeight="1">
      <c r="A39" s="867">
        <v>455</v>
      </c>
      <c r="B39" s="867">
        <v>456</v>
      </c>
      <c r="C39" s="934">
        <f>+VLOOKUP(A39,TERRASSEMENT!$A$9:$B$549,2,0)</f>
        <v>6626.5079999999998</v>
      </c>
      <c r="D39" s="934">
        <f>+VLOOKUP(B39,TERRASSEMENT!$A$9:$B$549,2,0)</f>
        <v>6646.9290000000001</v>
      </c>
      <c r="E39" s="934" t="s">
        <v>3463</v>
      </c>
      <c r="F39" s="867">
        <f t="shared" si="0"/>
        <v>21</v>
      </c>
      <c r="G39" s="867">
        <v>1</v>
      </c>
      <c r="H39" s="867">
        <f t="shared" si="1"/>
        <v>21</v>
      </c>
      <c r="I39" s="788"/>
    </row>
    <row r="40" spans="1:9" s="755" customFormat="1" ht="18.75" customHeight="1">
      <c r="A40" s="867">
        <v>460</v>
      </c>
      <c r="B40" s="867">
        <v>461</v>
      </c>
      <c r="C40" s="934">
        <f>+VLOOKUP(A40,TERRASSEMENT!$A$9:$B$549,2,0)</f>
        <v>6724.8389999999999</v>
      </c>
      <c r="D40" s="934">
        <f>+VLOOKUP(B40,TERRASSEMENT!$A$9:$B$549,2,0)</f>
        <v>6742.8190000000004</v>
      </c>
      <c r="E40" s="934" t="s">
        <v>3463</v>
      </c>
      <c r="F40" s="867">
        <f t="shared" si="0"/>
        <v>18</v>
      </c>
      <c r="G40" s="867">
        <v>1</v>
      </c>
      <c r="H40" s="867">
        <f t="shared" si="1"/>
        <v>18</v>
      </c>
      <c r="I40" s="788"/>
    </row>
    <row r="41" spans="1:9" s="755" customFormat="1" ht="18.75" customHeight="1">
      <c r="A41" s="867">
        <v>462</v>
      </c>
      <c r="B41" s="867">
        <v>463</v>
      </c>
      <c r="C41" s="934">
        <f>+VLOOKUP(A41,TERRASSEMENT!$A$9:$B$549,2,0)</f>
        <v>6759.8950000000004</v>
      </c>
      <c r="D41" s="934">
        <f>+VLOOKUP(B41,TERRASSEMENT!$A$9:$B$549,2,0)</f>
        <v>6771.9949999999999</v>
      </c>
      <c r="E41" s="934" t="s">
        <v>3463</v>
      </c>
      <c r="F41" s="867">
        <f t="shared" si="0"/>
        <v>13</v>
      </c>
      <c r="G41" s="867">
        <v>1</v>
      </c>
      <c r="H41" s="867">
        <f t="shared" si="1"/>
        <v>13</v>
      </c>
      <c r="I41" s="788"/>
    </row>
    <row r="42" spans="1:9" s="755" customFormat="1" ht="18.75" customHeight="1">
      <c r="A42" s="867">
        <v>466</v>
      </c>
      <c r="B42" s="867">
        <v>467</v>
      </c>
      <c r="C42" s="934">
        <f>+VLOOKUP(A42,TERRASSEMENT!$A$9:$B$549,2,0)</f>
        <v>6821.4650000000001</v>
      </c>
      <c r="D42" s="934">
        <f>+VLOOKUP(B42,TERRASSEMENT!$A$9:$B$549,2,0)</f>
        <v>6830.7849999999999</v>
      </c>
      <c r="E42" s="934" t="s">
        <v>3463</v>
      </c>
      <c r="F42" s="867">
        <f t="shared" si="0"/>
        <v>10</v>
      </c>
      <c r="G42" s="867">
        <v>1</v>
      </c>
      <c r="H42" s="867">
        <f t="shared" si="1"/>
        <v>10</v>
      </c>
      <c r="I42" s="788"/>
    </row>
    <row r="43" spans="1:9" s="755" customFormat="1" ht="18.75" customHeight="1">
      <c r="A43" s="867">
        <v>478</v>
      </c>
      <c r="B43" s="867">
        <v>480</v>
      </c>
      <c r="C43" s="934">
        <f>+VLOOKUP(A43,TERRASSEMENT!$A$9:$B$549,2,0)</f>
        <v>6944.9089999999997</v>
      </c>
      <c r="D43" s="934">
        <f>+VLOOKUP(B43,TERRASSEMENT!$A$9:$B$549,2,0)</f>
        <v>6977.451</v>
      </c>
      <c r="E43" s="934" t="s">
        <v>3463</v>
      </c>
      <c r="F43" s="867">
        <f t="shared" si="0"/>
        <v>33</v>
      </c>
      <c r="G43" s="867">
        <v>1</v>
      </c>
      <c r="H43" s="867">
        <f t="shared" si="1"/>
        <v>33</v>
      </c>
      <c r="I43" s="788"/>
    </row>
    <row r="44" spans="1:9" s="755" customFormat="1" ht="18.75" customHeight="1">
      <c r="A44" s="867">
        <v>493</v>
      </c>
      <c r="B44" s="867">
        <v>494</v>
      </c>
      <c r="C44" s="934">
        <f>+VLOOKUP(A44,TERRASSEMENT!$A$9:$B$549,2,0)</f>
        <v>7195.0990000000002</v>
      </c>
      <c r="D44" s="934">
        <f>+VLOOKUP(B44,TERRASSEMENT!$A$9:$B$549,2,0)</f>
        <v>7211.7089999999998</v>
      </c>
      <c r="E44" s="934" t="s">
        <v>3463</v>
      </c>
      <c r="F44" s="867">
        <f t="shared" si="0"/>
        <v>17</v>
      </c>
      <c r="G44" s="867">
        <v>3</v>
      </c>
      <c r="H44" s="867">
        <f t="shared" si="1"/>
        <v>51</v>
      </c>
      <c r="I44" s="788"/>
    </row>
    <row r="45" spans="1:9" s="755" customFormat="1" ht="18.75" customHeight="1">
      <c r="A45" s="867">
        <v>502</v>
      </c>
      <c r="B45" s="867">
        <v>503</v>
      </c>
      <c r="C45" s="934">
        <f>+VLOOKUP(A45,TERRASSEMENT!$A$9:$B$549,2,0)</f>
        <v>7375.3239999999996</v>
      </c>
      <c r="D45" s="934">
        <f>+VLOOKUP(B45,TERRASSEMENT!$A$9:$B$549,2,0)</f>
        <v>7396.817</v>
      </c>
      <c r="E45" s="934" t="s">
        <v>3463</v>
      </c>
      <c r="F45" s="867">
        <f t="shared" si="0"/>
        <v>22</v>
      </c>
      <c r="G45" s="867">
        <v>3</v>
      </c>
      <c r="H45" s="867">
        <f t="shared" si="1"/>
        <v>66</v>
      </c>
      <c r="I45" s="788"/>
    </row>
    <row r="46" spans="1:9" s="755" customFormat="1" ht="18.75" customHeight="1">
      <c r="A46" s="867">
        <v>506</v>
      </c>
      <c r="B46" s="867">
        <v>507</v>
      </c>
      <c r="C46" s="934">
        <f>+VLOOKUP(A46,TERRASSEMENT!$A$9:$B$549,2,0)</f>
        <v>7432.107</v>
      </c>
      <c r="D46" s="934">
        <f>+VLOOKUP(B46,TERRASSEMENT!$A$9:$B$549,2,0)</f>
        <v>7442.4449999999997</v>
      </c>
      <c r="E46" s="934" t="s">
        <v>3463</v>
      </c>
      <c r="F46" s="867">
        <f t="shared" si="0"/>
        <v>11</v>
      </c>
      <c r="G46" s="867">
        <v>3</v>
      </c>
      <c r="H46" s="867">
        <f t="shared" si="1"/>
        <v>33</v>
      </c>
      <c r="I46" s="788"/>
    </row>
    <row r="47" spans="1:9" s="755" customFormat="1" ht="18.75" customHeight="1">
      <c r="A47" s="867">
        <v>510</v>
      </c>
      <c r="B47" s="867">
        <v>511</v>
      </c>
      <c r="C47" s="934">
        <f>+VLOOKUP(A47,TERRASSEMENT!$A$9:$B$549,2,0)</f>
        <v>7497.2</v>
      </c>
      <c r="D47" s="934">
        <f>+VLOOKUP(B47,TERRASSEMENT!$A$9:$B$549,2,0)</f>
        <v>7516.3609999999999</v>
      </c>
      <c r="E47" s="934" t="s">
        <v>3463</v>
      </c>
      <c r="F47" s="867">
        <f t="shared" si="0"/>
        <v>20</v>
      </c>
      <c r="G47" s="867">
        <v>1</v>
      </c>
      <c r="H47" s="867">
        <f t="shared" si="1"/>
        <v>20</v>
      </c>
      <c r="I47" s="788"/>
    </row>
    <row r="48" spans="1:9" s="755" customFormat="1" ht="18.75" customHeight="1">
      <c r="A48" s="867">
        <v>522</v>
      </c>
      <c r="B48" s="867">
        <v>524</v>
      </c>
      <c r="C48" s="934">
        <f>+VLOOKUP(A48,TERRASSEMENT!$A$9:$B$549,2,0)</f>
        <v>7718.46</v>
      </c>
      <c r="D48" s="934">
        <f>+VLOOKUP(B48,TERRASSEMENT!$A$9:$B$549,2,0)</f>
        <v>7768.2520000000004</v>
      </c>
      <c r="E48" s="934" t="s">
        <v>3463</v>
      </c>
      <c r="F48" s="867">
        <f t="shared" si="0"/>
        <v>50</v>
      </c>
      <c r="G48" s="867">
        <v>1</v>
      </c>
      <c r="H48" s="867">
        <f t="shared" si="1"/>
        <v>50</v>
      </c>
      <c r="I48" s="788"/>
    </row>
    <row r="49" spans="1:9" s="755" customFormat="1" ht="18.75" customHeight="1">
      <c r="A49" s="867">
        <v>527</v>
      </c>
      <c r="B49" s="867">
        <v>529</v>
      </c>
      <c r="C49" s="934">
        <f>+VLOOKUP(A49,TERRASSEMENT!$A$9:$B$549,2,0)</f>
        <v>7827.7910000000002</v>
      </c>
      <c r="D49" s="934">
        <f>+VLOOKUP(B49,TERRASSEMENT!$A$9:$B$549,2,0)</f>
        <v>7867.0950000000003</v>
      </c>
      <c r="E49" s="934" t="s">
        <v>3463</v>
      </c>
      <c r="F49" s="867">
        <f t="shared" si="0"/>
        <v>40</v>
      </c>
      <c r="G49" s="867">
        <v>3</v>
      </c>
      <c r="H49" s="867">
        <f t="shared" si="1"/>
        <v>120</v>
      </c>
      <c r="I49" s="788"/>
    </row>
    <row r="50" spans="1:9" s="755" customFormat="1" ht="18.75" customHeight="1">
      <c r="A50" s="867">
        <v>540</v>
      </c>
      <c r="B50" s="867">
        <v>541</v>
      </c>
      <c r="C50" s="934">
        <f>+VLOOKUP(A50,TERRASSEMENT!$A$9:$B$549,2,0)</f>
        <v>8060.7110000000002</v>
      </c>
      <c r="D50" s="934">
        <f>+VLOOKUP(B50,TERRASSEMENT!$A$9:$B$549,2,0)</f>
        <v>8077.7790000000005</v>
      </c>
      <c r="E50" s="934" t="s">
        <v>3463</v>
      </c>
      <c r="F50" s="867">
        <f t="shared" si="0"/>
        <v>18</v>
      </c>
      <c r="G50" s="867">
        <v>1</v>
      </c>
      <c r="H50" s="867">
        <f t="shared" si="1"/>
        <v>18</v>
      </c>
      <c r="I50" s="788"/>
    </row>
    <row r="51" spans="1:9" ht="18.75" customHeight="1">
      <c r="A51" s="1294" t="s">
        <v>207</v>
      </c>
      <c r="B51" s="1295"/>
      <c r="C51" s="1295"/>
      <c r="D51" s="1295"/>
      <c r="E51" s="1296"/>
      <c r="F51" s="816">
        <f>SUM(F8:F50)</f>
        <v>945</v>
      </c>
      <c r="G51" s="816">
        <f>SUM(G8:G50)</f>
        <v>76</v>
      </c>
      <c r="H51" s="816">
        <f>SUM(H8:H50)</f>
        <v>1594</v>
      </c>
    </row>
  </sheetData>
  <mergeCells count="5">
    <mergeCell ref="A1:H1"/>
    <mergeCell ref="A2:H2"/>
    <mergeCell ref="A3:H3"/>
    <mergeCell ref="A5:H5"/>
    <mergeCell ref="A51:E51"/>
  </mergeCells>
  <pageMargins left="1.1100000000000001" right="0.47244094488188981" top="0.31496062992125984" bottom="0.62992125984251968" header="0.51181102362204722" footer="0.4"/>
  <pageSetup paperSize="9" scale="77" orientation="portrait" r:id="rId1"/>
  <headerFooter alignWithMargins="0">
    <oddFooter>&amp;C&amp;P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00"/>
  </sheetPr>
  <dimension ref="A1:H31"/>
  <sheetViews>
    <sheetView view="pageBreakPreview" topLeftCell="A17" workbookViewId="0">
      <selection activeCell="C30" sqref="C30"/>
    </sheetView>
  </sheetViews>
  <sheetFormatPr baseColWidth="10" defaultRowHeight="15.75"/>
  <cols>
    <col min="1" max="1" width="11.5703125" style="788" bestFit="1" customWidth="1"/>
    <col min="2" max="2" width="8.28515625" style="788" bestFit="1" customWidth="1"/>
    <col min="3" max="3" width="16.7109375" style="788" bestFit="1" customWidth="1"/>
    <col min="4" max="4" width="13.5703125" style="788" bestFit="1" customWidth="1"/>
    <col min="5" max="7" width="10.5703125" style="788" customWidth="1"/>
    <col min="8" max="8" width="11.140625" style="788" customWidth="1"/>
    <col min="9" max="9" width="11.28515625" style="788" customWidth="1"/>
    <col min="10" max="16384" width="11.42578125" style="788"/>
  </cols>
  <sheetData>
    <row r="1" spans="1:8" ht="87" customHeight="1">
      <c r="A1" s="1291" t="str">
        <f>+'buses 600'!A1</f>
        <v>ETUDES DE CONSTRUCTION DE LA PISTE RELIANT DOUAR TIMITAR AU DOUAR LAMSAREH 
A LA COMMUNE OULED ALI YOUSSEF 
PROVINCE DE BOULEMANE</v>
      </c>
      <c r="B1" s="1291"/>
      <c r="C1" s="1291"/>
      <c r="D1" s="1291"/>
      <c r="E1" s="1291"/>
      <c r="F1" s="1291"/>
      <c r="G1" s="1291"/>
      <c r="H1" s="1291"/>
    </row>
    <row r="2" spans="1:8" ht="20.25" customHeight="1">
      <c r="A2" s="1292"/>
      <c r="B2" s="1292"/>
      <c r="C2" s="1292"/>
      <c r="D2" s="1292"/>
      <c r="E2" s="1292"/>
      <c r="F2" s="1292"/>
      <c r="G2" s="1292"/>
      <c r="H2" s="1292"/>
    </row>
    <row r="3" spans="1:8">
      <c r="A3" s="1292" t="str">
        <f>+'buses 600'!A3</f>
        <v>PROJET D'EXECUTION</v>
      </c>
      <c r="B3" s="1292"/>
      <c r="C3" s="1292"/>
      <c r="D3" s="1292"/>
      <c r="E3" s="1292"/>
      <c r="F3" s="1292"/>
      <c r="G3" s="1292"/>
      <c r="H3" s="1292"/>
    </row>
    <row r="4" spans="1:8">
      <c r="A4" s="754"/>
      <c r="B4" s="754"/>
      <c r="C4" s="754"/>
      <c r="D4" s="754"/>
      <c r="E4" s="754"/>
      <c r="F4" s="754"/>
      <c r="G4" s="754"/>
      <c r="H4" s="754"/>
    </row>
    <row r="5" spans="1:8" ht="20.100000000000001" customHeight="1">
      <c r="A5" s="1293" t="s">
        <v>3464</v>
      </c>
      <c r="B5" s="1293"/>
      <c r="C5" s="1293"/>
      <c r="D5" s="1293"/>
      <c r="E5" s="1293"/>
      <c r="F5" s="1293"/>
      <c r="G5" s="1293"/>
      <c r="H5" s="1293"/>
    </row>
    <row r="6" spans="1:8" ht="20.100000000000001" customHeight="1">
      <c r="A6" s="819"/>
      <c r="B6" s="819"/>
      <c r="C6" s="819"/>
      <c r="D6" s="819"/>
      <c r="E6" s="819"/>
      <c r="F6" s="819"/>
      <c r="G6" s="819"/>
      <c r="H6" s="819"/>
    </row>
    <row r="7" spans="1:8" s="755" customFormat="1" ht="31.5">
      <c r="A7" s="809" t="s">
        <v>3363</v>
      </c>
      <c r="B7" s="809" t="s">
        <v>3364</v>
      </c>
      <c r="C7" s="809" t="s">
        <v>3365</v>
      </c>
      <c r="D7" s="809" t="s">
        <v>3366</v>
      </c>
      <c r="E7" s="809" t="s">
        <v>463</v>
      </c>
      <c r="F7" s="809" t="s">
        <v>3465</v>
      </c>
      <c r="G7" s="809" t="s">
        <v>3404</v>
      </c>
      <c r="H7" s="809" t="s">
        <v>3405</v>
      </c>
    </row>
    <row r="8" spans="1:8" s="1038" customFormat="1" ht="18.75" customHeight="1">
      <c r="A8" s="1036">
        <v>21</v>
      </c>
      <c r="B8" s="1036">
        <v>24</v>
      </c>
      <c r="C8" s="1037">
        <f>+VLOOKUP(A8,TERRASSEMENT!$A$9:$B$549,2,0)</f>
        <v>301.73099999999999</v>
      </c>
      <c r="D8" s="1037">
        <f>+VLOOKUP(B8,TERRASSEMENT!$A$9:$B$549,2,0)</f>
        <v>333.70400000000001</v>
      </c>
      <c r="E8" s="1036">
        <f t="shared" ref="E8:E30" si="0">ROUNDUP(D8-C8,0)</f>
        <v>32</v>
      </c>
      <c r="F8" s="1036">
        <v>3.5</v>
      </c>
      <c r="G8" s="1036">
        <f>((1.9+0.5)*F8)/2</f>
        <v>4.2</v>
      </c>
      <c r="H8" s="1036">
        <f t="shared" ref="H8:H30" si="1">G8*E8</f>
        <v>134.4</v>
      </c>
    </row>
    <row r="9" spans="1:8" s="1038" customFormat="1" ht="18.75" customHeight="1">
      <c r="A9" s="1036">
        <v>25</v>
      </c>
      <c r="B9" s="1036">
        <v>27</v>
      </c>
      <c r="C9" s="1037">
        <f>+VLOOKUP(A9,TERRASSEMENT!$A$9:$B$549,2,0)</f>
        <v>354.52199999999999</v>
      </c>
      <c r="D9" s="1037">
        <f>+VLOOKUP(B9,TERRASSEMENT!$A$9:$B$549,2,0)</f>
        <v>381.80099999999999</v>
      </c>
      <c r="E9" s="1036">
        <f t="shared" si="0"/>
        <v>28</v>
      </c>
      <c r="F9" s="1036">
        <v>3.5</v>
      </c>
      <c r="G9" s="1036">
        <f t="shared" ref="G9:G30" si="2">((1.9+0.5)*F9)/2</f>
        <v>4.2</v>
      </c>
      <c r="H9" s="1036">
        <f t="shared" si="1"/>
        <v>117.60000000000001</v>
      </c>
    </row>
    <row r="10" spans="1:8" s="755" customFormat="1" ht="18.75" customHeight="1">
      <c r="A10" s="867">
        <v>85</v>
      </c>
      <c r="B10" s="867">
        <v>87</v>
      </c>
      <c r="C10" s="934">
        <f>+VLOOKUP(A10,TERRASSEMENT!$A$9:$B$549,2,0)</f>
        <v>1251.135</v>
      </c>
      <c r="D10" s="934">
        <f>+VLOOKUP(B10,TERRASSEMENT!$A$9:$B$549,2,0)</f>
        <v>1281.8309999999999</v>
      </c>
      <c r="E10" s="867">
        <f t="shared" si="0"/>
        <v>31</v>
      </c>
      <c r="F10" s="867">
        <v>2.5</v>
      </c>
      <c r="G10" s="867">
        <f>((1.5+0.5)*F10)/2</f>
        <v>2.5</v>
      </c>
      <c r="H10" s="867">
        <f t="shared" si="1"/>
        <v>77.5</v>
      </c>
    </row>
    <row r="11" spans="1:8" s="755" customFormat="1" ht="18.75" customHeight="1">
      <c r="A11" s="867">
        <v>89</v>
      </c>
      <c r="B11" s="867">
        <v>90</v>
      </c>
      <c r="C11" s="934">
        <f>+VLOOKUP(A11,TERRASSEMENT!$A$9:$B$549,2,0)</f>
        <v>1310.414</v>
      </c>
      <c r="D11" s="934">
        <f>+VLOOKUP(B11,TERRASSEMENT!$A$9:$B$549,2,0)</f>
        <v>1319.009</v>
      </c>
      <c r="E11" s="867">
        <f t="shared" si="0"/>
        <v>9</v>
      </c>
      <c r="F11" s="867">
        <v>3.5</v>
      </c>
      <c r="G11" s="867">
        <f t="shared" si="2"/>
        <v>4.2</v>
      </c>
      <c r="H11" s="867">
        <f t="shared" si="1"/>
        <v>37.800000000000004</v>
      </c>
    </row>
    <row r="12" spans="1:8" s="755" customFormat="1" ht="18.75" customHeight="1">
      <c r="A12" s="867">
        <v>100</v>
      </c>
      <c r="B12" s="867">
        <v>101</v>
      </c>
      <c r="C12" s="934">
        <f>+VLOOKUP(A12,TERRASSEMENT!$A$9:$B$549,2,0)</f>
        <v>1431.5219999999999</v>
      </c>
      <c r="D12" s="934">
        <f>+VLOOKUP(B12,TERRASSEMENT!$A$9:$B$549,2,0)</f>
        <v>1443.876</v>
      </c>
      <c r="E12" s="867">
        <f t="shared" si="0"/>
        <v>13</v>
      </c>
      <c r="F12" s="867">
        <v>2</v>
      </c>
      <c r="G12" s="867">
        <f>((1.3+0.5)*F12)/2</f>
        <v>1.8</v>
      </c>
      <c r="H12" s="867">
        <f t="shared" si="1"/>
        <v>23.400000000000002</v>
      </c>
    </row>
    <row r="13" spans="1:8" s="755" customFormat="1" ht="18.75" customHeight="1">
      <c r="A13" s="867">
        <v>112</v>
      </c>
      <c r="B13" s="867">
        <v>114</v>
      </c>
      <c r="C13" s="934">
        <f>+VLOOKUP(A13,TERRASSEMENT!$A$9:$B$549,2,0)</f>
        <v>1561.2339999999999</v>
      </c>
      <c r="D13" s="934">
        <f>+VLOOKUP(B13,TERRASSEMENT!$A$9:$B$549,2,0)</f>
        <v>1575.2339999999999</v>
      </c>
      <c r="E13" s="867">
        <f t="shared" si="0"/>
        <v>14</v>
      </c>
      <c r="F13" s="867">
        <v>3.5</v>
      </c>
      <c r="G13" s="867">
        <f t="shared" si="2"/>
        <v>4.2</v>
      </c>
      <c r="H13" s="867">
        <f t="shared" si="1"/>
        <v>58.800000000000004</v>
      </c>
    </row>
    <row r="14" spans="1:8" s="755" customFormat="1" ht="18.75" customHeight="1">
      <c r="A14" s="867">
        <v>123</v>
      </c>
      <c r="B14" s="867">
        <v>125</v>
      </c>
      <c r="C14" s="934">
        <f>+VLOOKUP(A14,TERRASSEMENT!$A$9:$B$549,2,0)</f>
        <v>1662.7329999999999</v>
      </c>
      <c r="D14" s="934">
        <f>+VLOOKUP(B14,TERRASSEMENT!$A$9:$B$549,2,0)</f>
        <v>1694.92</v>
      </c>
      <c r="E14" s="867">
        <f t="shared" si="0"/>
        <v>33</v>
      </c>
      <c r="F14" s="867">
        <v>2.5</v>
      </c>
      <c r="G14" s="867">
        <f>((1.5+0.5)*F14)/2</f>
        <v>2.5</v>
      </c>
      <c r="H14" s="867">
        <f t="shared" ref="H14" si="3">G14*E14</f>
        <v>82.5</v>
      </c>
    </row>
    <row r="15" spans="1:8" s="755" customFormat="1" ht="18.75" customHeight="1">
      <c r="A15" s="867">
        <v>129</v>
      </c>
      <c r="B15" s="867">
        <v>131</v>
      </c>
      <c r="C15" s="934">
        <f>+VLOOKUP(A15,TERRASSEMENT!$A$9:$B$549,2,0)</f>
        <v>1739.2909999999999</v>
      </c>
      <c r="D15" s="934">
        <f>+VLOOKUP(B15,TERRASSEMENT!$A$9:$B$549,2,0)</f>
        <v>1761.779</v>
      </c>
      <c r="E15" s="867">
        <f t="shared" si="0"/>
        <v>23</v>
      </c>
      <c r="F15" s="867">
        <v>3.5</v>
      </c>
      <c r="G15" s="867">
        <f t="shared" si="2"/>
        <v>4.2</v>
      </c>
      <c r="H15" s="867">
        <f t="shared" si="1"/>
        <v>96.600000000000009</v>
      </c>
    </row>
    <row r="16" spans="1:8" s="755" customFormat="1" ht="18.75" customHeight="1">
      <c r="A16" s="867">
        <v>141</v>
      </c>
      <c r="B16" s="867">
        <v>144</v>
      </c>
      <c r="C16" s="934">
        <f>+VLOOKUP(A16,TERRASSEMENT!$A$9:$B$549,2,0)</f>
        <v>1873.576</v>
      </c>
      <c r="D16" s="934">
        <f>+VLOOKUP(B16,TERRASSEMENT!$A$9:$B$549,2,0)</f>
        <v>1894.183</v>
      </c>
      <c r="E16" s="867">
        <f t="shared" si="0"/>
        <v>21</v>
      </c>
      <c r="F16" s="867">
        <v>3.5</v>
      </c>
      <c r="G16" s="867">
        <f t="shared" si="2"/>
        <v>4.2</v>
      </c>
      <c r="H16" s="867">
        <f t="shared" si="1"/>
        <v>88.2</v>
      </c>
    </row>
    <row r="17" spans="1:8" s="755" customFormat="1" ht="18.75" customHeight="1">
      <c r="A17" s="867">
        <v>159</v>
      </c>
      <c r="B17" s="867">
        <v>165</v>
      </c>
      <c r="C17" s="934">
        <f>+VLOOKUP(A17,TERRASSEMENT!$A$9:$B$549,2,0)</f>
        <v>2052.4769999999999</v>
      </c>
      <c r="D17" s="934">
        <f>+VLOOKUP(B17,TERRASSEMENT!$A$9:$B$549,2,0)</f>
        <v>2143.9189999999999</v>
      </c>
      <c r="E17" s="867">
        <f t="shared" si="0"/>
        <v>92</v>
      </c>
      <c r="F17" s="867">
        <v>3.5</v>
      </c>
      <c r="G17" s="867">
        <f t="shared" si="2"/>
        <v>4.2</v>
      </c>
      <c r="H17" s="867">
        <f t="shared" si="1"/>
        <v>386.40000000000003</v>
      </c>
    </row>
    <row r="18" spans="1:8" s="755" customFormat="1" ht="18.75" customHeight="1">
      <c r="A18" s="867">
        <v>167</v>
      </c>
      <c r="B18" s="867">
        <v>168</v>
      </c>
      <c r="C18" s="934">
        <f>+VLOOKUP(A18,TERRASSEMENT!$A$9:$B$549,2,0)</f>
        <v>2178.0659999999998</v>
      </c>
      <c r="D18" s="934">
        <f>+VLOOKUP(B18,TERRASSEMENT!$A$9:$B$549,2,0)</f>
        <v>2184.723</v>
      </c>
      <c r="E18" s="867">
        <f t="shared" si="0"/>
        <v>7</v>
      </c>
      <c r="F18" s="867">
        <v>4.5</v>
      </c>
      <c r="G18" s="867">
        <f>((2.3+0.5)*F18)/2</f>
        <v>6.3</v>
      </c>
      <c r="H18" s="867">
        <f t="shared" si="1"/>
        <v>44.1</v>
      </c>
    </row>
    <row r="19" spans="1:8" s="755" customFormat="1" ht="18.75" customHeight="1">
      <c r="A19" s="867">
        <v>168</v>
      </c>
      <c r="B19" s="867">
        <v>169</v>
      </c>
      <c r="C19" s="934">
        <f>+VLOOKUP(A19,TERRASSEMENT!$A$9:$B$549,2,0)</f>
        <v>2184.723</v>
      </c>
      <c r="D19" s="934">
        <f>+VLOOKUP(B19,TERRASSEMENT!$A$9:$B$549,2,0)</f>
        <v>2191.828</v>
      </c>
      <c r="E19" s="867">
        <f t="shared" si="0"/>
        <v>8</v>
      </c>
      <c r="F19" s="867">
        <v>3.5</v>
      </c>
      <c r="G19" s="867">
        <f t="shared" si="2"/>
        <v>4.2</v>
      </c>
      <c r="H19" s="867">
        <f t="shared" si="1"/>
        <v>33.6</v>
      </c>
    </row>
    <row r="20" spans="1:8" s="755" customFormat="1" ht="18.75" customHeight="1">
      <c r="A20" s="867">
        <v>174</v>
      </c>
      <c r="B20" s="867">
        <v>175</v>
      </c>
      <c r="C20" s="934">
        <f>+VLOOKUP(A20,TERRASSEMENT!$A$9:$B$549,2,0)</f>
        <v>2245</v>
      </c>
      <c r="D20" s="934">
        <f>+VLOOKUP(B20,TERRASSEMENT!$A$9:$B$549,2,0)</f>
        <v>2258.9780000000001</v>
      </c>
      <c r="E20" s="867">
        <f t="shared" si="0"/>
        <v>14</v>
      </c>
      <c r="F20" s="867">
        <v>3.5</v>
      </c>
      <c r="G20" s="867">
        <f t="shared" si="2"/>
        <v>4.2</v>
      </c>
      <c r="H20" s="867">
        <f t="shared" si="1"/>
        <v>58.800000000000004</v>
      </c>
    </row>
    <row r="21" spans="1:8" s="755" customFormat="1" ht="18.75" customHeight="1">
      <c r="A21" s="867">
        <v>181</v>
      </c>
      <c r="B21" s="867">
        <v>182</v>
      </c>
      <c r="C21" s="934">
        <f>+VLOOKUP(A21,TERRASSEMENT!$A$9:$B$549,2,0)</f>
        <v>2361.261</v>
      </c>
      <c r="D21" s="934">
        <f>+VLOOKUP(B21,TERRASSEMENT!$A$9:$B$549,2,0)</f>
        <v>2377.3380000000002</v>
      </c>
      <c r="E21" s="867">
        <f t="shared" si="0"/>
        <v>17</v>
      </c>
      <c r="F21" s="867">
        <v>3.5</v>
      </c>
      <c r="G21" s="867">
        <f t="shared" si="2"/>
        <v>4.2</v>
      </c>
      <c r="H21" s="867">
        <f t="shared" si="1"/>
        <v>71.400000000000006</v>
      </c>
    </row>
    <row r="22" spans="1:8" s="755" customFormat="1" ht="18.75" customHeight="1">
      <c r="A22" s="867">
        <v>200</v>
      </c>
      <c r="B22" s="867">
        <v>201</v>
      </c>
      <c r="C22" s="934">
        <f>+VLOOKUP(A22,TERRASSEMENT!$A$9:$B$549,2,0)</f>
        <v>2659.4180000000001</v>
      </c>
      <c r="D22" s="934">
        <f>+VLOOKUP(B22,TERRASSEMENT!$A$9:$B$549,2,0)</f>
        <v>2664.549</v>
      </c>
      <c r="E22" s="867">
        <f t="shared" si="0"/>
        <v>6</v>
      </c>
      <c r="F22" s="867">
        <v>4.5</v>
      </c>
      <c r="G22" s="867">
        <f>((2.3+0.5)*F22)/2</f>
        <v>6.3</v>
      </c>
      <c r="H22" s="867">
        <f t="shared" si="1"/>
        <v>37.799999999999997</v>
      </c>
    </row>
    <row r="23" spans="1:8" s="755" customFormat="1" ht="18.75" customHeight="1">
      <c r="A23" s="867">
        <v>207</v>
      </c>
      <c r="B23" s="867">
        <v>209</v>
      </c>
      <c r="C23" s="934">
        <f>+VLOOKUP(A23,TERRASSEMENT!$A$9:$B$549,2,0)</f>
        <v>2715.01</v>
      </c>
      <c r="D23" s="934">
        <f>+VLOOKUP(B23,TERRASSEMENT!$A$9:$B$549,2,0)</f>
        <v>2729.9839999999999</v>
      </c>
      <c r="E23" s="867">
        <f t="shared" si="0"/>
        <v>15</v>
      </c>
      <c r="F23" s="867">
        <v>3.5</v>
      </c>
      <c r="G23" s="867">
        <f t="shared" si="2"/>
        <v>4.2</v>
      </c>
      <c r="H23" s="867">
        <f t="shared" si="1"/>
        <v>63</v>
      </c>
    </row>
    <row r="24" spans="1:8" s="755" customFormat="1" ht="18.75" customHeight="1">
      <c r="A24" s="867">
        <v>255</v>
      </c>
      <c r="B24" s="867">
        <v>256</v>
      </c>
      <c r="C24" s="934">
        <f>+VLOOKUP(A24,TERRASSEMENT!$A$9:$B$549,2,0)</f>
        <v>3399.8409999999999</v>
      </c>
      <c r="D24" s="934">
        <f>+VLOOKUP(B24,TERRASSEMENT!$A$9:$B$549,2,0)</f>
        <v>3419.3240000000001</v>
      </c>
      <c r="E24" s="867">
        <f t="shared" si="0"/>
        <v>20</v>
      </c>
      <c r="F24" s="867">
        <v>3.5</v>
      </c>
      <c r="G24" s="867">
        <f t="shared" si="2"/>
        <v>4.2</v>
      </c>
      <c r="H24" s="867">
        <f t="shared" si="1"/>
        <v>84</v>
      </c>
    </row>
    <row r="25" spans="1:8" s="755" customFormat="1" ht="18.75" customHeight="1">
      <c r="A25" s="867">
        <v>258</v>
      </c>
      <c r="B25" s="867">
        <v>259</v>
      </c>
      <c r="C25" s="934">
        <f>+VLOOKUP(A25,TERRASSEMENT!$A$9:$B$549,2,0)</f>
        <v>3445.4769999999999</v>
      </c>
      <c r="D25" s="934">
        <f>+VLOOKUP(B25,TERRASSEMENT!$A$9:$B$549,2,0)</f>
        <v>3461.8069999999998</v>
      </c>
      <c r="E25" s="867">
        <f t="shared" si="0"/>
        <v>17</v>
      </c>
      <c r="F25" s="867">
        <v>3.5</v>
      </c>
      <c r="G25" s="867">
        <f t="shared" si="2"/>
        <v>4.2</v>
      </c>
      <c r="H25" s="867">
        <f t="shared" si="1"/>
        <v>71.400000000000006</v>
      </c>
    </row>
    <row r="26" spans="1:8" s="755" customFormat="1" ht="18.75" customHeight="1">
      <c r="A26" s="867">
        <v>309</v>
      </c>
      <c r="B26" s="867">
        <v>314</v>
      </c>
      <c r="C26" s="934">
        <f>+VLOOKUP(A26,TERRASSEMENT!$A$9:$B$549,2,0)</f>
        <v>4247.1989999999996</v>
      </c>
      <c r="D26" s="934">
        <f>+VLOOKUP(B26,TERRASSEMENT!$A$9:$B$549,2,0)</f>
        <v>4313.3090000000002</v>
      </c>
      <c r="E26" s="867">
        <f t="shared" si="0"/>
        <v>67</v>
      </c>
      <c r="F26" s="867">
        <v>3.5</v>
      </c>
      <c r="G26" s="867">
        <f t="shared" si="2"/>
        <v>4.2</v>
      </c>
      <c r="H26" s="867">
        <f t="shared" si="1"/>
        <v>281.40000000000003</v>
      </c>
    </row>
    <row r="27" spans="1:8" s="755" customFormat="1" ht="18.75" customHeight="1">
      <c r="A27" s="867">
        <v>377</v>
      </c>
      <c r="B27" s="867">
        <v>378</v>
      </c>
      <c r="C27" s="934">
        <f>+VLOOKUP(A27,TERRASSEMENT!$A$9:$B$549,2,0)</f>
        <v>5354.308</v>
      </c>
      <c r="D27" s="934">
        <f>+VLOOKUP(B27,TERRASSEMENT!$A$9:$B$549,2,0)</f>
        <v>5374.9290000000001</v>
      </c>
      <c r="E27" s="867">
        <f t="shared" si="0"/>
        <v>21</v>
      </c>
      <c r="F27" s="867">
        <v>3</v>
      </c>
      <c r="G27" s="867">
        <f>((1.7+0.5)*F27)/2</f>
        <v>3.3000000000000003</v>
      </c>
      <c r="H27" s="867">
        <f t="shared" si="1"/>
        <v>69.300000000000011</v>
      </c>
    </row>
    <row r="28" spans="1:8" s="755" customFormat="1" ht="18.75" customHeight="1">
      <c r="A28" s="867">
        <v>397</v>
      </c>
      <c r="B28" s="867">
        <v>398</v>
      </c>
      <c r="C28" s="934">
        <f>+VLOOKUP(A28,TERRASSEMENT!$A$9:$B$549,2,0)</f>
        <v>5707.1210000000001</v>
      </c>
      <c r="D28" s="934">
        <f>+VLOOKUP(B28,TERRASSEMENT!$A$9:$B$549,2,0)</f>
        <v>5717.9809999999998</v>
      </c>
      <c r="E28" s="867">
        <f t="shared" si="0"/>
        <v>11</v>
      </c>
      <c r="F28" s="867">
        <v>4.5</v>
      </c>
      <c r="G28" s="867">
        <f>((2.3+0.5)*F28)/2</f>
        <v>6.3</v>
      </c>
      <c r="H28" s="867">
        <f t="shared" si="1"/>
        <v>69.3</v>
      </c>
    </row>
    <row r="29" spans="1:8" s="755" customFormat="1" ht="18.75" customHeight="1">
      <c r="A29" s="867">
        <v>399</v>
      </c>
      <c r="B29" s="867">
        <v>400</v>
      </c>
      <c r="C29" s="934">
        <f>+VLOOKUP(A29,TERRASSEMENT!$A$9:$B$549,2,0)</f>
        <v>5734.0360000000001</v>
      </c>
      <c r="D29" s="934">
        <f>+VLOOKUP(B29,TERRASSEMENT!$A$9:$B$549,2,0)</f>
        <v>5746.0550000000003</v>
      </c>
      <c r="E29" s="867">
        <f t="shared" si="0"/>
        <v>13</v>
      </c>
      <c r="F29" s="867">
        <v>3.5</v>
      </c>
      <c r="G29" s="867">
        <f t="shared" si="2"/>
        <v>4.2</v>
      </c>
      <c r="H29" s="867">
        <f t="shared" si="1"/>
        <v>54.6</v>
      </c>
    </row>
    <row r="30" spans="1:8" s="755" customFormat="1" ht="18.75" customHeight="1">
      <c r="A30" s="867">
        <v>529</v>
      </c>
      <c r="B30" s="867">
        <v>531</v>
      </c>
      <c r="C30" s="934">
        <f>+VLOOKUP(A30,TERRASSEMENT!$A$9:$B$549,2,0)</f>
        <v>7867.0950000000003</v>
      </c>
      <c r="D30" s="934">
        <f>+VLOOKUP(B30,TERRASSEMENT!$A$9:$B$549,2,0)</f>
        <v>7911.23</v>
      </c>
      <c r="E30" s="867">
        <f t="shared" si="0"/>
        <v>45</v>
      </c>
      <c r="F30" s="867">
        <v>3.5</v>
      </c>
      <c r="G30" s="867">
        <f t="shared" si="2"/>
        <v>4.2</v>
      </c>
      <c r="H30" s="867">
        <f t="shared" si="1"/>
        <v>189</v>
      </c>
    </row>
    <row r="31" spans="1:8" ht="18.75" customHeight="1">
      <c r="A31" s="1294" t="s">
        <v>207</v>
      </c>
      <c r="B31" s="1295"/>
      <c r="C31" s="1295"/>
      <c r="D31" s="1295"/>
      <c r="E31" s="816">
        <f>SUM(E8:E30)</f>
        <v>557</v>
      </c>
      <c r="F31" s="816"/>
      <c r="G31" s="816">
        <f>SUM(G8:G30)</f>
        <v>96.200000000000017</v>
      </c>
      <c r="H31" s="816">
        <f>SUM(H8:H30)</f>
        <v>2230.8999999999996</v>
      </c>
    </row>
  </sheetData>
  <mergeCells count="5">
    <mergeCell ref="A1:H1"/>
    <mergeCell ref="A2:H2"/>
    <mergeCell ref="A3:H3"/>
    <mergeCell ref="A5:H5"/>
    <mergeCell ref="A31:D31"/>
  </mergeCells>
  <pageMargins left="1.1100000000000001" right="0.47244094488188981" top="0.31496062992125984" bottom="0.62992125984251968" header="0.51181102362204722" footer="0.4"/>
  <pageSetup paperSize="9" scale="77" orientation="portrait" r:id="rId1"/>
  <headerFooter alignWithMargins="0">
    <oddFooter>&amp;C&amp;P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00B050"/>
  </sheetPr>
  <dimension ref="A1:J20"/>
  <sheetViews>
    <sheetView view="pageBreakPreview" zoomScaleSheetLayoutView="100" workbookViewId="0">
      <selection activeCell="B8" sqref="B8"/>
    </sheetView>
  </sheetViews>
  <sheetFormatPr baseColWidth="10" defaultRowHeight="12.75"/>
  <cols>
    <col min="1" max="1" width="25.140625" style="758" customWidth="1"/>
    <col min="2" max="2" width="13.28515625" style="758" customWidth="1"/>
    <col min="3" max="3" width="13" style="758" bestFit="1" customWidth="1"/>
    <col min="4" max="4" width="14.5703125" style="758" bestFit="1" customWidth="1"/>
    <col min="5" max="5" width="11.7109375" style="770" bestFit="1" customWidth="1"/>
    <col min="6" max="6" width="12.140625" style="770" bestFit="1" customWidth="1"/>
    <col min="7" max="7" width="11" style="758" customWidth="1"/>
    <col min="8" max="8" width="12.140625" style="758" bestFit="1" customWidth="1"/>
    <col min="9" max="16384" width="11.42578125" style="758"/>
  </cols>
  <sheetData>
    <row r="1" spans="1:10" s="757" customFormat="1" ht="76.5" customHeight="1">
      <c r="A1" s="1298" t="str">
        <f>'accotement bétonnées'!A1</f>
        <v>ETUDES DE CONSTRUCTION DE LA PISTE RELIANT DOUAR TIMITAR AU DOUAR LAMSAREH 
A LA COMMUNE OULED ALI YOUSSEF 
PROVINCE DE BOULEMANE</v>
      </c>
      <c r="B1" s="1298"/>
      <c r="C1" s="1298"/>
      <c r="D1" s="1298"/>
      <c r="E1" s="1298"/>
      <c r="F1" s="1298"/>
      <c r="G1" s="1298"/>
      <c r="H1" s="1298"/>
    </row>
    <row r="2" spans="1:10" s="757" customFormat="1" ht="15.75">
      <c r="A2" s="1299"/>
      <c r="B2" s="1299"/>
      <c r="C2" s="1299"/>
      <c r="D2" s="1299"/>
      <c r="E2" s="1299"/>
      <c r="F2" s="1299"/>
      <c r="G2" s="1299"/>
      <c r="H2" s="1299"/>
    </row>
    <row r="3" spans="1:10" s="757" customFormat="1" ht="15.75">
      <c r="A3" s="1299" t="str">
        <f>'accotement bétonnées'!A3</f>
        <v>PROJET D'EXECUTION</v>
      </c>
      <c r="B3" s="1299"/>
      <c r="C3" s="1299"/>
      <c r="D3" s="1299"/>
      <c r="E3" s="1299"/>
      <c r="F3" s="1299"/>
      <c r="G3" s="1299"/>
      <c r="H3" s="1299"/>
    </row>
    <row r="4" spans="1:10" s="757" customFormat="1" ht="15.75">
      <c r="A4" s="787"/>
      <c r="B4" s="787"/>
      <c r="C4" s="787"/>
      <c r="D4" s="787"/>
      <c r="E4" s="787"/>
      <c r="F4" s="787"/>
      <c r="G4" s="787"/>
      <c r="H4" s="787"/>
    </row>
    <row r="5" spans="1:10" ht="16.5" customHeight="1">
      <c r="A5" s="1300" t="s">
        <v>3036</v>
      </c>
      <c r="B5" s="1300"/>
      <c r="C5" s="1300"/>
      <c r="D5" s="1300"/>
      <c r="E5" s="1300"/>
      <c r="F5" s="1300"/>
      <c r="G5" s="1300"/>
      <c r="H5" s="1300"/>
    </row>
    <row r="6" spans="1:10" ht="7.5" customHeight="1">
      <c r="A6" s="759"/>
      <c r="B6" s="759"/>
      <c r="C6" s="759"/>
      <c r="D6" s="759"/>
      <c r="E6" s="759"/>
      <c r="F6" s="759"/>
    </row>
    <row r="7" spans="1:10" s="763" customFormat="1" ht="15.75">
      <c r="A7" s="760" t="s">
        <v>209</v>
      </c>
      <c r="B7" s="761">
        <f>ROUNDUP(TERRASSEMENT!B549,0)</f>
        <v>8078</v>
      </c>
      <c r="C7" s="762" t="s">
        <v>208</v>
      </c>
      <c r="G7" s="764"/>
    </row>
    <row r="8" spans="1:10" s="763" customFormat="1" ht="15.75">
      <c r="A8" s="763" t="s">
        <v>212</v>
      </c>
      <c r="B8" s="761">
        <v>4.5</v>
      </c>
      <c r="C8" s="762" t="s">
        <v>208</v>
      </c>
      <c r="G8" s="765"/>
    </row>
    <row r="9" spans="1:10" s="763" customFormat="1" ht="15.75">
      <c r="A9" s="763" t="s">
        <v>214</v>
      </c>
      <c r="B9" s="761">
        <v>0.75</v>
      </c>
      <c r="C9" s="762" t="s">
        <v>208</v>
      </c>
      <c r="G9" s="765"/>
    </row>
    <row r="10" spans="1:10" s="763" customFormat="1" ht="15.75">
      <c r="A10" s="763" t="s">
        <v>216</v>
      </c>
      <c r="B10" s="766" t="s">
        <v>217</v>
      </c>
      <c r="C10" s="767">
        <f>2/3%/100</f>
        <v>0.66666666666666674</v>
      </c>
      <c r="G10" s="765"/>
    </row>
    <row r="11" spans="1:10" s="763" customFormat="1" ht="15" customHeight="1">
      <c r="B11" s="766"/>
      <c r="C11" s="767"/>
      <c r="G11" s="765"/>
    </row>
    <row r="12" spans="1:10" s="768" customFormat="1" ht="27.75" customHeight="1">
      <c r="A12" s="1301" t="s">
        <v>3037</v>
      </c>
      <c r="B12" s="1301"/>
      <c r="C12" s="868" t="s">
        <v>240</v>
      </c>
      <c r="D12" s="868" t="s">
        <v>126</v>
      </c>
      <c r="E12" s="868" t="s">
        <v>121</v>
      </c>
      <c r="F12" s="868" t="s">
        <v>3215</v>
      </c>
      <c r="G12" s="868" t="s">
        <v>3038</v>
      </c>
      <c r="H12" s="868" t="s">
        <v>241</v>
      </c>
      <c r="J12" s="769"/>
    </row>
    <row r="13" spans="1:10" s="768" customFormat="1" ht="19.5" customHeight="1">
      <c r="A13" s="1297" t="s">
        <v>213</v>
      </c>
      <c r="B13" s="1297"/>
      <c r="C13" s="869" t="s">
        <v>145</v>
      </c>
      <c r="D13" s="938">
        <f>+$B$7-TERRASSEMENT!B476</f>
        <v>1242.0969999999998</v>
      </c>
      <c r="E13" s="938">
        <f>(7.05+7.35)/2</f>
        <v>7.1999999999999993</v>
      </c>
      <c r="F13" s="938">
        <v>0.1</v>
      </c>
      <c r="G13" s="938"/>
      <c r="H13" s="870">
        <f>F13*D13*E13</f>
        <v>894.30983999999978</v>
      </c>
    </row>
    <row r="14" spans="1:10" s="768" customFormat="1" ht="18" customHeight="1">
      <c r="A14" s="1297" t="s">
        <v>215</v>
      </c>
      <c r="B14" s="1297"/>
      <c r="C14" s="869" t="s">
        <v>145</v>
      </c>
      <c r="D14" s="938">
        <f>+$B$7</f>
        <v>8078</v>
      </c>
      <c r="E14" s="938">
        <f>(6.45+7.05)/2</f>
        <v>6.75</v>
      </c>
      <c r="F14" s="938">
        <v>0.2</v>
      </c>
      <c r="G14" s="938"/>
      <c r="H14" s="870">
        <f>F14*D14*E14</f>
        <v>10905.300000000001</v>
      </c>
      <c r="I14" s="939">
        <f>+B7-D13</f>
        <v>6835.9030000000002</v>
      </c>
    </row>
    <row r="15" spans="1:10" s="768" customFormat="1" ht="18" customHeight="1">
      <c r="A15" s="1297" t="s">
        <v>343</v>
      </c>
      <c r="B15" s="1297"/>
      <c r="C15" s="869" t="s">
        <v>145</v>
      </c>
      <c r="D15" s="938">
        <f>+$B$7</f>
        <v>8078</v>
      </c>
      <c r="E15" s="938">
        <f>+B8</f>
        <v>4.5</v>
      </c>
      <c r="F15" s="938">
        <v>0.15</v>
      </c>
      <c r="G15" s="938"/>
      <c r="H15" s="870">
        <f>F15*D15*E15</f>
        <v>5452.6500000000005</v>
      </c>
    </row>
    <row r="16" spans="1:10" s="768" customFormat="1" ht="18.75" customHeight="1">
      <c r="A16" s="1302" t="s">
        <v>219</v>
      </c>
      <c r="B16" s="1303"/>
      <c r="C16" s="875" t="s">
        <v>145</v>
      </c>
      <c r="D16" s="938">
        <f>+$B$7-'accotement bétonnées'!E19</f>
        <v>7546</v>
      </c>
      <c r="E16" s="938">
        <f>((F16*1.5*2)+((B9+B9)*2))/2</f>
        <v>1.7250000000000001</v>
      </c>
      <c r="F16" s="938">
        <v>0.15</v>
      </c>
      <c r="G16" s="938"/>
      <c r="H16" s="870">
        <f>F16*D16*E16</f>
        <v>1952.5274999999999</v>
      </c>
    </row>
    <row r="17" spans="1:8" s="768" customFormat="1" ht="19.5" customHeight="1">
      <c r="A17" s="1297" t="s">
        <v>3039</v>
      </c>
      <c r="B17" s="1297"/>
      <c r="C17" s="869" t="s">
        <v>235</v>
      </c>
      <c r="D17" s="871">
        <f>B7</f>
        <v>8078</v>
      </c>
      <c r="E17" s="872">
        <f>B8</f>
        <v>4.5</v>
      </c>
      <c r="F17" s="872"/>
      <c r="G17" s="871"/>
      <c r="H17" s="870">
        <f>D17*E17</f>
        <v>36351</v>
      </c>
    </row>
    <row r="18" spans="1:8" s="768" customFormat="1" ht="18" customHeight="1">
      <c r="A18" s="1297" t="s">
        <v>3040</v>
      </c>
      <c r="B18" s="1297"/>
      <c r="C18" s="869" t="s">
        <v>272</v>
      </c>
      <c r="D18" s="871">
        <f t="shared" ref="D18:E20" si="0">D17</f>
        <v>8078</v>
      </c>
      <c r="E18" s="872">
        <f t="shared" si="0"/>
        <v>4.5</v>
      </c>
      <c r="F18" s="872"/>
      <c r="G18" s="873">
        <v>1.5E-3</v>
      </c>
      <c r="H18" s="870">
        <f>D18*E18*G18</f>
        <v>54.526499999999999</v>
      </c>
    </row>
    <row r="19" spans="1:8" s="768" customFormat="1" ht="18" customHeight="1">
      <c r="A19" s="1297" t="s">
        <v>3041</v>
      </c>
      <c r="B19" s="1297"/>
      <c r="C19" s="869" t="s">
        <v>235</v>
      </c>
      <c r="D19" s="871">
        <f t="shared" si="0"/>
        <v>8078</v>
      </c>
      <c r="E19" s="872">
        <f t="shared" si="0"/>
        <v>4.5</v>
      </c>
      <c r="F19" s="872"/>
      <c r="G19" s="873"/>
      <c r="H19" s="870">
        <f>D19*E19</f>
        <v>36351</v>
      </c>
    </row>
    <row r="20" spans="1:8" s="768" customFormat="1" ht="18.75" customHeight="1">
      <c r="A20" s="1297" t="s">
        <v>3042</v>
      </c>
      <c r="B20" s="1297"/>
      <c r="C20" s="869" t="s">
        <v>272</v>
      </c>
      <c r="D20" s="871">
        <f t="shared" si="0"/>
        <v>8078</v>
      </c>
      <c r="E20" s="872">
        <f t="shared" si="0"/>
        <v>4.5</v>
      </c>
      <c r="F20" s="872"/>
      <c r="G20" s="873">
        <v>2.7000000000000001E-3</v>
      </c>
      <c r="H20" s="870">
        <f>D20*E20*G20</f>
        <v>98.1477</v>
      </c>
    </row>
  </sheetData>
  <sheetProtection selectLockedCells="1" selectUnlockedCells="1"/>
  <mergeCells count="13">
    <mergeCell ref="A16:B16"/>
    <mergeCell ref="A20:B20"/>
    <mergeCell ref="A17:B17"/>
    <mergeCell ref="A18:B18"/>
    <mergeCell ref="A19:B19"/>
    <mergeCell ref="A13:B13"/>
    <mergeCell ref="A14:B14"/>
    <mergeCell ref="A15:B15"/>
    <mergeCell ref="A1:H1"/>
    <mergeCell ref="A2:H2"/>
    <mergeCell ref="A3:H3"/>
    <mergeCell ref="A5:H5"/>
    <mergeCell ref="A12:B12"/>
  </mergeCells>
  <printOptions horizontalCentered="1"/>
  <pageMargins left="0.35433070866141736" right="0.39370078740157483" top="0.23622047244094491" bottom="0.23622047244094491" header="0.51181102362204722" footer="0.51181102362204722"/>
  <pageSetup paperSize="9" scale="79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>
    <tabColor indexed="13"/>
  </sheetPr>
  <dimension ref="A1:AO148"/>
  <sheetViews>
    <sheetView view="pageBreakPreview" topLeftCell="A71" zoomScaleSheetLayoutView="100" workbookViewId="0">
      <selection activeCell="K26" sqref="K26"/>
    </sheetView>
  </sheetViews>
  <sheetFormatPr baseColWidth="10" defaultColWidth="6.5703125" defaultRowHeight="16.5" customHeight="1"/>
  <cols>
    <col min="1" max="2" width="6.5703125" style="561"/>
    <col min="3" max="3" width="5.140625" style="561" bestFit="1" customWidth="1"/>
    <col min="4" max="4" width="8.85546875" style="561" bestFit="1" customWidth="1"/>
    <col min="5" max="5" width="12.5703125" style="561" bestFit="1" customWidth="1"/>
    <col min="6" max="6" width="9.5703125" style="561" bestFit="1" customWidth="1"/>
    <col min="7" max="7" width="11.28515625" style="561" bestFit="1" customWidth="1"/>
    <col min="8" max="8" width="15" style="561" bestFit="1" customWidth="1"/>
    <col min="9" max="9" width="15.42578125" style="561" bestFit="1" customWidth="1"/>
    <col min="10" max="10" width="12.5703125" style="561" bestFit="1" customWidth="1"/>
    <col min="11" max="11" width="10.7109375" style="561" bestFit="1" customWidth="1"/>
    <col min="12" max="12" width="10.28515625" style="561" bestFit="1" customWidth="1"/>
    <col min="13" max="13" width="14.140625" style="561" bestFit="1" customWidth="1"/>
    <col min="14" max="14" width="14.5703125" style="561" bestFit="1" customWidth="1"/>
    <col min="15" max="15" width="8.7109375" style="561" bestFit="1" customWidth="1"/>
    <col min="16" max="16" width="8" style="561" bestFit="1" customWidth="1"/>
    <col min="17" max="17" width="6.5703125" style="561"/>
    <col min="18" max="18" width="8.42578125" style="561" bestFit="1" customWidth="1"/>
    <col min="19" max="19" width="8.7109375" style="561" bestFit="1" customWidth="1"/>
    <col min="20" max="20" width="8" style="561" bestFit="1" customWidth="1"/>
    <col min="21" max="29" width="6.5703125" style="561"/>
    <col min="30" max="31" width="6.140625" style="561" bestFit="1" customWidth="1"/>
    <col min="32" max="33" width="5" style="561" bestFit="1" customWidth="1"/>
    <col min="34" max="35" width="6.140625" style="561" bestFit="1" customWidth="1"/>
    <col min="36" max="40" width="2.85546875" style="561" bestFit="1" customWidth="1"/>
    <col min="41" max="41" width="3" style="561" bestFit="1" customWidth="1"/>
    <col min="42" max="16384" width="6.5703125" style="561"/>
  </cols>
  <sheetData>
    <row r="1" spans="1:20" ht="45.75" customHeight="1">
      <c r="A1" s="1098" t="s">
        <v>3361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  <c r="L1" s="1098"/>
      <c r="M1" s="1098"/>
      <c r="N1" s="1098"/>
    </row>
    <row r="2" spans="1:20" ht="16.5" customHeight="1">
      <c r="B2" s="563"/>
      <c r="C2" s="563"/>
      <c r="D2" s="563"/>
      <c r="E2" s="563"/>
      <c r="F2" s="563"/>
      <c r="G2" s="563"/>
      <c r="H2" s="563"/>
      <c r="I2" s="563"/>
      <c r="J2" s="562"/>
      <c r="K2" s="562"/>
      <c r="L2" s="562"/>
      <c r="M2" s="562"/>
      <c r="N2" s="564"/>
      <c r="O2" s="562"/>
    </row>
    <row r="3" spans="1:20" ht="16.5" customHeight="1">
      <c r="A3" s="1099" t="s">
        <v>3240</v>
      </c>
      <c r="B3" s="1099"/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1099"/>
      <c r="O3" s="562"/>
      <c r="P3" s="565"/>
      <c r="Q3" s="565"/>
      <c r="R3" s="565"/>
      <c r="S3" s="565"/>
    </row>
    <row r="4" spans="1:20" ht="16.5" customHeight="1">
      <c r="B4" s="564"/>
      <c r="C4" s="564"/>
      <c r="J4" s="562"/>
      <c r="K4" s="562"/>
      <c r="L4" s="562"/>
      <c r="M4" s="562"/>
      <c r="N4" s="562"/>
      <c r="O4" s="562"/>
      <c r="P4" s="566"/>
      <c r="Q4" s="567"/>
      <c r="R4" s="567"/>
      <c r="S4" s="568"/>
    </row>
    <row r="5" spans="1:20" ht="16.5" customHeight="1">
      <c r="A5" s="1100" t="s">
        <v>338</v>
      </c>
      <c r="B5" s="1100"/>
      <c r="C5" s="1100"/>
      <c r="D5" s="1100"/>
      <c r="E5" s="1100"/>
      <c r="F5" s="1100"/>
      <c r="G5" s="1100"/>
      <c r="H5" s="1100"/>
      <c r="I5" s="1100"/>
      <c r="J5" s="1100"/>
      <c r="K5" s="1100"/>
      <c r="L5" s="1100"/>
      <c r="M5" s="1100"/>
      <c r="N5" s="1100"/>
      <c r="O5" s="562"/>
      <c r="P5" s="566"/>
      <c r="Q5" s="567"/>
      <c r="R5" s="567"/>
      <c r="S5" s="568"/>
    </row>
    <row r="6" spans="1:20" ht="16.5" customHeight="1">
      <c r="A6" s="647"/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562"/>
      <c r="P6" s="566"/>
      <c r="Q6" s="567"/>
      <c r="R6" s="567"/>
      <c r="S6" s="568"/>
    </row>
    <row r="7" spans="1:20" ht="16.5" customHeight="1">
      <c r="A7" s="1110" t="s">
        <v>24</v>
      </c>
      <c r="B7" s="1110"/>
      <c r="C7" s="1110"/>
      <c r="D7" s="1110"/>
      <c r="E7" s="1110"/>
      <c r="F7" s="1110"/>
      <c r="G7" s="1110"/>
      <c r="H7" s="1110"/>
      <c r="I7" s="1110"/>
      <c r="J7" s="1110"/>
      <c r="K7" s="1110"/>
      <c r="L7" s="1110"/>
      <c r="M7" s="1110"/>
      <c r="N7" s="1110"/>
      <c r="O7" s="562"/>
      <c r="P7" s="566"/>
      <c r="Q7" s="567"/>
      <c r="R7" s="567"/>
      <c r="S7" s="568"/>
    </row>
    <row r="8" spans="1:20" ht="16.5" customHeight="1">
      <c r="B8" s="565"/>
      <c r="C8" s="565"/>
      <c r="D8" s="565"/>
      <c r="E8" s="565"/>
      <c r="F8" s="565"/>
      <c r="G8" s="565"/>
      <c r="H8" s="565"/>
      <c r="I8" s="565"/>
      <c r="J8" s="569"/>
      <c r="K8" s="562"/>
      <c r="L8" s="562"/>
      <c r="M8" s="562"/>
      <c r="N8" s="562"/>
      <c r="O8" s="562"/>
      <c r="P8" s="566"/>
      <c r="Q8" s="567"/>
      <c r="R8" s="567"/>
      <c r="S8" s="568"/>
    </row>
    <row r="9" spans="1:20" ht="16.5" customHeight="1">
      <c r="A9" s="1093" t="s">
        <v>25</v>
      </c>
      <c r="B9" s="1093"/>
      <c r="C9" s="1093"/>
      <c r="D9" s="1093"/>
      <c r="E9" s="1093"/>
      <c r="F9" s="1093"/>
      <c r="G9" s="1093"/>
      <c r="H9" s="1093"/>
      <c r="I9" s="1093"/>
      <c r="J9" s="1093"/>
      <c r="K9" s="1093"/>
      <c r="L9" s="1093"/>
      <c r="M9" s="1093"/>
      <c r="N9" s="1093"/>
      <c r="O9" s="565"/>
      <c r="P9" s="566"/>
      <c r="Q9" s="567"/>
      <c r="R9" s="567"/>
      <c r="S9" s="568"/>
    </row>
    <row r="10" spans="1:20" ht="16.5" customHeight="1">
      <c r="P10" s="566"/>
      <c r="Q10" s="567"/>
      <c r="R10" s="567"/>
      <c r="S10" s="568"/>
    </row>
    <row r="11" spans="1:20" ht="16.5" customHeight="1">
      <c r="A11" s="1089" t="s">
        <v>646</v>
      </c>
      <c r="B11" s="1089"/>
      <c r="C11" s="1089"/>
      <c r="D11" s="1089"/>
      <c r="E11" s="1089"/>
      <c r="F11" s="1089"/>
      <c r="G11" s="1089"/>
      <c r="H11" s="1089"/>
      <c r="I11" s="1089"/>
      <c r="J11" s="1089"/>
      <c r="K11" s="1089"/>
      <c r="L11" s="1089"/>
      <c r="M11" s="1089"/>
      <c r="N11" s="1089"/>
      <c r="P11" s="566"/>
      <c r="Q11" s="567"/>
      <c r="R11" s="567"/>
      <c r="S11" s="568"/>
    </row>
    <row r="12" spans="1:20" ht="16.5" customHeight="1">
      <c r="A12" s="1094" t="s">
        <v>26</v>
      </c>
      <c r="B12" s="1094"/>
      <c r="C12" s="1094"/>
      <c r="D12" s="1094"/>
      <c r="E12" s="1094"/>
      <c r="F12" s="570">
        <v>59.06</v>
      </c>
      <c r="G12" s="571" t="s">
        <v>27</v>
      </c>
      <c r="P12" s="566"/>
      <c r="Q12" s="567"/>
      <c r="R12" s="567"/>
      <c r="S12" s="568"/>
    </row>
    <row r="13" spans="1:20" ht="16.5" customHeight="1">
      <c r="A13" s="1094" t="s">
        <v>28</v>
      </c>
      <c r="B13" s="1094"/>
      <c r="C13" s="1094"/>
      <c r="D13" s="1094"/>
      <c r="E13" s="1094"/>
      <c r="F13" s="572">
        <v>0.32</v>
      </c>
      <c r="I13" s="573"/>
      <c r="J13" s="574"/>
      <c r="L13" s="575"/>
      <c r="P13" s="566"/>
      <c r="Q13" s="567"/>
      <c r="R13" s="567"/>
      <c r="S13" s="568"/>
    </row>
    <row r="14" spans="1:20" ht="16.5" customHeight="1">
      <c r="D14" s="577"/>
      <c r="J14" s="576"/>
      <c r="P14" s="566"/>
      <c r="Q14" s="567"/>
      <c r="R14" s="567"/>
      <c r="S14" s="568"/>
    </row>
    <row r="15" spans="1:20" ht="16.5" customHeight="1">
      <c r="D15" s="578" t="s">
        <v>360</v>
      </c>
      <c r="E15" s="578" t="s">
        <v>30</v>
      </c>
      <c r="F15" s="578" t="s">
        <v>21</v>
      </c>
      <c r="G15" s="578" t="s">
        <v>31</v>
      </c>
      <c r="H15" s="578" t="s">
        <v>32</v>
      </c>
      <c r="I15" s="1096" t="s">
        <v>328</v>
      </c>
      <c r="J15" s="1096" t="s">
        <v>33</v>
      </c>
      <c r="K15" s="1096" t="s">
        <v>647</v>
      </c>
      <c r="L15" s="578" t="s">
        <v>34</v>
      </c>
      <c r="Q15" s="566"/>
      <c r="R15" s="567"/>
      <c r="S15" s="567"/>
      <c r="T15" s="568"/>
    </row>
    <row r="16" spans="1:20" ht="16.5" customHeight="1">
      <c r="D16" s="579" t="s">
        <v>3208</v>
      </c>
      <c r="E16" s="579" t="s">
        <v>36</v>
      </c>
      <c r="F16" s="579" t="s">
        <v>37</v>
      </c>
      <c r="G16" s="579" t="s">
        <v>37</v>
      </c>
      <c r="H16" s="579" t="s">
        <v>38</v>
      </c>
      <c r="I16" s="1097"/>
      <c r="J16" s="1097"/>
      <c r="K16" s="1097"/>
      <c r="L16" s="579" t="s">
        <v>39</v>
      </c>
      <c r="Q16" s="566"/>
      <c r="R16" s="567"/>
      <c r="S16" s="567"/>
      <c r="T16" s="568"/>
    </row>
    <row r="17" spans="4:20" ht="16.5" customHeight="1">
      <c r="D17" s="580">
        <f>'données bv (2)'!A15</f>
        <v>2</v>
      </c>
      <c r="E17" s="581">
        <f>'données bv (2)'!J15</f>
        <v>14.128570000000002</v>
      </c>
      <c r="F17" s="582">
        <f>'données bv (2)'!E15</f>
        <v>383.35</v>
      </c>
      <c r="G17" s="583">
        <f>'données bv (2)'!F15</f>
        <v>175</v>
      </c>
      <c r="H17" s="584">
        <f t="shared" ref="H17:H25" si="0">G17/F17*1000</f>
        <v>456.50189122212078</v>
      </c>
      <c r="I17" s="585">
        <f t="shared" ref="I17:I32" si="1">$F$13</f>
        <v>0.32</v>
      </c>
      <c r="J17" s="586">
        <f t="shared" ref="J17:J25" si="2">+I17*$F$12</f>
        <v>18.8992</v>
      </c>
      <c r="K17" s="586">
        <f t="shared" ref="K17:K25" si="3">E17^0.58*H17^0.42</f>
        <v>60.816699088734396</v>
      </c>
      <c r="L17" s="587">
        <f t="shared" ref="L17:L25" si="4">J17*K17</f>
        <v>1149.3869594178091</v>
      </c>
      <c r="Q17" s="566"/>
      <c r="R17" s="588"/>
      <c r="S17" s="588"/>
      <c r="T17" s="566"/>
    </row>
    <row r="18" spans="4:20" ht="16.5" customHeight="1">
      <c r="D18" s="580">
        <f>'données bv (2)'!A16</f>
        <v>3</v>
      </c>
      <c r="E18" s="581">
        <f>'données bv (2)'!J16</f>
        <v>5.4360730000000004</v>
      </c>
      <c r="F18" s="582">
        <f>'données bv (2)'!E16</f>
        <v>334.19</v>
      </c>
      <c r="G18" s="583">
        <f>'données bv (2)'!F16</f>
        <v>179</v>
      </c>
      <c r="H18" s="584">
        <f t="shared" si="0"/>
        <v>535.62344773931</v>
      </c>
      <c r="I18" s="585">
        <f t="shared" si="1"/>
        <v>0.32</v>
      </c>
      <c r="J18" s="586">
        <f t="shared" si="2"/>
        <v>18.8992</v>
      </c>
      <c r="K18" s="586">
        <f t="shared" si="3"/>
        <v>37.375454828507472</v>
      </c>
      <c r="L18" s="587">
        <f t="shared" si="4"/>
        <v>706.36619589492841</v>
      </c>
      <c r="Q18" s="566"/>
      <c r="R18" s="588"/>
      <c r="S18" s="588"/>
      <c r="T18" s="566"/>
    </row>
    <row r="19" spans="4:20" ht="16.5" customHeight="1">
      <c r="D19" s="580">
        <f>'données bv (2)'!A17</f>
        <v>4</v>
      </c>
      <c r="E19" s="581">
        <f>'données bv (2)'!J17</f>
        <v>44.7178951</v>
      </c>
      <c r="F19" s="582">
        <f>'données bv (2)'!E17</f>
        <v>911.54</v>
      </c>
      <c r="G19" s="583">
        <f>'données bv (2)'!F17</f>
        <v>375</v>
      </c>
      <c r="H19" s="584">
        <f t="shared" si="0"/>
        <v>411.39171073128995</v>
      </c>
      <c r="I19" s="585">
        <f t="shared" si="1"/>
        <v>0.32</v>
      </c>
      <c r="J19" s="586">
        <f t="shared" si="2"/>
        <v>18.8992</v>
      </c>
      <c r="K19" s="586">
        <f t="shared" si="3"/>
        <v>113.57075425441799</v>
      </c>
      <c r="L19" s="587">
        <f t="shared" si="4"/>
        <v>2146.3963988050964</v>
      </c>
      <c r="Q19" s="566"/>
      <c r="R19" s="588"/>
      <c r="S19" s="588"/>
      <c r="T19" s="566"/>
    </row>
    <row r="20" spans="4:20" ht="16.5" customHeight="1">
      <c r="D20" s="580">
        <f>'données bv (2)'!A20</f>
        <v>7</v>
      </c>
      <c r="E20" s="581">
        <f>'données bv (2)'!J20</f>
        <v>20.442634000000002</v>
      </c>
      <c r="F20" s="582">
        <f>'données bv (2)'!E20</f>
        <v>240.9</v>
      </c>
      <c r="G20" s="583">
        <f>'données bv (2)'!F20</f>
        <v>147</v>
      </c>
      <c r="H20" s="584">
        <f t="shared" si="0"/>
        <v>610.21170610211709</v>
      </c>
      <c r="I20" s="585">
        <f t="shared" si="1"/>
        <v>0.32</v>
      </c>
      <c r="J20" s="586">
        <f t="shared" si="2"/>
        <v>18.8992</v>
      </c>
      <c r="K20" s="586">
        <f t="shared" si="3"/>
        <v>85.116390711685298</v>
      </c>
      <c r="L20" s="587">
        <f t="shared" si="4"/>
        <v>1608.6316913382827</v>
      </c>
      <c r="Q20" s="566"/>
      <c r="R20" s="588"/>
      <c r="S20" s="588"/>
      <c r="T20" s="566"/>
    </row>
    <row r="21" spans="4:20" ht="16.5" customHeight="1">
      <c r="D21" s="580">
        <f>'données bv (2)'!A21</f>
        <v>8</v>
      </c>
      <c r="E21" s="581">
        <f>'données bv (2)'!J21</f>
        <v>11.472587000000001</v>
      </c>
      <c r="F21" s="582">
        <f>'données bv (2)'!E21</f>
        <v>515.6</v>
      </c>
      <c r="G21" s="583">
        <f>'données bv (2)'!F21</f>
        <v>145</v>
      </c>
      <c r="H21" s="584">
        <f t="shared" si="0"/>
        <v>281.22575640031027</v>
      </c>
      <c r="I21" s="585">
        <f t="shared" si="1"/>
        <v>0.32</v>
      </c>
      <c r="J21" s="586">
        <f t="shared" si="2"/>
        <v>18.8992</v>
      </c>
      <c r="K21" s="586">
        <f t="shared" si="3"/>
        <v>43.975089087801138</v>
      </c>
      <c r="L21" s="587">
        <f t="shared" si="4"/>
        <v>831.09400368817126</v>
      </c>
      <c r="Q21" s="566"/>
      <c r="R21" s="588"/>
      <c r="S21" s="588"/>
      <c r="T21" s="566"/>
    </row>
    <row r="22" spans="4:20" ht="16.5" customHeight="1">
      <c r="D22" s="580">
        <f>'données bv (2)'!A22</f>
        <v>9</v>
      </c>
      <c r="E22" s="581">
        <f>'données bv (2)'!J22</f>
        <v>18.780636999999999</v>
      </c>
      <c r="F22" s="582">
        <f>'données bv (2)'!E22</f>
        <v>433.16</v>
      </c>
      <c r="G22" s="583">
        <f>'données bv (2)'!F22</f>
        <v>273</v>
      </c>
      <c r="H22" s="584">
        <f t="shared" si="0"/>
        <v>630.25210084033608</v>
      </c>
      <c r="I22" s="585">
        <f t="shared" si="1"/>
        <v>0.32</v>
      </c>
      <c r="J22" s="586">
        <f t="shared" si="2"/>
        <v>18.8992</v>
      </c>
      <c r="K22" s="586">
        <f t="shared" si="3"/>
        <v>82.138731500234954</v>
      </c>
      <c r="L22" s="587">
        <f t="shared" si="4"/>
        <v>1552.3563143692404</v>
      </c>
      <c r="Q22" s="566"/>
      <c r="R22" s="588"/>
      <c r="S22" s="588"/>
      <c r="T22" s="566"/>
    </row>
    <row r="23" spans="4:20" ht="16.5" customHeight="1">
      <c r="D23" s="580">
        <f>'données bv (2)'!A24</f>
        <v>11</v>
      </c>
      <c r="E23" s="581">
        <f>'données bv (2)'!J24</f>
        <v>10.470310340000001</v>
      </c>
      <c r="F23" s="582">
        <f>'données bv (2)'!E24</f>
        <v>619.64</v>
      </c>
      <c r="G23" s="583">
        <f>'données bv (2)'!F24</f>
        <v>217</v>
      </c>
      <c r="H23" s="584">
        <f t="shared" si="0"/>
        <v>350.20334387708994</v>
      </c>
      <c r="I23" s="585">
        <f t="shared" si="1"/>
        <v>0.32</v>
      </c>
      <c r="J23" s="586">
        <f t="shared" si="2"/>
        <v>18.8992</v>
      </c>
      <c r="K23" s="586">
        <f t="shared" si="3"/>
        <v>45.728932440863495</v>
      </c>
      <c r="L23" s="587">
        <f t="shared" si="4"/>
        <v>864.24023998636744</v>
      </c>
      <c r="Q23" s="566"/>
      <c r="R23" s="588"/>
      <c r="S23" s="588"/>
      <c r="T23" s="566"/>
    </row>
    <row r="24" spans="4:20" ht="16.5" customHeight="1">
      <c r="D24" s="580">
        <f>'données bv (2)'!A26</f>
        <v>13</v>
      </c>
      <c r="E24" s="581">
        <f>'données bv (2)'!J26</f>
        <v>73.408031000000008</v>
      </c>
      <c r="F24" s="582">
        <f>'données bv (2)'!E26</f>
        <v>2784.78</v>
      </c>
      <c r="G24" s="583">
        <f>'données bv (2)'!F26</f>
        <v>514</v>
      </c>
      <c r="H24" s="584">
        <f t="shared" si="0"/>
        <v>184.57472403565092</v>
      </c>
      <c r="I24" s="585">
        <f t="shared" si="1"/>
        <v>0.32</v>
      </c>
      <c r="J24" s="586">
        <f t="shared" si="2"/>
        <v>18.8992</v>
      </c>
      <c r="K24" s="586">
        <f t="shared" si="3"/>
        <v>108.1243748094996</v>
      </c>
      <c r="L24" s="587">
        <f t="shared" si="4"/>
        <v>2043.4641843996949</v>
      </c>
      <c r="Q24" s="566"/>
      <c r="R24" s="588"/>
      <c r="S24" s="588"/>
      <c r="T24" s="566"/>
    </row>
    <row r="25" spans="4:20" ht="16.5" customHeight="1">
      <c r="D25" s="580">
        <f>'données bv (2)'!A27</f>
        <v>14</v>
      </c>
      <c r="E25" s="581">
        <f>'données bv (2)'!J27</f>
        <v>10.086593000000001</v>
      </c>
      <c r="F25" s="582">
        <f>'données bv (2)'!E27</f>
        <v>548.30999999999995</v>
      </c>
      <c r="G25" s="583">
        <f>'données bv (2)'!F27</f>
        <v>191</v>
      </c>
      <c r="H25" s="584">
        <f t="shared" si="0"/>
        <v>348.34309058744145</v>
      </c>
      <c r="I25" s="585">
        <f t="shared" si="1"/>
        <v>0.32</v>
      </c>
      <c r="J25" s="586">
        <f t="shared" si="2"/>
        <v>18.8992</v>
      </c>
      <c r="K25" s="586">
        <f t="shared" si="3"/>
        <v>44.649318311239291</v>
      </c>
      <c r="L25" s="587">
        <f t="shared" si="4"/>
        <v>843.83639662777364</v>
      </c>
      <c r="Q25" s="566"/>
      <c r="R25" s="588"/>
      <c r="S25" s="588"/>
      <c r="T25" s="566"/>
    </row>
    <row r="26" spans="4:20" ht="16.5" customHeight="1">
      <c r="D26" s="580">
        <f>'données bv (2)'!A29</f>
        <v>16</v>
      </c>
      <c r="E26" s="581">
        <f>'données bv (2)'!J29</f>
        <v>17.128674</v>
      </c>
      <c r="F26" s="582">
        <f>'données bv (2)'!E29</f>
        <v>453.88</v>
      </c>
      <c r="G26" s="583">
        <f>'données bv (2)'!F29</f>
        <v>163</v>
      </c>
      <c r="H26" s="584">
        <f t="shared" ref="H26:H32" si="5">G26/F26*1000</f>
        <v>359.12576011280515</v>
      </c>
      <c r="I26" s="585">
        <f t="shared" si="1"/>
        <v>0.32</v>
      </c>
      <c r="J26" s="586">
        <f t="shared" ref="J26:J32" si="6">+I26*$F$12</f>
        <v>18.8992</v>
      </c>
      <c r="K26" s="586">
        <f t="shared" ref="K26:K32" si="7">E26^0.58*H26^0.42</f>
        <v>61.484171577840321</v>
      </c>
      <c r="L26" s="587">
        <f t="shared" ref="L26:L32" si="8">J26*K26</f>
        <v>1162.0016554839199</v>
      </c>
      <c r="Q26" s="566"/>
      <c r="R26" s="588"/>
      <c r="S26" s="588"/>
      <c r="T26" s="566"/>
    </row>
    <row r="27" spans="4:20" ht="16.5" customHeight="1">
      <c r="D27" s="580">
        <f>'données bv (2)'!A30</f>
        <v>17</v>
      </c>
      <c r="E27" s="581">
        <f>'données bv (2)'!J30</f>
        <v>19.534724000000001</v>
      </c>
      <c r="F27" s="582">
        <f>'données bv (2)'!E30</f>
        <v>840.53</v>
      </c>
      <c r="G27" s="583">
        <f>'données bv (2)'!F30</f>
        <v>177</v>
      </c>
      <c r="H27" s="584">
        <f t="shared" si="5"/>
        <v>210.58141886666749</v>
      </c>
      <c r="I27" s="585">
        <f t="shared" si="1"/>
        <v>0.32</v>
      </c>
      <c r="J27" s="586">
        <f t="shared" si="6"/>
        <v>18.8992</v>
      </c>
      <c r="K27" s="586">
        <f t="shared" si="7"/>
        <v>53.027926071849755</v>
      </c>
      <c r="L27" s="587">
        <f t="shared" si="8"/>
        <v>1002.1853804171029</v>
      </c>
      <c r="Q27" s="566"/>
      <c r="R27" s="588"/>
      <c r="S27" s="588"/>
      <c r="T27" s="566"/>
    </row>
    <row r="28" spans="4:20" ht="16.5" customHeight="1">
      <c r="D28" s="580">
        <f>'données bv (2)'!A31</f>
        <v>18</v>
      </c>
      <c r="E28" s="581">
        <f>'données bv (2)'!J31</f>
        <v>76.395868000000007</v>
      </c>
      <c r="F28" s="582">
        <f>'données bv (2)'!E31</f>
        <v>2625.22</v>
      </c>
      <c r="G28" s="583">
        <f>'données bv (2)'!F31</f>
        <v>477</v>
      </c>
      <c r="H28" s="584">
        <f t="shared" si="5"/>
        <v>181.69905760279138</v>
      </c>
      <c r="I28" s="585">
        <f t="shared" si="1"/>
        <v>0.32</v>
      </c>
      <c r="J28" s="586">
        <f t="shared" si="6"/>
        <v>18.8992</v>
      </c>
      <c r="K28" s="586">
        <f t="shared" si="7"/>
        <v>109.92808130559747</v>
      </c>
      <c r="L28" s="587">
        <f t="shared" si="8"/>
        <v>2077.5527942107478</v>
      </c>
      <c r="Q28" s="566"/>
      <c r="R28" s="588"/>
      <c r="S28" s="588"/>
      <c r="T28" s="566"/>
    </row>
    <row r="29" spans="4:20" ht="16.5" customHeight="1">
      <c r="D29" s="580">
        <f>'données bv (2)'!A35</f>
        <v>22</v>
      </c>
      <c r="E29" s="581">
        <f>'données bv (2)'!J35</f>
        <v>99.243264000000011</v>
      </c>
      <c r="F29" s="582">
        <f>'données bv (2)'!E35</f>
        <v>1100</v>
      </c>
      <c r="G29" s="583">
        <f>'données bv (2)'!F35</f>
        <v>420</v>
      </c>
      <c r="H29" s="584">
        <f t="shared" si="5"/>
        <v>381.81818181818181</v>
      </c>
      <c r="I29" s="585">
        <f t="shared" si="1"/>
        <v>0.32</v>
      </c>
      <c r="J29" s="586">
        <f t="shared" si="6"/>
        <v>18.8992</v>
      </c>
      <c r="K29" s="586">
        <f t="shared" si="7"/>
        <v>174.76979506890345</v>
      </c>
      <c r="L29" s="587">
        <f t="shared" si="8"/>
        <v>3303.0093109662203</v>
      </c>
      <c r="Q29" s="566"/>
      <c r="R29" s="588"/>
      <c r="S29" s="588"/>
      <c r="T29" s="566"/>
    </row>
    <row r="30" spans="4:20" ht="16.5" customHeight="1">
      <c r="D30" s="580">
        <f>'données bv (2)'!A36</f>
        <v>23</v>
      </c>
      <c r="E30" s="581">
        <f>'données bv (2)'!J36</f>
        <v>99.903805000000006</v>
      </c>
      <c r="F30" s="582">
        <f>'données bv (2)'!E36</f>
        <v>1134.43</v>
      </c>
      <c r="G30" s="583">
        <f>'données bv (2)'!F36</f>
        <v>370</v>
      </c>
      <c r="H30" s="584">
        <f t="shared" si="5"/>
        <v>326.15498532302564</v>
      </c>
      <c r="I30" s="585">
        <f t="shared" si="1"/>
        <v>0.32</v>
      </c>
      <c r="J30" s="586">
        <f t="shared" si="6"/>
        <v>18.8992</v>
      </c>
      <c r="K30" s="586">
        <f t="shared" si="7"/>
        <v>164.20851208577145</v>
      </c>
      <c r="L30" s="587">
        <f t="shared" si="8"/>
        <v>3103.4095116114117</v>
      </c>
      <c r="Q30" s="566"/>
      <c r="R30" s="588"/>
      <c r="S30" s="588"/>
      <c r="T30" s="566"/>
    </row>
    <row r="31" spans="4:20" ht="16.5" customHeight="1">
      <c r="D31" s="580">
        <f>'données bv (2)'!A38</f>
        <v>25</v>
      </c>
      <c r="E31" s="581">
        <f>'données bv (2)'!J38</f>
        <v>24.071404000000001</v>
      </c>
      <c r="F31" s="582">
        <f>'données bv (2)'!E38</f>
        <v>839.61</v>
      </c>
      <c r="G31" s="583">
        <f>'données bv (2)'!F38</f>
        <v>158</v>
      </c>
      <c r="H31" s="584">
        <f t="shared" si="5"/>
        <v>188.18260859208442</v>
      </c>
      <c r="I31" s="585">
        <f t="shared" si="1"/>
        <v>0.32</v>
      </c>
      <c r="J31" s="586">
        <f t="shared" si="6"/>
        <v>18.8992</v>
      </c>
      <c r="K31" s="586">
        <f t="shared" si="7"/>
        <v>57.09449134177661</v>
      </c>
      <c r="L31" s="587">
        <f t="shared" si="8"/>
        <v>1079.0402107665045</v>
      </c>
      <c r="Q31" s="566"/>
      <c r="R31" s="588"/>
      <c r="S31" s="588"/>
      <c r="T31" s="566"/>
    </row>
    <row r="32" spans="4:20" ht="16.5" customHeight="1">
      <c r="D32" s="580" t="str">
        <f>'données bv (2)'!A41</f>
        <v>4 Bis</v>
      </c>
      <c r="E32" s="581">
        <f>'données bv (2)'!J41</f>
        <v>45.890084570000006</v>
      </c>
      <c r="F32" s="582">
        <f>'données bv (2)'!E41</f>
        <v>958.54</v>
      </c>
      <c r="G32" s="583">
        <f>'données bv (2)'!F41</f>
        <v>394</v>
      </c>
      <c r="H32" s="584">
        <f t="shared" si="5"/>
        <v>411.04179272643813</v>
      </c>
      <c r="I32" s="585">
        <f t="shared" si="1"/>
        <v>0.32</v>
      </c>
      <c r="J32" s="586">
        <f t="shared" si="6"/>
        <v>18.8992</v>
      </c>
      <c r="K32" s="586">
        <f t="shared" si="7"/>
        <v>115.24684625967448</v>
      </c>
      <c r="L32" s="587">
        <f t="shared" si="8"/>
        <v>2178.0731968308401</v>
      </c>
      <c r="Q32" s="566"/>
      <c r="R32" s="588"/>
      <c r="S32" s="588"/>
      <c r="T32" s="566"/>
    </row>
    <row r="33" spans="1:19" s="564" customFormat="1" ht="16.5" customHeight="1">
      <c r="B33" s="590"/>
      <c r="C33" s="591"/>
      <c r="D33" s="592"/>
      <c r="E33" s="593"/>
      <c r="F33" s="594"/>
      <c r="G33" s="594"/>
      <c r="H33" s="594"/>
      <c r="I33" s="594"/>
      <c r="J33" s="572"/>
      <c r="K33" s="589"/>
    </row>
    <row r="34" spans="1:19" ht="16.5" customHeight="1">
      <c r="A34" s="1093" t="s">
        <v>40</v>
      </c>
      <c r="B34" s="1093"/>
      <c r="C34" s="1093"/>
      <c r="D34" s="1093"/>
      <c r="E34" s="1093"/>
      <c r="F34" s="1093"/>
      <c r="G34" s="1093"/>
      <c r="H34" s="1093"/>
      <c r="I34" s="1093"/>
      <c r="J34" s="1093"/>
      <c r="K34" s="1093"/>
      <c r="L34" s="1093"/>
      <c r="M34" s="1093"/>
      <c r="N34" s="1093"/>
      <c r="O34" s="565"/>
      <c r="P34" s="566"/>
      <c r="Q34" s="595"/>
      <c r="R34" s="595"/>
      <c r="S34" s="595"/>
    </row>
    <row r="35" spans="1:19" ht="16.5" customHeight="1">
      <c r="P35" s="566"/>
      <c r="Q35" s="595"/>
      <c r="R35" s="595"/>
      <c r="S35" s="595"/>
    </row>
    <row r="36" spans="1:19" ht="16.5" customHeight="1">
      <c r="A36" s="1089" t="s">
        <v>41</v>
      </c>
      <c r="B36" s="1089"/>
      <c r="C36" s="1089"/>
      <c r="D36" s="1089"/>
      <c r="E36" s="1089"/>
      <c r="F36" s="1089"/>
      <c r="G36" s="1089"/>
      <c r="H36" s="1089"/>
      <c r="I36" s="1089"/>
      <c r="J36" s="1089"/>
      <c r="K36" s="1089"/>
      <c r="L36" s="1089"/>
      <c r="M36" s="1089"/>
      <c r="N36" s="1089"/>
      <c r="P36" s="595"/>
      <c r="Q36" s="595"/>
      <c r="R36" s="595"/>
      <c r="S36" s="595"/>
    </row>
    <row r="37" spans="1:19" ht="16.5" customHeight="1">
      <c r="F37" s="569"/>
      <c r="G37" s="569"/>
      <c r="H37" s="569"/>
      <c r="I37" s="596"/>
      <c r="J37" s="569"/>
    </row>
    <row r="38" spans="1:19" ht="16.5" customHeight="1">
      <c r="A38" s="1094" t="s">
        <v>42</v>
      </c>
      <c r="B38" s="1094"/>
      <c r="C38" s="1094"/>
      <c r="D38" s="1094"/>
      <c r="E38" s="1094"/>
      <c r="F38" s="1094"/>
      <c r="G38" s="570">
        <f>L63*60^(1-L64)</f>
        <v>25.041213335466107</v>
      </c>
      <c r="H38" s="571" t="s">
        <v>27</v>
      </c>
    </row>
    <row r="39" spans="1:19" ht="16.5" customHeight="1">
      <c r="A39" s="1094" t="s">
        <v>43</v>
      </c>
      <c r="B39" s="1094"/>
      <c r="C39" s="1094"/>
      <c r="D39" s="1094"/>
      <c r="E39" s="1094"/>
      <c r="F39" s="573">
        <v>0.72</v>
      </c>
      <c r="G39" s="574" t="s">
        <v>285</v>
      </c>
      <c r="H39" s="561" t="s">
        <v>286</v>
      </c>
      <c r="I39" s="575">
        <v>0.1</v>
      </c>
    </row>
    <row r="40" spans="1:19" ht="16.5" customHeight="1">
      <c r="B40" s="597"/>
      <c r="C40" s="597"/>
      <c r="D40" s="597"/>
      <c r="E40" s="569"/>
      <c r="F40" s="573">
        <v>0.6</v>
      </c>
      <c r="G40" s="574" t="s">
        <v>285</v>
      </c>
      <c r="H40" s="561" t="s">
        <v>286</v>
      </c>
      <c r="I40" s="575">
        <v>0.05</v>
      </c>
      <c r="J40" s="561" t="s">
        <v>288</v>
      </c>
    </row>
    <row r="41" spans="1:19" ht="16.5" customHeight="1">
      <c r="B41" s="597"/>
      <c r="C41" s="597"/>
      <c r="D41" s="597"/>
      <c r="E41" s="569"/>
      <c r="F41" s="573">
        <v>0.5</v>
      </c>
      <c r="G41" s="574" t="s">
        <v>285</v>
      </c>
      <c r="H41" s="561" t="s">
        <v>287</v>
      </c>
      <c r="I41" s="575">
        <v>0.05</v>
      </c>
    </row>
    <row r="42" spans="1:19" ht="16.5" customHeight="1">
      <c r="D42" s="566"/>
    </row>
    <row r="43" spans="1:19" ht="16.5" customHeight="1">
      <c r="E43" s="578" t="s">
        <v>360</v>
      </c>
      <c r="F43" s="578" t="s">
        <v>44</v>
      </c>
      <c r="G43" s="578" t="s">
        <v>21</v>
      </c>
      <c r="H43" s="578" t="s">
        <v>31</v>
      </c>
      <c r="I43" s="578" t="s">
        <v>32</v>
      </c>
      <c r="J43" s="1096" t="s">
        <v>284</v>
      </c>
      <c r="K43" s="578" t="s">
        <v>34</v>
      </c>
    </row>
    <row r="44" spans="1:19" ht="16.5" customHeight="1">
      <c r="E44" s="579" t="s">
        <v>3208</v>
      </c>
      <c r="F44" s="579" t="s">
        <v>36</v>
      </c>
      <c r="G44" s="579" t="s">
        <v>37</v>
      </c>
      <c r="H44" s="579" t="s">
        <v>37</v>
      </c>
      <c r="I44" s="579" t="s">
        <v>38</v>
      </c>
      <c r="J44" s="1097"/>
      <c r="K44" s="579" t="s">
        <v>39</v>
      </c>
    </row>
    <row r="45" spans="1:19" ht="16.5" customHeight="1">
      <c r="E45" s="598">
        <f t="shared" ref="E45:H47" si="9">D17</f>
        <v>2</v>
      </c>
      <c r="F45" s="599">
        <f t="shared" si="9"/>
        <v>14.128570000000002</v>
      </c>
      <c r="G45" s="599">
        <f t="shared" si="9"/>
        <v>383.35</v>
      </c>
      <c r="H45" s="600">
        <f t="shared" si="9"/>
        <v>175</v>
      </c>
      <c r="I45" s="584">
        <f t="shared" ref="I45:I50" si="10">H45/G45*1000</f>
        <v>456.50189122212078</v>
      </c>
      <c r="J45" s="585">
        <f t="shared" ref="J45:J60" si="11">IF(I45&gt;100,$F$39,(IF(I45&lt;=50,$F$41,$F$40)))</f>
        <v>0.72</v>
      </c>
      <c r="K45" s="586">
        <f t="shared" ref="K45:K50" si="12">0.0039*$J45*$G$38*F45^0.75*I45^0.25*1000</f>
        <v>2368.5729907579821</v>
      </c>
    </row>
    <row r="46" spans="1:19" ht="16.5" customHeight="1">
      <c r="E46" s="598">
        <f t="shared" si="9"/>
        <v>3</v>
      </c>
      <c r="F46" s="599">
        <f t="shared" si="9"/>
        <v>5.4360730000000004</v>
      </c>
      <c r="G46" s="599">
        <f t="shared" si="9"/>
        <v>334.19</v>
      </c>
      <c r="H46" s="600">
        <f t="shared" si="9"/>
        <v>179</v>
      </c>
      <c r="I46" s="584">
        <f t="shared" si="10"/>
        <v>535.62344773931</v>
      </c>
      <c r="J46" s="585">
        <f t="shared" si="11"/>
        <v>0.72</v>
      </c>
      <c r="K46" s="586">
        <f t="shared" si="12"/>
        <v>1204.2906842518587</v>
      </c>
    </row>
    <row r="47" spans="1:19" ht="16.5" customHeight="1">
      <c r="E47" s="598">
        <f t="shared" si="9"/>
        <v>4</v>
      </c>
      <c r="F47" s="599">
        <f t="shared" si="9"/>
        <v>44.7178951</v>
      </c>
      <c r="G47" s="599">
        <f t="shared" si="9"/>
        <v>911.54</v>
      </c>
      <c r="H47" s="600">
        <f t="shared" si="9"/>
        <v>375</v>
      </c>
      <c r="I47" s="584">
        <f t="shared" si="10"/>
        <v>411.39171073128995</v>
      </c>
      <c r="J47" s="585">
        <f t="shared" si="11"/>
        <v>0.72</v>
      </c>
      <c r="K47" s="586">
        <f t="shared" si="12"/>
        <v>5476.1756576166372</v>
      </c>
    </row>
    <row r="48" spans="1:19" ht="16.5" customHeight="1">
      <c r="E48" s="598">
        <f t="shared" ref="E48:G60" si="13">D20</f>
        <v>7</v>
      </c>
      <c r="F48" s="599">
        <f t="shared" si="13"/>
        <v>20.442634000000002</v>
      </c>
      <c r="G48" s="599">
        <f t="shared" si="13"/>
        <v>240.9</v>
      </c>
      <c r="H48" s="600">
        <f t="shared" ref="H48:H60" si="14">G20</f>
        <v>147</v>
      </c>
      <c r="I48" s="584">
        <f t="shared" si="10"/>
        <v>610.21170610211709</v>
      </c>
      <c r="J48" s="585">
        <f t="shared" si="11"/>
        <v>0.72</v>
      </c>
      <c r="K48" s="586">
        <f t="shared" si="12"/>
        <v>3359.8914391166841</v>
      </c>
    </row>
    <row r="49" spans="1:16" ht="16.5" customHeight="1">
      <c r="E49" s="598">
        <f t="shared" si="13"/>
        <v>8</v>
      </c>
      <c r="F49" s="599">
        <f t="shared" si="13"/>
        <v>11.472587000000001</v>
      </c>
      <c r="G49" s="599">
        <f t="shared" si="13"/>
        <v>515.6</v>
      </c>
      <c r="H49" s="600">
        <f t="shared" si="14"/>
        <v>145</v>
      </c>
      <c r="I49" s="584">
        <f t="shared" si="10"/>
        <v>281.22575640031027</v>
      </c>
      <c r="J49" s="585">
        <f t="shared" si="11"/>
        <v>0.72</v>
      </c>
      <c r="K49" s="586">
        <f t="shared" si="12"/>
        <v>1794.9909563280762</v>
      </c>
    </row>
    <row r="50" spans="1:16" ht="16.5" customHeight="1">
      <c r="E50" s="598">
        <f t="shared" si="13"/>
        <v>9</v>
      </c>
      <c r="F50" s="599">
        <f t="shared" si="13"/>
        <v>18.780636999999999</v>
      </c>
      <c r="G50" s="599">
        <f t="shared" si="13"/>
        <v>433.16</v>
      </c>
      <c r="H50" s="600">
        <f t="shared" si="14"/>
        <v>273</v>
      </c>
      <c r="I50" s="584">
        <f t="shared" si="10"/>
        <v>630.25210084033608</v>
      </c>
      <c r="J50" s="585">
        <f t="shared" si="11"/>
        <v>0.72</v>
      </c>
      <c r="K50" s="586">
        <f t="shared" si="12"/>
        <v>3178.4383052360517</v>
      </c>
    </row>
    <row r="51" spans="1:16" ht="16.5" customHeight="1">
      <c r="E51" s="598">
        <f t="shared" si="13"/>
        <v>11</v>
      </c>
      <c r="F51" s="599">
        <f t="shared" si="13"/>
        <v>10.470310340000001</v>
      </c>
      <c r="G51" s="599">
        <f t="shared" si="13"/>
        <v>619.64</v>
      </c>
      <c r="H51" s="600">
        <f t="shared" si="14"/>
        <v>217</v>
      </c>
      <c r="I51" s="584">
        <f t="shared" ref="I51:I58" si="15">H51/G51*1000</f>
        <v>350.20334387708994</v>
      </c>
      <c r="J51" s="585">
        <f t="shared" si="11"/>
        <v>0.72</v>
      </c>
      <c r="K51" s="586">
        <f t="shared" ref="K51:K58" si="16">0.0039*$J51*$G$38*F51^0.75*I51^0.25*1000</f>
        <v>1770.5255956329954</v>
      </c>
    </row>
    <row r="52" spans="1:16" ht="16.5" customHeight="1">
      <c r="E52" s="598">
        <f t="shared" si="13"/>
        <v>13</v>
      </c>
      <c r="F52" s="599">
        <f t="shared" si="13"/>
        <v>73.408031000000008</v>
      </c>
      <c r="G52" s="599">
        <f t="shared" si="13"/>
        <v>2784.78</v>
      </c>
      <c r="H52" s="600">
        <f t="shared" si="14"/>
        <v>514</v>
      </c>
      <c r="I52" s="584">
        <f t="shared" si="15"/>
        <v>184.57472403565092</v>
      </c>
      <c r="J52" s="585">
        <f t="shared" si="11"/>
        <v>0.72</v>
      </c>
      <c r="K52" s="586">
        <f t="shared" si="16"/>
        <v>6499.8481392361109</v>
      </c>
    </row>
    <row r="53" spans="1:16" ht="16.5" customHeight="1">
      <c r="E53" s="598">
        <f t="shared" si="13"/>
        <v>14</v>
      </c>
      <c r="F53" s="599">
        <f t="shared" si="13"/>
        <v>10.086593000000001</v>
      </c>
      <c r="G53" s="599">
        <f t="shared" si="13"/>
        <v>548.30999999999995</v>
      </c>
      <c r="H53" s="600">
        <f t="shared" si="14"/>
        <v>191</v>
      </c>
      <c r="I53" s="584">
        <f t="shared" si="15"/>
        <v>348.34309058744145</v>
      </c>
      <c r="J53" s="585">
        <f t="shared" si="11"/>
        <v>0.72</v>
      </c>
      <c r="K53" s="586">
        <f t="shared" si="16"/>
        <v>1719.3434743473385</v>
      </c>
    </row>
    <row r="54" spans="1:16" ht="16.5" customHeight="1">
      <c r="E54" s="598">
        <f t="shared" si="13"/>
        <v>16</v>
      </c>
      <c r="F54" s="599">
        <f t="shared" si="13"/>
        <v>17.128674</v>
      </c>
      <c r="G54" s="599">
        <f t="shared" si="13"/>
        <v>453.88</v>
      </c>
      <c r="H54" s="600">
        <f t="shared" si="14"/>
        <v>163</v>
      </c>
      <c r="I54" s="584">
        <f t="shared" si="15"/>
        <v>359.12576011280515</v>
      </c>
      <c r="J54" s="585">
        <f t="shared" si="11"/>
        <v>0.72</v>
      </c>
      <c r="K54" s="586">
        <f t="shared" si="16"/>
        <v>2577.2521998478287</v>
      </c>
    </row>
    <row r="55" spans="1:16" ht="16.5" customHeight="1">
      <c r="E55" s="598">
        <f t="shared" si="13"/>
        <v>17</v>
      </c>
      <c r="F55" s="599">
        <f t="shared" si="13"/>
        <v>19.534724000000001</v>
      </c>
      <c r="G55" s="599">
        <f t="shared" si="13"/>
        <v>840.53</v>
      </c>
      <c r="H55" s="600">
        <f t="shared" si="14"/>
        <v>177</v>
      </c>
      <c r="I55" s="584">
        <f t="shared" si="15"/>
        <v>210.58141886666749</v>
      </c>
      <c r="J55" s="585">
        <f t="shared" si="11"/>
        <v>0.72</v>
      </c>
      <c r="K55" s="586">
        <f t="shared" si="16"/>
        <v>2488.9314943518434</v>
      </c>
    </row>
    <row r="56" spans="1:16" ht="16.5" customHeight="1">
      <c r="E56" s="598">
        <f t="shared" si="13"/>
        <v>18</v>
      </c>
      <c r="F56" s="599">
        <f t="shared" si="13"/>
        <v>76.395868000000007</v>
      </c>
      <c r="G56" s="599">
        <f t="shared" si="13"/>
        <v>2625.22</v>
      </c>
      <c r="H56" s="600">
        <f t="shared" si="14"/>
        <v>477</v>
      </c>
      <c r="I56" s="584">
        <f t="shared" si="15"/>
        <v>181.69905760279138</v>
      </c>
      <c r="J56" s="585">
        <f t="shared" si="11"/>
        <v>0.72</v>
      </c>
      <c r="K56" s="586">
        <f t="shared" si="16"/>
        <v>6671.0322864813807</v>
      </c>
    </row>
    <row r="57" spans="1:16" ht="16.5" customHeight="1">
      <c r="E57" s="598">
        <f t="shared" si="13"/>
        <v>22</v>
      </c>
      <c r="F57" s="599">
        <f t="shared" si="13"/>
        <v>99.243264000000011</v>
      </c>
      <c r="G57" s="599">
        <f t="shared" si="13"/>
        <v>1100</v>
      </c>
      <c r="H57" s="600">
        <f t="shared" si="14"/>
        <v>420</v>
      </c>
      <c r="I57" s="584">
        <f t="shared" si="15"/>
        <v>381.81818181818181</v>
      </c>
      <c r="J57" s="585">
        <f t="shared" si="11"/>
        <v>0.72</v>
      </c>
      <c r="K57" s="586">
        <f t="shared" si="16"/>
        <v>9773.3263828477866</v>
      </c>
    </row>
    <row r="58" spans="1:16" ht="16.5" customHeight="1">
      <c r="E58" s="598">
        <f t="shared" si="13"/>
        <v>23</v>
      </c>
      <c r="F58" s="599">
        <f t="shared" si="13"/>
        <v>99.903805000000006</v>
      </c>
      <c r="G58" s="599">
        <f t="shared" si="13"/>
        <v>1134.43</v>
      </c>
      <c r="H58" s="600">
        <f t="shared" si="14"/>
        <v>370</v>
      </c>
      <c r="I58" s="584">
        <f t="shared" si="15"/>
        <v>326.15498532302564</v>
      </c>
      <c r="J58" s="585">
        <f t="shared" si="11"/>
        <v>0.72</v>
      </c>
      <c r="K58" s="586">
        <f t="shared" si="16"/>
        <v>9442.6740567230318</v>
      </c>
    </row>
    <row r="59" spans="1:16" ht="16.5" customHeight="1">
      <c r="E59" s="598">
        <f t="shared" si="13"/>
        <v>25</v>
      </c>
      <c r="F59" s="599">
        <f t="shared" si="13"/>
        <v>24.071404000000001</v>
      </c>
      <c r="G59" s="599">
        <f t="shared" si="13"/>
        <v>839.61</v>
      </c>
      <c r="H59" s="600">
        <f t="shared" si="14"/>
        <v>158</v>
      </c>
      <c r="I59" s="584">
        <f>H59/G59*1000</f>
        <v>188.18260859208442</v>
      </c>
      <c r="J59" s="585">
        <f t="shared" si="11"/>
        <v>0.72</v>
      </c>
      <c r="K59" s="586">
        <f>0.0039*$J59*$G$38*F59^0.75*I59^0.25*1000</f>
        <v>2830.240941944623</v>
      </c>
    </row>
    <row r="60" spans="1:16" ht="16.5" customHeight="1">
      <c r="E60" s="598" t="str">
        <f t="shared" si="13"/>
        <v>4 Bis</v>
      </c>
      <c r="F60" s="599">
        <f t="shared" si="13"/>
        <v>45.890084570000006</v>
      </c>
      <c r="G60" s="599">
        <f t="shared" si="13"/>
        <v>958.54</v>
      </c>
      <c r="H60" s="600">
        <f t="shared" si="14"/>
        <v>394</v>
      </c>
      <c r="I60" s="584">
        <f>H60/G60*1000</f>
        <v>411.04179272643813</v>
      </c>
      <c r="J60" s="585">
        <f t="shared" si="11"/>
        <v>0.72</v>
      </c>
      <c r="K60" s="586">
        <f>0.0039*$J60*$G$38*F60^0.75*I60^0.25*1000</f>
        <v>5582.2992042246269</v>
      </c>
    </row>
    <row r="61" spans="1:16" ht="16.5" customHeight="1">
      <c r="B61" s="604"/>
      <c r="C61" s="604"/>
      <c r="D61" s="604"/>
      <c r="E61" s="604"/>
      <c r="F61" s="604"/>
      <c r="G61" s="604"/>
      <c r="H61" s="604"/>
      <c r="I61" s="604"/>
      <c r="J61" s="604"/>
      <c r="K61" s="604"/>
      <c r="L61" s="604"/>
    </row>
    <row r="62" spans="1:16" ht="16.5" customHeight="1">
      <c r="A62" s="1093" t="s">
        <v>45</v>
      </c>
      <c r="B62" s="1093"/>
      <c r="C62" s="1093"/>
      <c r="D62" s="1093"/>
      <c r="E62" s="1093"/>
      <c r="F62" s="1093"/>
      <c r="G62" s="1093"/>
      <c r="H62" s="1093"/>
      <c r="I62" s="1093"/>
      <c r="J62" s="1093"/>
      <c r="K62" s="1093"/>
      <c r="L62" s="1093"/>
      <c r="M62" s="1093"/>
      <c r="N62" s="1093"/>
    </row>
    <row r="63" spans="1:16" ht="16.5" customHeight="1">
      <c r="B63" s="601"/>
      <c r="C63" s="601"/>
      <c r="D63" s="602"/>
      <c r="E63" s="605"/>
      <c r="I63" s="606" t="s">
        <v>648</v>
      </c>
      <c r="J63" s="603"/>
      <c r="K63" s="574" t="s">
        <v>102</v>
      </c>
      <c r="L63" s="607">
        <v>8.2899999999999991</v>
      </c>
      <c r="M63" s="603"/>
      <c r="O63" s="1095"/>
      <c r="P63" s="1095"/>
    </row>
    <row r="64" spans="1:16" ht="16.5" customHeight="1">
      <c r="B64" s="601"/>
      <c r="C64" s="601"/>
      <c r="D64" s="602"/>
      <c r="E64" s="605"/>
      <c r="J64" s="603"/>
      <c r="K64" s="574" t="s">
        <v>312</v>
      </c>
      <c r="L64" s="607">
        <v>0.73</v>
      </c>
      <c r="M64" s="603"/>
      <c r="O64" s="814"/>
      <c r="P64" s="815"/>
    </row>
    <row r="65" spans="1:41" ht="16.5" customHeight="1">
      <c r="A65" s="1090" t="s">
        <v>46</v>
      </c>
      <c r="B65" s="1090"/>
      <c r="C65" s="1090"/>
      <c r="D65" s="1090"/>
      <c r="E65" s="1090"/>
      <c r="F65" s="1090"/>
      <c r="G65" s="1090"/>
      <c r="H65" s="1090"/>
      <c r="I65" s="1090"/>
      <c r="J65" s="1090"/>
      <c r="K65" s="1090"/>
      <c r="L65" s="1090"/>
      <c r="M65" s="1090"/>
      <c r="N65" s="1090"/>
      <c r="O65" s="814"/>
      <c r="P65" s="815"/>
    </row>
    <row r="66" spans="1:41" ht="16.5" customHeight="1">
      <c r="N66" s="1091"/>
      <c r="O66" s="1091"/>
      <c r="P66" s="1091"/>
    </row>
    <row r="67" spans="1:41" ht="16.5" customHeight="1">
      <c r="C67" s="578" t="s">
        <v>360</v>
      </c>
      <c r="D67" s="578" t="s">
        <v>30</v>
      </c>
      <c r="E67" s="578" t="s">
        <v>21</v>
      </c>
      <c r="F67" s="578" t="s">
        <v>47</v>
      </c>
      <c r="G67" s="578" t="s">
        <v>48</v>
      </c>
      <c r="H67" s="578" t="s">
        <v>49</v>
      </c>
      <c r="I67" s="578" t="s">
        <v>49</v>
      </c>
      <c r="J67" s="578" t="s">
        <v>49</v>
      </c>
      <c r="K67" s="578" t="s">
        <v>49</v>
      </c>
      <c r="L67" s="578" t="s">
        <v>49</v>
      </c>
      <c r="M67" s="609" t="s">
        <v>290</v>
      </c>
      <c r="N67" s="610" t="s">
        <v>292</v>
      </c>
      <c r="P67" s="611"/>
    </row>
    <row r="68" spans="1:41" ht="16.5" customHeight="1">
      <c r="C68" s="579" t="s">
        <v>3208</v>
      </c>
      <c r="D68" s="579" t="s">
        <v>50</v>
      </c>
      <c r="E68" s="579" t="s">
        <v>51</v>
      </c>
      <c r="F68" s="579" t="s">
        <v>52</v>
      </c>
      <c r="G68" s="579" t="s">
        <v>289</v>
      </c>
      <c r="H68" s="579" t="s">
        <v>53</v>
      </c>
      <c r="I68" s="612" t="s">
        <v>54</v>
      </c>
      <c r="J68" s="579" t="s">
        <v>56</v>
      </c>
      <c r="K68" s="579" t="s">
        <v>55</v>
      </c>
      <c r="L68" s="579" t="s">
        <v>57</v>
      </c>
      <c r="M68" s="613" t="s">
        <v>291</v>
      </c>
      <c r="N68" s="614" t="s">
        <v>293</v>
      </c>
      <c r="P68" s="611"/>
      <c r="AD68" s="615" t="s">
        <v>294</v>
      </c>
      <c r="AF68" s="611"/>
    </row>
    <row r="69" spans="1:41" ht="16.5" customHeight="1">
      <c r="C69" s="616">
        <f t="shared" ref="C69:C84" si="17">E45</f>
        <v>2</v>
      </c>
      <c r="D69" s="617">
        <f t="shared" ref="D69:D84" si="18">F45/100</f>
        <v>0.14128570000000001</v>
      </c>
      <c r="E69" s="618">
        <f t="shared" ref="E69:E84" si="19">G45/1000</f>
        <v>0.38335000000000002</v>
      </c>
      <c r="F69" s="587">
        <f t="shared" ref="F69:F84" si="20">H45</f>
        <v>175</v>
      </c>
      <c r="G69" s="619">
        <f t="shared" ref="G69:G74" si="21">+F69/(E69)</f>
        <v>456.50189122212078</v>
      </c>
      <c r="H69" s="587">
        <f t="shared" ref="H69:H74" si="22">1/2.2*60*0.3*(E69/((G69/1000)^(1/4)))^0.77</f>
        <v>4.5475306773336177</v>
      </c>
      <c r="I69" s="587">
        <f t="shared" ref="I69:I74" si="23">0.1452*60*(E69/((G69/1000)^0.5))^0.77/2.2</f>
        <v>2.5596365456207293</v>
      </c>
      <c r="J69" s="587">
        <f t="shared" ref="J69:J74" si="24">1/52*(E69*1000/SQRT((G69/1000)))^0.77</f>
        <v>2.5379307788251197</v>
      </c>
      <c r="K69" s="587">
        <f t="shared" ref="K69:K74" si="25">60*0.108*((D69*E69)^(1/3)/((G69/1000)^0.5))</f>
        <v>3.6287045316122937</v>
      </c>
      <c r="L69" s="587">
        <f t="shared" ref="L69:L74" si="26">76.32*(SQRT(D69/100/(G69/1000)))</f>
        <v>4.2458649374916417</v>
      </c>
      <c r="M69" s="620">
        <f t="shared" ref="M69:M74" si="27">STDEVP(H69:L69)</f>
        <v>0.83426412270622774</v>
      </c>
      <c r="N69" s="587">
        <f t="shared" ref="N69:N74" si="28">SUM(AE69:AI69)/AO69</f>
        <v>3.9372847345519677</v>
      </c>
      <c r="P69" s="611"/>
      <c r="AD69" s="621">
        <f t="shared" ref="AD69:AD74" si="29">+AVERAGE(H69:L69)</f>
        <v>3.5039334941766804</v>
      </c>
      <c r="AE69" s="573">
        <f t="shared" ref="AE69:AI74" si="30">IF(ABS(H69-$AD69)&gt;$M69,0,H69)</f>
        <v>0</v>
      </c>
      <c r="AF69" s="573">
        <f t="shared" si="30"/>
        <v>0</v>
      </c>
      <c r="AG69" s="573">
        <f t="shared" si="30"/>
        <v>0</v>
      </c>
      <c r="AH69" s="573">
        <f t="shared" si="30"/>
        <v>3.6287045316122937</v>
      </c>
      <c r="AI69" s="573">
        <f t="shared" si="30"/>
        <v>4.2458649374916417</v>
      </c>
      <c r="AJ69" s="611">
        <f t="shared" ref="AJ69:AN74" si="31">AE69/H69</f>
        <v>0</v>
      </c>
      <c r="AK69" s="611">
        <f t="shared" si="31"/>
        <v>0</v>
      </c>
      <c r="AL69" s="611">
        <f t="shared" si="31"/>
        <v>0</v>
      </c>
      <c r="AM69" s="611">
        <f t="shared" si="31"/>
        <v>1</v>
      </c>
      <c r="AN69" s="611">
        <f t="shared" si="31"/>
        <v>1</v>
      </c>
      <c r="AO69" s="565">
        <f t="shared" ref="AO69:AO74" si="32">SUM(AJ69:AN69)</f>
        <v>2</v>
      </c>
    </row>
    <row r="70" spans="1:41" ht="16.5" customHeight="1">
      <c r="C70" s="616">
        <f t="shared" si="17"/>
        <v>3</v>
      </c>
      <c r="D70" s="617">
        <f t="shared" si="18"/>
        <v>5.4360730000000003E-2</v>
      </c>
      <c r="E70" s="618">
        <f t="shared" si="19"/>
        <v>0.33418999999999999</v>
      </c>
      <c r="F70" s="587">
        <f t="shared" si="20"/>
        <v>179</v>
      </c>
      <c r="G70" s="619">
        <f t="shared" si="21"/>
        <v>535.62344773931</v>
      </c>
      <c r="H70" s="587">
        <f t="shared" si="22"/>
        <v>3.9675217089400419</v>
      </c>
      <c r="I70" s="587">
        <f t="shared" si="23"/>
        <v>2.1655050662679027</v>
      </c>
      <c r="J70" s="587">
        <f t="shared" si="24"/>
        <v>2.1471415419450679</v>
      </c>
      <c r="K70" s="587">
        <f t="shared" si="25"/>
        <v>2.3275809408583124</v>
      </c>
      <c r="L70" s="587">
        <f t="shared" si="26"/>
        <v>2.4313708828050422</v>
      </c>
      <c r="M70" s="620">
        <f t="shared" si="27"/>
        <v>0.68794245409905252</v>
      </c>
      <c r="N70" s="587">
        <f t="shared" si="28"/>
        <v>2.2678996079690812</v>
      </c>
      <c r="P70" s="611"/>
      <c r="AD70" s="621">
        <f t="shared" si="29"/>
        <v>2.6078240281632734</v>
      </c>
      <c r="AE70" s="573">
        <f t="shared" si="30"/>
        <v>0</v>
      </c>
      <c r="AF70" s="573">
        <f t="shared" si="30"/>
        <v>2.1655050662679027</v>
      </c>
      <c r="AG70" s="573">
        <f t="shared" si="30"/>
        <v>2.1471415419450679</v>
      </c>
      <c r="AH70" s="573">
        <f t="shared" si="30"/>
        <v>2.3275809408583124</v>
      </c>
      <c r="AI70" s="573">
        <f t="shared" si="30"/>
        <v>2.4313708828050422</v>
      </c>
      <c r="AJ70" s="611">
        <f t="shared" si="31"/>
        <v>0</v>
      </c>
      <c r="AK70" s="611">
        <f t="shared" si="31"/>
        <v>1</v>
      </c>
      <c r="AL70" s="611">
        <f t="shared" si="31"/>
        <v>1</v>
      </c>
      <c r="AM70" s="611">
        <f t="shared" si="31"/>
        <v>1</v>
      </c>
      <c r="AN70" s="611">
        <f t="shared" si="31"/>
        <v>1</v>
      </c>
      <c r="AO70" s="565">
        <f t="shared" si="32"/>
        <v>4</v>
      </c>
    </row>
    <row r="71" spans="1:41" ht="16.5" customHeight="1">
      <c r="C71" s="616">
        <f t="shared" si="17"/>
        <v>4</v>
      </c>
      <c r="D71" s="617">
        <f t="shared" si="18"/>
        <v>0.44717895099999999</v>
      </c>
      <c r="E71" s="618">
        <f t="shared" si="19"/>
        <v>0.91154000000000002</v>
      </c>
      <c r="F71" s="587">
        <f t="shared" si="20"/>
        <v>375</v>
      </c>
      <c r="G71" s="619">
        <f t="shared" si="21"/>
        <v>411.39171073128989</v>
      </c>
      <c r="H71" s="587">
        <f t="shared" si="22"/>
        <v>9.039261415110273</v>
      </c>
      <c r="I71" s="587">
        <f t="shared" si="23"/>
        <v>5.1907978632000971</v>
      </c>
      <c r="J71" s="587">
        <f t="shared" si="24"/>
        <v>5.1467797981765502</v>
      </c>
      <c r="K71" s="587">
        <f t="shared" si="25"/>
        <v>7.4908815900568095</v>
      </c>
      <c r="L71" s="587">
        <f t="shared" si="26"/>
        <v>7.9570350256772384</v>
      </c>
      <c r="M71" s="620">
        <f t="shared" si="27"/>
        <v>1.5502879261449072</v>
      </c>
      <c r="N71" s="587">
        <f t="shared" si="28"/>
        <v>7.723958307867024</v>
      </c>
      <c r="P71" s="611"/>
      <c r="AD71" s="621">
        <f t="shared" si="29"/>
        <v>6.964951138444194</v>
      </c>
      <c r="AE71" s="573">
        <f t="shared" si="30"/>
        <v>0</v>
      </c>
      <c r="AF71" s="573">
        <f t="shared" si="30"/>
        <v>0</v>
      </c>
      <c r="AG71" s="573">
        <f t="shared" si="30"/>
        <v>0</v>
      </c>
      <c r="AH71" s="573">
        <f t="shared" si="30"/>
        <v>7.4908815900568095</v>
      </c>
      <c r="AI71" s="573">
        <f t="shared" si="30"/>
        <v>7.9570350256772384</v>
      </c>
      <c r="AJ71" s="611">
        <f t="shared" si="31"/>
        <v>0</v>
      </c>
      <c r="AK71" s="611">
        <f t="shared" si="31"/>
        <v>0</v>
      </c>
      <c r="AL71" s="611">
        <f t="shared" si="31"/>
        <v>0</v>
      </c>
      <c r="AM71" s="611">
        <f t="shared" si="31"/>
        <v>1</v>
      </c>
      <c r="AN71" s="611">
        <f t="shared" si="31"/>
        <v>1</v>
      </c>
      <c r="AO71" s="565">
        <f t="shared" si="32"/>
        <v>2</v>
      </c>
    </row>
    <row r="72" spans="1:41" ht="16.5" customHeight="1">
      <c r="C72" s="616">
        <f t="shared" si="17"/>
        <v>7</v>
      </c>
      <c r="D72" s="617">
        <f t="shared" si="18"/>
        <v>0.20442634000000001</v>
      </c>
      <c r="E72" s="618">
        <f t="shared" si="19"/>
        <v>0.2409</v>
      </c>
      <c r="F72" s="587">
        <f t="shared" si="20"/>
        <v>147</v>
      </c>
      <c r="G72" s="619">
        <f t="shared" si="21"/>
        <v>610.21170610211709</v>
      </c>
      <c r="H72" s="587">
        <f t="shared" si="22"/>
        <v>3.0071781512766598</v>
      </c>
      <c r="I72" s="587">
        <f t="shared" si="23"/>
        <v>1.6006615621831111</v>
      </c>
      <c r="J72" s="587">
        <f t="shared" si="24"/>
        <v>1.5870879215633564</v>
      </c>
      <c r="K72" s="587">
        <f t="shared" si="25"/>
        <v>3.0405999887662589</v>
      </c>
      <c r="L72" s="587">
        <f t="shared" si="26"/>
        <v>4.417397905524032</v>
      </c>
      <c r="M72" s="620">
        <f t="shared" si="27"/>
        <v>1.0585143727466664</v>
      </c>
      <c r="N72" s="587">
        <f t="shared" si="28"/>
        <v>3.0238890700214593</v>
      </c>
      <c r="P72" s="611"/>
      <c r="AD72" s="621">
        <f t="shared" si="29"/>
        <v>2.7305851058626835</v>
      </c>
      <c r="AE72" s="573">
        <f t="shared" si="30"/>
        <v>3.0071781512766598</v>
      </c>
      <c r="AF72" s="573">
        <f t="shared" si="30"/>
        <v>0</v>
      </c>
      <c r="AG72" s="573">
        <f t="shared" si="30"/>
        <v>0</v>
      </c>
      <c r="AH72" s="573">
        <f t="shared" si="30"/>
        <v>3.0405999887662589</v>
      </c>
      <c r="AI72" s="573">
        <f t="shared" si="30"/>
        <v>0</v>
      </c>
      <c r="AJ72" s="611">
        <f t="shared" si="31"/>
        <v>1</v>
      </c>
      <c r="AK72" s="611">
        <f t="shared" si="31"/>
        <v>0</v>
      </c>
      <c r="AL72" s="611">
        <f t="shared" si="31"/>
        <v>0</v>
      </c>
      <c r="AM72" s="611">
        <f t="shared" si="31"/>
        <v>1</v>
      </c>
      <c r="AN72" s="611">
        <f t="shared" si="31"/>
        <v>0</v>
      </c>
      <c r="AO72" s="565">
        <f t="shared" si="32"/>
        <v>2</v>
      </c>
    </row>
    <row r="73" spans="1:41" ht="16.5" customHeight="1">
      <c r="C73" s="616">
        <f t="shared" si="17"/>
        <v>8</v>
      </c>
      <c r="D73" s="617">
        <f t="shared" si="18"/>
        <v>0.11472587000000001</v>
      </c>
      <c r="E73" s="618">
        <f t="shared" si="19"/>
        <v>0.51560000000000006</v>
      </c>
      <c r="F73" s="587">
        <f t="shared" si="20"/>
        <v>145</v>
      </c>
      <c r="G73" s="619">
        <f t="shared" si="21"/>
        <v>281.22575640031027</v>
      </c>
      <c r="H73" s="587">
        <f t="shared" si="22"/>
        <v>6.2717344030550111</v>
      </c>
      <c r="I73" s="587">
        <f t="shared" si="23"/>
        <v>3.8751624623660543</v>
      </c>
      <c r="J73" s="587">
        <f t="shared" si="24"/>
        <v>3.8423010106700595</v>
      </c>
      <c r="K73" s="587">
        <f t="shared" si="25"/>
        <v>4.761080763315741</v>
      </c>
      <c r="L73" s="587">
        <f t="shared" si="26"/>
        <v>4.8746281800348399</v>
      </c>
      <c r="M73" s="620">
        <f t="shared" si="27"/>
        <v>0.88515072973310516</v>
      </c>
      <c r="N73" s="587">
        <f t="shared" si="28"/>
        <v>4.3382931040966737</v>
      </c>
      <c r="P73" s="611"/>
      <c r="AD73" s="621">
        <f t="shared" si="29"/>
        <v>4.7249813638883413</v>
      </c>
      <c r="AE73" s="573">
        <f t="shared" si="30"/>
        <v>0</v>
      </c>
      <c r="AF73" s="573">
        <f t="shared" si="30"/>
        <v>3.8751624623660543</v>
      </c>
      <c r="AG73" s="573">
        <f t="shared" si="30"/>
        <v>3.8423010106700595</v>
      </c>
      <c r="AH73" s="573">
        <f t="shared" si="30"/>
        <v>4.761080763315741</v>
      </c>
      <c r="AI73" s="573">
        <f t="shared" si="30"/>
        <v>4.8746281800348399</v>
      </c>
      <c r="AJ73" s="611">
        <f t="shared" si="31"/>
        <v>0</v>
      </c>
      <c r="AK73" s="611">
        <f t="shared" si="31"/>
        <v>1</v>
      </c>
      <c r="AL73" s="611">
        <f t="shared" si="31"/>
        <v>1</v>
      </c>
      <c r="AM73" s="611">
        <f t="shared" si="31"/>
        <v>1</v>
      </c>
      <c r="AN73" s="611">
        <f t="shared" si="31"/>
        <v>1</v>
      </c>
      <c r="AO73" s="565">
        <f t="shared" si="32"/>
        <v>4</v>
      </c>
    </row>
    <row r="74" spans="1:41" ht="16.5" customHeight="1">
      <c r="C74" s="616">
        <f t="shared" si="17"/>
        <v>9</v>
      </c>
      <c r="D74" s="617">
        <f t="shared" si="18"/>
        <v>0.18780637</v>
      </c>
      <c r="E74" s="618">
        <f t="shared" si="19"/>
        <v>0.43316000000000004</v>
      </c>
      <c r="F74" s="587">
        <f t="shared" si="20"/>
        <v>273</v>
      </c>
      <c r="G74" s="619">
        <f t="shared" si="21"/>
        <v>630.25210084033608</v>
      </c>
      <c r="H74" s="587">
        <f t="shared" si="22"/>
        <v>4.6952913581523577</v>
      </c>
      <c r="I74" s="587">
        <f t="shared" si="23"/>
        <v>2.4837129707130519</v>
      </c>
      <c r="J74" s="587">
        <f t="shared" si="24"/>
        <v>2.4626510372827903</v>
      </c>
      <c r="K74" s="587">
        <f t="shared" si="25"/>
        <v>3.5367476698039764</v>
      </c>
      <c r="L74" s="587">
        <f t="shared" si="26"/>
        <v>4.1661640779524669</v>
      </c>
      <c r="M74" s="620">
        <f t="shared" si="27"/>
        <v>0.89195815157387015</v>
      </c>
      <c r="N74" s="587">
        <f t="shared" si="28"/>
        <v>3.8514558738782219</v>
      </c>
      <c r="P74" s="611"/>
      <c r="AD74" s="621">
        <f t="shared" si="29"/>
        <v>3.4689134227809282</v>
      </c>
      <c r="AE74" s="573">
        <f t="shared" si="30"/>
        <v>0</v>
      </c>
      <c r="AF74" s="573">
        <f t="shared" si="30"/>
        <v>0</v>
      </c>
      <c r="AG74" s="573">
        <f t="shared" si="30"/>
        <v>0</v>
      </c>
      <c r="AH74" s="573">
        <f t="shared" si="30"/>
        <v>3.5367476698039764</v>
      </c>
      <c r="AI74" s="573">
        <f t="shared" si="30"/>
        <v>4.1661640779524669</v>
      </c>
      <c r="AJ74" s="611">
        <f t="shared" si="31"/>
        <v>0</v>
      </c>
      <c r="AK74" s="611">
        <f t="shared" si="31"/>
        <v>0</v>
      </c>
      <c r="AL74" s="611">
        <f t="shared" si="31"/>
        <v>0</v>
      </c>
      <c r="AM74" s="611">
        <f t="shared" si="31"/>
        <v>1</v>
      </c>
      <c r="AN74" s="611">
        <f t="shared" si="31"/>
        <v>1</v>
      </c>
      <c r="AO74" s="565">
        <f t="shared" si="32"/>
        <v>2</v>
      </c>
    </row>
    <row r="75" spans="1:41" ht="16.5" customHeight="1">
      <c r="C75" s="616">
        <f t="shared" si="17"/>
        <v>11</v>
      </c>
      <c r="D75" s="617">
        <f t="shared" si="18"/>
        <v>0.10470310340000001</v>
      </c>
      <c r="E75" s="618">
        <f t="shared" si="19"/>
        <v>0.61963999999999997</v>
      </c>
      <c r="F75" s="587">
        <f t="shared" si="20"/>
        <v>217</v>
      </c>
      <c r="G75" s="619">
        <f t="shared" ref="G75:G82" si="33">+F75/(E75)</f>
        <v>350.20334387708994</v>
      </c>
      <c r="H75" s="587">
        <f t="shared" ref="H75:H82" si="34">1/2.2*60*0.3*(E75/((G75/1000)^(1/4)))^0.77</f>
        <v>6.9265271614401875</v>
      </c>
      <c r="I75" s="587">
        <f t="shared" ref="I75:I82" si="35">0.1452*60*(E75/((G75/1000)^0.5))^0.77/2.2</f>
        <v>4.1027896161587707</v>
      </c>
      <c r="J75" s="587">
        <f t="shared" ref="J75:J82" si="36">1/52*(E75*1000/SQRT((G75/1000)))^0.77</f>
        <v>4.0679978818509586</v>
      </c>
      <c r="K75" s="587">
        <f t="shared" ref="K75:K82" si="37">60*0.108*((D75*E75)^(1/3)/((G75/1000)^0.5))</f>
        <v>4.3999512174062696</v>
      </c>
      <c r="L75" s="587">
        <f t="shared" ref="L75:L82" si="38">76.32*(SQRT(D75/100/(G75/1000)))</f>
        <v>4.1730923392973978</v>
      </c>
      <c r="M75" s="620">
        <f t="shared" ref="M75:M82" si="39">STDEVP(H75:L75)</f>
        <v>1.102303650635744</v>
      </c>
      <c r="N75" s="587">
        <f t="shared" ref="N75:N82" si="40">SUM(AE75:AI75)/AO75</f>
        <v>4.1859577636783492</v>
      </c>
      <c r="P75" s="611"/>
      <c r="AD75" s="621">
        <f t="shared" ref="AD75:AD82" si="41">+AVERAGE(H75:L75)</f>
        <v>4.7340716432307168</v>
      </c>
      <c r="AE75" s="573">
        <f t="shared" ref="AE75:AE82" si="42">IF(ABS(H75-$AD75)&gt;$M75,0,H75)</f>
        <v>0</v>
      </c>
      <c r="AF75" s="573">
        <f t="shared" ref="AF75:AF82" si="43">IF(ABS(I75-$AD75)&gt;$M75,0,I75)</f>
        <v>4.1027896161587707</v>
      </c>
      <c r="AG75" s="573">
        <f t="shared" ref="AG75:AG82" si="44">IF(ABS(J75-$AD75)&gt;$M75,0,J75)</f>
        <v>4.0679978818509586</v>
      </c>
      <c r="AH75" s="573">
        <f t="shared" ref="AH75:AH82" si="45">IF(ABS(K75-$AD75)&gt;$M75,0,K75)</f>
        <v>4.3999512174062696</v>
      </c>
      <c r="AI75" s="573">
        <f t="shared" ref="AI75:AI82" si="46">IF(ABS(L75-$AD75)&gt;$M75,0,L75)</f>
        <v>4.1730923392973978</v>
      </c>
      <c r="AJ75" s="611">
        <f t="shared" ref="AJ75:AJ82" si="47">AE75/H75</f>
        <v>0</v>
      </c>
      <c r="AK75" s="611">
        <f t="shared" ref="AK75:AK82" si="48">AF75/I75</f>
        <v>1</v>
      </c>
      <c r="AL75" s="611">
        <f t="shared" ref="AL75:AL82" si="49">AG75/J75</f>
        <v>1</v>
      </c>
      <c r="AM75" s="611">
        <f t="shared" ref="AM75:AM82" si="50">AH75/K75</f>
        <v>1</v>
      </c>
      <c r="AN75" s="611">
        <f t="shared" ref="AN75:AN82" si="51">AI75/L75</f>
        <v>1</v>
      </c>
      <c r="AO75" s="565">
        <f t="shared" ref="AO75:AO82" si="52">SUM(AJ75:AN75)</f>
        <v>4</v>
      </c>
    </row>
    <row r="76" spans="1:41" ht="16.5" customHeight="1">
      <c r="C76" s="616">
        <f t="shared" si="17"/>
        <v>13</v>
      </c>
      <c r="D76" s="617">
        <f t="shared" si="18"/>
        <v>0.73408031000000007</v>
      </c>
      <c r="E76" s="618">
        <f t="shared" si="19"/>
        <v>2.78478</v>
      </c>
      <c r="F76" s="587">
        <f t="shared" si="20"/>
        <v>514</v>
      </c>
      <c r="G76" s="619">
        <f t="shared" si="33"/>
        <v>184.57472403565092</v>
      </c>
      <c r="H76" s="587">
        <f t="shared" si="34"/>
        <v>24.923019465814619</v>
      </c>
      <c r="I76" s="587">
        <f t="shared" si="35"/>
        <v>16.699669049719123</v>
      </c>
      <c r="J76" s="587">
        <f t="shared" si="36"/>
        <v>16.558055537215857</v>
      </c>
      <c r="K76" s="587">
        <f t="shared" si="37"/>
        <v>19.142576036050489</v>
      </c>
      <c r="L76" s="587">
        <f t="shared" si="38"/>
        <v>15.220328834794353</v>
      </c>
      <c r="M76" s="620">
        <f t="shared" si="39"/>
        <v>3.4477901546814649</v>
      </c>
      <c r="N76" s="587">
        <f t="shared" si="40"/>
        <v>16.905157364444957</v>
      </c>
      <c r="P76" s="611"/>
      <c r="AD76" s="621">
        <f t="shared" si="41"/>
        <v>18.508729784718888</v>
      </c>
      <c r="AE76" s="573">
        <f t="shared" si="42"/>
        <v>0</v>
      </c>
      <c r="AF76" s="573">
        <f t="shared" si="43"/>
        <v>16.699669049719123</v>
      </c>
      <c r="AG76" s="573">
        <f t="shared" si="44"/>
        <v>16.558055537215857</v>
      </c>
      <c r="AH76" s="573">
        <f t="shared" si="45"/>
        <v>19.142576036050489</v>
      </c>
      <c r="AI76" s="573">
        <f t="shared" si="46"/>
        <v>15.220328834794353</v>
      </c>
      <c r="AJ76" s="611">
        <f t="shared" si="47"/>
        <v>0</v>
      </c>
      <c r="AK76" s="611">
        <f t="shared" si="48"/>
        <v>1</v>
      </c>
      <c r="AL76" s="611">
        <f t="shared" si="49"/>
        <v>1</v>
      </c>
      <c r="AM76" s="611">
        <f t="shared" si="50"/>
        <v>1</v>
      </c>
      <c r="AN76" s="611">
        <f t="shared" si="51"/>
        <v>1</v>
      </c>
      <c r="AO76" s="565">
        <f t="shared" si="52"/>
        <v>4</v>
      </c>
    </row>
    <row r="77" spans="1:41" ht="16.5" customHeight="1">
      <c r="C77" s="616">
        <f t="shared" si="17"/>
        <v>14</v>
      </c>
      <c r="D77" s="617">
        <f t="shared" si="18"/>
        <v>0.10086593000000001</v>
      </c>
      <c r="E77" s="618">
        <f t="shared" si="19"/>
        <v>0.54830999999999996</v>
      </c>
      <c r="F77" s="587">
        <f t="shared" si="20"/>
        <v>191</v>
      </c>
      <c r="G77" s="619">
        <f t="shared" si="33"/>
        <v>348.34309058744145</v>
      </c>
      <c r="H77" s="587">
        <f t="shared" si="34"/>
        <v>6.3104973165758818</v>
      </c>
      <c r="I77" s="587">
        <f t="shared" si="35"/>
        <v>3.7417309987939502</v>
      </c>
      <c r="J77" s="587">
        <f t="shared" si="36"/>
        <v>3.7100010484575705</v>
      </c>
      <c r="K77" s="587">
        <f t="shared" si="37"/>
        <v>4.1830683424861714</v>
      </c>
      <c r="L77" s="587">
        <f t="shared" si="38"/>
        <v>4.1068326863586861</v>
      </c>
      <c r="M77" s="620">
        <f t="shared" si="39"/>
        <v>0.96869804686222394</v>
      </c>
      <c r="N77" s="587">
        <f t="shared" si="40"/>
        <v>3.9354082690240944</v>
      </c>
      <c r="P77" s="611"/>
      <c r="AD77" s="621">
        <f t="shared" si="41"/>
        <v>4.410426078534452</v>
      </c>
      <c r="AE77" s="573">
        <f t="shared" si="42"/>
        <v>0</v>
      </c>
      <c r="AF77" s="573">
        <f t="shared" si="43"/>
        <v>3.7417309987939502</v>
      </c>
      <c r="AG77" s="573">
        <f t="shared" si="44"/>
        <v>3.7100010484575705</v>
      </c>
      <c r="AH77" s="573">
        <f t="shared" si="45"/>
        <v>4.1830683424861714</v>
      </c>
      <c r="AI77" s="573">
        <f t="shared" si="46"/>
        <v>4.1068326863586861</v>
      </c>
      <c r="AJ77" s="611">
        <f t="shared" si="47"/>
        <v>0</v>
      </c>
      <c r="AK77" s="611">
        <f t="shared" si="48"/>
        <v>1</v>
      </c>
      <c r="AL77" s="611">
        <f t="shared" si="49"/>
        <v>1</v>
      </c>
      <c r="AM77" s="611">
        <f t="shared" si="50"/>
        <v>1</v>
      </c>
      <c r="AN77" s="611">
        <f t="shared" si="51"/>
        <v>1</v>
      </c>
      <c r="AO77" s="565">
        <f t="shared" si="52"/>
        <v>4</v>
      </c>
    </row>
    <row r="78" spans="1:41" ht="16.5" customHeight="1">
      <c r="C78" s="616">
        <f t="shared" si="17"/>
        <v>16</v>
      </c>
      <c r="D78" s="617">
        <f t="shared" si="18"/>
        <v>0.17128673999999999</v>
      </c>
      <c r="E78" s="618">
        <f t="shared" si="19"/>
        <v>0.45388000000000001</v>
      </c>
      <c r="F78" s="587">
        <f t="shared" si="20"/>
        <v>163</v>
      </c>
      <c r="G78" s="619">
        <f t="shared" si="33"/>
        <v>359.12576011280515</v>
      </c>
      <c r="H78" s="587">
        <f t="shared" si="34"/>
        <v>5.423872443246716</v>
      </c>
      <c r="I78" s="587">
        <f t="shared" si="35"/>
        <v>3.1972004585125124</v>
      </c>
      <c r="J78" s="587">
        <f t="shared" si="36"/>
        <v>3.170088137558186</v>
      </c>
      <c r="K78" s="587">
        <f t="shared" si="37"/>
        <v>4.6150171941968043</v>
      </c>
      <c r="L78" s="587">
        <f t="shared" si="38"/>
        <v>5.270805063464481</v>
      </c>
      <c r="M78" s="620">
        <f t="shared" si="39"/>
        <v>0.97891680961020389</v>
      </c>
      <c r="N78" s="587">
        <f t="shared" si="40"/>
        <v>4.9429111288306427</v>
      </c>
      <c r="P78" s="611"/>
      <c r="AD78" s="621">
        <f t="shared" si="41"/>
        <v>4.3353966593957391</v>
      </c>
      <c r="AE78" s="573">
        <f t="shared" si="42"/>
        <v>0</v>
      </c>
      <c r="AF78" s="573">
        <f t="shared" si="43"/>
        <v>0</v>
      </c>
      <c r="AG78" s="573">
        <f t="shared" si="44"/>
        <v>0</v>
      </c>
      <c r="AH78" s="573">
        <f t="shared" si="45"/>
        <v>4.6150171941968043</v>
      </c>
      <c r="AI78" s="573">
        <f t="shared" si="46"/>
        <v>5.270805063464481</v>
      </c>
      <c r="AJ78" s="611">
        <f t="shared" si="47"/>
        <v>0</v>
      </c>
      <c r="AK78" s="611">
        <f t="shared" si="48"/>
        <v>0</v>
      </c>
      <c r="AL78" s="611">
        <f t="shared" si="49"/>
        <v>0</v>
      </c>
      <c r="AM78" s="611">
        <f t="shared" si="50"/>
        <v>1</v>
      </c>
      <c r="AN78" s="611">
        <f t="shared" si="51"/>
        <v>1</v>
      </c>
      <c r="AO78" s="565">
        <f t="shared" si="52"/>
        <v>2</v>
      </c>
    </row>
    <row r="79" spans="1:41" ht="16.5" customHeight="1">
      <c r="C79" s="616">
        <f t="shared" si="17"/>
        <v>17</v>
      </c>
      <c r="D79" s="617">
        <f t="shared" si="18"/>
        <v>0.19534724000000001</v>
      </c>
      <c r="E79" s="618">
        <f t="shared" si="19"/>
        <v>0.84053</v>
      </c>
      <c r="F79" s="587">
        <f t="shared" si="20"/>
        <v>177</v>
      </c>
      <c r="G79" s="619">
        <f t="shared" si="33"/>
        <v>210.58141886666746</v>
      </c>
      <c r="H79" s="587">
        <f t="shared" si="34"/>
        <v>9.660451924936007</v>
      </c>
      <c r="I79" s="587">
        <f t="shared" si="35"/>
        <v>6.310800424550207</v>
      </c>
      <c r="J79" s="587">
        <f t="shared" si="36"/>
        <v>6.2572847164144978</v>
      </c>
      <c r="K79" s="587">
        <f t="shared" si="37"/>
        <v>7.7324742342679951</v>
      </c>
      <c r="L79" s="587">
        <f t="shared" si="38"/>
        <v>7.3507555028873286</v>
      </c>
      <c r="M79" s="620">
        <f t="shared" si="39"/>
        <v>1.2405902843805621</v>
      </c>
      <c r="N79" s="587">
        <f t="shared" si="40"/>
        <v>6.9128287195300073</v>
      </c>
      <c r="P79" s="611"/>
      <c r="AD79" s="621">
        <f t="shared" si="41"/>
        <v>7.4623533606112078</v>
      </c>
      <c r="AE79" s="573">
        <f t="shared" si="42"/>
        <v>0</v>
      </c>
      <c r="AF79" s="573">
        <f t="shared" si="43"/>
        <v>6.310800424550207</v>
      </c>
      <c r="AG79" s="573">
        <f t="shared" si="44"/>
        <v>6.2572847164144978</v>
      </c>
      <c r="AH79" s="573">
        <f t="shared" si="45"/>
        <v>7.7324742342679951</v>
      </c>
      <c r="AI79" s="573">
        <f t="shared" si="46"/>
        <v>7.3507555028873286</v>
      </c>
      <c r="AJ79" s="611">
        <f t="shared" si="47"/>
        <v>0</v>
      </c>
      <c r="AK79" s="611">
        <f t="shared" si="48"/>
        <v>1</v>
      </c>
      <c r="AL79" s="611">
        <f t="shared" si="49"/>
        <v>1</v>
      </c>
      <c r="AM79" s="611">
        <f t="shared" si="50"/>
        <v>1</v>
      </c>
      <c r="AN79" s="611">
        <f t="shared" si="51"/>
        <v>1</v>
      </c>
      <c r="AO79" s="565">
        <f t="shared" si="52"/>
        <v>4</v>
      </c>
    </row>
    <row r="80" spans="1:41" ht="16.5" customHeight="1">
      <c r="C80" s="616">
        <f t="shared" si="17"/>
        <v>18</v>
      </c>
      <c r="D80" s="617">
        <f t="shared" si="18"/>
        <v>0.76395868000000011</v>
      </c>
      <c r="E80" s="618">
        <f t="shared" si="19"/>
        <v>2.6252199999999997</v>
      </c>
      <c r="F80" s="587">
        <f t="shared" si="20"/>
        <v>477</v>
      </c>
      <c r="G80" s="619">
        <f t="shared" si="33"/>
        <v>181.69905760279141</v>
      </c>
      <c r="H80" s="587">
        <f t="shared" si="34"/>
        <v>23.888123003728008</v>
      </c>
      <c r="I80" s="587">
        <f t="shared" si="35"/>
        <v>16.05469274259438</v>
      </c>
      <c r="J80" s="587">
        <f t="shared" si="36"/>
        <v>15.918548641494505</v>
      </c>
      <c r="K80" s="587">
        <f t="shared" si="37"/>
        <v>19.170959943583235</v>
      </c>
      <c r="L80" s="587">
        <f t="shared" si="38"/>
        <v>15.649373616756455</v>
      </c>
      <c r="M80" s="620">
        <f t="shared" si="39"/>
        <v>3.1492952149693139</v>
      </c>
      <c r="N80" s="587">
        <f t="shared" si="40"/>
        <v>16.698393736107143</v>
      </c>
      <c r="P80" s="611"/>
      <c r="AD80" s="621">
        <f t="shared" si="41"/>
        <v>18.136339589631316</v>
      </c>
      <c r="AE80" s="573">
        <f t="shared" si="42"/>
        <v>0</v>
      </c>
      <c r="AF80" s="573">
        <f t="shared" si="43"/>
        <v>16.05469274259438</v>
      </c>
      <c r="AG80" s="573">
        <f t="shared" si="44"/>
        <v>15.918548641494505</v>
      </c>
      <c r="AH80" s="573">
        <f t="shared" si="45"/>
        <v>19.170959943583235</v>
      </c>
      <c r="AI80" s="573">
        <f t="shared" si="46"/>
        <v>15.649373616756455</v>
      </c>
      <c r="AJ80" s="611">
        <f t="shared" si="47"/>
        <v>0</v>
      </c>
      <c r="AK80" s="611">
        <f t="shared" si="48"/>
        <v>1</v>
      </c>
      <c r="AL80" s="611">
        <f t="shared" si="49"/>
        <v>1</v>
      </c>
      <c r="AM80" s="611">
        <f t="shared" si="50"/>
        <v>1</v>
      </c>
      <c r="AN80" s="611">
        <f t="shared" si="51"/>
        <v>1</v>
      </c>
      <c r="AO80" s="565">
        <f t="shared" si="52"/>
        <v>4</v>
      </c>
    </row>
    <row r="81" spans="1:41" ht="16.5" customHeight="1">
      <c r="C81" s="616">
        <f t="shared" si="17"/>
        <v>22</v>
      </c>
      <c r="D81" s="617">
        <f t="shared" si="18"/>
        <v>0.99243264000000009</v>
      </c>
      <c r="E81" s="618">
        <f t="shared" si="19"/>
        <v>1.1000000000000001</v>
      </c>
      <c r="F81" s="587">
        <f t="shared" si="20"/>
        <v>420</v>
      </c>
      <c r="G81" s="619">
        <f t="shared" si="33"/>
        <v>381.81818181818181</v>
      </c>
      <c r="H81" s="587">
        <f t="shared" si="34"/>
        <v>10.5977774528802</v>
      </c>
      <c r="I81" s="587">
        <f t="shared" si="35"/>
        <v>6.1738029008308333</v>
      </c>
      <c r="J81" s="587">
        <f t="shared" si="36"/>
        <v>6.1214489343129008</v>
      </c>
      <c r="K81" s="587">
        <f t="shared" si="37"/>
        <v>10.798032030624732</v>
      </c>
      <c r="L81" s="587">
        <f t="shared" si="38"/>
        <v>12.304403901011106</v>
      </c>
      <c r="M81" s="620">
        <f t="shared" si="39"/>
        <v>2.5604746901116764</v>
      </c>
      <c r="N81" s="587">
        <f t="shared" si="40"/>
        <v>10.697904741752467</v>
      </c>
      <c r="P81" s="611"/>
      <c r="AD81" s="621">
        <f t="shared" si="41"/>
        <v>9.1990930439319545</v>
      </c>
      <c r="AE81" s="573">
        <f t="shared" si="42"/>
        <v>10.5977774528802</v>
      </c>
      <c r="AF81" s="573">
        <f t="shared" si="43"/>
        <v>0</v>
      </c>
      <c r="AG81" s="573">
        <f t="shared" si="44"/>
        <v>0</v>
      </c>
      <c r="AH81" s="573">
        <f t="shared" si="45"/>
        <v>10.798032030624732</v>
      </c>
      <c r="AI81" s="573">
        <f t="shared" si="46"/>
        <v>0</v>
      </c>
      <c r="AJ81" s="611">
        <f t="shared" si="47"/>
        <v>1</v>
      </c>
      <c r="AK81" s="611">
        <f t="shared" si="48"/>
        <v>0</v>
      </c>
      <c r="AL81" s="611">
        <f t="shared" si="49"/>
        <v>0</v>
      </c>
      <c r="AM81" s="611">
        <f t="shared" si="50"/>
        <v>1</v>
      </c>
      <c r="AN81" s="611">
        <f t="shared" si="51"/>
        <v>0</v>
      </c>
      <c r="AO81" s="565">
        <f t="shared" si="52"/>
        <v>2</v>
      </c>
    </row>
    <row r="82" spans="1:41" ht="16.5" customHeight="1">
      <c r="C82" s="616">
        <f t="shared" si="17"/>
        <v>23</v>
      </c>
      <c r="D82" s="617">
        <f t="shared" si="18"/>
        <v>0.99903805000000001</v>
      </c>
      <c r="E82" s="618">
        <f t="shared" si="19"/>
        <v>1.13443</v>
      </c>
      <c r="F82" s="587">
        <f t="shared" si="20"/>
        <v>370</v>
      </c>
      <c r="G82" s="619">
        <f t="shared" si="33"/>
        <v>326.15498532302564</v>
      </c>
      <c r="H82" s="587">
        <f t="shared" si="34"/>
        <v>11.186507842672183</v>
      </c>
      <c r="I82" s="587">
        <f t="shared" si="35"/>
        <v>6.7174705174464506</v>
      </c>
      <c r="J82" s="587">
        <f t="shared" si="36"/>
        <v>6.6605062391556329</v>
      </c>
      <c r="K82" s="587">
        <f t="shared" si="37"/>
        <v>11.829949917908126</v>
      </c>
      <c r="L82" s="587">
        <f t="shared" si="38"/>
        <v>13.357259574574789</v>
      </c>
      <c r="M82" s="620">
        <f t="shared" si="39"/>
        <v>2.7547267244351681</v>
      </c>
      <c r="N82" s="587">
        <f t="shared" si="40"/>
        <v>11.508228880290154</v>
      </c>
      <c r="P82" s="611"/>
      <c r="AD82" s="621">
        <f t="shared" si="41"/>
        <v>9.9503388183514367</v>
      </c>
      <c r="AE82" s="573">
        <f t="shared" si="42"/>
        <v>11.186507842672183</v>
      </c>
      <c r="AF82" s="573">
        <f t="shared" si="43"/>
        <v>0</v>
      </c>
      <c r="AG82" s="573">
        <f t="shared" si="44"/>
        <v>0</v>
      </c>
      <c r="AH82" s="573">
        <f t="shared" si="45"/>
        <v>11.829949917908126</v>
      </c>
      <c r="AI82" s="573">
        <f t="shared" si="46"/>
        <v>0</v>
      </c>
      <c r="AJ82" s="611">
        <f t="shared" si="47"/>
        <v>1</v>
      </c>
      <c r="AK82" s="611">
        <f t="shared" si="48"/>
        <v>0</v>
      </c>
      <c r="AL82" s="611">
        <f t="shared" si="49"/>
        <v>0</v>
      </c>
      <c r="AM82" s="611">
        <f t="shared" si="50"/>
        <v>1</v>
      </c>
      <c r="AN82" s="611">
        <f t="shared" si="51"/>
        <v>0</v>
      </c>
      <c r="AO82" s="565">
        <f t="shared" si="52"/>
        <v>2</v>
      </c>
    </row>
    <row r="83" spans="1:41" ht="16.5" customHeight="1">
      <c r="C83" s="616">
        <f t="shared" si="17"/>
        <v>25</v>
      </c>
      <c r="D83" s="617">
        <f t="shared" si="18"/>
        <v>0.24071404000000002</v>
      </c>
      <c r="E83" s="618">
        <f t="shared" si="19"/>
        <v>0.83960999999999997</v>
      </c>
      <c r="F83" s="587">
        <f t="shared" si="20"/>
        <v>158</v>
      </c>
      <c r="G83" s="619">
        <f>+F83/(E83)</f>
        <v>188.18260859208442</v>
      </c>
      <c r="H83" s="587">
        <f>1/2.2*60*0.3*(E83/((G83/1000)^(1/4)))^0.77</f>
        <v>9.8635449360252672</v>
      </c>
      <c r="I83" s="587">
        <f>0.1452*60*(E83/((G83/1000)^0.5))^0.77/2.2</f>
        <v>6.58448538975885</v>
      </c>
      <c r="J83" s="587">
        <f>1/52*(E83*1000/SQRT((G83/1000)))^0.77</f>
        <v>6.5286488278908275</v>
      </c>
      <c r="K83" s="587">
        <f>60*0.108*((D83*E83)^(1/3)/((G83/1000)^0.5))</f>
        <v>8.7662046485445035</v>
      </c>
      <c r="L83" s="587">
        <f>76.32*(SQRT(D83/100/(G83/1000)))</f>
        <v>8.6317594797466306</v>
      </c>
      <c r="M83" s="620">
        <f>STDEVP(H83:L83)</f>
        <v>1.3114475740962892</v>
      </c>
      <c r="N83" s="587">
        <f>SUM(AE83:AI83)/AO83</f>
        <v>8.698982064145568</v>
      </c>
      <c r="P83" s="611"/>
      <c r="AD83" s="621">
        <f>+AVERAGE(H83:L83)</f>
        <v>8.0749286563932152</v>
      </c>
      <c r="AE83" s="573">
        <f t="shared" ref="AE83:AI84" si="53">IF(ABS(H83-$AD83)&gt;$M83,0,H83)</f>
        <v>0</v>
      </c>
      <c r="AF83" s="573">
        <f t="shared" si="53"/>
        <v>0</v>
      </c>
      <c r="AG83" s="573">
        <f t="shared" si="53"/>
        <v>0</v>
      </c>
      <c r="AH83" s="573">
        <f t="shared" si="53"/>
        <v>8.7662046485445035</v>
      </c>
      <c r="AI83" s="573">
        <f t="shared" si="53"/>
        <v>8.6317594797466306</v>
      </c>
      <c r="AJ83" s="611">
        <f t="shared" ref="AJ83:AN84" si="54">AE83/H83</f>
        <v>0</v>
      </c>
      <c r="AK83" s="611">
        <f t="shared" si="54"/>
        <v>0</v>
      </c>
      <c r="AL83" s="611">
        <f t="shared" si="54"/>
        <v>0</v>
      </c>
      <c r="AM83" s="611">
        <f t="shared" si="54"/>
        <v>1</v>
      </c>
      <c r="AN83" s="611">
        <f t="shared" si="54"/>
        <v>1</v>
      </c>
      <c r="AO83" s="565">
        <f>SUM(AJ83:AN83)</f>
        <v>2</v>
      </c>
    </row>
    <row r="84" spans="1:41" ht="16.5" customHeight="1">
      <c r="C84" s="616" t="str">
        <f t="shared" si="17"/>
        <v>4 Bis</v>
      </c>
      <c r="D84" s="617">
        <f t="shared" si="18"/>
        <v>0.45890084570000006</v>
      </c>
      <c r="E84" s="618">
        <f t="shared" si="19"/>
        <v>0.95853999999999995</v>
      </c>
      <c r="F84" s="587">
        <f t="shared" si="20"/>
        <v>394</v>
      </c>
      <c r="G84" s="619">
        <f>+F84/(E84)</f>
        <v>411.04179272643813</v>
      </c>
      <c r="H84" s="587">
        <f>1/2.2*60*0.3*(E84/((G84/1000)^(1/4)))^0.77</f>
        <v>9.3975935638691759</v>
      </c>
      <c r="I84" s="587">
        <f>0.1452*60*(E84/((G84/1000)^0.5))^0.77/2.2</f>
        <v>5.3974542344777605</v>
      </c>
      <c r="J84" s="587">
        <f>1/52*(E84*1000/SQRT((G84/1000)))^0.77</f>
        <v>5.3516837194786673</v>
      </c>
      <c r="K84" s="587">
        <f>60*0.108*((D84*E84)^(1/3)/((G84/1000)^0.5))</f>
        <v>7.686731564612491</v>
      </c>
      <c r="L84" s="587">
        <f>76.32*(SQRT(D84/100/(G84/1000)))</f>
        <v>8.0640794917789851</v>
      </c>
      <c r="M84" s="620">
        <f>STDEVP(H84:L84)</f>
        <v>1.5796394057432979</v>
      </c>
      <c r="N84" s="587">
        <f>SUM(AE84:AI84)/AO84</f>
        <v>7.8754055281957385</v>
      </c>
      <c r="P84" s="611"/>
      <c r="AD84" s="621">
        <f>+AVERAGE(H84:L84)</f>
        <v>7.1795085148434152</v>
      </c>
      <c r="AE84" s="573">
        <f t="shared" si="53"/>
        <v>0</v>
      </c>
      <c r="AF84" s="573">
        <f t="shared" si="53"/>
        <v>0</v>
      </c>
      <c r="AG84" s="573">
        <f t="shared" si="53"/>
        <v>0</v>
      </c>
      <c r="AH84" s="573">
        <f t="shared" si="53"/>
        <v>7.686731564612491</v>
      </c>
      <c r="AI84" s="573">
        <f t="shared" si="53"/>
        <v>8.0640794917789851</v>
      </c>
      <c r="AJ84" s="611">
        <f t="shared" si="54"/>
        <v>0</v>
      </c>
      <c r="AK84" s="611">
        <f t="shared" si="54"/>
        <v>0</v>
      </c>
      <c r="AL84" s="611">
        <f t="shared" si="54"/>
        <v>0</v>
      </c>
      <c r="AM84" s="611">
        <f t="shared" si="54"/>
        <v>1</v>
      </c>
      <c r="AN84" s="611">
        <f t="shared" si="54"/>
        <v>1</v>
      </c>
      <c r="AO84" s="565">
        <f>SUM(AJ84:AN84)</f>
        <v>2</v>
      </c>
    </row>
    <row r="85" spans="1:41" ht="16.5" customHeight="1">
      <c r="C85" s="624"/>
      <c r="D85" s="780"/>
      <c r="E85" s="781"/>
      <c r="F85" s="589"/>
      <c r="G85" s="782"/>
      <c r="H85" s="589"/>
      <c r="I85" s="589"/>
      <c r="J85" s="589"/>
      <c r="K85" s="589"/>
      <c r="L85" s="589"/>
      <c r="M85" s="779"/>
      <c r="N85" s="589"/>
      <c r="P85" s="611"/>
      <c r="AD85" s="621"/>
      <c r="AE85" s="573"/>
      <c r="AF85" s="573"/>
      <c r="AG85" s="573"/>
      <c r="AH85" s="573"/>
      <c r="AI85" s="573"/>
      <c r="AJ85" s="611"/>
      <c r="AK85" s="611"/>
      <c r="AL85" s="611"/>
      <c r="AM85" s="611"/>
      <c r="AN85" s="611"/>
      <c r="AO85" s="565"/>
    </row>
    <row r="86" spans="1:41" ht="16.5" customHeight="1">
      <c r="A86" s="1090" t="s">
        <v>314</v>
      </c>
      <c r="B86" s="1090"/>
      <c r="C86" s="1090"/>
      <c r="D86" s="1090"/>
      <c r="E86" s="1090"/>
      <c r="F86" s="1090"/>
      <c r="G86" s="1090"/>
      <c r="H86" s="1090"/>
      <c r="I86" s="1090"/>
      <c r="J86" s="1090"/>
      <c r="K86" s="1090"/>
      <c r="L86" s="1090"/>
      <c r="M86" s="1090"/>
      <c r="N86" s="1090"/>
      <c r="AD86" s="621"/>
      <c r="AE86" s="573"/>
      <c r="AF86" s="573"/>
      <c r="AG86" s="573"/>
      <c r="AH86" s="573"/>
      <c r="AI86" s="573"/>
      <c r="AJ86" s="611"/>
      <c r="AK86" s="611"/>
      <c r="AL86" s="611"/>
      <c r="AM86" s="611"/>
      <c r="AN86" s="611"/>
      <c r="AO86" s="565"/>
    </row>
    <row r="87" spans="1:41" ht="16.5" customHeight="1">
      <c r="N87" s="622"/>
      <c r="AD87" s="621"/>
      <c r="AE87" s="573"/>
      <c r="AF87" s="573"/>
      <c r="AG87" s="573"/>
      <c r="AH87" s="573"/>
      <c r="AI87" s="573"/>
      <c r="AJ87" s="611"/>
      <c r="AK87" s="611"/>
      <c r="AL87" s="611"/>
      <c r="AM87" s="611"/>
      <c r="AN87" s="611"/>
      <c r="AO87" s="565"/>
    </row>
    <row r="88" spans="1:41" ht="16.5" customHeight="1">
      <c r="E88" s="775" t="s">
        <v>360</v>
      </c>
      <c r="F88" s="775" t="s">
        <v>30</v>
      </c>
      <c r="G88" s="775" t="s">
        <v>21</v>
      </c>
      <c r="H88" s="775" t="s">
        <v>313</v>
      </c>
      <c r="I88" s="775" t="s">
        <v>59</v>
      </c>
      <c r="J88" s="1113" t="s">
        <v>60</v>
      </c>
      <c r="K88" s="775" t="s">
        <v>61</v>
      </c>
      <c r="N88" s="622"/>
      <c r="AD88" s="621"/>
      <c r="AE88" s="573"/>
      <c r="AF88" s="573"/>
      <c r="AG88" s="573"/>
      <c r="AH88" s="573"/>
      <c r="AI88" s="573"/>
      <c r="AJ88" s="611"/>
      <c r="AK88" s="611"/>
      <c r="AL88" s="611"/>
      <c r="AM88" s="611"/>
      <c r="AN88" s="611"/>
      <c r="AO88" s="565"/>
    </row>
    <row r="89" spans="1:41" ht="16.5" customHeight="1">
      <c r="E89" s="776" t="s">
        <v>3208</v>
      </c>
      <c r="F89" s="776" t="s">
        <v>50</v>
      </c>
      <c r="G89" s="776" t="s">
        <v>51</v>
      </c>
      <c r="H89" s="776" t="s">
        <v>62</v>
      </c>
      <c r="I89" s="776" t="s">
        <v>63</v>
      </c>
      <c r="J89" s="1114"/>
      <c r="K89" s="776" t="s">
        <v>64</v>
      </c>
      <c r="N89" s="622"/>
      <c r="AD89" s="621"/>
      <c r="AE89" s="573"/>
      <c r="AF89" s="573"/>
      <c r="AG89" s="573"/>
      <c r="AH89" s="573"/>
      <c r="AI89" s="573"/>
      <c r="AJ89" s="611"/>
      <c r="AK89" s="611"/>
      <c r="AL89" s="611"/>
      <c r="AM89" s="611"/>
      <c r="AN89" s="611"/>
      <c r="AO89" s="565"/>
    </row>
    <row r="90" spans="1:41" ht="16.5" customHeight="1">
      <c r="E90" s="616">
        <f t="shared" ref="E90:E105" si="55">C69</f>
        <v>2</v>
      </c>
      <c r="F90" s="617">
        <f t="shared" ref="F90:F105" si="56">D69</f>
        <v>0.14128570000000001</v>
      </c>
      <c r="G90" s="618">
        <f t="shared" ref="G90:G105" si="57">E69</f>
        <v>0.38335000000000002</v>
      </c>
      <c r="H90" s="587">
        <f t="shared" ref="H90:H105" si="58">IF(N69&lt;5,5,IF(N69&gt;90,90,N69))</f>
        <v>5</v>
      </c>
      <c r="I90" s="623">
        <f t="shared" ref="I90:I95" si="59">IF(H90&lt;90,$L$63*H90^(-$L$64)*60,5.393*H90^(-0.68)*60)</f>
        <v>153.62350791002535</v>
      </c>
      <c r="J90" s="585">
        <f t="shared" ref="J90:J105" si="60">J45</f>
        <v>0.72</v>
      </c>
      <c r="K90" s="587">
        <f t="shared" ref="K90:K95" si="61">1/3.6*F90*I90*J90*1000</f>
        <v>4340.9609703046935</v>
      </c>
      <c r="L90" s="566"/>
      <c r="M90" s="566"/>
      <c r="N90" s="622"/>
      <c r="AD90" s="621"/>
      <c r="AE90" s="573"/>
      <c r="AF90" s="573"/>
      <c r="AG90" s="573"/>
      <c r="AH90" s="573"/>
      <c r="AI90" s="573"/>
      <c r="AJ90" s="611"/>
      <c r="AK90" s="611"/>
      <c r="AL90" s="611"/>
      <c r="AM90" s="611"/>
      <c r="AN90" s="611"/>
      <c r="AO90" s="565"/>
    </row>
    <row r="91" spans="1:41" ht="16.5" customHeight="1">
      <c r="E91" s="616">
        <f t="shared" si="55"/>
        <v>3</v>
      </c>
      <c r="F91" s="617">
        <f t="shared" si="56"/>
        <v>5.4360730000000003E-2</v>
      </c>
      <c r="G91" s="618">
        <f t="shared" si="57"/>
        <v>0.33418999999999999</v>
      </c>
      <c r="H91" s="587">
        <f t="shared" si="58"/>
        <v>5</v>
      </c>
      <c r="I91" s="623">
        <f t="shared" si="59"/>
        <v>153.62350791002535</v>
      </c>
      <c r="J91" s="585">
        <f t="shared" si="60"/>
        <v>0.72</v>
      </c>
      <c r="K91" s="587">
        <f t="shared" si="61"/>
        <v>1670.2172070299507</v>
      </c>
      <c r="L91" s="566"/>
      <c r="M91" s="566"/>
      <c r="N91" s="622"/>
      <c r="AD91" s="621"/>
      <c r="AE91" s="573"/>
      <c r="AF91" s="573"/>
      <c r="AG91" s="573"/>
      <c r="AH91" s="573"/>
      <c r="AI91" s="573"/>
      <c r="AJ91" s="611"/>
      <c r="AK91" s="611"/>
      <c r="AL91" s="611"/>
      <c r="AM91" s="611"/>
      <c r="AN91" s="611"/>
      <c r="AO91" s="565"/>
    </row>
    <row r="92" spans="1:41" ht="16.5" customHeight="1">
      <c r="E92" s="616">
        <f t="shared" si="55"/>
        <v>4</v>
      </c>
      <c r="F92" s="617">
        <f t="shared" si="56"/>
        <v>0.44717895099999999</v>
      </c>
      <c r="G92" s="618">
        <f t="shared" si="57"/>
        <v>0.91154000000000002</v>
      </c>
      <c r="H92" s="587">
        <f t="shared" si="58"/>
        <v>7.723958307867024</v>
      </c>
      <c r="I92" s="623">
        <f t="shared" si="59"/>
        <v>111.83626092811402</v>
      </c>
      <c r="J92" s="585">
        <f t="shared" si="60"/>
        <v>0.72</v>
      </c>
      <c r="K92" s="587">
        <f t="shared" si="61"/>
        <v>10002.164369119262</v>
      </c>
      <c r="L92" s="566"/>
      <c r="M92" s="566"/>
      <c r="N92" s="622"/>
      <c r="AD92" s="621"/>
      <c r="AE92" s="573"/>
      <c r="AF92" s="573"/>
      <c r="AG92" s="573"/>
      <c r="AH92" s="573"/>
      <c r="AI92" s="573"/>
      <c r="AJ92" s="611"/>
      <c r="AK92" s="611"/>
      <c r="AL92" s="611"/>
      <c r="AM92" s="611"/>
      <c r="AN92" s="611"/>
      <c r="AO92" s="565"/>
    </row>
    <row r="93" spans="1:41" ht="16.5" customHeight="1">
      <c r="E93" s="616">
        <f t="shared" si="55"/>
        <v>7</v>
      </c>
      <c r="F93" s="617">
        <f t="shared" si="56"/>
        <v>0.20442634000000001</v>
      </c>
      <c r="G93" s="618">
        <f t="shared" si="57"/>
        <v>0.2409</v>
      </c>
      <c r="H93" s="587">
        <f t="shared" si="58"/>
        <v>5</v>
      </c>
      <c r="I93" s="623">
        <f t="shared" si="59"/>
        <v>153.62350791002535</v>
      </c>
      <c r="J93" s="585">
        <f t="shared" si="60"/>
        <v>0.72</v>
      </c>
      <c r="K93" s="587">
        <f t="shared" si="61"/>
        <v>6280.9382920015069</v>
      </c>
      <c r="L93" s="566"/>
      <c r="M93" s="566"/>
      <c r="N93" s="622"/>
      <c r="AD93" s="621"/>
      <c r="AE93" s="573"/>
      <c r="AF93" s="573"/>
      <c r="AG93" s="573"/>
      <c r="AH93" s="573"/>
      <c r="AI93" s="573"/>
      <c r="AJ93" s="611"/>
      <c r="AK93" s="611"/>
      <c r="AL93" s="611"/>
      <c r="AM93" s="611"/>
      <c r="AN93" s="611"/>
      <c r="AO93" s="565"/>
    </row>
    <row r="94" spans="1:41" ht="16.5" customHeight="1">
      <c r="E94" s="616">
        <f t="shared" si="55"/>
        <v>8</v>
      </c>
      <c r="F94" s="617">
        <f t="shared" si="56"/>
        <v>0.11472587000000001</v>
      </c>
      <c r="G94" s="618">
        <f t="shared" si="57"/>
        <v>0.51560000000000006</v>
      </c>
      <c r="H94" s="587">
        <f t="shared" si="58"/>
        <v>5</v>
      </c>
      <c r="I94" s="623">
        <f t="shared" si="59"/>
        <v>153.62350791002535</v>
      </c>
      <c r="J94" s="585">
        <f t="shared" si="60"/>
        <v>0.72</v>
      </c>
      <c r="K94" s="587">
        <f t="shared" si="61"/>
        <v>3524.9181194859079</v>
      </c>
      <c r="L94" s="566"/>
      <c r="M94" s="566"/>
      <c r="N94" s="622"/>
      <c r="AD94" s="621"/>
      <c r="AE94" s="573"/>
      <c r="AF94" s="573"/>
      <c r="AG94" s="573"/>
      <c r="AH94" s="573"/>
      <c r="AI94" s="573"/>
      <c r="AJ94" s="611"/>
      <c r="AK94" s="611"/>
      <c r="AL94" s="611"/>
      <c r="AM94" s="611"/>
      <c r="AN94" s="611"/>
      <c r="AO94" s="565"/>
    </row>
    <row r="95" spans="1:41" ht="16.5" customHeight="1">
      <c r="E95" s="616">
        <f t="shared" si="55"/>
        <v>9</v>
      </c>
      <c r="F95" s="617">
        <f t="shared" si="56"/>
        <v>0.18780637</v>
      </c>
      <c r="G95" s="618">
        <f t="shared" si="57"/>
        <v>0.43316000000000004</v>
      </c>
      <c r="H95" s="587">
        <f t="shared" si="58"/>
        <v>5</v>
      </c>
      <c r="I95" s="623">
        <f t="shared" si="59"/>
        <v>153.62350791002535</v>
      </c>
      <c r="J95" s="585">
        <f t="shared" si="60"/>
        <v>0.72</v>
      </c>
      <c r="K95" s="587">
        <f t="shared" si="61"/>
        <v>5770.29467344963</v>
      </c>
      <c r="L95" s="566"/>
      <c r="M95" s="566"/>
      <c r="N95" s="622"/>
      <c r="AD95" s="621"/>
      <c r="AE95" s="573"/>
      <c r="AF95" s="573"/>
      <c r="AG95" s="573"/>
      <c r="AH95" s="573"/>
      <c r="AI95" s="573"/>
      <c r="AJ95" s="611"/>
      <c r="AK95" s="611"/>
      <c r="AL95" s="611"/>
      <c r="AM95" s="611"/>
      <c r="AN95" s="611"/>
      <c r="AO95" s="565"/>
    </row>
    <row r="96" spans="1:41" ht="16.5" customHeight="1">
      <c r="E96" s="616">
        <f t="shared" si="55"/>
        <v>11</v>
      </c>
      <c r="F96" s="617">
        <f t="shared" si="56"/>
        <v>0.10470310340000001</v>
      </c>
      <c r="G96" s="618">
        <f t="shared" si="57"/>
        <v>0.61963999999999997</v>
      </c>
      <c r="H96" s="587">
        <f t="shared" si="58"/>
        <v>5</v>
      </c>
      <c r="I96" s="623">
        <f t="shared" ref="I96:I103" si="62">IF(H96&lt;90,$L$63*H96^(-$L$64)*60,5.393*H96^(-0.68)*60)</f>
        <v>153.62350791002535</v>
      </c>
      <c r="J96" s="585">
        <f t="shared" si="60"/>
        <v>0.72</v>
      </c>
      <c r="K96" s="587">
        <f t="shared" ref="K96:K103" si="63">1/3.6*F96*I96*J96*1000</f>
        <v>3216.971606674821</v>
      </c>
      <c r="L96" s="566"/>
      <c r="M96" s="566"/>
      <c r="N96" s="622"/>
      <c r="AD96" s="621"/>
      <c r="AE96" s="573"/>
      <c r="AF96" s="573"/>
      <c r="AG96" s="573"/>
      <c r="AH96" s="573"/>
      <c r="AI96" s="573"/>
      <c r="AJ96" s="611"/>
      <c r="AK96" s="611"/>
      <c r="AL96" s="611"/>
      <c r="AM96" s="611"/>
      <c r="AN96" s="611"/>
      <c r="AO96" s="565"/>
    </row>
    <row r="97" spans="1:41" ht="16.5" customHeight="1">
      <c r="E97" s="616">
        <f t="shared" si="55"/>
        <v>13</v>
      </c>
      <c r="F97" s="617">
        <f t="shared" si="56"/>
        <v>0.73408031000000007</v>
      </c>
      <c r="G97" s="618">
        <f t="shared" si="57"/>
        <v>2.78478</v>
      </c>
      <c r="H97" s="587">
        <f t="shared" si="58"/>
        <v>16.905157364444957</v>
      </c>
      <c r="I97" s="623">
        <f t="shared" si="62"/>
        <v>63.132320400696671</v>
      </c>
      <c r="J97" s="585">
        <f t="shared" si="60"/>
        <v>0.72</v>
      </c>
      <c r="K97" s="587">
        <f t="shared" si="63"/>
        <v>9268.8386661525492</v>
      </c>
      <c r="L97" s="566"/>
      <c r="M97" s="566"/>
      <c r="N97" s="622"/>
      <c r="AD97" s="621"/>
      <c r="AE97" s="573"/>
      <c r="AF97" s="573"/>
      <c r="AG97" s="573"/>
      <c r="AH97" s="573"/>
      <c r="AI97" s="573"/>
      <c r="AJ97" s="611"/>
      <c r="AK97" s="611"/>
      <c r="AL97" s="611"/>
      <c r="AM97" s="611"/>
      <c r="AN97" s="611"/>
      <c r="AO97" s="565"/>
    </row>
    <row r="98" spans="1:41" ht="16.5" customHeight="1">
      <c r="E98" s="616">
        <f t="shared" si="55"/>
        <v>14</v>
      </c>
      <c r="F98" s="617">
        <f t="shared" si="56"/>
        <v>0.10086593000000001</v>
      </c>
      <c r="G98" s="618">
        <f t="shared" si="57"/>
        <v>0.54830999999999996</v>
      </c>
      <c r="H98" s="587">
        <f t="shared" si="58"/>
        <v>5</v>
      </c>
      <c r="I98" s="623">
        <f t="shared" si="62"/>
        <v>153.62350791002535</v>
      </c>
      <c r="J98" s="585">
        <f t="shared" si="60"/>
        <v>0.72</v>
      </c>
      <c r="K98" s="587">
        <f t="shared" si="63"/>
        <v>3099.0755990414127</v>
      </c>
      <c r="L98" s="566"/>
      <c r="M98" s="566"/>
      <c r="N98" s="622"/>
      <c r="AD98" s="621"/>
      <c r="AE98" s="573"/>
      <c r="AF98" s="573"/>
      <c r="AG98" s="573"/>
      <c r="AH98" s="573"/>
      <c r="AI98" s="573"/>
      <c r="AJ98" s="611"/>
      <c r="AK98" s="611"/>
      <c r="AL98" s="611"/>
      <c r="AM98" s="611"/>
      <c r="AN98" s="611"/>
      <c r="AO98" s="565"/>
    </row>
    <row r="99" spans="1:41" ht="16.5" customHeight="1">
      <c r="E99" s="616">
        <f t="shared" si="55"/>
        <v>16</v>
      </c>
      <c r="F99" s="617">
        <f t="shared" si="56"/>
        <v>0.17128673999999999</v>
      </c>
      <c r="G99" s="618">
        <f t="shared" si="57"/>
        <v>0.45388000000000001</v>
      </c>
      <c r="H99" s="587">
        <f t="shared" si="58"/>
        <v>5</v>
      </c>
      <c r="I99" s="623">
        <f t="shared" si="62"/>
        <v>153.62350791002535</v>
      </c>
      <c r="J99" s="585">
        <f t="shared" si="60"/>
        <v>0.72</v>
      </c>
      <c r="K99" s="587">
        <f t="shared" si="63"/>
        <v>5262.7339714544905</v>
      </c>
      <c r="L99" s="566"/>
      <c r="M99" s="566"/>
      <c r="N99" s="622"/>
      <c r="AD99" s="621"/>
      <c r="AE99" s="573"/>
      <c r="AF99" s="573"/>
      <c r="AG99" s="573"/>
      <c r="AH99" s="573"/>
      <c r="AI99" s="573"/>
      <c r="AJ99" s="611"/>
      <c r="AK99" s="611"/>
      <c r="AL99" s="611"/>
      <c r="AM99" s="611"/>
      <c r="AN99" s="611"/>
      <c r="AO99" s="565"/>
    </row>
    <row r="100" spans="1:41" ht="16.5" customHeight="1">
      <c r="E100" s="616">
        <f t="shared" si="55"/>
        <v>17</v>
      </c>
      <c r="F100" s="617">
        <f t="shared" si="56"/>
        <v>0.19534724000000001</v>
      </c>
      <c r="G100" s="618">
        <f t="shared" si="57"/>
        <v>0.84053</v>
      </c>
      <c r="H100" s="587">
        <f t="shared" si="58"/>
        <v>6.9128287195300073</v>
      </c>
      <c r="I100" s="623">
        <f t="shared" si="62"/>
        <v>121.27102534728783</v>
      </c>
      <c r="J100" s="585">
        <f t="shared" si="60"/>
        <v>0.72</v>
      </c>
      <c r="K100" s="587">
        <f t="shared" si="63"/>
        <v>4737.9920187125435</v>
      </c>
      <c r="L100" s="566"/>
      <c r="M100" s="566"/>
      <c r="N100" s="622"/>
      <c r="AD100" s="621"/>
      <c r="AE100" s="573"/>
      <c r="AF100" s="573"/>
      <c r="AG100" s="573"/>
      <c r="AH100" s="573"/>
      <c r="AI100" s="573"/>
      <c r="AJ100" s="611"/>
      <c r="AK100" s="611"/>
      <c r="AL100" s="611"/>
      <c r="AM100" s="611"/>
      <c r="AN100" s="611"/>
      <c r="AO100" s="565"/>
    </row>
    <row r="101" spans="1:41" ht="16.5" customHeight="1">
      <c r="E101" s="616">
        <f t="shared" si="55"/>
        <v>18</v>
      </c>
      <c r="F101" s="617">
        <f t="shared" si="56"/>
        <v>0.76395868000000011</v>
      </c>
      <c r="G101" s="618">
        <f t="shared" si="57"/>
        <v>2.6252199999999997</v>
      </c>
      <c r="H101" s="587">
        <f t="shared" si="58"/>
        <v>16.698393736107143</v>
      </c>
      <c r="I101" s="623">
        <f t="shared" si="62"/>
        <v>63.70202702486624</v>
      </c>
      <c r="J101" s="585">
        <f t="shared" si="60"/>
        <v>0.72</v>
      </c>
      <c r="K101" s="587">
        <f t="shared" si="63"/>
        <v>9733.1432958482292</v>
      </c>
      <c r="L101" s="566"/>
      <c r="M101" s="566"/>
      <c r="N101" s="622"/>
      <c r="AD101" s="621"/>
      <c r="AE101" s="573"/>
      <c r="AF101" s="573"/>
      <c r="AG101" s="573"/>
      <c r="AH101" s="573"/>
      <c r="AI101" s="573"/>
      <c r="AJ101" s="611"/>
      <c r="AK101" s="611"/>
      <c r="AL101" s="611"/>
      <c r="AM101" s="611"/>
      <c r="AN101" s="611"/>
      <c r="AO101" s="565"/>
    </row>
    <row r="102" spans="1:41" ht="16.5" customHeight="1">
      <c r="E102" s="616">
        <f t="shared" si="55"/>
        <v>22</v>
      </c>
      <c r="F102" s="617">
        <f t="shared" si="56"/>
        <v>0.99243264000000009</v>
      </c>
      <c r="G102" s="618">
        <f t="shared" si="57"/>
        <v>1.1000000000000001</v>
      </c>
      <c r="H102" s="587">
        <f t="shared" si="58"/>
        <v>10.697904741752467</v>
      </c>
      <c r="I102" s="623">
        <f t="shared" si="62"/>
        <v>88.169364518941094</v>
      </c>
      <c r="J102" s="585">
        <f t="shared" si="60"/>
        <v>0.72</v>
      </c>
      <c r="K102" s="587">
        <f t="shared" si="63"/>
        <v>17500.431039331012</v>
      </c>
      <c r="L102" s="566"/>
      <c r="M102" s="566"/>
      <c r="N102" s="622"/>
      <c r="AD102" s="621"/>
      <c r="AE102" s="573"/>
      <c r="AF102" s="573"/>
      <c r="AG102" s="573"/>
      <c r="AH102" s="573"/>
      <c r="AI102" s="573"/>
      <c r="AJ102" s="611"/>
      <c r="AK102" s="611"/>
      <c r="AL102" s="611"/>
      <c r="AM102" s="611"/>
      <c r="AN102" s="611"/>
      <c r="AO102" s="565"/>
    </row>
    <row r="103" spans="1:41" ht="16.5" customHeight="1">
      <c r="E103" s="616">
        <f t="shared" si="55"/>
        <v>23</v>
      </c>
      <c r="F103" s="617">
        <f t="shared" si="56"/>
        <v>0.99903805000000001</v>
      </c>
      <c r="G103" s="618">
        <f t="shared" si="57"/>
        <v>1.13443</v>
      </c>
      <c r="H103" s="587">
        <f t="shared" si="58"/>
        <v>11.508228880290154</v>
      </c>
      <c r="I103" s="623">
        <f t="shared" si="62"/>
        <v>83.592936704262215</v>
      </c>
      <c r="J103" s="585">
        <f t="shared" si="60"/>
        <v>0.72</v>
      </c>
      <c r="K103" s="587">
        <f t="shared" si="63"/>
        <v>16702.50489575991</v>
      </c>
      <c r="L103" s="566"/>
      <c r="M103" s="566"/>
      <c r="N103" s="622"/>
      <c r="AD103" s="621"/>
      <c r="AE103" s="573"/>
      <c r="AF103" s="573"/>
      <c r="AG103" s="573"/>
      <c r="AH103" s="573"/>
      <c r="AI103" s="573"/>
      <c r="AJ103" s="611"/>
      <c r="AK103" s="611"/>
      <c r="AL103" s="611"/>
      <c r="AM103" s="611"/>
      <c r="AN103" s="611"/>
      <c r="AO103" s="565"/>
    </row>
    <row r="104" spans="1:41" ht="16.5" customHeight="1">
      <c r="E104" s="616">
        <f t="shared" si="55"/>
        <v>25</v>
      </c>
      <c r="F104" s="617">
        <f t="shared" si="56"/>
        <v>0.24071404000000002</v>
      </c>
      <c r="G104" s="618">
        <f t="shared" si="57"/>
        <v>0.83960999999999997</v>
      </c>
      <c r="H104" s="587">
        <f t="shared" si="58"/>
        <v>8.698982064145568</v>
      </c>
      <c r="I104" s="623">
        <f>IF(H104&lt;90,$L$63*H104^(-$L$64)*60,5.393*H104^(-0.68)*60)</f>
        <v>102.54012041148624</v>
      </c>
      <c r="J104" s="585">
        <f t="shared" si="60"/>
        <v>0.72</v>
      </c>
      <c r="K104" s="587">
        <f>1/3.6*F104*I104*J104*1000</f>
        <v>4936.5693292670639</v>
      </c>
      <c r="L104" s="566"/>
      <c r="M104" s="566"/>
      <c r="N104" s="622"/>
      <c r="AD104" s="621"/>
      <c r="AE104" s="573"/>
      <c r="AF104" s="573"/>
      <c r="AG104" s="573"/>
      <c r="AH104" s="573"/>
      <c r="AI104" s="573"/>
      <c r="AJ104" s="611"/>
      <c r="AK104" s="611"/>
      <c r="AL104" s="611"/>
      <c r="AM104" s="611"/>
      <c r="AN104" s="611"/>
      <c r="AO104" s="565"/>
    </row>
    <row r="105" spans="1:41" ht="16.5" customHeight="1">
      <c r="E105" s="616" t="str">
        <f t="shared" si="55"/>
        <v>4 Bis</v>
      </c>
      <c r="F105" s="617">
        <f t="shared" si="56"/>
        <v>0.45890084570000006</v>
      </c>
      <c r="G105" s="618">
        <f t="shared" si="57"/>
        <v>0.95853999999999995</v>
      </c>
      <c r="H105" s="587">
        <f t="shared" si="58"/>
        <v>7.8754055281957385</v>
      </c>
      <c r="I105" s="623">
        <f>IF(H105&lt;90,$L$63*H105^(-$L$64)*60,5.393*H105^(-0.68)*60)</f>
        <v>110.26217242082097</v>
      </c>
      <c r="J105" s="585">
        <f t="shared" si="60"/>
        <v>0.72</v>
      </c>
      <c r="K105" s="587">
        <f>1/3.6*F105*I105*J105*1000</f>
        <v>10119.880834526793</v>
      </c>
      <c r="L105" s="566"/>
      <c r="M105" s="566"/>
      <c r="N105" s="622"/>
      <c r="AD105" s="621"/>
      <c r="AE105" s="573"/>
      <c r="AF105" s="573"/>
      <c r="AG105" s="573"/>
      <c r="AH105" s="573"/>
      <c r="AI105" s="573"/>
      <c r="AJ105" s="611"/>
      <c r="AK105" s="611"/>
      <c r="AL105" s="611"/>
      <c r="AM105" s="611"/>
      <c r="AN105" s="611"/>
      <c r="AO105" s="565"/>
    </row>
    <row r="106" spans="1:41" ht="16.5" customHeight="1">
      <c r="B106" s="624"/>
      <c r="C106" s="624"/>
      <c r="D106" s="624"/>
      <c r="E106" s="625"/>
      <c r="F106" s="589"/>
      <c r="G106" s="626"/>
      <c r="H106" s="627"/>
      <c r="I106" s="589"/>
      <c r="J106" s="566"/>
      <c r="K106" s="589"/>
      <c r="L106" s="566"/>
      <c r="M106" s="566"/>
      <c r="N106" s="622"/>
    </row>
    <row r="107" spans="1:41" ht="16.5" customHeight="1">
      <c r="A107" s="1090" t="s">
        <v>65</v>
      </c>
      <c r="B107" s="1090"/>
      <c r="C107" s="1090"/>
      <c r="D107" s="1090"/>
      <c r="E107" s="1090"/>
      <c r="F107" s="1090"/>
      <c r="G107" s="1090"/>
      <c r="H107" s="1090"/>
      <c r="I107" s="1090"/>
      <c r="J107" s="1090"/>
      <c r="K107" s="1090"/>
      <c r="L107" s="1090"/>
      <c r="M107" s="1090"/>
      <c r="N107" s="1090"/>
    </row>
    <row r="108" spans="1:41" s="566" customFormat="1" ht="16.5" customHeight="1">
      <c r="B108" s="628"/>
      <c r="C108" s="628"/>
      <c r="D108" s="573"/>
      <c r="E108" s="1092"/>
      <c r="F108" s="1092"/>
      <c r="G108" s="1092"/>
      <c r="H108" s="1092"/>
      <c r="I108" s="572"/>
      <c r="K108" s="572"/>
      <c r="L108" s="572"/>
    </row>
    <row r="109" spans="1:41" s="566" customFormat="1" ht="16.5" customHeight="1">
      <c r="F109" s="777" t="str">
        <f t="shared" ref="F109:F125" si="64">+E89</f>
        <v>B.V</v>
      </c>
      <c r="G109" s="778" t="s">
        <v>66</v>
      </c>
      <c r="H109" s="662" t="s">
        <v>67</v>
      </c>
      <c r="I109" s="662" t="s">
        <v>68</v>
      </c>
      <c r="J109" s="630" t="s">
        <v>69</v>
      </c>
      <c r="L109" s="561"/>
      <c r="M109" s="565"/>
      <c r="Q109" s="589"/>
      <c r="R109" s="589"/>
      <c r="S109" s="589"/>
      <c r="T109" s="589"/>
      <c r="U109" s="589"/>
      <c r="V109" s="589"/>
    </row>
    <row r="110" spans="1:41" s="566" customFormat="1" ht="16.5" customHeight="1">
      <c r="F110" s="629">
        <f t="shared" si="64"/>
        <v>2</v>
      </c>
      <c r="G110" s="631">
        <f t="shared" ref="G110:G125" si="65">L17</f>
        <v>1149.3869594178091</v>
      </c>
      <c r="H110" s="619">
        <f t="shared" ref="H110:H125" si="66">K45</f>
        <v>2368.5729907579821</v>
      </c>
      <c r="I110" s="619">
        <f t="shared" ref="I110:I125" si="67">K90</f>
        <v>4340.9609703046935</v>
      </c>
      <c r="J110" s="587">
        <f t="shared" ref="J110:J115" si="68">+MAX(G110:I110)</f>
        <v>4340.9609703046935</v>
      </c>
      <c r="L110" s="561"/>
      <c r="M110" s="565"/>
      <c r="O110" s="632"/>
    </row>
    <row r="111" spans="1:41" s="566" customFormat="1" ht="16.5" customHeight="1">
      <c r="F111" s="629">
        <f t="shared" si="64"/>
        <v>3</v>
      </c>
      <c r="G111" s="631">
        <f t="shared" si="65"/>
        <v>706.36619589492841</v>
      </c>
      <c r="H111" s="619">
        <f t="shared" si="66"/>
        <v>1204.2906842518587</v>
      </c>
      <c r="I111" s="619">
        <f t="shared" si="67"/>
        <v>1670.2172070299507</v>
      </c>
      <c r="J111" s="587">
        <f t="shared" si="68"/>
        <v>1670.2172070299507</v>
      </c>
      <c r="L111" s="561"/>
      <c r="M111" s="565"/>
      <c r="O111" s="632"/>
    </row>
    <row r="112" spans="1:41" s="566" customFormat="1" ht="16.5" customHeight="1">
      <c r="F112" s="629">
        <f t="shared" si="64"/>
        <v>4</v>
      </c>
      <c r="G112" s="631">
        <f t="shared" si="65"/>
        <v>2146.3963988050964</v>
      </c>
      <c r="H112" s="619">
        <f t="shared" si="66"/>
        <v>5476.1756576166372</v>
      </c>
      <c r="I112" s="619">
        <f t="shared" si="67"/>
        <v>10002.164369119262</v>
      </c>
      <c r="J112" s="587">
        <f t="shared" si="68"/>
        <v>10002.164369119262</v>
      </c>
      <c r="L112" s="561"/>
      <c r="M112" s="565"/>
      <c r="O112" s="632"/>
    </row>
    <row r="113" spans="1:15" s="566" customFormat="1" ht="16.5" customHeight="1">
      <c r="F113" s="629">
        <f t="shared" si="64"/>
        <v>7</v>
      </c>
      <c r="G113" s="631">
        <f t="shared" si="65"/>
        <v>1608.6316913382827</v>
      </c>
      <c r="H113" s="619">
        <f t="shared" si="66"/>
        <v>3359.8914391166841</v>
      </c>
      <c r="I113" s="619">
        <f t="shared" si="67"/>
        <v>6280.9382920015069</v>
      </c>
      <c r="J113" s="587">
        <f t="shared" si="68"/>
        <v>6280.9382920015069</v>
      </c>
      <c r="L113" s="561"/>
      <c r="M113" s="565"/>
      <c r="O113" s="632"/>
    </row>
    <row r="114" spans="1:15" s="566" customFormat="1" ht="16.5" customHeight="1">
      <c r="F114" s="629">
        <f t="shared" si="64"/>
        <v>8</v>
      </c>
      <c r="G114" s="631">
        <f t="shared" si="65"/>
        <v>831.09400368817126</v>
      </c>
      <c r="H114" s="619">
        <f t="shared" si="66"/>
        <v>1794.9909563280762</v>
      </c>
      <c r="I114" s="619">
        <f t="shared" si="67"/>
        <v>3524.9181194859079</v>
      </c>
      <c r="J114" s="587">
        <f t="shared" si="68"/>
        <v>3524.9181194859079</v>
      </c>
      <c r="L114" s="561"/>
      <c r="M114" s="565"/>
      <c r="O114" s="632"/>
    </row>
    <row r="115" spans="1:15" s="566" customFormat="1" ht="16.5" customHeight="1">
      <c r="F115" s="629">
        <f t="shared" si="64"/>
        <v>9</v>
      </c>
      <c r="G115" s="631">
        <f t="shared" si="65"/>
        <v>1552.3563143692404</v>
      </c>
      <c r="H115" s="619">
        <f t="shared" si="66"/>
        <v>3178.4383052360517</v>
      </c>
      <c r="I115" s="619">
        <f t="shared" si="67"/>
        <v>5770.29467344963</v>
      </c>
      <c r="J115" s="587">
        <f t="shared" si="68"/>
        <v>5770.29467344963</v>
      </c>
      <c r="L115" s="561"/>
      <c r="M115" s="565"/>
      <c r="O115" s="632"/>
    </row>
    <row r="116" spans="1:15" s="566" customFormat="1" ht="16.5" customHeight="1">
      <c r="F116" s="629">
        <f t="shared" si="64"/>
        <v>11</v>
      </c>
      <c r="G116" s="631">
        <f t="shared" si="65"/>
        <v>864.24023998636744</v>
      </c>
      <c r="H116" s="619">
        <f t="shared" si="66"/>
        <v>1770.5255956329954</v>
      </c>
      <c r="I116" s="619">
        <f t="shared" si="67"/>
        <v>3216.971606674821</v>
      </c>
      <c r="J116" s="587">
        <f t="shared" ref="J116:J123" si="69">+MAX(G116:I116)</f>
        <v>3216.971606674821</v>
      </c>
      <c r="L116" s="561"/>
      <c r="M116" s="565"/>
      <c r="O116" s="632"/>
    </row>
    <row r="117" spans="1:15" s="566" customFormat="1" ht="16.5" customHeight="1">
      <c r="F117" s="629">
        <f t="shared" si="64"/>
        <v>13</v>
      </c>
      <c r="G117" s="631">
        <f t="shared" si="65"/>
        <v>2043.4641843996949</v>
      </c>
      <c r="H117" s="619">
        <f t="shared" si="66"/>
        <v>6499.8481392361109</v>
      </c>
      <c r="I117" s="619">
        <f t="shared" si="67"/>
        <v>9268.8386661525492</v>
      </c>
      <c r="J117" s="587">
        <f t="shared" si="69"/>
        <v>9268.8386661525492</v>
      </c>
      <c r="L117" s="561"/>
      <c r="M117" s="565"/>
      <c r="O117" s="632"/>
    </row>
    <row r="118" spans="1:15" s="566" customFormat="1" ht="16.5" customHeight="1">
      <c r="F118" s="629">
        <f t="shared" si="64"/>
        <v>14</v>
      </c>
      <c r="G118" s="631">
        <f t="shared" si="65"/>
        <v>843.83639662777364</v>
      </c>
      <c r="H118" s="619">
        <f t="shared" si="66"/>
        <v>1719.3434743473385</v>
      </c>
      <c r="I118" s="619">
        <f t="shared" si="67"/>
        <v>3099.0755990414127</v>
      </c>
      <c r="J118" s="587">
        <f t="shared" si="69"/>
        <v>3099.0755990414127</v>
      </c>
      <c r="L118" s="561"/>
      <c r="M118" s="565"/>
      <c r="O118" s="632"/>
    </row>
    <row r="119" spans="1:15" s="566" customFormat="1" ht="16.5" customHeight="1">
      <c r="F119" s="629">
        <f t="shared" si="64"/>
        <v>16</v>
      </c>
      <c r="G119" s="631">
        <f t="shared" si="65"/>
        <v>1162.0016554839199</v>
      </c>
      <c r="H119" s="619">
        <f t="shared" si="66"/>
        <v>2577.2521998478287</v>
      </c>
      <c r="I119" s="619">
        <f t="shared" si="67"/>
        <v>5262.7339714544905</v>
      </c>
      <c r="J119" s="587">
        <f t="shared" si="69"/>
        <v>5262.7339714544905</v>
      </c>
      <c r="L119" s="561"/>
      <c r="M119" s="565"/>
      <c r="O119" s="632"/>
    </row>
    <row r="120" spans="1:15" s="566" customFormat="1" ht="16.5" customHeight="1">
      <c r="F120" s="629">
        <f t="shared" si="64"/>
        <v>17</v>
      </c>
      <c r="G120" s="631">
        <f t="shared" si="65"/>
        <v>1002.1853804171029</v>
      </c>
      <c r="H120" s="619">
        <f t="shared" si="66"/>
        <v>2488.9314943518434</v>
      </c>
      <c r="I120" s="619">
        <f t="shared" si="67"/>
        <v>4737.9920187125435</v>
      </c>
      <c r="J120" s="587">
        <f t="shared" si="69"/>
        <v>4737.9920187125435</v>
      </c>
      <c r="L120" s="561"/>
      <c r="M120" s="565"/>
      <c r="O120" s="632"/>
    </row>
    <row r="121" spans="1:15" s="566" customFormat="1" ht="16.5" customHeight="1">
      <c r="F121" s="629">
        <f t="shared" si="64"/>
        <v>18</v>
      </c>
      <c r="G121" s="631">
        <f t="shared" si="65"/>
        <v>2077.5527942107478</v>
      </c>
      <c r="H121" s="619">
        <f t="shared" si="66"/>
        <v>6671.0322864813807</v>
      </c>
      <c r="I121" s="619">
        <f t="shared" si="67"/>
        <v>9733.1432958482292</v>
      </c>
      <c r="J121" s="587">
        <f t="shared" si="69"/>
        <v>9733.1432958482292</v>
      </c>
      <c r="L121" s="561"/>
      <c r="M121" s="565"/>
      <c r="O121" s="632"/>
    </row>
    <row r="122" spans="1:15" s="566" customFormat="1" ht="16.5" customHeight="1">
      <c r="F122" s="629">
        <f t="shared" si="64"/>
        <v>22</v>
      </c>
      <c r="G122" s="631">
        <f t="shared" si="65"/>
        <v>3303.0093109662203</v>
      </c>
      <c r="H122" s="619">
        <f t="shared" si="66"/>
        <v>9773.3263828477866</v>
      </c>
      <c r="I122" s="619">
        <f t="shared" si="67"/>
        <v>17500.431039331012</v>
      </c>
      <c r="J122" s="587">
        <f t="shared" si="69"/>
        <v>17500.431039331012</v>
      </c>
      <c r="L122" s="561"/>
      <c r="M122" s="565"/>
      <c r="O122" s="632"/>
    </row>
    <row r="123" spans="1:15" s="566" customFormat="1" ht="16.5" customHeight="1">
      <c r="F123" s="629">
        <f t="shared" si="64"/>
        <v>23</v>
      </c>
      <c r="G123" s="631">
        <f t="shared" si="65"/>
        <v>3103.4095116114117</v>
      </c>
      <c r="H123" s="619">
        <f t="shared" si="66"/>
        <v>9442.6740567230318</v>
      </c>
      <c r="I123" s="619">
        <f t="shared" si="67"/>
        <v>16702.50489575991</v>
      </c>
      <c r="J123" s="587">
        <f t="shared" si="69"/>
        <v>16702.50489575991</v>
      </c>
      <c r="L123" s="561"/>
      <c r="M123" s="565"/>
      <c r="O123" s="632"/>
    </row>
    <row r="124" spans="1:15" s="566" customFormat="1" ht="16.5" customHeight="1">
      <c r="F124" s="629">
        <f t="shared" si="64"/>
        <v>25</v>
      </c>
      <c r="G124" s="631">
        <f t="shared" si="65"/>
        <v>1079.0402107665045</v>
      </c>
      <c r="H124" s="619">
        <f t="shared" si="66"/>
        <v>2830.240941944623</v>
      </c>
      <c r="I124" s="619">
        <f t="shared" si="67"/>
        <v>4936.5693292670639</v>
      </c>
      <c r="J124" s="587">
        <f>+MAX(G124:I124)</f>
        <v>4936.5693292670639</v>
      </c>
      <c r="L124" s="561"/>
      <c r="M124" s="565"/>
      <c r="O124" s="632"/>
    </row>
    <row r="125" spans="1:15" s="566" customFormat="1" ht="16.5" customHeight="1">
      <c r="F125" s="629" t="str">
        <f t="shared" si="64"/>
        <v>4 Bis</v>
      </c>
      <c r="G125" s="631">
        <f t="shared" si="65"/>
        <v>2178.0731968308401</v>
      </c>
      <c r="H125" s="619">
        <f t="shared" si="66"/>
        <v>5582.2992042246269</v>
      </c>
      <c r="I125" s="619">
        <f t="shared" si="67"/>
        <v>10119.880834526793</v>
      </c>
      <c r="J125" s="587">
        <f>+MAX(G125:I125)</f>
        <v>10119.880834526793</v>
      </c>
      <c r="L125" s="561"/>
      <c r="M125" s="565"/>
      <c r="O125" s="632"/>
    </row>
    <row r="126" spans="1:15" s="566" customFormat="1" ht="16.5" customHeight="1">
      <c r="B126" s="604"/>
      <c r="C126" s="604"/>
      <c r="D126" s="604"/>
      <c r="E126" s="604"/>
      <c r="F126" s="604"/>
      <c r="G126" s="604"/>
      <c r="H126" s="604"/>
      <c r="I126" s="604"/>
      <c r="J126" s="604"/>
    </row>
    <row r="127" spans="1:15" s="566" customFormat="1" ht="16.5" customHeight="1">
      <c r="A127" s="1110" t="s">
        <v>70</v>
      </c>
      <c r="B127" s="1110"/>
      <c r="C127" s="1110"/>
      <c r="D127" s="1110"/>
      <c r="E127" s="1110"/>
      <c r="F127" s="1110"/>
      <c r="G127" s="1110"/>
      <c r="H127" s="1110"/>
      <c r="I127" s="1110"/>
      <c r="J127" s="1110"/>
      <c r="K127" s="1110"/>
      <c r="L127" s="1110"/>
      <c r="M127" s="1110"/>
      <c r="N127" s="1110"/>
    </row>
    <row r="128" spans="1:15" s="566" customFormat="1" ht="16.5" customHeight="1">
      <c r="F128" s="589"/>
      <c r="G128" s="589"/>
      <c r="H128" s="561"/>
      <c r="I128" s="565"/>
    </row>
    <row r="129" spans="1:18" s="566" customFormat="1" ht="16.5" customHeight="1">
      <c r="A129" s="1093" t="s">
        <v>71</v>
      </c>
      <c r="B129" s="1093"/>
      <c r="C129" s="1093"/>
      <c r="D129" s="1093"/>
      <c r="E129" s="1093"/>
      <c r="F129" s="1093"/>
      <c r="G129" s="1093"/>
      <c r="H129" s="1093"/>
      <c r="I129" s="1093"/>
      <c r="J129" s="1093"/>
      <c r="K129" s="1093"/>
      <c r="L129" s="1093"/>
      <c r="M129" s="1093"/>
      <c r="N129" s="1093"/>
    </row>
    <row r="130" spans="1:18" ht="16.5" customHeight="1">
      <c r="B130" s="573"/>
      <c r="C130" s="573"/>
      <c r="D130" s="633"/>
      <c r="E130" s="573"/>
      <c r="F130" s="573"/>
      <c r="G130" s="573"/>
      <c r="H130" s="573"/>
      <c r="I130" s="573"/>
      <c r="J130" s="573"/>
    </row>
    <row r="131" spans="1:18" ht="16.5" customHeight="1">
      <c r="C131" s="578" t="s">
        <v>360</v>
      </c>
      <c r="D131" s="578" t="s">
        <v>61</v>
      </c>
      <c r="E131" s="1104" t="s">
        <v>72</v>
      </c>
      <c r="F131" s="1105"/>
      <c r="G131" s="1106"/>
      <c r="H131" s="634" t="s">
        <v>73</v>
      </c>
      <c r="I131" s="1111" t="s">
        <v>332</v>
      </c>
      <c r="J131" s="1104" t="s">
        <v>72</v>
      </c>
      <c r="K131" s="1105"/>
      <c r="L131" s="1106"/>
      <c r="M131" s="635" t="s">
        <v>73</v>
      </c>
    </row>
    <row r="132" spans="1:18" ht="16.5" customHeight="1">
      <c r="C132" s="579" t="s">
        <v>3208</v>
      </c>
      <c r="D132" s="579" t="s">
        <v>64</v>
      </c>
      <c r="E132" s="1107" t="s">
        <v>337</v>
      </c>
      <c r="F132" s="1108"/>
      <c r="G132" s="1109"/>
      <c r="H132" s="636" t="s">
        <v>75</v>
      </c>
      <c r="I132" s="1112"/>
      <c r="J132" s="1101" t="s">
        <v>336</v>
      </c>
      <c r="K132" s="1102"/>
      <c r="L132" s="1103"/>
      <c r="M132" s="637" t="s">
        <v>75</v>
      </c>
      <c r="O132" s="561" t="s">
        <v>76</v>
      </c>
      <c r="P132" s="561" t="s">
        <v>77</v>
      </c>
    </row>
    <row r="133" spans="1:18" ht="16.5" customHeight="1">
      <c r="C133" s="638">
        <f t="shared" ref="C133:C148" si="70">F110</f>
        <v>2</v>
      </c>
      <c r="D133" s="639">
        <f t="shared" ref="D133:D148" si="71">J110</f>
        <v>4340.9609703046935</v>
      </c>
      <c r="E133" s="640">
        <v>2</v>
      </c>
      <c r="F133" s="640" t="e">
        <f>VLOOKUP(C133,'LISTE OH'!$B$9:$L$9,7,0)</f>
        <v>#N/A</v>
      </c>
      <c r="G133" s="640" t="e">
        <f>VLOOKUP(C133,'LISTE OH'!$B$9:$L$9,8,0)</f>
        <v>#N/A</v>
      </c>
      <c r="H133" s="646" t="e">
        <f t="shared" ref="H133:H138" si="72">E133*0.88*1000*2.8*(G133/1000/2)*(G133/1000)^1.5</f>
        <v>#N/A</v>
      </c>
      <c r="I133" s="642" t="s">
        <v>494</v>
      </c>
      <c r="J133" s="908" t="str">
        <f>+IF(O133=1,"Dalot simple",(IF(O133=2,"Dalot double",(IF(O133=3,"Dalot triple","faux")))))</f>
        <v>Dalot simple</v>
      </c>
      <c r="K133" s="909">
        <v>2</v>
      </c>
      <c r="L133" s="909">
        <v>1.5</v>
      </c>
      <c r="M133" s="910">
        <f>(O133*1.5*K133*L133^(4/3))*1000</f>
        <v>5151.2140914899928</v>
      </c>
      <c r="O133" s="566">
        <v>1</v>
      </c>
      <c r="P133" s="566" t="str">
        <f t="shared" ref="P133:P138" si="73">+IF(D133&gt;(M133),"changer","bon")</f>
        <v>bon</v>
      </c>
      <c r="R133" s="645"/>
    </row>
    <row r="134" spans="1:18" ht="16.5" customHeight="1">
      <c r="C134" s="638">
        <f t="shared" si="70"/>
        <v>3</v>
      </c>
      <c r="D134" s="639">
        <f t="shared" si="71"/>
        <v>1670.2172070299507</v>
      </c>
      <c r="E134" s="640">
        <v>2</v>
      </c>
      <c r="F134" s="640" t="e">
        <f>VLOOKUP(C134,'LISTE OH'!$B$9:$L$9,7,0)</f>
        <v>#N/A</v>
      </c>
      <c r="G134" s="640" t="e">
        <f>VLOOKUP(C134,'LISTE OH'!$B$9:$L$9,8,0)</f>
        <v>#N/A</v>
      </c>
      <c r="H134" s="646" t="e">
        <f t="shared" si="72"/>
        <v>#N/A</v>
      </c>
      <c r="I134" s="642" t="s">
        <v>494</v>
      </c>
      <c r="J134" s="908" t="str">
        <f>+IF(O134=1,"Dalot simple",(IF(O134=2,"Dalot double",(IF(O134=3,"Dalot triple","faux")))))</f>
        <v>Dalot simple</v>
      </c>
      <c r="K134" s="909">
        <v>1.5</v>
      </c>
      <c r="L134" s="909">
        <v>1.5</v>
      </c>
      <c r="M134" s="910">
        <f>(O134*1.5*K134*L134^(4/3))*1000</f>
        <v>3863.4105686174948</v>
      </c>
      <c r="O134" s="566">
        <v>1</v>
      </c>
      <c r="P134" s="566" t="str">
        <f t="shared" si="73"/>
        <v>bon</v>
      </c>
      <c r="R134" s="645"/>
    </row>
    <row r="135" spans="1:18" ht="16.5" customHeight="1">
      <c r="C135" s="638">
        <f t="shared" si="70"/>
        <v>4</v>
      </c>
      <c r="D135" s="639">
        <f t="shared" si="71"/>
        <v>10002.164369119262</v>
      </c>
      <c r="E135" s="640">
        <v>2</v>
      </c>
      <c r="F135" s="640" t="e">
        <f>VLOOKUP(C135,'LISTE OH'!$B$9:$L$9,7,0)</f>
        <v>#N/A</v>
      </c>
      <c r="G135" s="640" t="e">
        <f>VLOOKUP(C135,'LISTE OH'!$B$9:$L$9,8,0)</f>
        <v>#N/A</v>
      </c>
      <c r="H135" s="646" t="e">
        <f t="shared" si="72"/>
        <v>#N/A</v>
      </c>
      <c r="I135" s="642" t="s">
        <v>494</v>
      </c>
      <c r="J135" s="908" t="str">
        <f>+IF(O135=1,"Dalot simple",(IF(O135=2,"Dalot double",(IF(O135=3,"Dalot triple","faux")))))</f>
        <v>Dalot double</v>
      </c>
      <c r="K135" s="909">
        <v>2</v>
      </c>
      <c r="L135" s="909">
        <v>2</v>
      </c>
      <c r="M135" s="910">
        <f>(O135*1.5*K135*L135^(4/3))*1000</f>
        <v>15119.052598738475</v>
      </c>
      <c r="O135" s="566">
        <v>2</v>
      </c>
      <c r="P135" s="566" t="str">
        <f t="shared" si="73"/>
        <v>bon</v>
      </c>
      <c r="R135" s="645"/>
    </row>
    <row r="136" spans="1:18" ht="16.5" customHeight="1">
      <c r="C136" s="638">
        <f t="shared" si="70"/>
        <v>7</v>
      </c>
      <c r="D136" s="639">
        <f t="shared" si="71"/>
        <v>6280.9382920015069</v>
      </c>
      <c r="E136" s="640">
        <v>2</v>
      </c>
      <c r="F136" s="640" t="e">
        <f>VLOOKUP(C136,'LISTE OH'!$B$9:$L$9,7,0)</f>
        <v>#N/A</v>
      </c>
      <c r="G136" s="640" t="e">
        <f>VLOOKUP(C136,'LISTE OH'!$B$9:$L$9,8,0)</f>
        <v>#N/A</v>
      </c>
      <c r="H136" s="646" t="e">
        <f t="shared" si="72"/>
        <v>#N/A</v>
      </c>
      <c r="I136" s="642" t="s">
        <v>494</v>
      </c>
      <c r="J136" s="908" t="str">
        <f t="shared" ref="J136:J148" si="74">+IF(O136=1,"Dalot simple",(IF(O136=2,"Dalot double",(IF(O136=3,"Dalot triple","faux")))))</f>
        <v>Dalot simple</v>
      </c>
      <c r="K136" s="909">
        <v>2</v>
      </c>
      <c r="L136" s="909">
        <v>2</v>
      </c>
      <c r="M136" s="910">
        <f t="shared" ref="M136:M148" si="75">(O136*1.5*K136*L136^(4/3))*1000</f>
        <v>7559.5262993692377</v>
      </c>
      <c r="O136" s="566">
        <v>1</v>
      </c>
      <c r="P136" s="566" t="str">
        <f t="shared" si="73"/>
        <v>bon</v>
      </c>
      <c r="R136" s="645"/>
    </row>
    <row r="137" spans="1:18" ht="16.5" customHeight="1">
      <c r="C137" s="638">
        <f t="shared" si="70"/>
        <v>8</v>
      </c>
      <c r="D137" s="639">
        <f t="shared" si="71"/>
        <v>3524.9181194859079</v>
      </c>
      <c r="E137" s="640">
        <v>2</v>
      </c>
      <c r="F137" s="640" t="e">
        <f>VLOOKUP(C137,'LISTE OH'!$B$9:$L$9,7,0)</f>
        <v>#N/A</v>
      </c>
      <c r="G137" s="640" t="e">
        <f>VLOOKUP(C137,'LISTE OH'!$B$9:$L$9,8,0)</f>
        <v>#N/A</v>
      </c>
      <c r="H137" s="646" t="e">
        <f t="shared" si="72"/>
        <v>#N/A</v>
      </c>
      <c r="I137" s="642" t="s">
        <v>494</v>
      </c>
      <c r="J137" s="908" t="str">
        <f t="shared" si="74"/>
        <v>Dalot simple</v>
      </c>
      <c r="K137" s="909">
        <v>1.5</v>
      </c>
      <c r="L137" s="909">
        <v>1.5</v>
      </c>
      <c r="M137" s="910">
        <f t="shared" si="75"/>
        <v>3863.4105686174948</v>
      </c>
      <c r="O137" s="566">
        <v>1</v>
      </c>
      <c r="P137" s="566" t="str">
        <f t="shared" si="73"/>
        <v>bon</v>
      </c>
      <c r="R137" s="645"/>
    </row>
    <row r="138" spans="1:18" ht="16.5" customHeight="1">
      <c r="C138" s="638">
        <f t="shared" si="70"/>
        <v>9</v>
      </c>
      <c r="D138" s="639">
        <f t="shared" si="71"/>
        <v>5770.29467344963</v>
      </c>
      <c r="E138" s="640">
        <v>2</v>
      </c>
      <c r="F138" s="640" t="e">
        <f>VLOOKUP(C138,'LISTE OH'!$B$9:$L$9,7,0)</f>
        <v>#N/A</v>
      </c>
      <c r="G138" s="640" t="e">
        <f>VLOOKUP(C138,'LISTE OH'!$B$9:$L$9,8,0)</f>
        <v>#N/A</v>
      </c>
      <c r="H138" s="646" t="e">
        <f t="shared" si="72"/>
        <v>#N/A</v>
      </c>
      <c r="I138" s="642" t="s">
        <v>494</v>
      </c>
      <c r="J138" s="908" t="str">
        <f t="shared" si="74"/>
        <v>Dalot simple</v>
      </c>
      <c r="K138" s="909">
        <v>2</v>
      </c>
      <c r="L138" s="909">
        <v>2</v>
      </c>
      <c r="M138" s="910">
        <f t="shared" si="75"/>
        <v>7559.5262993692377</v>
      </c>
      <c r="O138" s="566">
        <v>1</v>
      </c>
      <c r="P138" s="566" t="str">
        <f t="shared" si="73"/>
        <v>bon</v>
      </c>
      <c r="R138" s="645"/>
    </row>
    <row r="139" spans="1:18" ht="16.5" customHeight="1">
      <c r="C139" s="638">
        <f t="shared" si="70"/>
        <v>11</v>
      </c>
      <c r="D139" s="639">
        <f t="shared" si="71"/>
        <v>3216.971606674821</v>
      </c>
      <c r="E139" s="640">
        <v>2</v>
      </c>
      <c r="F139" s="640" t="e">
        <f>VLOOKUP(C139,'LISTE OH'!$B$9:$L$9,7,0)</f>
        <v>#N/A</v>
      </c>
      <c r="G139" s="640" t="e">
        <f>VLOOKUP(C139,'LISTE OH'!$B$9:$L$9,8,0)</f>
        <v>#N/A</v>
      </c>
      <c r="H139" s="646" t="e">
        <f t="shared" ref="H139:H146" si="76">E139*0.88*1000*2.8*(G139/1000/2)*(G139/1000)^1.5</f>
        <v>#N/A</v>
      </c>
      <c r="I139" s="642" t="s">
        <v>494</v>
      </c>
      <c r="J139" s="640">
        <f>O139</f>
        <v>3</v>
      </c>
      <c r="K139" s="640" t="s">
        <v>78</v>
      </c>
      <c r="L139" s="640">
        <v>1000</v>
      </c>
      <c r="M139" s="646">
        <f>O139*0.88*1000*2.8*(L139/1000/2)*(L139/1000)^1.5</f>
        <v>3695.9999999999995</v>
      </c>
      <c r="O139" s="566">
        <v>3</v>
      </c>
      <c r="P139" s="566" t="str">
        <f t="shared" ref="P139:P146" si="77">+IF(D139&gt;(M139),"changer","bon")</f>
        <v>bon</v>
      </c>
      <c r="R139" s="645"/>
    </row>
    <row r="140" spans="1:18" ht="16.5" customHeight="1">
      <c r="C140" s="638">
        <f t="shared" si="70"/>
        <v>13</v>
      </c>
      <c r="D140" s="639">
        <f t="shared" si="71"/>
        <v>9268.8386661525492</v>
      </c>
      <c r="E140" s="640">
        <v>2</v>
      </c>
      <c r="F140" s="640" t="e">
        <f>VLOOKUP(C140,'LISTE OH'!$B$9:$L$9,7,0)</f>
        <v>#N/A</v>
      </c>
      <c r="G140" s="640" t="e">
        <f>VLOOKUP(C140,'LISTE OH'!$B$9:$L$9,8,0)</f>
        <v>#N/A</v>
      </c>
      <c r="H140" s="646" t="e">
        <f t="shared" si="76"/>
        <v>#N/A</v>
      </c>
      <c r="I140" s="642" t="s">
        <v>494</v>
      </c>
      <c r="J140" s="908" t="str">
        <f t="shared" si="74"/>
        <v>Dalot simple</v>
      </c>
      <c r="K140" s="909">
        <v>2.5</v>
      </c>
      <c r="L140" s="909">
        <v>2</v>
      </c>
      <c r="M140" s="910">
        <f t="shared" si="75"/>
        <v>9449.4078742115471</v>
      </c>
      <c r="O140" s="566">
        <v>1</v>
      </c>
      <c r="P140" s="566" t="str">
        <f t="shared" si="77"/>
        <v>bon</v>
      </c>
      <c r="R140" s="645"/>
    </row>
    <row r="141" spans="1:18" ht="16.5" customHeight="1">
      <c r="C141" s="638">
        <f t="shared" si="70"/>
        <v>14</v>
      </c>
      <c r="D141" s="639">
        <f t="shared" si="71"/>
        <v>3099.0755990414127</v>
      </c>
      <c r="E141" s="640">
        <v>2</v>
      </c>
      <c r="F141" s="640" t="e">
        <f>VLOOKUP(C141,'LISTE OH'!$B$9:$L$9,7,0)</f>
        <v>#N/A</v>
      </c>
      <c r="G141" s="640" t="e">
        <f>VLOOKUP(C141,'LISTE OH'!$B$9:$L$9,8,0)</f>
        <v>#N/A</v>
      </c>
      <c r="H141" s="646" t="e">
        <f t="shared" si="76"/>
        <v>#N/A</v>
      </c>
      <c r="I141" s="642" t="s">
        <v>494</v>
      </c>
      <c r="J141" s="640">
        <f>O141</f>
        <v>3</v>
      </c>
      <c r="K141" s="640" t="s">
        <v>78</v>
      </c>
      <c r="L141" s="640">
        <v>1000</v>
      </c>
      <c r="M141" s="646">
        <f>O141*0.88*1000*2.8*(L141/1000/2)*(L141/1000)^1.5</f>
        <v>3695.9999999999995</v>
      </c>
      <c r="O141" s="566">
        <v>3</v>
      </c>
      <c r="P141" s="566" t="str">
        <f t="shared" si="77"/>
        <v>bon</v>
      </c>
      <c r="R141" s="645"/>
    </row>
    <row r="142" spans="1:18" ht="16.5" customHeight="1">
      <c r="C142" s="638">
        <f t="shared" si="70"/>
        <v>16</v>
      </c>
      <c r="D142" s="639">
        <f t="shared" si="71"/>
        <v>5262.7339714544905</v>
      </c>
      <c r="E142" s="640">
        <v>2</v>
      </c>
      <c r="F142" s="640" t="e">
        <f>VLOOKUP(C142,'LISTE OH'!$B$9:$L$9,7,0)</f>
        <v>#N/A</v>
      </c>
      <c r="G142" s="640" t="e">
        <f>VLOOKUP(C142,'LISTE OH'!$B$9:$L$9,8,0)</f>
        <v>#N/A</v>
      </c>
      <c r="H142" s="646" t="e">
        <f t="shared" si="76"/>
        <v>#N/A</v>
      </c>
      <c r="I142" s="642" t="s">
        <v>494</v>
      </c>
      <c r="J142" s="908" t="str">
        <f t="shared" si="74"/>
        <v>Dalot simple</v>
      </c>
      <c r="K142" s="909">
        <v>2</v>
      </c>
      <c r="L142" s="909">
        <v>2</v>
      </c>
      <c r="M142" s="910">
        <f t="shared" si="75"/>
        <v>7559.5262993692377</v>
      </c>
      <c r="O142" s="566">
        <v>1</v>
      </c>
      <c r="P142" s="566" t="str">
        <f t="shared" si="77"/>
        <v>bon</v>
      </c>
      <c r="R142" s="645"/>
    </row>
    <row r="143" spans="1:18" ht="16.5" customHeight="1">
      <c r="C143" s="638">
        <f t="shared" si="70"/>
        <v>17</v>
      </c>
      <c r="D143" s="639">
        <f t="shared" si="71"/>
        <v>4737.9920187125435</v>
      </c>
      <c r="E143" s="640">
        <v>2</v>
      </c>
      <c r="F143" s="640" t="e">
        <f>VLOOKUP(C143,'LISTE OH'!$B$9:$L$9,7,0)</f>
        <v>#N/A</v>
      </c>
      <c r="G143" s="640" t="e">
        <f>VLOOKUP(C143,'LISTE OH'!$B$9:$L$9,8,0)</f>
        <v>#N/A</v>
      </c>
      <c r="H143" s="646" t="e">
        <f t="shared" si="76"/>
        <v>#N/A</v>
      </c>
      <c r="I143" s="642" t="s">
        <v>494</v>
      </c>
      <c r="J143" s="908" t="str">
        <f t="shared" si="74"/>
        <v>Dalot simple</v>
      </c>
      <c r="K143" s="909">
        <v>2</v>
      </c>
      <c r="L143" s="909">
        <v>1.5</v>
      </c>
      <c r="M143" s="910">
        <f t="shared" si="75"/>
        <v>5151.2140914899928</v>
      </c>
      <c r="O143" s="566">
        <v>1</v>
      </c>
      <c r="P143" s="566" t="str">
        <f t="shared" si="77"/>
        <v>bon</v>
      </c>
      <c r="R143" s="645"/>
    </row>
    <row r="144" spans="1:18" ht="16.5" customHeight="1">
      <c r="C144" s="638">
        <f t="shared" si="70"/>
        <v>18</v>
      </c>
      <c r="D144" s="639">
        <f t="shared" si="71"/>
        <v>9733.1432958482292</v>
      </c>
      <c r="E144" s="640">
        <v>2</v>
      </c>
      <c r="F144" s="640" t="e">
        <f>VLOOKUP(C144,'LISTE OH'!$B$9:$L$9,7,0)</f>
        <v>#N/A</v>
      </c>
      <c r="G144" s="640" t="e">
        <f>VLOOKUP(C144,'LISTE OH'!$B$9:$L$9,8,0)</f>
        <v>#N/A</v>
      </c>
      <c r="H144" s="646" t="e">
        <f t="shared" si="76"/>
        <v>#N/A</v>
      </c>
      <c r="I144" s="642" t="s">
        <v>494</v>
      </c>
      <c r="J144" s="908" t="str">
        <f t="shared" si="74"/>
        <v>Dalot double</v>
      </c>
      <c r="K144" s="909">
        <v>2</v>
      </c>
      <c r="L144" s="909">
        <v>2</v>
      </c>
      <c r="M144" s="910">
        <f t="shared" si="75"/>
        <v>15119.052598738475</v>
      </c>
      <c r="O144" s="566">
        <v>2</v>
      </c>
      <c r="P144" s="566" t="str">
        <f t="shared" si="77"/>
        <v>bon</v>
      </c>
      <c r="R144" s="645"/>
    </row>
    <row r="145" spans="3:18" ht="16.5" customHeight="1">
      <c r="C145" s="638">
        <f t="shared" si="70"/>
        <v>22</v>
      </c>
      <c r="D145" s="639">
        <f t="shared" si="71"/>
        <v>17500.431039331012</v>
      </c>
      <c r="E145" s="640">
        <v>2</v>
      </c>
      <c r="F145" s="640" t="e">
        <f>VLOOKUP(C145,'LISTE OH'!$B$9:$L$9,7,0)</f>
        <v>#N/A</v>
      </c>
      <c r="G145" s="640" t="e">
        <f>VLOOKUP(C145,'LISTE OH'!$B$9:$L$9,8,0)</f>
        <v>#N/A</v>
      </c>
      <c r="H145" s="646" t="e">
        <f t="shared" si="76"/>
        <v>#N/A</v>
      </c>
      <c r="I145" s="642" t="s">
        <v>494</v>
      </c>
      <c r="J145" s="908" t="str">
        <f t="shared" si="74"/>
        <v>Dalot triple</v>
      </c>
      <c r="K145" s="909">
        <v>2</v>
      </c>
      <c r="L145" s="909">
        <v>2</v>
      </c>
      <c r="M145" s="910">
        <f t="shared" si="75"/>
        <v>22678.578898107713</v>
      </c>
      <c r="O145" s="566">
        <v>3</v>
      </c>
      <c r="P145" s="566" t="str">
        <f t="shared" si="77"/>
        <v>bon</v>
      </c>
      <c r="R145" s="645"/>
    </row>
    <row r="146" spans="3:18" ht="16.5" customHeight="1">
      <c r="C146" s="638">
        <f t="shared" si="70"/>
        <v>23</v>
      </c>
      <c r="D146" s="639">
        <f t="shared" si="71"/>
        <v>16702.50489575991</v>
      </c>
      <c r="E146" s="640">
        <v>2</v>
      </c>
      <c r="F146" s="640" t="e">
        <f>VLOOKUP(C146,'LISTE OH'!$B$9:$L$9,7,0)</f>
        <v>#N/A</v>
      </c>
      <c r="G146" s="640" t="e">
        <f>VLOOKUP(C146,'LISTE OH'!$B$9:$L$9,8,0)</f>
        <v>#N/A</v>
      </c>
      <c r="H146" s="646" t="e">
        <f t="shared" si="76"/>
        <v>#N/A</v>
      </c>
      <c r="I146" s="642" t="s">
        <v>494</v>
      </c>
      <c r="J146" s="908" t="str">
        <f t="shared" si="74"/>
        <v>Dalot triple</v>
      </c>
      <c r="K146" s="909">
        <v>2</v>
      </c>
      <c r="L146" s="909">
        <v>2</v>
      </c>
      <c r="M146" s="910">
        <f t="shared" si="75"/>
        <v>22678.578898107713</v>
      </c>
      <c r="O146" s="566">
        <v>3</v>
      </c>
      <c r="P146" s="566" t="str">
        <f t="shared" si="77"/>
        <v>bon</v>
      </c>
      <c r="R146" s="645"/>
    </row>
    <row r="147" spans="3:18" ht="16.5" customHeight="1">
      <c r="C147" s="638">
        <f t="shared" si="70"/>
        <v>25</v>
      </c>
      <c r="D147" s="639">
        <f t="shared" si="71"/>
        <v>4936.5693292670639</v>
      </c>
      <c r="E147" s="640">
        <v>2</v>
      </c>
      <c r="F147" s="640" t="e">
        <f>VLOOKUP(C147,'LISTE OH'!$B$9:$L$9,7,0)</f>
        <v>#N/A</v>
      </c>
      <c r="G147" s="640" t="e">
        <f>VLOOKUP(C147,'LISTE OH'!$B$9:$L$9,8,0)</f>
        <v>#N/A</v>
      </c>
      <c r="H147" s="646" t="e">
        <f>E147*0.88*1000*2.8*(G147/1000/2)*(G147/1000)^1.5</f>
        <v>#N/A</v>
      </c>
      <c r="I147" s="642" t="s">
        <v>494</v>
      </c>
      <c r="J147" s="908" t="str">
        <f t="shared" si="74"/>
        <v>Dalot simple</v>
      </c>
      <c r="K147" s="909">
        <v>2</v>
      </c>
      <c r="L147" s="909">
        <v>1.5</v>
      </c>
      <c r="M147" s="910">
        <f t="shared" si="75"/>
        <v>5151.2140914899928</v>
      </c>
      <c r="O147" s="566">
        <v>1</v>
      </c>
      <c r="P147" s="566" t="str">
        <f>+IF(D147&gt;(M147),"changer","bon")</f>
        <v>bon</v>
      </c>
      <c r="R147" s="645"/>
    </row>
    <row r="148" spans="3:18" ht="16.5" customHeight="1">
      <c r="C148" s="739" t="str">
        <f t="shared" si="70"/>
        <v>4 Bis</v>
      </c>
      <c r="D148" s="906">
        <f t="shared" si="71"/>
        <v>10119.880834526793</v>
      </c>
      <c r="E148" s="907">
        <v>2</v>
      </c>
      <c r="F148" s="907" t="e">
        <f>VLOOKUP(C148,'LISTE OH'!$B$9:$L$9,7,0)</f>
        <v>#N/A</v>
      </c>
      <c r="G148" s="907" t="e">
        <f>VLOOKUP(C148,'LISTE OH'!$B$9:$L$9,8,0)</f>
        <v>#N/A</v>
      </c>
      <c r="H148" s="646" t="e">
        <f>E148*0.88*1000*2.8*(G148/1000/2)*(G148/1000)^1.5</f>
        <v>#N/A</v>
      </c>
      <c r="I148" s="741" t="s">
        <v>494</v>
      </c>
      <c r="J148" s="908" t="str">
        <f t="shared" si="74"/>
        <v>Dalot double</v>
      </c>
      <c r="K148" s="909">
        <v>2</v>
      </c>
      <c r="L148" s="909">
        <v>2</v>
      </c>
      <c r="M148" s="910">
        <f t="shared" si="75"/>
        <v>15119.052598738475</v>
      </c>
      <c r="O148" s="566">
        <v>2</v>
      </c>
      <c r="P148" s="566" t="str">
        <f>+IF(D148&gt;(M148),"changer","bon")</f>
        <v>bon</v>
      </c>
      <c r="R148" s="645"/>
    </row>
  </sheetData>
  <sheetProtection selectLockedCells="1" selectUnlockedCells="1"/>
  <mergeCells count="32">
    <mergeCell ref="A1:N1"/>
    <mergeCell ref="A3:N3"/>
    <mergeCell ref="A5:N5"/>
    <mergeCell ref="A39:E39"/>
    <mergeCell ref="J132:L132"/>
    <mergeCell ref="E131:G131"/>
    <mergeCell ref="E132:G132"/>
    <mergeCell ref="A127:N127"/>
    <mergeCell ref="A129:N129"/>
    <mergeCell ref="I131:I132"/>
    <mergeCell ref="J131:L131"/>
    <mergeCell ref="J88:J89"/>
    <mergeCell ref="J43:J44"/>
    <mergeCell ref="A7:N7"/>
    <mergeCell ref="A9:N9"/>
    <mergeCell ref="A11:N11"/>
    <mergeCell ref="A34:N34"/>
    <mergeCell ref="A12:E12"/>
    <mergeCell ref="A13:E13"/>
    <mergeCell ref="J15:J16"/>
    <mergeCell ref="K15:K16"/>
    <mergeCell ref="I15:I16"/>
    <mergeCell ref="A36:N36"/>
    <mergeCell ref="A65:N65"/>
    <mergeCell ref="N66:P66"/>
    <mergeCell ref="E108:F108"/>
    <mergeCell ref="G108:H108"/>
    <mergeCell ref="A107:N107"/>
    <mergeCell ref="A86:N86"/>
    <mergeCell ref="A62:N62"/>
    <mergeCell ref="A38:F38"/>
    <mergeCell ref="O63:P63"/>
  </mergeCells>
  <phoneticPr fontId="58" type="noConversion"/>
  <conditionalFormatting sqref="H69:L85">
    <cfRule type="cellIs" dxfId="5" priority="14" stopIfTrue="1" operator="between">
      <formula>$AD69-$M69</formula>
      <formula>$AD69+$M69</formula>
    </cfRule>
  </conditionalFormatting>
  <conditionalFormatting sqref="P133:P148">
    <cfRule type="expression" dxfId="4" priority="11" stopIfTrue="1">
      <formula>"changer"</formula>
    </cfRule>
  </conditionalFormatting>
  <printOptions horizontalCentered="1"/>
  <pageMargins left="0.31496062992125984" right="0.27559055118110237" top="0.35433070866141736" bottom="0.70866141732283472" header="0.51181102362204722" footer="0.51181102362204722"/>
  <pageSetup paperSize="9" scale="50" firstPageNumber="0" orientation="portrait" r:id="rId1"/>
  <headerFooter alignWithMargins="0">
    <oddFooter>&amp;C&amp;P/&amp;N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Z10"/>
  <sheetViews>
    <sheetView view="pageBreakPreview" zoomScaleSheetLayoutView="100" workbookViewId="0">
      <selection activeCell="H10" sqref="H10"/>
    </sheetView>
  </sheetViews>
  <sheetFormatPr baseColWidth="10" defaultColWidth="11.42578125" defaultRowHeight="12.75"/>
  <cols>
    <col min="1" max="1" width="22.5703125" style="794" customWidth="1"/>
    <col min="2" max="5" width="22.7109375" style="794" customWidth="1"/>
    <col min="6" max="6" width="39.7109375" style="794" customWidth="1"/>
    <col min="7" max="7" width="22.5703125" style="794" customWidth="1"/>
    <col min="8" max="8" width="12.28515625" style="794" customWidth="1"/>
    <col min="9" max="10" width="11.42578125" style="794"/>
    <col min="11" max="11" width="11.28515625" style="794" customWidth="1"/>
    <col min="12" max="16384" width="11.42578125" style="794"/>
  </cols>
  <sheetData>
    <row r="1" spans="1:26" s="789" customFormat="1" ht="66" customHeight="1">
      <c r="A1" s="1309" t="str">
        <f>'AVM Chaussee'!A1</f>
        <v>ETUDES DE CONSTRUCTION DE LA PISTE RELIANT DOUAR TIMITAR AU DOUAR LAMSAREH 
A LA COMMUNE OULED ALI YOUSSEF 
PROVINCE DE BOULEMANE</v>
      </c>
      <c r="B1" s="1309"/>
      <c r="C1" s="1309"/>
      <c r="D1" s="1309"/>
      <c r="E1" s="1309"/>
      <c r="F1" s="1309"/>
      <c r="G1" s="1309"/>
      <c r="O1" s="790"/>
      <c r="V1" s="791"/>
      <c r="Z1" s="792"/>
    </row>
    <row r="2" spans="1:26" ht="15.75">
      <c r="A2" s="1310"/>
      <c r="B2" s="1310"/>
      <c r="C2" s="1310"/>
      <c r="D2" s="1310"/>
      <c r="E2" s="1310"/>
      <c r="F2" s="1310"/>
      <c r="G2" s="793"/>
    </row>
    <row r="3" spans="1:26" ht="15.75">
      <c r="A3" s="1310" t="str">
        <f>'AVM Chaussee'!A3</f>
        <v>PROJET D'EXECUTION</v>
      </c>
      <c r="B3" s="1310"/>
      <c r="C3" s="1310"/>
      <c r="D3" s="1310"/>
      <c r="E3" s="1310"/>
      <c r="F3" s="1310"/>
      <c r="G3" s="1310"/>
      <c r="H3" s="753"/>
    </row>
    <row r="4" spans="1:26" ht="15.75">
      <c r="A4" s="1310"/>
      <c r="B4" s="1310"/>
      <c r="C4" s="1310"/>
      <c r="D4" s="1310"/>
      <c r="E4" s="1310"/>
      <c r="F4" s="1310"/>
      <c r="G4" s="1310"/>
      <c r="H4" s="753"/>
    </row>
    <row r="5" spans="1:26" ht="20.100000000000001" customHeight="1">
      <c r="A5" s="1304" t="s">
        <v>3217</v>
      </c>
      <c r="B5" s="1304"/>
      <c r="C5" s="1304"/>
      <c r="D5" s="1304"/>
      <c r="E5" s="1304"/>
      <c r="F5" s="1304"/>
      <c r="G5" s="1304"/>
    </row>
    <row r="6" spans="1:26" ht="15.75">
      <c r="B6" s="788"/>
      <c r="C6" s="1305"/>
      <c r="D6" s="1305"/>
      <c r="E6" s="1305"/>
      <c r="F6" s="1305"/>
      <c r="G6" s="795"/>
    </row>
    <row r="7" spans="1:26" s="796" customFormat="1" ht="31.5">
      <c r="B7" s="797" t="s">
        <v>204</v>
      </c>
      <c r="C7" s="797" t="s">
        <v>205</v>
      </c>
      <c r="D7" s="797" t="s">
        <v>3219</v>
      </c>
      <c r="E7" s="797" t="s">
        <v>206</v>
      </c>
      <c r="F7" s="797" t="s">
        <v>3218</v>
      </c>
      <c r="G7" s="798"/>
      <c r="H7" s="794"/>
      <c r="I7" s="794"/>
      <c r="J7" s="794"/>
    </row>
    <row r="8" spans="1:26" s="796" customFormat="1" ht="47.25">
      <c r="B8" s="799">
        <f>VLOOKUP(H8,TABULATION!$A$8:$B$73,2,0)</f>
        <v>0</v>
      </c>
      <c r="C8" s="799">
        <f>VLOOKUP(I8,TABULATION!$A$8:$B$73,2,0)</f>
        <v>0</v>
      </c>
      <c r="D8" s="803" t="s">
        <v>3220</v>
      </c>
      <c r="E8" s="800">
        <f>ROUND(C8-B8,0)</f>
        <v>0</v>
      </c>
      <c r="F8" s="800" t="s">
        <v>331</v>
      </c>
      <c r="G8" s="801"/>
      <c r="H8" s="794">
        <v>1</v>
      </c>
      <c r="I8" s="794">
        <v>1</v>
      </c>
      <c r="J8" s="794"/>
    </row>
    <row r="9" spans="1:26" s="796" customFormat="1" ht="47.25">
      <c r="B9" s="799">
        <f>VLOOKUP(H9,TABULATION!$A$8:$B$73,2,0)</f>
        <v>0</v>
      </c>
      <c r="C9" s="799">
        <f>VLOOKUP(I9,TABULATION!$A$8:$B$73,2,0)</f>
        <v>0</v>
      </c>
      <c r="D9" s="803" t="s">
        <v>3220</v>
      </c>
      <c r="E9" s="800">
        <f>ROUND(C9-B9,0)</f>
        <v>0</v>
      </c>
      <c r="F9" s="800" t="s">
        <v>331</v>
      </c>
      <c r="G9" s="801"/>
      <c r="H9" s="794">
        <v>1</v>
      </c>
      <c r="I9" s="794">
        <v>1</v>
      </c>
      <c r="J9" s="794"/>
    </row>
    <row r="10" spans="1:26" ht="18.75" customHeight="1">
      <c r="B10" s="1306" t="s">
        <v>207</v>
      </c>
      <c r="C10" s="1307"/>
      <c r="D10" s="1308"/>
      <c r="E10" s="802">
        <f>SUM(E8:E9)</f>
        <v>0</v>
      </c>
      <c r="F10" s="802">
        <f>SUM(F8:F9)</f>
        <v>0</v>
      </c>
      <c r="G10" s="756"/>
    </row>
  </sheetData>
  <mergeCells count="7">
    <mergeCell ref="A5:G5"/>
    <mergeCell ref="C6:F6"/>
    <mergeCell ref="B10:D10"/>
    <mergeCell ref="A1:G1"/>
    <mergeCell ref="A2:F2"/>
    <mergeCell ref="A3:G3"/>
    <mergeCell ref="A4:G4"/>
  </mergeCells>
  <printOptions horizontalCentered="1"/>
  <pageMargins left="1.1023622047244095" right="0.47244094488188981" top="0.70866141732283472" bottom="0.62992125984251968" header="1.0236220472440944" footer="0.39370078740157483"/>
  <pageSetup paperSize="9" scale="46" orientation="portrait" r:id="rId1"/>
  <headerFooter alignWithMargins="0">
    <oddFooter>&amp;C&amp;P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H550"/>
  <sheetViews>
    <sheetView view="pageBreakPreview" topLeftCell="A533" zoomScaleSheetLayoutView="100" workbookViewId="0">
      <selection activeCell="I556" sqref="I556"/>
    </sheetView>
  </sheetViews>
  <sheetFormatPr baseColWidth="10" defaultRowHeight="12.75"/>
  <cols>
    <col min="1" max="1" width="8" style="758" bestFit="1" customWidth="1"/>
    <col min="2" max="2" width="14.28515625" style="758" bestFit="1" customWidth="1"/>
    <col min="3" max="3" width="12" style="758" bestFit="1" customWidth="1"/>
    <col min="4" max="4" width="12.42578125" style="758" bestFit="1" customWidth="1"/>
    <col min="5" max="6" width="12" style="770" bestFit="1" customWidth="1"/>
    <col min="7" max="7" width="12.42578125" style="758" bestFit="1" customWidth="1"/>
    <col min="8" max="8" width="12.5703125" style="758" bestFit="1" customWidth="1"/>
    <col min="9" max="10" width="11.42578125" style="758"/>
    <col min="11" max="11" width="19.140625" style="758" bestFit="1" customWidth="1"/>
    <col min="12" max="12" width="5" style="758" bestFit="1" customWidth="1"/>
    <col min="13" max="13" width="8.5703125" style="758" bestFit="1" customWidth="1"/>
    <col min="14" max="14" width="12.28515625" style="758" bestFit="1" customWidth="1"/>
    <col min="15" max="15" width="7.42578125" style="758" bestFit="1" customWidth="1"/>
    <col min="16" max="16" width="9" style="758" bestFit="1" customWidth="1"/>
    <col min="17" max="17" width="7.5703125" style="758" bestFit="1" customWidth="1"/>
    <col min="18" max="16384" width="11.42578125" style="758"/>
  </cols>
  <sheetData>
    <row r="1" spans="1:8" s="757" customFormat="1" ht="95.25" customHeight="1">
      <c r="A1" s="1298" t="str">
        <f>+'AVM Chaussee'!A1</f>
        <v>ETUDES DE CONSTRUCTION DE LA PISTE RELIANT DOUAR TIMITAR AU DOUAR LAMSAREH 
A LA COMMUNE OULED ALI YOUSSEF 
PROVINCE DE BOULEMANE</v>
      </c>
      <c r="B1" s="1298"/>
      <c r="C1" s="1298"/>
      <c r="D1" s="1298"/>
      <c r="E1" s="1298"/>
      <c r="F1" s="1298"/>
      <c r="G1" s="1298"/>
      <c r="H1" s="1298"/>
    </row>
    <row r="2" spans="1:8" s="757" customFormat="1" ht="15.75">
      <c r="A2" s="1299"/>
      <c r="B2" s="1299"/>
      <c r="C2" s="1299"/>
      <c r="D2" s="1299"/>
      <c r="E2" s="1299"/>
      <c r="F2" s="1299"/>
      <c r="G2" s="1299"/>
      <c r="H2" s="1299"/>
    </row>
    <row r="3" spans="1:8" s="757" customFormat="1" ht="15.75">
      <c r="A3" s="1299" t="str">
        <f>+'AVM Chaussee'!A3</f>
        <v>PROJET D'EXECUTION</v>
      </c>
      <c r="B3" s="1299"/>
      <c r="C3" s="1299"/>
      <c r="D3" s="1299"/>
      <c r="E3" s="1299"/>
      <c r="F3" s="1299"/>
      <c r="G3" s="1299"/>
      <c r="H3" s="1299"/>
    </row>
    <row r="4" spans="1:8" s="757" customFormat="1" ht="15.75">
      <c r="A4" s="787"/>
      <c r="B4" s="787"/>
      <c r="C4" s="787"/>
      <c r="D4" s="787"/>
      <c r="E4" s="787"/>
      <c r="F4" s="787"/>
      <c r="G4" s="787"/>
      <c r="H4" s="787"/>
    </row>
    <row r="5" spans="1:8" ht="16.5" customHeight="1">
      <c r="A5" s="1300" t="s">
        <v>3216</v>
      </c>
      <c r="B5" s="1300"/>
      <c r="C5" s="1300"/>
      <c r="D5" s="1300"/>
      <c r="E5" s="1300"/>
      <c r="F5" s="1300"/>
      <c r="G5" s="1300"/>
      <c r="H5" s="1300"/>
    </row>
    <row r="6" spans="1:8">
      <c r="A6" s="759"/>
      <c r="B6" s="759"/>
      <c r="C6" s="759"/>
      <c r="D6" s="759"/>
      <c r="E6" s="759"/>
      <c r="F6" s="759"/>
    </row>
    <row r="7" spans="1:8" ht="15.75">
      <c r="A7" s="813" t="s">
        <v>636</v>
      </c>
      <c r="B7" s="813" t="s">
        <v>637</v>
      </c>
      <c r="C7" s="813" t="s">
        <v>3242</v>
      </c>
      <c r="D7" s="813" t="s">
        <v>3242</v>
      </c>
      <c r="E7" s="813" t="s">
        <v>3242</v>
      </c>
      <c r="F7" s="813" t="s">
        <v>3243</v>
      </c>
      <c r="G7" s="813" t="s">
        <v>3243</v>
      </c>
      <c r="H7" s="813" t="s">
        <v>3244</v>
      </c>
    </row>
    <row r="8" spans="1:8" ht="15.75">
      <c r="A8" s="813" t="s">
        <v>638</v>
      </c>
      <c r="B8" s="813" t="s">
        <v>639</v>
      </c>
      <c r="C8" s="813" t="s">
        <v>3245</v>
      </c>
      <c r="D8" s="813" t="s">
        <v>3246</v>
      </c>
      <c r="E8" s="813" t="s">
        <v>3247</v>
      </c>
      <c r="F8" s="813" t="s">
        <v>3245</v>
      </c>
      <c r="G8" s="813" t="s">
        <v>3246</v>
      </c>
      <c r="H8" s="813" t="s">
        <v>3248</v>
      </c>
    </row>
    <row r="9" spans="1:8" ht="15.75">
      <c r="A9" s="812">
        <v>1</v>
      </c>
      <c r="B9" s="812">
        <v>0</v>
      </c>
      <c r="C9" s="812">
        <v>4.66</v>
      </c>
      <c r="D9" s="812">
        <v>26.2</v>
      </c>
      <c r="E9" s="812">
        <v>26</v>
      </c>
      <c r="F9" s="812">
        <v>0</v>
      </c>
      <c r="G9" s="812">
        <v>0</v>
      </c>
      <c r="H9" s="812">
        <v>0</v>
      </c>
    </row>
    <row r="10" spans="1:8" ht="15.75">
      <c r="A10" s="812">
        <v>2</v>
      </c>
      <c r="B10" s="812">
        <v>11.725</v>
      </c>
      <c r="C10" s="812">
        <v>0.44</v>
      </c>
      <c r="D10" s="812">
        <v>5.6</v>
      </c>
      <c r="E10" s="812">
        <v>32</v>
      </c>
      <c r="F10" s="812">
        <v>5.22</v>
      </c>
      <c r="G10" s="812">
        <v>81.099999999999994</v>
      </c>
      <c r="H10" s="812">
        <v>81</v>
      </c>
    </row>
    <row r="11" spans="1:8" ht="15.75">
      <c r="A11" s="812">
        <v>3</v>
      </c>
      <c r="B11" s="812">
        <v>29.611999999999998</v>
      </c>
      <c r="C11" s="812">
        <v>1.38</v>
      </c>
      <c r="D11" s="812">
        <v>12.3</v>
      </c>
      <c r="E11" s="812">
        <v>44</v>
      </c>
      <c r="F11" s="812">
        <v>0.73</v>
      </c>
      <c r="G11" s="812">
        <v>8.3000000000000007</v>
      </c>
      <c r="H11" s="812">
        <v>89</v>
      </c>
    </row>
    <row r="12" spans="1:8" ht="15.75">
      <c r="A12" s="812">
        <v>4</v>
      </c>
      <c r="B12" s="812">
        <v>33.878999999999998</v>
      </c>
      <c r="C12" s="812">
        <v>3.46</v>
      </c>
      <c r="D12" s="812">
        <v>16.2</v>
      </c>
      <c r="E12" s="812">
        <v>60</v>
      </c>
      <c r="F12" s="812">
        <v>0.79</v>
      </c>
      <c r="G12" s="812">
        <v>4.9000000000000004</v>
      </c>
      <c r="H12" s="812">
        <v>94</v>
      </c>
    </row>
    <row r="13" spans="1:8" ht="15.75">
      <c r="A13" s="812">
        <v>5</v>
      </c>
      <c r="B13" s="812">
        <v>41.212000000000003</v>
      </c>
      <c r="C13" s="812">
        <v>1.89</v>
      </c>
      <c r="D13" s="812">
        <v>19.8</v>
      </c>
      <c r="E13" s="812">
        <v>80</v>
      </c>
      <c r="F13" s="812">
        <v>1.02</v>
      </c>
      <c r="G13" s="812">
        <v>12.7</v>
      </c>
      <c r="H13" s="812">
        <v>107</v>
      </c>
    </row>
    <row r="14" spans="1:8" ht="15.75">
      <c r="A14" s="812">
        <v>6</v>
      </c>
      <c r="B14" s="812">
        <v>58.527000000000001</v>
      </c>
      <c r="C14" s="812">
        <v>1.17</v>
      </c>
      <c r="D14" s="812">
        <v>22.1</v>
      </c>
      <c r="E14" s="812">
        <v>102</v>
      </c>
      <c r="F14" s="812">
        <v>0.43</v>
      </c>
      <c r="G14" s="812">
        <v>8.1</v>
      </c>
      <c r="H14" s="812">
        <v>115</v>
      </c>
    </row>
    <row r="15" spans="1:8" ht="15.75">
      <c r="A15" s="812">
        <v>7</v>
      </c>
      <c r="B15" s="812">
        <v>79.528999999999996</v>
      </c>
      <c r="C15" s="812">
        <v>2.21</v>
      </c>
      <c r="D15" s="812">
        <v>37.1</v>
      </c>
      <c r="E15" s="812">
        <v>139</v>
      </c>
      <c r="F15" s="812">
        <v>0</v>
      </c>
      <c r="G15" s="812">
        <v>0</v>
      </c>
      <c r="H15" s="812">
        <v>115</v>
      </c>
    </row>
    <row r="16" spans="1:8" ht="15.75">
      <c r="A16" s="812">
        <v>8</v>
      </c>
      <c r="B16" s="812">
        <v>92.093000000000004</v>
      </c>
      <c r="C16" s="812">
        <v>2.95</v>
      </c>
      <c r="D16" s="812">
        <v>45.5</v>
      </c>
      <c r="E16" s="812">
        <v>185</v>
      </c>
      <c r="F16" s="812">
        <v>0</v>
      </c>
      <c r="G16" s="812">
        <v>0</v>
      </c>
      <c r="H16" s="812">
        <v>115</v>
      </c>
    </row>
    <row r="17" spans="1:8" ht="15.75">
      <c r="A17" s="812">
        <v>9</v>
      </c>
      <c r="B17" s="812">
        <v>110.548</v>
      </c>
      <c r="C17" s="812">
        <v>2.3199999999999998</v>
      </c>
      <c r="D17" s="812">
        <v>38.1</v>
      </c>
      <c r="E17" s="812">
        <v>223</v>
      </c>
      <c r="F17" s="812">
        <v>0</v>
      </c>
      <c r="G17" s="812">
        <v>0</v>
      </c>
      <c r="H17" s="812">
        <v>115</v>
      </c>
    </row>
    <row r="18" spans="1:8" ht="15.75">
      <c r="A18" s="812">
        <v>10</v>
      </c>
      <c r="B18" s="812">
        <v>124.42700000000001</v>
      </c>
      <c r="C18" s="812">
        <v>0.82</v>
      </c>
      <c r="D18" s="812">
        <v>10.6</v>
      </c>
      <c r="E18" s="812">
        <v>234</v>
      </c>
      <c r="F18" s="812">
        <v>0</v>
      </c>
      <c r="G18" s="812">
        <v>0</v>
      </c>
      <c r="H18" s="812">
        <v>115</v>
      </c>
    </row>
    <row r="19" spans="1:8" ht="15.75">
      <c r="A19" s="812">
        <v>11</v>
      </c>
      <c r="B19" s="812">
        <v>136.364</v>
      </c>
      <c r="C19" s="812">
        <v>9.49</v>
      </c>
      <c r="D19" s="812">
        <v>112.6</v>
      </c>
      <c r="E19" s="812">
        <v>346</v>
      </c>
      <c r="F19" s="812">
        <v>0.18</v>
      </c>
      <c r="G19" s="812">
        <v>2.2999999999999998</v>
      </c>
      <c r="H19" s="812">
        <v>117</v>
      </c>
    </row>
    <row r="20" spans="1:8" ht="15.75">
      <c r="A20" s="812">
        <v>12</v>
      </c>
      <c r="B20" s="812">
        <v>149.636</v>
      </c>
      <c r="C20" s="812">
        <v>1.99</v>
      </c>
      <c r="D20" s="812">
        <v>28.4</v>
      </c>
      <c r="E20" s="812">
        <v>375</v>
      </c>
      <c r="F20" s="812">
        <v>1.06</v>
      </c>
      <c r="G20" s="812">
        <v>15.6</v>
      </c>
      <c r="H20" s="812">
        <v>133</v>
      </c>
    </row>
    <row r="21" spans="1:8" ht="15.75">
      <c r="A21" s="812">
        <v>13</v>
      </c>
      <c r="B21" s="812">
        <v>165.47300000000001</v>
      </c>
      <c r="C21" s="812">
        <v>0.56000000000000005</v>
      </c>
      <c r="D21" s="812">
        <v>9.3000000000000007</v>
      </c>
      <c r="E21" s="812">
        <v>384</v>
      </c>
      <c r="F21" s="812">
        <v>1.1000000000000001</v>
      </c>
      <c r="G21" s="812">
        <v>18.7</v>
      </c>
      <c r="H21" s="812">
        <v>152</v>
      </c>
    </row>
    <row r="22" spans="1:8" ht="15.75">
      <c r="A22" s="812">
        <v>14</v>
      </c>
      <c r="B22" s="812">
        <v>183.941</v>
      </c>
      <c r="C22" s="812">
        <v>0.54</v>
      </c>
      <c r="D22" s="812">
        <v>9.3000000000000007</v>
      </c>
      <c r="E22" s="812">
        <v>393</v>
      </c>
      <c r="F22" s="812">
        <v>0.97</v>
      </c>
      <c r="G22" s="812">
        <v>16.7</v>
      </c>
      <c r="H22" s="812">
        <v>168</v>
      </c>
    </row>
    <row r="23" spans="1:8" ht="15.75">
      <c r="A23" s="812">
        <v>15</v>
      </c>
      <c r="B23" s="812">
        <v>199.904</v>
      </c>
      <c r="C23" s="812">
        <v>0.65</v>
      </c>
      <c r="D23" s="812">
        <v>11.6</v>
      </c>
      <c r="E23" s="812">
        <v>405</v>
      </c>
      <c r="F23" s="812">
        <v>0.71</v>
      </c>
      <c r="G23" s="812">
        <v>12.3</v>
      </c>
      <c r="H23" s="812">
        <v>181</v>
      </c>
    </row>
    <row r="24" spans="1:8" ht="15.75">
      <c r="A24" s="812">
        <v>16</v>
      </c>
      <c r="B24" s="812">
        <v>218.589</v>
      </c>
      <c r="C24" s="812">
        <v>7.65</v>
      </c>
      <c r="D24" s="812">
        <v>158.30000000000001</v>
      </c>
      <c r="E24" s="812">
        <v>563</v>
      </c>
      <c r="F24" s="812">
        <v>0.78</v>
      </c>
      <c r="G24" s="812">
        <v>15</v>
      </c>
      <c r="H24" s="812">
        <v>196</v>
      </c>
    </row>
    <row r="25" spans="1:8" ht="15.75">
      <c r="A25" s="812">
        <v>17</v>
      </c>
      <c r="B25" s="812">
        <v>238.43199999999999</v>
      </c>
      <c r="C25" s="812">
        <v>9.0299999999999994</v>
      </c>
      <c r="D25" s="812">
        <v>185.2</v>
      </c>
      <c r="E25" s="812">
        <v>748</v>
      </c>
      <c r="F25" s="812">
        <v>0.33</v>
      </c>
      <c r="G25" s="812">
        <v>6.3</v>
      </c>
      <c r="H25" s="812">
        <v>202</v>
      </c>
    </row>
    <row r="26" spans="1:8" ht="15.75">
      <c r="A26" s="812">
        <v>18</v>
      </c>
      <c r="B26" s="812">
        <v>256.87400000000002</v>
      </c>
      <c r="C26" s="812">
        <v>11.22</v>
      </c>
      <c r="D26" s="812">
        <v>213.1</v>
      </c>
      <c r="E26" s="812">
        <v>961</v>
      </c>
      <c r="F26" s="812">
        <v>0</v>
      </c>
      <c r="G26" s="812">
        <v>0</v>
      </c>
      <c r="H26" s="812">
        <v>202</v>
      </c>
    </row>
    <row r="27" spans="1:8" ht="15.75">
      <c r="A27" s="812">
        <v>19</v>
      </c>
      <c r="B27" s="812">
        <v>274.95400000000001</v>
      </c>
      <c r="C27" s="812">
        <v>18.34</v>
      </c>
      <c r="D27" s="812">
        <v>297.8</v>
      </c>
      <c r="E27" s="812">
        <v>1259</v>
      </c>
      <c r="F27" s="812">
        <v>0.02</v>
      </c>
      <c r="G27" s="812">
        <v>0.4</v>
      </c>
      <c r="H27" s="812">
        <v>202</v>
      </c>
    </row>
    <row r="28" spans="1:8" ht="15.75">
      <c r="A28" s="812">
        <v>20</v>
      </c>
      <c r="B28" s="812">
        <v>289.33300000000003</v>
      </c>
      <c r="C28" s="812">
        <v>46.37</v>
      </c>
      <c r="D28" s="812">
        <v>624.1</v>
      </c>
      <c r="E28" s="812">
        <v>1883</v>
      </c>
      <c r="F28" s="812">
        <v>0.73</v>
      </c>
      <c r="G28" s="812">
        <v>9.8000000000000007</v>
      </c>
      <c r="H28" s="812">
        <v>212</v>
      </c>
    </row>
    <row r="29" spans="1:8" ht="15.75">
      <c r="A29" s="812">
        <v>21</v>
      </c>
      <c r="B29" s="812">
        <v>301.73099999999999</v>
      </c>
      <c r="C29" s="812">
        <v>64.16</v>
      </c>
      <c r="D29" s="812">
        <v>912.4</v>
      </c>
      <c r="E29" s="812">
        <v>2796</v>
      </c>
      <c r="F29" s="812">
        <v>0.33</v>
      </c>
      <c r="G29" s="812">
        <v>4.3</v>
      </c>
      <c r="H29" s="812">
        <v>217</v>
      </c>
    </row>
    <row r="30" spans="1:8" ht="15.75">
      <c r="A30" s="812">
        <v>22</v>
      </c>
      <c r="B30" s="812">
        <v>316.16300000000001</v>
      </c>
      <c r="C30" s="812">
        <v>46.95</v>
      </c>
      <c r="D30" s="812">
        <v>526.20000000000005</v>
      </c>
      <c r="E30" s="812">
        <v>3322</v>
      </c>
      <c r="F30" s="812">
        <v>0.21</v>
      </c>
      <c r="G30" s="812">
        <v>2.2999999999999998</v>
      </c>
      <c r="H30" s="812">
        <v>219</v>
      </c>
    </row>
    <row r="31" spans="1:8" ht="15.75">
      <c r="A31" s="812">
        <v>23</v>
      </c>
      <c r="B31" s="812">
        <v>324.01900000000001</v>
      </c>
      <c r="C31" s="812">
        <v>0.27</v>
      </c>
      <c r="D31" s="812">
        <v>2.4</v>
      </c>
      <c r="E31" s="812">
        <v>3324</v>
      </c>
      <c r="F31" s="812">
        <v>4.17</v>
      </c>
      <c r="G31" s="812">
        <v>36.6</v>
      </c>
      <c r="H31" s="812">
        <v>255</v>
      </c>
    </row>
    <row r="32" spans="1:8" ht="15.75">
      <c r="A32" s="812">
        <v>24</v>
      </c>
      <c r="B32" s="812">
        <v>333.70400000000001</v>
      </c>
      <c r="C32" s="812">
        <v>0</v>
      </c>
      <c r="D32" s="812">
        <v>0</v>
      </c>
      <c r="E32" s="812">
        <v>3324</v>
      </c>
      <c r="F32" s="812">
        <v>18.39</v>
      </c>
      <c r="G32" s="812">
        <v>298.89999999999998</v>
      </c>
      <c r="H32" s="812">
        <v>554</v>
      </c>
    </row>
    <row r="33" spans="1:8" ht="15.75">
      <c r="A33" s="812">
        <v>25</v>
      </c>
      <c r="B33" s="812">
        <v>354.52199999999999</v>
      </c>
      <c r="C33" s="812">
        <v>50.84</v>
      </c>
      <c r="D33" s="812">
        <v>1144.7</v>
      </c>
      <c r="E33" s="812">
        <v>4469</v>
      </c>
      <c r="F33" s="812">
        <v>2.13</v>
      </c>
      <c r="G33" s="812">
        <v>34.799999999999997</v>
      </c>
      <c r="H33" s="812">
        <v>589</v>
      </c>
    </row>
    <row r="34" spans="1:8" ht="15.75">
      <c r="A34" s="812">
        <v>26</v>
      </c>
      <c r="B34" s="812">
        <v>366.87900000000002</v>
      </c>
      <c r="C34" s="812">
        <v>0.28000000000000003</v>
      </c>
      <c r="D34" s="812">
        <v>3.9</v>
      </c>
      <c r="E34" s="812">
        <v>4473</v>
      </c>
      <c r="F34" s="812">
        <v>1.34</v>
      </c>
      <c r="G34" s="812">
        <v>18.2</v>
      </c>
      <c r="H34" s="812">
        <v>607</v>
      </c>
    </row>
    <row r="35" spans="1:8" ht="15.75">
      <c r="A35" s="812">
        <v>27</v>
      </c>
      <c r="B35" s="812">
        <v>381.80099999999999</v>
      </c>
      <c r="C35" s="812">
        <v>2.66</v>
      </c>
      <c r="D35" s="812">
        <v>32</v>
      </c>
      <c r="E35" s="812">
        <v>4505</v>
      </c>
      <c r="F35" s="812">
        <v>1.66</v>
      </c>
      <c r="G35" s="812">
        <v>21.9</v>
      </c>
      <c r="H35" s="812">
        <v>629</v>
      </c>
    </row>
    <row r="36" spans="1:8" ht="15.75">
      <c r="A36" s="812">
        <v>28</v>
      </c>
      <c r="B36" s="812">
        <v>392.50799999999998</v>
      </c>
      <c r="C36" s="812">
        <v>0.88</v>
      </c>
      <c r="D36" s="812">
        <v>9.1</v>
      </c>
      <c r="E36" s="812">
        <v>4514</v>
      </c>
      <c r="F36" s="812">
        <v>1.1200000000000001</v>
      </c>
      <c r="G36" s="812">
        <v>10.5</v>
      </c>
      <c r="H36" s="812">
        <v>640</v>
      </c>
    </row>
    <row r="37" spans="1:8" ht="15.75">
      <c r="A37" s="812">
        <v>29</v>
      </c>
      <c r="B37" s="812">
        <v>400.83300000000003</v>
      </c>
      <c r="C37" s="812">
        <v>0.5</v>
      </c>
      <c r="D37" s="812">
        <v>3.1</v>
      </c>
      <c r="E37" s="812">
        <v>4517</v>
      </c>
      <c r="F37" s="812">
        <v>2.91</v>
      </c>
      <c r="G37" s="812">
        <v>20.8</v>
      </c>
      <c r="H37" s="812">
        <v>661</v>
      </c>
    </row>
    <row r="38" spans="1:8" ht="15.75">
      <c r="A38" s="812">
        <v>30</v>
      </c>
      <c r="B38" s="812">
        <v>406.65699999999998</v>
      </c>
      <c r="C38" s="812">
        <v>0</v>
      </c>
      <c r="D38" s="812">
        <v>0</v>
      </c>
      <c r="E38" s="812">
        <v>4517</v>
      </c>
      <c r="F38" s="812">
        <v>3.49</v>
      </c>
      <c r="G38" s="812">
        <v>52.4</v>
      </c>
      <c r="H38" s="812">
        <v>713</v>
      </c>
    </row>
    <row r="39" spans="1:8" ht="15.75">
      <c r="A39" s="812">
        <v>31</v>
      </c>
      <c r="B39" s="812">
        <v>430.78</v>
      </c>
      <c r="C39" s="812">
        <v>0.41</v>
      </c>
      <c r="D39" s="812">
        <v>8.6999999999999993</v>
      </c>
      <c r="E39" s="812">
        <v>4526</v>
      </c>
      <c r="F39" s="812">
        <v>1.31</v>
      </c>
      <c r="G39" s="812">
        <v>29.3</v>
      </c>
      <c r="H39" s="812">
        <v>742</v>
      </c>
    </row>
    <row r="40" spans="1:8" ht="15.75">
      <c r="A40" s="812">
        <v>32</v>
      </c>
      <c r="B40" s="812">
        <v>451.05599999999998</v>
      </c>
      <c r="C40" s="812">
        <v>0.66</v>
      </c>
      <c r="D40" s="812">
        <v>12.9</v>
      </c>
      <c r="E40" s="812">
        <v>4539</v>
      </c>
      <c r="F40" s="812">
        <v>1.45</v>
      </c>
      <c r="G40" s="812">
        <v>28.3</v>
      </c>
      <c r="H40" s="812">
        <v>771</v>
      </c>
    </row>
    <row r="41" spans="1:8" ht="15.75">
      <c r="A41" s="812">
        <v>33</v>
      </c>
      <c r="B41" s="812">
        <v>469.92399999999998</v>
      </c>
      <c r="C41" s="812">
        <v>0.45</v>
      </c>
      <c r="D41" s="812">
        <v>8.3000000000000007</v>
      </c>
      <c r="E41" s="812">
        <v>4547</v>
      </c>
      <c r="F41" s="812">
        <v>1.66</v>
      </c>
      <c r="G41" s="812">
        <v>30.7</v>
      </c>
      <c r="H41" s="812">
        <v>801</v>
      </c>
    </row>
    <row r="42" spans="1:8" ht="15.75">
      <c r="A42" s="812">
        <v>34</v>
      </c>
      <c r="B42" s="812">
        <v>488.077</v>
      </c>
      <c r="C42" s="812">
        <v>0.65</v>
      </c>
      <c r="D42" s="812">
        <v>12.1</v>
      </c>
      <c r="E42" s="812">
        <v>4559</v>
      </c>
      <c r="F42" s="812">
        <v>1.0900000000000001</v>
      </c>
      <c r="G42" s="812">
        <v>20.7</v>
      </c>
      <c r="H42" s="812">
        <v>822</v>
      </c>
    </row>
    <row r="43" spans="1:8" ht="15.75">
      <c r="A43" s="812">
        <v>35</v>
      </c>
      <c r="B43" s="812">
        <v>507.80799999999999</v>
      </c>
      <c r="C43" s="812">
        <v>0.57999999999999996</v>
      </c>
      <c r="D43" s="812">
        <v>10.7</v>
      </c>
      <c r="E43" s="812">
        <v>4570</v>
      </c>
      <c r="F43" s="812">
        <v>0.86</v>
      </c>
      <c r="G43" s="812">
        <v>16.600000000000001</v>
      </c>
      <c r="H43" s="812">
        <v>839</v>
      </c>
    </row>
    <row r="44" spans="1:8" ht="15.75">
      <c r="A44" s="812">
        <v>36</v>
      </c>
      <c r="B44" s="812">
        <v>526.34199999999998</v>
      </c>
      <c r="C44" s="812">
        <v>0.87</v>
      </c>
      <c r="D44" s="812">
        <v>16.100000000000001</v>
      </c>
      <c r="E44" s="812">
        <v>4586</v>
      </c>
      <c r="F44" s="812">
        <v>0.54</v>
      </c>
      <c r="G44" s="812">
        <v>10.4</v>
      </c>
      <c r="H44" s="812">
        <v>849</v>
      </c>
    </row>
    <row r="45" spans="1:8" ht="15.75">
      <c r="A45" s="812">
        <v>37</v>
      </c>
      <c r="B45" s="812">
        <v>546.197</v>
      </c>
      <c r="C45" s="812">
        <v>0.77</v>
      </c>
      <c r="D45" s="812">
        <v>14.4</v>
      </c>
      <c r="E45" s="812">
        <v>4600</v>
      </c>
      <c r="F45" s="812">
        <v>3.14</v>
      </c>
      <c r="G45" s="812">
        <v>61.3</v>
      </c>
      <c r="H45" s="812">
        <v>910</v>
      </c>
    </row>
    <row r="46" spans="1:8" ht="15.75">
      <c r="A46" s="812">
        <v>38</v>
      </c>
      <c r="B46" s="812">
        <v>565.02499999999998</v>
      </c>
      <c r="C46" s="812">
        <v>0.49</v>
      </c>
      <c r="D46" s="812">
        <v>9.1</v>
      </c>
      <c r="E46" s="812">
        <v>4609</v>
      </c>
      <c r="F46" s="812">
        <v>1.99</v>
      </c>
      <c r="G46" s="812">
        <v>37.9</v>
      </c>
      <c r="H46" s="812">
        <v>948</v>
      </c>
    </row>
    <row r="47" spans="1:8" ht="15.75">
      <c r="A47" s="812">
        <v>39</v>
      </c>
      <c r="B47" s="812">
        <v>584.245</v>
      </c>
      <c r="C47" s="812">
        <v>1.7</v>
      </c>
      <c r="D47" s="812">
        <v>27.3</v>
      </c>
      <c r="E47" s="812">
        <v>4637</v>
      </c>
      <c r="F47" s="812">
        <v>0.04</v>
      </c>
      <c r="G47" s="812">
        <v>0.6</v>
      </c>
      <c r="H47" s="812">
        <v>949</v>
      </c>
    </row>
    <row r="48" spans="1:8" ht="15.75">
      <c r="A48" s="812">
        <v>40</v>
      </c>
      <c r="B48" s="812">
        <v>597.06500000000005</v>
      </c>
      <c r="C48" s="812">
        <v>2.6</v>
      </c>
      <c r="D48" s="812">
        <v>44</v>
      </c>
      <c r="E48" s="812">
        <v>4681</v>
      </c>
      <c r="F48" s="812">
        <v>0</v>
      </c>
      <c r="G48" s="812">
        <v>0</v>
      </c>
      <c r="H48" s="812">
        <v>949</v>
      </c>
    </row>
    <row r="49" spans="1:8" ht="15.75">
      <c r="A49" s="812">
        <v>41</v>
      </c>
      <c r="B49" s="812">
        <v>618.05899999999997</v>
      </c>
      <c r="C49" s="812">
        <v>1.1399999999999999</v>
      </c>
      <c r="D49" s="812">
        <v>22</v>
      </c>
      <c r="E49" s="812">
        <v>4703</v>
      </c>
      <c r="F49" s="812">
        <v>0</v>
      </c>
      <c r="G49" s="812">
        <v>0</v>
      </c>
      <c r="H49" s="812">
        <v>949</v>
      </c>
    </row>
    <row r="50" spans="1:8" ht="15.75">
      <c r="A50" s="812">
        <v>42</v>
      </c>
      <c r="B50" s="812">
        <v>635.56399999999996</v>
      </c>
      <c r="C50" s="812">
        <v>0.43</v>
      </c>
      <c r="D50" s="812">
        <v>7.3</v>
      </c>
      <c r="E50" s="812">
        <v>4710</v>
      </c>
      <c r="F50" s="812">
        <v>0.17</v>
      </c>
      <c r="G50" s="812">
        <v>2.7</v>
      </c>
      <c r="H50" s="812">
        <v>951</v>
      </c>
    </row>
    <row r="51" spans="1:8" ht="15.75">
      <c r="A51" s="812">
        <v>43</v>
      </c>
      <c r="B51" s="812">
        <v>650.98599999999999</v>
      </c>
      <c r="C51" s="812">
        <v>1.74</v>
      </c>
      <c r="D51" s="812">
        <v>20.7</v>
      </c>
      <c r="E51" s="812">
        <v>4731</v>
      </c>
      <c r="F51" s="812">
        <v>0</v>
      </c>
      <c r="G51" s="812">
        <v>0</v>
      </c>
      <c r="H51" s="812">
        <v>951</v>
      </c>
    </row>
    <row r="52" spans="1:8" ht="15.75">
      <c r="A52" s="812">
        <v>44</v>
      </c>
      <c r="B52" s="812">
        <v>659.39099999999996</v>
      </c>
      <c r="C52" s="812">
        <v>1.98</v>
      </c>
      <c r="D52" s="812">
        <v>26.2</v>
      </c>
      <c r="E52" s="812">
        <v>4757</v>
      </c>
      <c r="F52" s="812">
        <v>0</v>
      </c>
      <c r="G52" s="812">
        <v>0</v>
      </c>
      <c r="H52" s="812">
        <v>951</v>
      </c>
    </row>
    <row r="53" spans="1:8" ht="15.75">
      <c r="A53" s="812">
        <v>45</v>
      </c>
      <c r="B53" s="812">
        <v>676.803</v>
      </c>
      <c r="C53" s="812">
        <v>0.45</v>
      </c>
      <c r="D53" s="812">
        <v>7.6</v>
      </c>
      <c r="E53" s="812">
        <v>4764</v>
      </c>
      <c r="F53" s="812">
        <v>0.25</v>
      </c>
      <c r="G53" s="812">
        <v>4.0999999999999996</v>
      </c>
      <c r="H53" s="812">
        <v>956</v>
      </c>
    </row>
    <row r="54" spans="1:8" ht="15.75">
      <c r="A54" s="812">
        <v>46</v>
      </c>
      <c r="B54" s="812">
        <v>691.81899999999996</v>
      </c>
      <c r="C54" s="812">
        <v>1.06</v>
      </c>
      <c r="D54" s="812">
        <v>16.5</v>
      </c>
      <c r="E54" s="812">
        <v>4781</v>
      </c>
      <c r="F54" s="812">
        <v>0.56000000000000005</v>
      </c>
      <c r="G54" s="812">
        <v>8.6999999999999993</v>
      </c>
      <c r="H54" s="812">
        <v>964</v>
      </c>
    </row>
    <row r="55" spans="1:8" ht="15.75">
      <c r="A55" s="812">
        <v>47</v>
      </c>
      <c r="B55" s="812">
        <v>707.90700000000004</v>
      </c>
      <c r="C55" s="812">
        <v>1.17</v>
      </c>
      <c r="D55" s="812">
        <v>16.5</v>
      </c>
      <c r="E55" s="812">
        <v>4797</v>
      </c>
      <c r="F55" s="812">
        <v>0.7</v>
      </c>
      <c r="G55" s="812">
        <v>10.1</v>
      </c>
      <c r="H55" s="812">
        <v>974</v>
      </c>
    </row>
    <row r="56" spans="1:8" ht="15.75">
      <c r="A56" s="812">
        <v>48</v>
      </c>
      <c r="B56" s="812">
        <v>720.83799999999997</v>
      </c>
      <c r="C56" s="812">
        <v>0.38</v>
      </c>
      <c r="D56" s="812">
        <v>3.8</v>
      </c>
      <c r="E56" s="812">
        <v>4801</v>
      </c>
      <c r="F56" s="812">
        <v>1.53</v>
      </c>
      <c r="G56" s="812">
        <v>19.7</v>
      </c>
      <c r="H56" s="812">
        <v>994</v>
      </c>
    </row>
    <row r="57" spans="1:8" ht="15.75">
      <c r="A57" s="812">
        <v>49</v>
      </c>
      <c r="B57" s="812">
        <v>732.74</v>
      </c>
      <c r="C57" s="812">
        <v>0.2</v>
      </c>
      <c r="D57" s="812">
        <v>2.5</v>
      </c>
      <c r="E57" s="812">
        <v>4804</v>
      </c>
      <c r="F57" s="812">
        <v>1.19</v>
      </c>
      <c r="G57" s="812">
        <v>17.7</v>
      </c>
      <c r="H57" s="812">
        <v>1012</v>
      </c>
    </row>
    <row r="58" spans="1:8" ht="15.75">
      <c r="A58" s="812">
        <v>50</v>
      </c>
      <c r="B58" s="812">
        <v>749.95299999999997</v>
      </c>
      <c r="C58" s="812">
        <v>0.13</v>
      </c>
      <c r="D58" s="812">
        <v>1.8</v>
      </c>
      <c r="E58" s="812">
        <v>4806</v>
      </c>
      <c r="F58" s="812">
        <v>1.02</v>
      </c>
      <c r="G58" s="812">
        <v>14.7</v>
      </c>
      <c r="H58" s="812">
        <v>1027</v>
      </c>
    </row>
    <row r="59" spans="1:8" ht="15.75">
      <c r="A59" s="812">
        <v>51</v>
      </c>
      <c r="B59" s="812">
        <v>761.59400000000005</v>
      </c>
      <c r="C59" s="812">
        <v>0.18</v>
      </c>
      <c r="D59" s="812">
        <v>2.8</v>
      </c>
      <c r="E59" s="812">
        <v>4808</v>
      </c>
      <c r="F59" s="812">
        <v>0.38</v>
      </c>
      <c r="G59" s="812">
        <v>6</v>
      </c>
      <c r="H59" s="812">
        <v>1033</v>
      </c>
    </row>
    <row r="60" spans="1:8" ht="15.75">
      <c r="A60" s="812">
        <v>52</v>
      </c>
      <c r="B60" s="812">
        <v>781.55399999999997</v>
      </c>
      <c r="C60" s="812">
        <v>0.44</v>
      </c>
      <c r="D60" s="812">
        <v>8.6999999999999993</v>
      </c>
      <c r="E60" s="812">
        <v>4817</v>
      </c>
      <c r="F60" s="812">
        <v>0.21</v>
      </c>
      <c r="G60" s="812">
        <v>4.2</v>
      </c>
      <c r="H60" s="812">
        <v>1037</v>
      </c>
    </row>
    <row r="61" spans="1:8" ht="15.75">
      <c r="A61" s="812">
        <v>53</v>
      </c>
      <c r="B61" s="812">
        <v>800.93200000000002</v>
      </c>
      <c r="C61" s="812">
        <v>0.27</v>
      </c>
      <c r="D61" s="812">
        <v>5.3</v>
      </c>
      <c r="E61" s="812">
        <v>4822</v>
      </c>
      <c r="F61" s="812">
        <v>0.91</v>
      </c>
      <c r="G61" s="812">
        <v>17.600000000000001</v>
      </c>
      <c r="H61" s="812">
        <v>1054</v>
      </c>
    </row>
    <row r="62" spans="1:8" ht="15.75">
      <c r="A62" s="812">
        <v>54</v>
      </c>
      <c r="B62" s="812">
        <v>820.423</v>
      </c>
      <c r="C62" s="812">
        <v>0.9</v>
      </c>
      <c r="D62" s="812">
        <v>15.2</v>
      </c>
      <c r="E62" s="812">
        <v>4838</v>
      </c>
      <c r="F62" s="812">
        <v>0.06</v>
      </c>
      <c r="G62" s="812">
        <v>1.2</v>
      </c>
      <c r="H62" s="812">
        <v>1056</v>
      </c>
    </row>
    <row r="63" spans="1:8" ht="15.75">
      <c r="A63" s="812">
        <v>55</v>
      </c>
      <c r="B63" s="812">
        <v>836.33799999999997</v>
      </c>
      <c r="C63" s="812">
        <v>10.199999999999999</v>
      </c>
      <c r="D63" s="812">
        <v>122.5</v>
      </c>
      <c r="E63" s="812">
        <v>4960</v>
      </c>
      <c r="F63" s="812">
        <v>0</v>
      </c>
      <c r="G63" s="812">
        <v>0</v>
      </c>
      <c r="H63" s="812">
        <v>1056</v>
      </c>
    </row>
    <row r="64" spans="1:8" ht="15.75">
      <c r="A64" s="812">
        <v>56</v>
      </c>
      <c r="B64" s="812">
        <v>845.00800000000004</v>
      </c>
      <c r="C64" s="812">
        <v>16.440000000000001</v>
      </c>
      <c r="D64" s="812">
        <v>210.2</v>
      </c>
      <c r="E64" s="812">
        <v>5170</v>
      </c>
      <c r="F64" s="812">
        <v>0</v>
      </c>
      <c r="G64" s="812">
        <v>0</v>
      </c>
      <c r="H64" s="812">
        <v>1056</v>
      </c>
    </row>
    <row r="65" spans="1:8" ht="15.75">
      <c r="A65" s="812">
        <v>57</v>
      </c>
      <c r="B65" s="812">
        <v>861.98099999999999</v>
      </c>
      <c r="C65" s="812">
        <v>25.48</v>
      </c>
      <c r="D65" s="812">
        <v>314.3</v>
      </c>
      <c r="E65" s="812">
        <v>5485</v>
      </c>
      <c r="F65" s="812">
        <v>0</v>
      </c>
      <c r="G65" s="812">
        <v>0</v>
      </c>
      <c r="H65" s="812">
        <v>1056</v>
      </c>
    </row>
    <row r="66" spans="1:8" ht="15.75">
      <c r="A66" s="812">
        <v>58</v>
      </c>
      <c r="B66" s="812">
        <v>869.61099999999999</v>
      </c>
      <c r="C66" s="812">
        <v>25.9</v>
      </c>
      <c r="D66" s="812">
        <v>174.8</v>
      </c>
      <c r="E66" s="812">
        <v>5659</v>
      </c>
      <c r="F66" s="812">
        <v>0</v>
      </c>
      <c r="G66" s="812">
        <v>0</v>
      </c>
      <c r="H66" s="812">
        <v>1056</v>
      </c>
    </row>
    <row r="67" spans="1:8" ht="15.75">
      <c r="A67" s="812">
        <v>59</v>
      </c>
      <c r="B67" s="812">
        <v>875.48900000000003</v>
      </c>
      <c r="C67" s="812">
        <v>15.83</v>
      </c>
      <c r="D67" s="812">
        <v>119.1</v>
      </c>
      <c r="E67" s="812">
        <v>5778</v>
      </c>
      <c r="F67" s="812">
        <v>0</v>
      </c>
      <c r="G67" s="812">
        <v>0</v>
      </c>
      <c r="H67" s="812">
        <v>1056</v>
      </c>
    </row>
    <row r="68" spans="1:8" ht="15.75">
      <c r="A68" s="812">
        <v>60</v>
      </c>
      <c r="B68" s="812">
        <v>883.99800000000005</v>
      </c>
      <c r="C68" s="812">
        <v>18.96</v>
      </c>
      <c r="D68" s="812">
        <v>258.2</v>
      </c>
      <c r="E68" s="812">
        <v>6037</v>
      </c>
      <c r="F68" s="812">
        <v>0</v>
      </c>
      <c r="G68" s="812">
        <v>0</v>
      </c>
      <c r="H68" s="812">
        <v>1056</v>
      </c>
    </row>
    <row r="69" spans="1:8" ht="15.75">
      <c r="A69" s="812">
        <v>61</v>
      </c>
      <c r="B69" s="812">
        <v>902.63199999999995</v>
      </c>
      <c r="C69" s="812">
        <v>14.83</v>
      </c>
      <c r="D69" s="812">
        <v>259.2</v>
      </c>
      <c r="E69" s="812">
        <v>6296</v>
      </c>
      <c r="F69" s="812">
        <v>0</v>
      </c>
      <c r="G69" s="812">
        <v>0</v>
      </c>
      <c r="H69" s="812">
        <v>1056</v>
      </c>
    </row>
    <row r="70" spans="1:8" ht="15.75">
      <c r="A70" s="812">
        <v>62</v>
      </c>
      <c r="B70" s="812">
        <v>918.95799999999997</v>
      </c>
      <c r="C70" s="812">
        <v>5.96</v>
      </c>
      <c r="D70" s="812">
        <v>101.9</v>
      </c>
      <c r="E70" s="812">
        <v>6398</v>
      </c>
      <c r="F70" s="812">
        <v>0</v>
      </c>
      <c r="G70" s="812">
        <v>0</v>
      </c>
      <c r="H70" s="812">
        <v>1056</v>
      </c>
    </row>
    <row r="71" spans="1:8" ht="15.75">
      <c r="A71" s="812">
        <v>63</v>
      </c>
      <c r="B71" s="812">
        <v>936.846</v>
      </c>
      <c r="C71" s="812">
        <v>1.1100000000000001</v>
      </c>
      <c r="D71" s="812">
        <v>20.8</v>
      </c>
      <c r="E71" s="812">
        <v>6418</v>
      </c>
      <c r="F71" s="812">
        <v>0.86</v>
      </c>
      <c r="G71" s="812">
        <v>15.9</v>
      </c>
      <c r="H71" s="812">
        <v>1071</v>
      </c>
    </row>
    <row r="72" spans="1:8" ht="15.75">
      <c r="A72" s="812">
        <v>64</v>
      </c>
      <c r="B72" s="812">
        <v>956.18600000000004</v>
      </c>
      <c r="C72" s="812">
        <v>0.38</v>
      </c>
      <c r="D72" s="812">
        <v>7.8</v>
      </c>
      <c r="E72" s="812">
        <v>6426</v>
      </c>
      <c r="F72" s="812">
        <v>4.6100000000000003</v>
      </c>
      <c r="G72" s="812">
        <v>94.3</v>
      </c>
      <c r="H72" s="812">
        <v>1166</v>
      </c>
    </row>
    <row r="73" spans="1:8" ht="15.75">
      <c r="A73" s="812">
        <v>65</v>
      </c>
      <c r="B73" s="812">
        <v>977.74699999999996</v>
      </c>
      <c r="C73" s="812">
        <v>2.52</v>
      </c>
      <c r="D73" s="812">
        <v>42.3</v>
      </c>
      <c r="E73" s="812">
        <v>6469</v>
      </c>
      <c r="F73" s="812">
        <v>1.1299999999999999</v>
      </c>
      <c r="G73" s="812">
        <v>18.7</v>
      </c>
      <c r="H73" s="812">
        <v>1184</v>
      </c>
    </row>
    <row r="74" spans="1:8" ht="15.75">
      <c r="A74" s="812">
        <v>66</v>
      </c>
      <c r="B74" s="812">
        <v>989.58699999999999</v>
      </c>
      <c r="C74" s="812">
        <v>1.03</v>
      </c>
      <c r="D74" s="812">
        <v>13</v>
      </c>
      <c r="E74" s="812">
        <v>6482</v>
      </c>
      <c r="F74" s="812">
        <v>0.39</v>
      </c>
      <c r="G74" s="812">
        <v>4.8</v>
      </c>
      <c r="H74" s="812">
        <v>1189</v>
      </c>
    </row>
    <row r="75" spans="1:8" ht="15.75">
      <c r="A75" s="812">
        <v>67</v>
      </c>
      <c r="B75" s="812">
        <v>1002.567</v>
      </c>
      <c r="C75" s="812">
        <v>0.67</v>
      </c>
      <c r="D75" s="812">
        <v>7.2</v>
      </c>
      <c r="E75" s="812">
        <v>6489</v>
      </c>
      <c r="F75" s="812">
        <v>0.74</v>
      </c>
      <c r="G75" s="812">
        <v>7.7</v>
      </c>
      <c r="H75" s="812">
        <v>1197</v>
      </c>
    </row>
    <row r="76" spans="1:8" ht="15.75">
      <c r="A76" s="812">
        <v>68</v>
      </c>
      <c r="B76" s="812">
        <v>1010.528</v>
      </c>
      <c r="C76" s="812">
        <v>0.49</v>
      </c>
      <c r="D76" s="812">
        <v>5.0999999999999996</v>
      </c>
      <c r="E76" s="812">
        <v>6494</v>
      </c>
      <c r="F76" s="812">
        <v>1.1499999999999999</v>
      </c>
      <c r="G76" s="812">
        <v>11.6</v>
      </c>
      <c r="H76" s="812">
        <v>1209</v>
      </c>
    </row>
    <row r="77" spans="1:8" ht="15.75">
      <c r="A77" s="812">
        <v>69</v>
      </c>
      <c r="B77" s="812">
        <v>1022.723</v>
      </c>
      <c r="C77" s="812">
        <v>1.36</v>
      </c>
      <c r="D77" s="812">
        <v>17.5</v>
      </c>
      <c r="E77" s="812">
        <v>6511</v>
      </c>
      <c r="F77" s="812">
        <v>1.06</v>
      </c>
      <c r="G77" s="812">
        <v>13.5</v>
      </c>
      <c r="H77" s="812">
        <v>1222</v>
      </c>
    </row>
    <row r="78" spans="1:8" ht="15.75">
      <c r="A78" s="812">
        <v>70</v>
      </c>
      <c r="B78" s="812">
        <v>1036.088</v>
      </c>
      <c r="C78" s="812">
        <v>0.47</v>
      </c>
      <c r="D78" s="812">
        <v>7.4</v>
      </c>
      <c r="E78" s="812">
        <v>6519</v>
      </c>
      <c r="F78" s="812">
        <v>3.06</v>
      </c>
      <c r="G78" s="812">
        <v>48.3</v>
      </c>
      <c r="H78" s="812">
        <v>1270</v>
      </c>
    </row>
    <row r="79" spans="1:8" ht="15.75">
      <c r="A79" s="812">
        <v>71</v>
      </c>
      <c r="B79" s="812">
        <v>1054.2940000000001</v>
      </c>
      <c r="C79" s="812">
        <v>0.49</v>
      </c>
      <c r="D79" s="812">
        <v>10.199999999999999</v>
      </c>
      <c r="E79" s="812">
        <v>6529</v>
      </c>
      <c r="F79" s="812">
        <v>2.41</v>
      </c>
      <c r="G79" s="812">
        <v>49.9</v>
      </c>
      <c r="H79" s="812">
        <v>1320</v>
      </c>
    </row>
    <row r="80" spans="1:8" ht="15.75">
      <c r="A80" s="812">
        <v>72</v>
      </c>
      <c r="B80" s="812">
        <v>1077.5340000000001</v>
      </c>
      <c r="C80" s="812">
        <v>4.79</v>
      </c>
      <c r="D80" s="812">
        <v>95.3</v>
      </c>
      <c r="E80" s="812">
        <v>6624</v>
      </c>
      <c r="F80" s="812">
        <v>0</v>
      </c>
      <c r="G80" s="812">
        <v>0</v>
      </c>
      <c r="H80" s="812">
        <v>1320</v>
      </c>
    </row>
    <row r="81" spans="1:8" ht="15.75">
      <c r="A81" s="812">
        <v>73</v>
      </c>
      <c r="B81" s="812">
        <v>1094.0619999999999</v>
      </c>
      <c r="C81" s="812">
        <v>1.85</v>
      </c>
      <c r="D81" s="812">
        <v>27.6</v>
      </c>
      <c r="E81" s="812">
        <v>6652</v>
      </c>
      <c r="F81" s="812">
        <v>0.3</v>
      </c>
      <c r="G81" s="812">
        <v>4.4000000000000004</v>
      </c>
      <c r="H81" s="812">
        <v>1325</v>
      </c>
    </row>
    <row r="82" spans="1:8" ht="15.75">
      <c r="A82" s="812">
        <v>74</v>
      </c>
      <c r="B82" s="812">
        <v>1107.44</v>
      </c>
      <c r="C82" s="812">
        <v>0.62</v>
      </c>
      <c r="D82" s="812">
        <v>9.6999999999999993</v>
      </c>
      <c r="E82" s="812">
        <v>6661</v>
      </c>
      <c r="F82" s="812">
        <v>1.29</v>
      </c>
      <c r="G82" s="812">
        <v>21.5</v>
      </c>
      <c r="H82" s="812">
        <v>1346</v>
      </c>
    </row>
    <row r="83" spans="1:8" ht="15.75">
      <c r="A83" s="812">
        <v>75</v>
      </c>
      <c r="B83" s="812">
        <v>1126.79</v>
      </c>
      <c r="C83" s="812">
        <v>6.57</v>
      </c>
      <c r="D83" s="812">
        <v>99</v>
      </c>
      <c r="E83" s="812">
        <v>6760</v>
      </c>
      <c r="F83" s="812">
        <v>1.06</v>
      </c>
      <c r="G83" s="812">
        <v>17</v>
      </c>
      <c r="H83" s="812">
        <v>1363</v>
      </c>
    </row>
    <row r="84" spans="1:8" ht="15.75">
      <c r="A84" s="812">
        <v>76</v>
      </c>
      <c r="B84" s="812">
        <v>1138.951</v>
      </c>
      <c r="C84" s="812">
        <v>0.38</v>
      </c>
      <c r="D84" s="812">
        <v>4.2</v>
      </c>
      <c r="E84" s="812">
        <v>6765</v>
      </c>
      <c r="F84" s="812">
        <v>1.72</v>
      </c>
      <c r="G84" s="812">
        <v>18.600000000000001</v>
      </c>
      <c r="H84" s="812">
        <v>1382</v>
      </c>
    </row>
    <row r="85" spans="1:8" ht="15.75">
      <c r="A85" s="812">
        <v>77</v>
      </c>
      <c r="B85" s="812">
        <v>1148.4770000000001</v>
      </c>
      <c r="C85" s="812">
        <v>0.35</v>
      </c>
      <c r="D85" s="812">
        <v>2.7</v>
      </c>
      <c r="E85" s="812">
        <v>6767</v>
      </c>
      <c r="F85" s="812">
        <v>1.07</v>
      </c>
      <c r="G85" s="812">
        <v>7.8</v>
      </c>
      <c r="H85" s="812">
        <v>1390</v>
      </c>
    </row>
    <row r="86" spans="1:8" ht="15.75">
      <c r="A86" s="812">
        <v>78</v>
      </c>
      <c r="B86" s="812">
        <v>1153.3399999999999</v>
      </c>
      <c r="C86" s="812">
        <v>0.28000000000000003</v>
      </c>
      <c r="D86" s="812">
        <v>1.4</v>
      </c>
      <c r="E86" s="812">
        <v>6769</v>
      </c>
      <c r="F86" s="812">
        <v>0.27</v>
      </c>
      <c r="G86" s="812">
        <v>1.3</v>
      </c>
      <c r="H86" s="812">
        <v>1391</v>
      </c>
    </row>
    <row r="87" spans="1:8" ht="15.75">
      <c r="A87" s="812">
        <v>79</v>
      </c>
      <c r="B87" s="812">
        <v>1158.252</v>
      </c>
      <c r="C87" s="812">
        <v>0.57999999999999996</v>
      </c>
      <c r="D87" s="812">
        <v>5.4</v>
      </c>
      <c r="E87" s="812">
        <v>6774</v>
      </c>
      <c r="F87" s="812">
        <v>0.33</v>
      </c>
      <c r="G87" s="812">
        <v>2.9</v>
      </c>
      <c r="H87" s="812">
        <v>1394</v>
      </c>
    </row>
    <row r="88" spans="1:8" ht="15.75">
      <c r="A88" s="812">
        <v>80</v>
      </c>
      <c r="B88" s="812">
        <v>1170.81</v>
      </c>
      <c r="C88" s="812">
        <v>2.08</v>
      </c>
      <c r="D88" s="812">
        <v>29.9</v>
      </c>
      <c r="E88" s="812">
        <v>6804</v>
      </c>
      <c r="F88" s="812">
        <v>0.86</v>
      </c>
      <c r="G88" s="812">
        <v>11.7</v>
      </c>
      <c r="H88" s="812">
        <v>1406</v>
      </c>
    </row>
    <row r="89" spans="1:8" ht="15.75">
      <c r="A89" s="812">
        <v>81</v>
      </c>
      <c r="B89" s="812">
        <v>1185.5740000000001</v>
      </c>
      <c r="C89" s="812">
        <v>1.92</v>
      </c>
      <c r="D89" s="812">
        <v>33.700000000000003</v>
      </c>
      <c r="E89" s="812">
        <v>6838</v>
      </c>
      <c r="F89" s="812">
        <v>0.3</v>
      </c>
      <c r="G89" s="812">
        <v>5.3</v>
      </c>
      <c r="H89" s="812">
        <v>1411</v>
      </c>
    </row>
    <row r="90" spans="1:8" ht="15.75">
      <c r="A90" s="812">
        <v>82</v>
      </c>
      <c r="B90" s="812">
        <v>1205.7729999999999</v>
      </c>
      <c r="C90" s="812">
        <v>1.39</v>
      </c>
      <c r="D90" s="812">
        <v>24.7</v>
      </c>
      <c r="E90" s="812">
        <v>6862</v>
      </c>
      <c r="F90" s="812">
        <v>0.55000000000000004</v>
      </c>
      <c r="G90" s="812">
        <v>9.9</v>
      </c>
      <c r="H90" s="812">
        <v>1421</v>
      </c>
    </row>
    <row r="91" spans="1:8" ht="15.75">
      <c r="A91" s="812">
        <v>83</v>
      </c>
      <c r="B91" s="812">
        <v>1221.21</v>
      </c>
      <c r="C91" s="812">
        <v>0.77</v>
      </c>
      <c r="D91" s="812">
        <v>10.9</v>
      </c>
      <c r="E91" s="812">
        <v>6873</v>
      </c>
      <c r="F91" s="812">
        <v>1.98</v>
      </c>
      <c r="G91" s="812">
        <v>29.3</v>
      </c>
      <c r="H91" s="812">
        <v>1450</v>
      </c>
    </row>
    <row r="92" spans="1:8" ht="15.75">
      <c r="A92" s="812">
        <v>84</v>
      </c>
      <c r="B92" s="812">
        <v>1235.2529999999999</v>
      </c>
      <c r="C92" s="812">
        <v>0.96</v>
      </c>
      <c r="D92" s="812">
        <v>14.3</v>
      </c>
      <c r="E92" s="812">
        <v>6888</v>
      </c>
      <c r="F92" s="812">
        <v>1</v>
      </c>
      <c r="G92" s="812">
        <v>15</v>
      </c>
      <c r="H92" s="812">
        <v>1465</v>
      </c>
    </row>
    <row r="93" spans="1:8" ht="15.75">
      <c r="A93" s="812">
        <v>85</v>
      </c>
      <c r="B93" s="812">
        <v>1251.135</v>
      </c>
      <c r="C93" s="812">
        <v>21.93</v>
      </c>
      <c r="D93" s="812">
        <v>374.1</v>
      </c>
      <c r="E93" s="812">
        <v>7262</v>
      </c>
      <c r="F93" s="812">
        <v>0.75</v>
      </c>
      <c r="G93" s="812">
        <v>11.5</v>
      </c>
      <c r="H93" s="812">
        <v>1476</v>
      </c>
    </row>
    <row r="94" spans="1:8" ht="15.75">
      <c r="A94" s="812">
        <v>86</v>
      </c>
      <c r="B94" s="812">
        <v>1266.56</v>
      </c>
      <c r="C94" s="812">
        <v>19.32</v>
      </c>
      <c r="D94" s="812">
        <v>308</v>
      </c>
      <c r="E94" s="812">
        <v>7570</v>
      </c>
      <c r="F94" s="812">
        <v>3.1</v>
      </c>
      <c r="G94" s="812">
        <v>47.3</v>
      </c>
      <c r="H94" s="812">
        <v>1524</v>
      </c>
    </row>
    <row r="95" spans="1:8" ht="15.75">
      <c r="A95" s="812">
        <v>87</v>
      </c>
      <c r="B95" s="812">
        <v>1281.8309999999999</v>
      </c>
      <c r="C95" s="812">
        <v>16.579999999999998</v>
      </c>
      <c r="D95" s="812">
        <v>254.9</v>
      </c>
      <c r="E95" s="812">
        <v>7824</v>
      </c>
      <c r="F95" s="812">
        <v>1.9</v>
      </c>
      <c r="G95" s="812">
        <v>29.2</v>
      </c>
      <c r="H95" s="812">
        <v>1553</v>
      </c>
    </row>
    <row r="96" spans="1:8" ht="15.75">
      <c r="A96" s="812">
        <v>88</v>
      </c>
      <c r="B96" s="812">
        <v>1297.405</v>
      </c>
      <c r="C96" s="812">
        <v>2.91</v>
      </c>
      <c r="D96" s="812">
        <v>40.9</v>
      </c>
      <c r="E96" s="812">
        <v>7865</v>
      </c>
      <c r="F96" s="812">
        <v>0</v>
      </c>
      <c r="G96" s="812">
        <v>0</v>
      </c>
      <c r="H96" s="812">
        <v>1553</v>
      </c>
    </row>
    <row r="97" spans="1:8" ht="15.75">
      <c r="A97" s="812">
        <v>89</v>
      </c>
      <c r="B97" s="812">
        <v>1310.414</v>
      </c>
      <c r="C97" s="812">
        <v>2.98</v>
      </c>
      <c r="D97" s="812">
        <v>30.3</v>
      </c>
      <c r="E97" s="812">
        <v>7896</v>
      </c>
      <c r="F97" s="812">
        <v>0.91</v>
      </c>
      <c r="G97" s="812">
        <v>10.8</v>
      </c>
      <c r="H97" s="812">
        <v>1564</v>
      </c>
    </row>
    <row r="98" spans="1:8" ht="15.75">
      <c r="A98" s="812">
        <v>90</v>
      </c>
      <c r="B98" s="812">
        <v>1319.009</v>
      </c>
      <c r="C98" s="812">
        <v>10.49</v>
      </c>
      <c r="D98" s="812">
        <v>85.1</v>
      </c>
      <c r="E98" s="812">
        <v>7981</v>
      </c>
      <c r="F98" s="812">
        <v>0</v>
      </c>
      <c r="G98" s="812">
        <v>0</v>
      </c>
      <c r="H98" s="812">
        <v>1564</v>
      </c>
    </row>
    <row r="99" spans="1:8" ht="15.75">
      <c r="A99" s="812">
        <v>91</v>
      </c>
      <c r="B99" s="812">
        <v>1329.452</v>
      </c>
      <c r="C99" s="812">
        <v>9.99</v>
      </c>
      <c r="D99" s="812">
        <v>93.7</v>
      </c>
      <c r="E99" s="812">
        <v>8075</v>
      </c>
      <c r="F99" s="812">
        <v>0.96</v>
      </c>
      <c r="G99" s="812">
        <v>10.8</v>
      </c>
      <c r="H99" s="812">
        <v>1575</v>
      </c>
    </row>
    <row r="100" spans="1:8" ht="15.75">
      <c r="A100" s="812">
        <v>92</v>
      </c>
      <c r="B100" s="812">
        <v>1341.5039999999999</v>
      </c>
      <c r="C100" s="812">
        <v>14.23</v>
      </c>
      <c r="D100" s="812">
        <v>172.1</v>
      </c>
      <c r="E100" s="812">
        <v>8247</v>
      </c>
      <c r="F100" s="812">
        <v>3.12</v>
      </c>
      <c r="G100" s="812">
        <v>41.3</v>
      </c>
      <c r="H100" s="812">
        <v>1616</v>
      </c>
    </row>
    <row r="101" spans="1:8" ht="15.75">
      <c r="A101" s="812">
        <v>93</v>
      </c>
      <c r="B101" s="812">
        <v>1355.8689999999999</v>
      </c>
      <c r="C101" s="812">
        <v>16.03</v>
      </c>
      <c r="D101" s="812">
        <v>222.9</v>
      </c>
      <c r="E101" s="812">
        <v>8470</v>
      </c>
      <c r="F101" s="812">
        <v>0.27</v>
      </c>
      <c r="G101" s="812">
        <v>3.8</v>
      </c>
      <c r="H101" s="812">
        <v>1620</v>
      </c>
    </row>
    <row r="102" spans="1:8" ht="15.75">
      <c r="A102" s="812">
        <v>94</v>
      </c>
      <c r="B102" s="812">
        <v>1369.3130000000001</v>
      </c>
      <c r="C102" s="812">
        <v>13.9</v>
      </c>
      <c r="D102" s="812">
        <v>192.3</v>
      </c>
      <c r="E102" s="812">
        <v>8662</v>
      </c>
      <c r="F102" s="812">
        <v>0.72</v>
      </c>
      <c r="G102" s="812">
        <v>9.8000000000000007</v>
      </c>
      <c r="H102" s="812">
        <v>1629</v>
      </c>
    </row>
    <row r="103" spans="1:8" ht="15.75">
      <c r="A103" s="812">
        <v>95</v>
      </c>
      <c r="B103" s="812">
        <v>1382.8610000000001</v>
      </c>
      <c r="C103" s="812">
        <v>23.73</v>
      </c>
      <c r="D103" s="812">
        <v>315.7</v>
      </c>
      <c r="E103" s="812">
        <v>8978</v>
      </c>
      <c r="F103" s="812">
        <v>0.63</v>
      </c>
      <c r="G103" s="812">
        <v>7.2</v>
      </c>
      <c r="H103" s="812">
        <v>1637</v>
      </c>
    </row>
    <row r="104" spans="1:8" ht="15.75">
      <c r="A104" s="812">
        <v>96</v>
      </c>
      <c r="B104" s="812">
        <v>1391.7919999999999</v>
      </c>
      <c r="C104" s="812">
        <v>7.65</v>
      </c>
      <c r="D104" s="812">
        <v>75</v>
      </c>
      <c r="E104" s="812">
        <v>9053</v>
      </c>
      <c r="F104" s="812">
        <v>1.05</v>
      </c>
      <c r="G104" s="812">
        <v>8.6999999999999993</v>
      </c>
      <c r="H104" s="812">
        <v>1645</v>
      </c>
    </row>
    <row r="105" spans="1:8" ht="15.75">
      <c r="A105" s="812">
        <v>97</v>
      </c>
      <c r="B105" s="812">
        <v>1398.712</v>
      </c>
      <c r="C105" s="812">
        <v>0.11</v>
      </c>
      <c r="D105" s="812">
        <v>0.8</v>
      </c>
      <c r="E105" s="812">
        <v>9053</v>
      </c>
      <c r="F105" s="812">
        <v>0.69</v>
      </c>
      <c r="G105" s="812">
        <v>5</v>
      </c>
      <c r="H105" s="812">
        <v>1650</v>
      </c>
    </row>
    <row r="106" spans="1:8" ht="15.75">
      <c r="A106" s="812">
        <v>98</v>
      </c>
      <c r="B106" s="812">
        <v>1406.1859999999999</v>
      </c>
      <c r="C106" s="812">
        <v>2.48</v>
      </c>
      <c r="D106" s="812">
        <v>26.6</v>
      </c>
      <c r="E106" s="812">
        <v>9080</v>
      </c>
      <c r="F106" s="812">
        <v>0</v>
      </c>
      <c r="G106" s="812">
        <v>0</v>
      </c>
      <c r="H106" s="812">
        <v>1650</v>
      </c>
    </row>
    <row r="107" spans="1:8" ht="15.75">
      <c r="A107" s="812">
        <v>99</v>
      </c>
      <c r="B107" s="812">
        <v>1420.0340000000001</v>
      </c>
      <c r="C107" s="812">
        <v>5.8</v>
      </c>
      <c r="D107" s="812">
        <v>73.099999999999994</v>
      </c>
      <c r="E107" s="812">
        <v>9153</v>
      </c>
      <c r="F107" s="812">
        <v>0.38</v>
      </c>
      <c r="G107" s="812">
        <v>4.8</v>
      </c>
      <c r="H107" s="812">
        <v>1655</v>
      </c>
    </row>
    <row r="108" spans="1:8" ht="15.75">
      <c r="A108" s="812">
        <v>100</v>
      </c>
      <c r="B108" s="812">
        <v>1431.5219999999999</v>
      </c>
      <c r="C108" s="812">
        <v>0.19</v>
      </c>
      <c r="D108" s="812">
        <v>2.2000000000000002</v>
      </c>
      <c r="E108" s="812">
        <v>9155</v>
      </c>
      <c r="F108" s="812">
        <v>2.15</v>
      </c>
      <c r="G108" s="812">
        <v>25.8</v>
      </c>
      <c r="H108" s="812">
        <v>1681</v>
      </c>
    </row>
    <row r="109" spans="1:8" ht="15.75">
      <c r="A109" s="812">
        <v>101</v>
      </c>
      <c r="B109" s="812">
        <v>1443.876</v>
      </c>
      <c r="C109" s="812">
        <v>0.18</v>
      </c>
      <c r="D109" s="812">
        <v>2.1</v>
      </c>
      <c r="E109" s="812">
        <v>9157</v>
      </c>
      <c r="F109" s="812">
        <v>1.52</v>
      </c>
      <c r="G109" s="812">
        <v>20.2</v>
      </c>
      <c r="H109" s="812">
        <v>1701</v>
      </c>
    </row>
    <row r="110" spans="1:8" ht="15.75">
      <c r="A110" s="812">
        <v>102</v>
      </c>
      <c r="B110" s="812">
        <v>1457.471</v>
      </c>
      <c r="C110" s="812">
        <v>25.79</v>
      </c>
      <c r="D110" s="812">
        <v>307.10000000000002</v>
      </c>
      <c r="E110" s="812">
        <v>9464</v>
      </c>
      <c r="F110" s="812">
        <v>0.77</v>
      </c>
      <c r="G110" s="812">
        <v>9.9</v>
      </c>
      <c r="H110" s="812">
        <v>1711</v>
      </c>
    </row>
    <row r="111" spans="1:8" ht="15.75">
      <c r="A111" s="812">
        <v>103</v>
      </c>
      <c r="B111" s="812">
        <v>1469.2629999999999</v>
      </c>
      <c r="C111" s="812">
        <v>32.74</v>
      </c>
      <c r="D111" s="812">
        <v>427.8</v>
      </c>
      <c r="E111" s="812">
        <v>9892</v>
      </c>
      <c r="F111" s="812">
        <v>0.05</v>
      </c>
      <c r="G111" s="812">
        <v>0.7</v>
      </c>
      <c r="H111" s="812">
        <v>1712</v>
      </c>
    </row>
    <row r="112" spans="1:8" ht="15.75">
      <c r="A112" s="812">
        <v>104</v>
      </c>
      <c r="B112" s="812">
        <v>1483.6110000000001</v>
      </c>
      <c r="C112" s="812">
        <v>14.91</v>
      </c>
      <c r="D112" s="812">
        <v>199.3</v>
      </c>
      <c r="E112" s="812">
        <v>10092</v>
      </c>
      <c r="F112" s="812">
        <v>0</v>
      </c>
      <c r="G112" s="812">
        <v>0</v>
      </c>
      <c r="H112" s="812">
        <v>1712</v>
      </c>
    </row>
    <row r="113" spans="1:8" ht="15.75">
      <c r="A113" s="812">
        <v>105</v>
      </c>
      <c r="B113" s="812">
        <v>1495.999</v>
      </c>
      <c r="C113" s="812">
        <v>6.48</v>
      </c>
      <c r="D113" s="812">
        <v>81.3</v>
      </c>
      <c r="E113" s="812">
        <v>10173</v>
      </c>
      <c r="F113" s="812">
        <v>0.24</v>
      </c>
      <c r="G113" s="812">
        <v>3</v>
      </c>
      <c r="H113" s="812">
        <v>1715</v>
      </c>
    </row>
    <row r="114" spans="1:8" ht="15.75">
      <c r="A114" s="812">
        <v>106</v>
      </c>
      <c r="B114" s="812">
        <v>1508.713</v>
      </c>
      <c r="C114" s="812">
        <v>2.04</v>
      </c>
      <c r="D114" s="812">
        <v>26.8</v>
      </c>
      <c r="E114" s="812">
        <v>10200</v>
      </c>
      <c r="F114" s="812">
        <v>0.48</v>
      </c>
      <c r="G114" s="812">
        <v>6.3</v>
      </c>
      <c r="H114" s="812">
        <v>1721</v>
      </c>
    </row>
    <row r="115" spans="1:8" ht="15.75">
      <c r="A115" s="812">
        <v>107</v>
      </c>
      <c r="B115" s="812">
        <v>1522.326</v>
      </c>
      <c r="C115" s="812">
        <v>10.64</v>
      </c>
      <c r="D115" s="812">
        <v>123.1</v>
      </c>
      <c r="E115" s="812">
        <v>10323</v>
      </c>
      <c r="F115" s="812">
        <v>1.69</v>
      </c>
      <c r="G115" s="812">
        <v>19.100000000000001</v>
      </c>
      <c r="H115" s="812">
        <v>1740</v>
      </c>
    </row>
    <row r="116" spans="1:8" ht="15.75">
      <c r="A116" s="812">
        <v>108</v>
      </c>
      <c r="B116" s="812">
        <v>1531.4369999999999</v>
      </c>
      <c r="C116" s="812">
        <v>22.72</v>
      </c>
      <c r="D116" s="812">
        <v>194.9</v>
      </c>
      <c r="E116" s="812">
        <v>10518</v>
      </c>
      <c r="F116" s="812">
        <v>1.25</v>
      </c>
      <c r="G116" s="812">
        <v>8.6</v>
      </c>
      <c r="H116" s="812">
        <v>1749</v>
      </c>
    </row>
    <row r="117" spans="1:8" ht="15.75">
      <c r="A117" s="812">
        <v>109</v>
      </c>
      <c r="B117" s="812">
        <v>1537.0060000000001</v>
      </c>
      <c r="C117" s="812">
        <v>26.84</v>
      </c>
      <c r="D117" s="812">
        <v>229.5</v>
      </c>
      <c r="E117" s="812">
        <v>10747</v>
      </c>
      <c r="F117" s="812">
        <v>0.71</v>
      </c>
      <c r="G117" s="812">
        <v>4.9000000000000004</v>
      </c>
      <c r="H117" s="812">
        <v>1754</v>
      </c>
    </row>
    <row r="118" spans="1:8" ht="15.75">
      <c r="A118" s="812">
        <v>110</v>
      </c>
      <c r="B118" s="812">
        <v>1546.0830000000001</v>
      </c>
      <c r="C118" s="812">
        <v>21.96</v>
      </c>
      <c r="D118" s="812">
        <v>191.2</v>
      </c>
      <c r="E118" s="812">
        <v>10938</v>
      </c>
      <c r="F118" s="812">
        <v>0.71</v>
      </c>
      <c r="G118" s="812">
        <v>6</v>
      </c>
      <c r="H118" s="812">
        <v>1760</v>
      </c>
    </row>
    <row r="119" spans="1:8" ht="15.75">
      <c r="A119" s="812">
        <v>111</v>
      </c>
      <c r="B119" s="812">
        <v>1554.0530000000001</v>
      </c>
      <c r="C119" s="812">
        <v>30.34</v>
      </c>
      <c r="D119" s="812">
        <v>229.9</v>
      </c>
      <c r="E119" s="812">
        <v>11168</v>
      </c>
      <c r="F119" s="812">
        <v>0.9</v>
      </c>
      <c r="G119" s="812">
        <v>6.8</v>
      </c>
      <c r="H119" s="812">
        <v>1766</v>
      </c>
    </row>
    <row r="120" spans="1:8" ht="15.75">
      <c r="A120" s="812">
        <v>112</v>
      </c>
      <c r="B120" s="812">
        <v>1561.2339999999999</v>
      </c>
      <c r="C120" s="812">
        <v>14.99</v>
      </c>
      <c r="D120" s="812">
        <v>88.9</v>
      </c>
      <c r="E120" s="812">
        <v>11257</v>
      </c>
      <c r="F120" s="812">
        <v>1.86</v>
      </c>
      <c r="G120" s="812">
        <v>12.9</v>
      </c>
      <c r="H120" s="812">
        <v>1779</v>
      </c>
    </row>
    <row r="121" spans="1:8" ht="15.75">
      <c r="A121" s="812">
        <v>113</v>
      </c>
      <c r="B121" s="812">
        <v>1567.7260000000001</v>
      </c>
      <c r="C121" s="812">
        <v>12.61</v>
      </c>
      <c r="D121" s="812">
        <v>49.9</v>
      </c>
      <c r="E121" s="812">
        <v>11307</v>
      </c>
      <c r="F121" s="812">
        <v>2.68</v>
      </c>
      <c r="G121" s="812">
        <v>20.6</v>
      </c>
      <c r="H121" s="812">
        <v>1800</v>
      </c>
    </row>
    <row r="122" spans="1:8" ht="15.75">
      <c r="A122" s="812">
        <v>114</v>
      </c>
      <c r="B122" s="812">
        <v>1575.2339999999999</v>
      </c>
      <c r="C122" s="812">
        <v>31.64</v>
      </c>
      <c r="D122" s="812">
        <v>225.3</v>
      </c>
      <c r="E122" s="812">
        <v>11532</v>
      </c>
      <c r="F122" s="812">
        <v>1.47</v>
      </c>
      <c r="G122" s="812">
        <v>12.2</v>
      </c>
      <c r="H122" s="812">
        <v>1812</v>
      </c>
    </row>
    <row r="123" spans="1:8" ht="15.75">
      <c r="A123" s="812">
        <v>115</v>
      </c>
      <c r="B123" s="812">
        <v>1583.9280000000001</v>
      </c>
      <c r="C123" s="812">
        <v>50.02</v>
      </c>
      <c r="D123" s="812">
        <v>457.5</v>
      </c>
      <c r="E123" s="812">
        <v>11990</v>
      </c>
      <c r="F123" s="812">
        <v>0.48</v>
      </c>
      <c r="G123" s="812">
        <v>4.4000000000000004</v>
      </c>
      <c r="H123" s="812">
        <v>1817</v>
      </c>
    </row>
    <row r="124" spans="1:8" ht="15.75">
      <c r="A124" s="812">
        <v>116</v>
      </c>
      <c r="B124" s="812">
        <v>1593.5250000000001</v>
      </c>
      <c r="C124" s="812">
        <v>28.16</v>
      </c>
      <c r="D124" s="812">
        <v>248.8</v>
      </c>
      <c r="E124" s="812">
        <v>12239</v>
      </c>
      <c r="F124" s="812">
        <v>0.26</v>
      </c>
      <c r="G124" s="812">
        <v>2.1</v>
      </c>
      <c r="H124" s="812">
        <v>1819</v>
      </c>
    </row>
    <row r="125" spans="1:8" ht="15.75">
      <c r="A125" s="812">
        <v>117</v>
      </c>
      <c r="B125" s="812">
        <v>1600.413</v>
      </c>
      <c r="C125" s="812">
        <v>1.58</v>
      </c>
      <c r="D125" s="812">
        <v>13.9</v>
      </c>
      <c r="E125" s="812">
        <v>12253</v>
      </c>
      <c r="F125" s="812">
        <v>2.4500000000000002</v>
      </c>
      <c r="G125" s="812">
        <v>17.600000000000001</v>
      </c>
      <c r="H125" s="812">
        <v>1836</v>
      </c>
    </row>
    <row r="126" spans="1:8" ht="15.75">
      <c r="A126" s="812">
        <v>118</v>
      </c>
      <c r="B126" s="812">
        <v>1607.952</v>
      </c>
      <c r="C126" s="812">
        <v>0.13</v>
      </c>
      <c r="D126" s="812">
        <v>1.1000000000000001</v>
      </c>
      <c r="E126" s="812">
        <v>12254</v>
      </c>
      <c r="F126" s="812">
        <v>1.79</v>
      </c>
      <c r="G126" s="812">
        <v>14.5</v>
      </c>
      <c r="H126" s="812">
        <v>1851</v>
      </c>
    </row>
    <row r="127" spans="1:8" ht="15.75">
      <c r="A127" s="812">
        <v>119</v>
      </c>
      <c r="B127" s="812">
        <v>1616.7760000000001</v>
      </c>
      <c r="C127" s="812">
        <v>22.71</v>
      </c>
      <c r="D127" s="812">
        <v>187.7</v>
      </c>
      <c r="E127" s="812">
        <v>12441</v>
      </c>
      <c r="F127" s="812">
        <v>0.67</v>
      </c>
      <c r="G127" s="812">
        <v>5.5</v>
      </c>
      <c r="H127" s="812">
        <v>1856</v>
      </c>
    </row>
    <row r="128" spans="1:8" ht="15.75">
      <c r="A128" s="812">
        <v>120</v>
      </c>
      <c r="B128" s="812">
        <v>1624.482</v>
      </c>
      <c r="C128" s="812">
        <v>27.83</v>
      </c>
      <c r="D128" s="812">
        <v>229.1</v>
      </c>
      <c r="E128" s="812">
        <v>12670</v>
      </c>
      <c r="F128" s="812">
        <v>0.41</v>
      </c>
      <c r="G128" s="812">
        <v>3.6</v>
      </c>
      <c r="H128" s="812">
        <v>1860</v>
      </c>
    </row>
    <row r="129" spans="1:8" ht="15.75">
      <c r="A129" s="812">
        <v>121</v>
      </c>
      <c r="B129" s="812">
        <v>1633.9010000000001</v>
      </c>
      <c r="C129" s="812">
        <v>15.53</v>
      </c>
      <c r="D129" s="812">
        <v>136.80000000000001</v>
      </c>
      <c r="E129" s="812">
        <v>12807</v>
      </c>
      <c r="F129" s="812">
        <v>1.42</v>
      </c>
      <c r="G129" s="812">
        <v>16.5</v>
      </c>
      <c r="H129" s="812">
        <v>1876</v>
      </c>
    </row>
    <row r="130" spans="1:8" ht="15.75">
      <c r="A130" s="812">
        <v>122</v>
      </c>
      <c r="B130" s="812">
        <v>1646.93</v>
      </c>
      <c r="C130" s="812">
        <v>21.23</v>
      </c>
      <c r="D130" s="812">
        <v>295.89999999999998</v>
      </c>
      <c r="E130" s="812">
        <v>13103</v>
      </c>
      <c r="F130" s="812">
        <v>1.37</v>
      </c>
      <c r="G130" s="812">
        <v>19.899999999999999</v>
      </c>
      <c r="H130" s="812">
        <v>1896</v>
      </c>
    </row>
    <row r="131" spans="1:8" ht="15.75">
      <c r="A131" s="812">
        <v>123</v>
      </c>
      <c r="B131" s="812">
        <v>1662.7329999999999</v>
      </c>
      <c r="C131" s="812">
        <v>1.57</v>
      </c>
      <c r="D131" s="812">
        <v>25.3</v>
      </c>
      <c r="E131" s="812">
        <v>13128</v>
      </c>
      <c r="F131" s="812">
        <v>0.81</v>
      </c>
      <c r="G131" s="812">
        <v>13</v>
      </c>
      <c r="H131" s="812">
        <v>1909</v>
      </c>
    </row>
    <row r="132" spans="1:8" ht="15.75">
      <c r="A132" s="812">
        <v>124</v>
      </c>
      <c r="B132" s="812">
        <v>1679.181</v>
      </c>
      <c r="C132" s="812">
        <v>12.19</v>
      </c>
      <c r="D132" s="812">
        <v>196.2</v>
      </c>
      <c r="E132" s="812">
        <v>13325</v>
      </c>
      <c r="F132" s="812">
        <v>0.81</v>
      </c>
      <c r="G132" s="812">
        <v>13</v>
      </c>
      <c r="H132" s="812">
        <v>1922</v>
      </c>
    </row>
    <row r="133" spans="1:8" ht="15.75">
      <c r="A133" s="812">
        <v>125</v>
      </c>
      <c r="B133" s="812">
        <v>1694.92</v>
      </c>
      <c r="C133" s="812">
        <v>1.61</v>
      </c>
      <c r="D133" s="812">
        <v>23.1</v>
      </c>
      <c r="E133" s="812">
        <v>13348</v>
      </c>
      <c r="F133" s="812">
        <v>0.12</v>
      </c>
      <c r="G133" s="812">
        <v>1.7</v>
      </c>
      <c r="H133" s="812">
        <v>1924</v>
      </c>
    </row>
    <row r="134" spans="1:8" ht="15.75">
      <c r="A134" s="812">
        <v>126</v>
      </c>
      <c r="B134" s="812">
        <v>1707.9469999999999</v>
      </c>
      <c r="C134" s="812">
        <v>0.69</v>
      </c>
      <c r="D134" s="812">
        <v>8.1999999999999993</v>
      </c>
      <c r="E134" s="812">
        <v>13356</v>
      </c>
      <c r="F134" s="812">
        <v>0.47</v>
      </c>
      <c r="G134" s="812">
        <v>6.1</v>
      </c>
      <c r="H134" s="812">
        <v>1930</v>
      </c>
    </row>
    <row r="135" spans="1:8" ht="15.75">
      <c r="A135" s="812">
        <v>127</v>
      </c>
      <c r="B135" s="812">
        <v>1720.04</v>
      </c>
      <c r="C135" s="812">
        <v>2.25</v>
      </c>
      <c r="D135" s="812">
        <v>23.5</v>
      </c>
      <c r="E135" s="812">
        <v>13379</v>
      </c>
      <c r="F135" s="812">
        <v>0.55000000000000004</v>
      </c>
      <c r="G135" s="812">
        <v>5.9</v>
      </c>
      <c r="H135" s="812">
        <v>1936</v>
      </c>
    </row>
    <row r="136" spans="1:8" ht="15.75">
      <c r="A136" s="812">
        <v>128</v>
      </c>
      <c r="B136" s="812">
        <v>1729.25</v>
      </c>
      <c r="C136" s="812">
        <v>0.69</v>
      </c>
      <c r="D136" s="812">
        <v>6.7</v>
      </c>
      <c r="E136" s="812">
        <v>13386</v>
      </c>
      <c r="F136" s="812">
        <v>1.63</v>
      </c>
      <c r="G136" s="812">
        <v>15.8</v>
      </c>
      <c r="H136" s="812">
        <v>1952</v>
      </c>
    </row>
    <row r="137" spans="1:8" ht="15.75">
      <c r="A137" s="812">
        <v>129</v>
      </c>
      <c r="B137" s="812">
        <v>1739.2909999999999</v>
      </c>
      <c r="C137" s="812">
        <v>0.28000000000000003</v>
      </c>
      <c r="D137" s="812">
        <v>2.7</v>
      </c>
      <c r="E137" s="812">
        <v>13389</v>
      </c>
      <c r="F137" s="812">
        <v>3.28</v>
      </c>
      <c r="G137" s="812">
        <v>28.6</v>
      </c>
      <c r="H137" s="812">
        <v>1980</v>
      </c>
    </row>
    <row r="138" spans="1:8" ht="15.75">
      <c r="A138" s="812">
        <v>130</v>
      </c>
      <c r="B138" s="812">
        <v>1746.5170000000001</v>
      </c>
      <c r="C138" s="812">
        <v>26.13</v>
      </c>
      <c r="D138" s="812">
        <v>343.6</v>
      </c>
      <c r="E138" s="812">
        <v>13732</v>
      </c>
      <c r="F138" s="812">
        <v>4.47</v>
      </c>
      <c r="G138" s="812">
        <v>50.2</v>
      </c>
      <c r="H138" s="812">
        <v>2031</v>
      </c>
    </row>
    <row r="139" spans="1:8" ht="15.75">
      <c r="A139" s="812">
        <v>131</v>
      </c>
      <c r="B139" s="812">
        <v>1761.779</v>
      </c>
      <c r="C139" s="812">
        <v>0.22</v>
      </c>
      <c r="D139" s="812">
        <v>3.5</v>
      </c>
      <c r="E139" s="812">
        <v>13736</v>
      </c>
      <c r="F139" s="812">
        <v>3.58</v>
      </c>
      <c r="G139" s="812">
        <v>56.4</v>
      </c>
      <c r="H139" s="812">
        <v>2087</v>
      </c>
    </row>
    <row r="140" spans="1:8" ht="15.75">
      <c r="A140" s="812">
        <v>132</v>
      </c>
      <c r="B140" s="812">
        <v>1778.059</v>
      </c>
      <c r="C140" s="812">
        <v>19.98</v>
      </c>
      <c r="D140" s="812">
        <v>338.8</v>
      </c>
      <c r="E140" s="812">
        <v>14075</v>
      </c>
      <c r="F140" s="812">
        <v>1.01</v>
      </c>
      <c r="G140" s="812">
        <v>17.100000000000001</v>
      </c>
      <c r="H140" s="812">
        <v>2104</v>
      </c>
    </row>
    <row r="141" spans="1:8" ht="15.75">
      <c r="A141" s="812">
        <v>133</v>
      </c>
      <c r="B141" s="812">
        <v>1795.701</v>
      </c>
      <c r="C141" s="812">
        <v>18.82</v>
      </c>
      <c r="D141" s="812">
        <v>302.39999999999998</v>
      </c>
      <c r="E141" s="812">
        <v>14377</v>
      </c>
      <c r="F141" s="812">
        <v>2.0499999999999998</v>
      </c>
      <c r="G141" s="812">
        <v>32.9</v>
      </c>
      <c r="H141" s="812">
        <v>2137</v>
      </c>
    </row>
    <row r="142" spans="1:8" ht="15.75">
      <c r="A142" s="812">
        <v>134</v>
      </c>
      <c r="B142" s="812">
        <v>1810.2070000000001</v>
      </c>
      <c r="C142" s="812">
        <v>0.35</v>
      </c>
      <c r="D142" s="812">
        <v>4.0999999999999996</v>
      </c>
      <c r="E142" s="812">
        <v>14381</v>
      </c>
      <c r="F142" s="812">
        <v>3.23</v>
      </c>
      <c r="G142" s="812">
        <v>38.1</v>
      </c>
      <c r="H142" s="812">
        <v>2175</v>
      </c>
    </row>
    <row r="143" spans="1:8" ht="15.75">
      <c r="A143" s="812">
        <v>135</v>
      </c>
      <c r="B143" s="812">
        <v>1819.2760000000001</v>
      </c>
      <c r="C143" s="812">
        <v>0.28000000000000003</v>
      </c>
      <c r="D143" s="812">
        <v>2.4</v>
      </c>
      <c r="E143" s="812">
        <v>14384</v>
      </c>
      <c r="F143" s="812">
        <v>3</v>
      </c>
      <c r="G143" s="812">
        <v>25.8</v>
      </c>
      <c r="H143" s="812">
        <v>2201</v>
      </c>
    </row>
    <row r="144" spans="1:8" ht="15.75">
      <c r="A144" s="812">
        <v>136</v>
      </c>
      <c r="B144" s="812">
        <v>1827.42</v>
      </c>
      <c r="C144" s="812">
        <v>0.55000000000000004</v>
      </c>
      <c r="D144" s="812">
        <v>4.0999999999999996</v>
      </c>
      <c r="E144" s="812">
        <v>14388</v>
      </c>
      <c r="F144" s="812">
        <v>2.44</v>
      </c>
      <c r="G144" s="812">
        <v>20.5</v>
      </c>
      <c r="H144" s="812">
        <v>2221</v>
      </c>
    </row>
    <row r="145" spans="1:8" ht="15.75">
      <c r="A145" s="812">
        <v>137</v>
      </c>
      <c r="B145" s="812">
        <v>1835.942</v>
      </c>
      <c r="C145" s="812">
        <v>0.99</v>
      </c>
      <c r="D145" s="812">
        <v>5.3</v>
      </c>
      <c r="E145" s="812">
        <v>14393</v>
      </c>
      <c r="F145" s="812">
        <v>1.0900000000000001</v>
      </c>
      <c r="G145" s="812">
        <v>7.2</v>
      </c>
      <c r="H145" s="812">
        <v>2229</v>
      </c>
    </row>
    <row r="146" spans="1:8" ht="15.75">
      <c r="A146" s="812">
        <v>138</v>
      </c>
      <c r="B146" s="812">
        <v>1840.377</v>
      </c>
      <c r="C146" s="812">
        <v>1.1599999999999999</v>
      </c>
      <c r="D146" s="812">
        <v>6.2</v>
      </c>
      <c r="E146" s="812">
        <v>14399</v>
      </c>
      <c r="F146" s="812">
        <v>0.65</v>
      </c>
      <c r="G146" s="812">
        <v>4.2</v>
      </c>
      <c r="H146" s="812">
        <v>2233</v>
      </c>
    </row>
    <row r="147" spans="1:8" ht="15.75">
      <c r="A147" s="812">
        <v>139</v>
      </c>
      <c r="B147" s="812">
        <v>1848.7360000000001</v>
      </c>
      <c r="C147" s="812">
        <v>0.38</v>
      </c>
      <c r="D147" s="812">
        <v>2.9</v>
      </c>
      <c r="E147" s="812">
        <v>14402</v>
      </c>
      <c r="F147" s="812">
        <v>1.67</v>
      </c>
      <c r="G147" s="812">
        <v>15.4</v>
      </c>
      <c r="H147" s="812">
        <v>2248</v>
      </c>
    </row>
    <row r="148" spans="1:8" ht="15.75">
      <c r="A148" s="812">
        <v>140</v>
      </c>
      <c r="B148" s="812">
        <v>1858.6790000000001</v>
      </c>
      <c r="C148" s="812">
        <v>0.14000000000000001</v>
      </c>
      <c r="D148" s="812">
        <v>1.7</v>
      </c>
      <c r="E148" s="812">
        <v>14404</v>
      </c>
      <c r="F148" s="812">
        <v>2.7</v>
      </c>
      <c r="G148" s="812">
        <v>33.5</v>
      </c>
      <c r="H148" s="812">
        <v>2282</v>
      </c>
    </row>
    <row r="149" spans="1:8" ht="15.75">
      <c r="A149" s="812">
        <v>141</v>
      </c>
      <c r="B149" s="812">
        <v>1873.576</v>
      </c>
      <c r="C149" s="812">
        <v>2.89</v>
      </c>
      <c r="D149" s="812">
        <v>35</v>
      </c>
      <c r="E149" s="812">
        <v>14439</v>
      </c>
      <c r="F149" s="812">
        <v>1.56</v>
      </c>
      <c r="G149" s="812">
        <v>18.8</v>
      </c>
      <c r="H149" s="812">
        <v>2301</v>
      </c>
    </row>
    <row r="150" spans="1:8" ht="15.75">
      <c r="A150" s="812">
        <v>142</v>
      </c>
      <c r="B150" s="812">
        <v>1882.6880000000001</v>
      </c>
      <c r="C150" s="812">
        <v>0.72</v>
      </c>
      <c r="D150" s="812">
        <v>4.8</v>
      </c>
      <c r="E150" s="812">
        <v>14444</v>
      </c>
      <c r="F150" s="812">
        <v>0.16</v>
      </c>
      <c r="G150" s="812">
        <v>1.1000000000000001</v>
      </c>
      <c r="H150" s="812">
        <v>2302</v>
      </c>
    </row>
    <row r="151" spans="1:8" ht="15.75">
      <c r="A151" s="812">
        <v>143</v>
      </c>
      <c r="B151" s="812">
        <v>1887.1880000000001</v>
      </c>
      <c r="C151" s="812">
        <v>0.5</v>
      </c>
      <c r="D151" s="812">
        <v>3.1</v>
      </c>
      <c r="E151" s="812">
        <v>14447</v>
      </c>
      <c r="F151" s="812">
        <v>1.3</v>
      </c>
      <c r="G151" s="812">
        <v>6.7</v>
      </c>
      <c r="H151" s="812">
        <v>2308</v>
      </c>
    </row>
    <row r="152" spans="1:8" ht="15.75">
      <c r="A152" s="812">
        <v>144</v>
      </c>
      <c r="B152" s="812">
        <v>1894.183</v>
      </c>
      <c r="C152" s="812">
        <v>0.13</v>
      </c>
      <c r="D152" s="812">
        <v>1.1000000000000001</v>
      </c>
      <c r="E152" s="812">
        <v>14448</v>
      </c>
      <c r="F152" s="812">
        <v>4.9400000000000004</v>
      </c>
      <c r="G152" s="812">
        <v>32.5</v>
      </c>
      <c r="H152" s="812">
        <v>2341</v>
      </c>
    </row>
    <row r="153" spans="1:8" ht="15.75">
      <c r="A153" s="812">
        <v>145</v>
      </c>
      <c r="B153" s="812">
        <v>1901.2370000000001</v>
      </c>
      <c r="C153" s="812">
        <v>0.09</v>
      </c>
      <c r="D153" s="812">
        <v>0.7</v>
      </c>
      <c r="E153" s="812">
        <v>14448</v>
      </c>
      <c r="F153" s="812">
        <v>4.22</v>
      </c>
      <c r="G153" s="812">
        <v>27.3</v>
      </c>
      <c r="H153" s="812">
        <v>2368</v>
      </c>
    </row>
    <row r="154" spans="1:8" ht="15.75">
      <c r="A154" s="812">
        <v>146</v>
      </c>
      <c r="B154" s="812">
        <v>1907.55</v>
      </c>
      <c r="C154" s="812">
        <v>0.03</v>
      </c>
      <c r="D154" s="812">
        <v>0.3</v>
      </c>
      <c r="E154" s="812">
        <v>14449</v>
      </c>
      <c r="F154" s="812">
        <v>2.12</v>
      </c>
      <c r="G154" s="812">
        <v>15.8</v>
      </c>
      <c r="H154" s="812">
        <v>2384</v>
      </c>
    </row>
    <row r="155" spans="1:8" ht="15.75">
      <c r="A155" s="812">
        <v>147</v>
      </c>
      <c r="B155" s="812">
        <v>1916.2629999999999</v>
      </c>
      <c r="C155" s="812">
        <v>3.26</v>
      </c>
      <c r="D155" s="812">
        <v>25.5</v>
      </c>
      <c r="E155" s="812">
        <v>14474</v>
      </c>
      <c r="F155" s="812">
        <v>1.17</v>
      </c>
      <c r="G155" s="812">
        <v>10.7</v>
      </c>
      <c r="H155" s="812">
        <v>2395</v>
      </c>
    </row>
    <row r="156" spans="1:8" ht="15.75">
      <c r="A156" s="812">
        <v>148</v>
      </c>
      <c r="B156" s="812">
        <v>1924.87</v>
      </c>
      <c r="C156" s="812">
        <v>1.06</v>
      </c>
      <c r="D156" s="812">
        <v>8</v>
      </c>
      <c r="E156" s="812">
        <v>14482</v>
      </c>
      <c r="F156" s="812">
        <v>1.34</v>
      </c>
      <c r="G156" s="812">
        <v>12.1</v>
      </c>
      <c r="H156" s="812">
        <v>2407</v>
      </c>
    </row>
    <row r="157" spans="1:8" ht="15.75">
      <c r="A157" s="812">
        <v>149</v>
      </c>
      <c r="B157" s="812">
        <v>1933.402</v>
      </c>
      <c r="C157" s="812">
        <v>0.48</v>
      </c>
      <c r="D157" s="812">
        <v>3.4</v>
      </c>
      <c r="E157" s="812">
        <v>14486</v>
      </c>
      <c r="F157" s="812">
        <v>1.01</v>
      </c>
      <c r="G157" s="812">
        <v>8.6999999999999993</v>
      </c>
      <c r="H157" s="812">
        <v>2416</v>
      </c>
    </row>
    <row r="158" spans="1:8" ht="15.75">
      <c r="A158" s="812">
        <v>150</v>
      </c>
      <c r="B158" s="812">
        <v>1940.8920000000001</v>
      </c>
      <c r="C158" s="812">
        <v>20.37</v>
      </c>
      <c r="D158" s="812">
        <v>188.9</v>
      </c>
      <c r="E158" s="812">
        <v>14675</v>
      </c>
      <c r="F158" s="812">
        <v>1.19</v>
      </c>
      <c r="G158" s="812">
        <v>9.6999999999999993</v>
      </c>
      <c r="H158" s="812">
        <v>2425</v>
      </c>
    </row>
    <row r="159" spans="1:8" ht="15.75">
      <c r="A159" s="812">
        <v>151</v>
      </c>
      <c r="B159" s="812">
        <v>1948.6880000000001</v>
      </c>
      <c r="C159" s="812">
        <v>0</v>
      </c>
      <c r="D159" s="812">
        <v>0</v>
      </c>
      <c r="E159" s="812">
        <v>14675</v>
      </c>
      <c r="F159" s="812">
        <v>2.0699999999999998</v>
      </c>
      <c r="G159" s="812">
        <v>23.3</v>
      </c>
      <c r="H159" s="812">
        <v>2449</v>
      </c>
    </row>
    <row r="160" spans="1:8" ht="15.75">
      <c r="A160" s="812">
        <v>152</v>
      </c>
      <c r="B160" s="812">
        <v>1963.4749999999999</v>
      </c>
      <c r="C160" s="812">
        <v>0.15</v>
      </c>
      <c r="D160" s="812">
        <v>2.2999999999999998</v>
      </c>
      <c r="E160" s="812">
        <v>14677</v>
      </c>
      <c r="F160" s="812">
        <v>0.57999999999999996</v>
      </c>
      <c r="G160" s="812">
        <v>8.6</v>
      </c>
      <c r="H160" s="812">
        <v>2457</v>
      </c>
    </row>
    <row r="161" spans="1:8" ht="15.75">
      <c r="A161" s="812">
        <v>153</v>
      </c>
      <c r="B161" s="812">
        <v>1978.259</v>
      </c>
      <c r="C161" s="812">
        <v>0.31</v>
      </c>
      <c r="D161" s="812">
        <v>4.7</v>
      </c>
      <c r="E161" s="812">
        <v>14682</v>
      </c>
      <c r="F161" s="812">
        <v>0.68</v>
      </c>
      <c r="G161" s="812">
        <v>10.3</v>
      </c>
      <c r="H161" s="812">
        <v>2467</v>
      </c>
    </row>
    <row r="162" spans="1:8" ht="15.75">
      <c r="A162" s="812">
        <v>154</v>
      </c>
      <c r="B162" s="812">
        <v>1993.6610000000001</v>
      </c>
      <c r="C162" s="812">
        <v>41.17</v>
      </c>
      <c r="D162" s="812">
        <v>686.2</v>
      </c>
      <c r="E162" s="812">
        <v>15368</v>
      </c>
      <c r="F162" s="812">
        <v>0.11</v>
      </c>
      <c r="G162" s="812">
        <v>1.8</v>
      </c>
      <c r="H162" s="812">
        <v>2469</v>
      </c>
    </row>
    <row r="163" spans="1:8" ht="15.75">
      <c r="A163" s="812">
        <v>155</v>
      </c>
      <c r="B163" s="812">
        <v>2010.48</v>
      </c>
      <c r="C163" s="812">
        <v>0.11</v>
      </c>
      <c r="D163" s="812">
        <v>1.6</v>
      </c>
      <c r="E163" s="812">
        <v>15369</v>
      </c>
      <c r="F163" s="812">
        <v>4.6100000000000003</v>
      </c>
      <c r="G163" s="812">
        <v>65.099999999999994</v>
      </c>
      <c r="H163" s="812">
        <v>2534</v>
      </c>
    </row>
    <row r="164" spans="1:8" ht="15.75">
      <c r="A164" s="812">
        <v>156</v>
      </c>
      <c r="B164" s="812">
        <v>2022.009</v>
      </c>
      <c r="C164" s="812">
        <v>23.5</v>
      </c>
      <c r="D164" s="812">
        <v>260.8</v>
      </c>
      <c r="E164" s="812">
        <v>15630</v>
      </c>
      <c r="F164" s="812">
        <v>7.0000000000000007E-2</v>
      </c>
      <c r="G164" s="812">
        <v>0.9</v>
      </c>
      <c r="H164" s="812">
        <v>2535</v>
      </c>
    </row>
    <row r="165" spans="1:8" ht="15.75">
      <c r="A165" s="812">
        <v>157</v>
      </c>
      <c r="B165" s="812">
        <v>2033.1679999999999</v>
      </c>
      <c r="C165" s="812">
        <v>47.76</v>
      </c>
      <c r="D165" s="812">
        <v>433.9</v>
      </c>
      <c r="E165" s="812">
        <v>16064</v>
      </c>
      <c r="F165" s="812">
        <v>0</v>
      </c>
      <c r="G165" s="812">
        <v>0</v>
      </c>
      <c r="H165" s="812">
        <v>2535</v>
      </c>
    </row>
    <row r="166" spans="1:8" ht="15.75">
      <c r="A166" s="812">
        <v>158</v>
      </c>
      <c r="B166" s="812">
        <v>2041.729</v>
      </c>
      <c r="C166" s="812">
        <v>41.19</v>
      </c>
      <c r="D166" s="812">
        <v>363.3</v>
      </c>
      <c r="E166" s="812">
        <v>16427</v>
      </c>
      <c r="F166" s="812">
        <v>0</v>
      </c>
      <c r="G166" s="812">
        <v>0</v>
      </c>
      <c r="H166" s="812">
        <v>2535</v>
      </c>
    </row>
    <row r="167" spans="1:8" ht="15.75">
      <c r="A167" s="812">
        <v>159</v>
      </c>
      <c r="B167" s="812">
        <v>2052.4769999999999</v>
      </c>
      <c r="C167" s="812">
        <v>31.81</v>
      </c>
      <c r="D167" s="812">
        <v>377</v>
      </c>
      <c r="E167" s="812">
        <v>16804</v>
      </c>
      <c r="F167" s="812">
        <v>0.34</v>
      </c>
      <c r="G167" s="812">
        <v>4.7</v>
      </c>
      <c r="H167" s="812">
        <v>2540</v>
      </c>
    </row>
    <row r="168" spans="1:8" ht="15.75">
      <c r="A168" s="812">
        <v>160</v>
      </c>
      <c r="B168" s="812">
        <v>2067.817</v>
      </c>
      <c r="C168" s="812">
        <v>36.24</v>
      </c>
      <c r="D168" s="812">
        <v>515.1</v>
      </c>
      <c r="E168" s="812">
        <v>17319</v>
      </c>
      <c r="F168" s="812">
        <v>0.79</v>
      </c>
      <c r="G168" s="812">
        <v>11.6</v>
      </c>
      <c r="H168" s="812">
        <v>2552</v>
      </c>
    </row>
    <row r="169" spans="1:8" ht="15.75">
      <c r="A169" s="812">
        <v>161</v>
      </c>
      <c r="B169" s="812">
        <v>2081.7280000000001</v>
      </c>
      <c r="C169" s="812">
        <v>30.22</v>
      </c>
      <c r="D169" s="812">
        <v>444.1</v>
      </c>
      <c r="E169" s="812">
        <v>17764</v>
      </c>
      <c r="F169" s="812">
        <v>1.28</v>
      </c>
      <c r="G169" s="812">
        <v>18.5</v>
      </c>
      <c r="H169" s="812">
        <v>2570</v>
      </c>
    </row>
    <row r="170" spans="1:8" ht="15.75">
      <c r="A170" s="812">
        <v>162</v>
      </c>
      <c r="B170" s="812">
        <v>2096.7069999999999</v>
      </c>
      <c r="C170" s="812">
        <v>35.409999999999997</v>
      </c>
      <c r="D170" s="812">
        <v>528.4</v>
      </c>
      <c r="E170" s="812">
        <v>18292</v>
      </c>
      <c r="F170" s="812">
        <v>1.2</v>
      </c>
      <c r="G170" s="812">
        <v>16.899999999999999</v>
      </c>
      <c r="H170" s="812">
        <v>2587</v>
      </c>
    </row>
    <row r="171" spans="1:8" ht="15.75">
      <c r="A171" s="812">
        <v>163</v>
      </c>
      <c r="B171" s="812">
        <v>2109.9059999999999</v>
      </c>
      <c r="C171" s="812">
        <v>0.14000000000000001</v>
      </c>
      <c r="D171" s="812">
        <v>2.2000000000000002</v>
      </c>
      <c r="E171" s="812">
        <v>18294</v>
      </c>
      <c r="F171" s="812">
        <v>1.4</v>
      </c>
      <c r="G171" s="812">
        <v>21.6</v>
      </c>
      <c r="H171" s="812">
        <v>2609</v>
      </c>
    </row>
    <row r="172" spans="1:8" ht="15.75">
      <c r="A172" s="812">
        <v>164</v>
      </c>
      <c r="B172" s="812">
        <v>2127.6779999999999</v>
      </c>
      <c r="C172" s="812">
        <v>18.18</v>
      </c>
      <c r="D172" s="812">
        <v>311.7</v>
      </c>
      <c r="E172" s="812">
        <v>18606</v>
      </c>
      <c r="F172" s="812">
        <v>0.7</v>
      </c>
      <c r="G172" s="812">
        <v>11.9</v>
      </c>
      <c r="H172" s="812">
        <v>2620</v>
      </c>
    </row>
    <row r="173" spans="1:8" ht="15.75">
      <c r="A173" s="812">
        <v>165</v>
      </c>
      <c r="B173" s="812">
        <v>2143.9189999999999</v>
      </c>
      <c r="C173" s="812">
        <v>26.79</v>
      </c>
      <c r="D173" s="812">
        <v>467.4</v>
      </c>
      <c r="E173" s="812">
        <v>19073</v>
      </c>
      <c r="F173" s="812">
        <v>1.1000000000000001</v>
      </c>
      <c r="G173" s="812">
        <v>18.8</v>
      </c>
      <c r="H173" s="812">
        <v>2639</v>
      </c>
    </row>
    <row r="174" spans="1:8" ht="15.75">
      <c r="A174" s="812">
        <v>166</v>
      </c>
      <c r="B174" s="812">
        <v>2161.87</v>
      </c>
      <c r="C174" s="812">
        <v>35.97</v>
      </c>
      <c r="D174" s="812">
        <v>614.5</v>
      </c>
      <c r="E174" s="812">
        <v>19688</v>
      </c>
      <c r="F174" s="812">
        <v>0.81</v>
      </c>
      <c r="G174" s="812">
        <v>13.9</v>
      </c>
      <c r="H174" s="812">
        <v>2653</v>
      </c>
    </row>
    <row r="175" spans="1:8" ht="15.75">
      <c r="A175" s="812">
        <v>167</v>
      </c>
      <c r="B175" s="812">
        <v>2178.0659999999998</v>
      </c>
      <c r="C175" s="812">
        <v>17.55</v>
      </c>
      <c r="D175" s="812">
        <v>200.5</v>
      </c>
      <c r="E175" s="812">
        <v>19888</v>
      </c>
      <c r="F175" s="812">
        <v>1.26</v>
      </c>
      <c r="G175" s="812">
        <v>14.4</v>
      </c>
      <c r="H175" s="812">
        <v>2667</v>
      </c>
    </row>
    <row r="176" spans="1:8" ht="15.75">
      <c r="A176" s="812">
        <v>168</v>
      </c>
      <c r="B176" s="812">
        <v>2184.723</v>
      </c>
      <c r="C176" s="812">
        <v>0.16</v>
      </c>
      <c r="D176" s="812">
        <v>0.9</v>
      </c>
      <c r="E176" s="812">
        <v>19889</v>
      </c>
      <c r="F176" s="812">
        <v>0.41</v>
      </c>
      <c r="G176" s="812">
        <v>2.7</v>
      </c>
      <c r="H176" s="812">
        <v>2670</v>
      </c>
    </row>
    <row r="177" spans="1:8" ht="15.75">
      <c r="A177" s="812">
        <v>169</v>
      </c>
      <c r="B177" s="812">
        <v>2191.828</v>
      </c>
      <c r="C177" s="812">
        <v>1.01</v>
      </c>
      <c r="D177" s="812">
        <v>9.1</v>
      </c>
      <c r="E177" s="812">
        <v>19898</v>
      </c>
      <c r="F177" s="812">
        <v>0</v>
      </c>
      <c r="G177" s="812">
        <v>0</v>
      </c>
      <c r="H177" s="812">
        <v>2670</v>
      </c>
    </row>
    <row r="178" spans="1:8" ht="15.75">
      <c r="A178" s="812">
        <v>170</v>
      </c>
      <c r="B178" s="812">
        <v>2201.5140000000001</v>
      </c>
      <c r="C178" s="812">
        <v>13.81</v>
      </c>
      <c r="D178" s="812">
        <v>48.9</v>
      </c>
      <c r="E178" s="812">
        <v>19947</v>
      </c>
      <c r="F178" s="812">
        <v>0.02</v>
      </c>
      <c r="G178" s="812">
        <v>0.1</v>
      </c>
      <c r="H178" s="812">
        <v>2670</v>
      </c>
    </row>
    <row r="179" spans="1:8" ht="15.75">
      <c r="A179" s="812">
        <v>171</v>
      </c>
      <c r="B179" s="812">
        <v>2206.509</v>
      </c>
      <c r="C179" s="812">
        <v>19.7</v>
      </c>
      <c r="D179" s="812">
        <v>144.1</v>
      </c>
      <c r="E179" s="812">
        <v>20091</v>
      </c>
      <c r="F179" s="812">
        <v>0.63</v>
      </c>
      <c r="G179" s="812">
        <v>4.7</v>
      </c>
      <c r="H179" s="812">
        <v>2675</v>
      </c>
    </row>
    <row r="180" spans="1:8" ht="15.75">
      <c r="A180" s="812">
        <v>172</v>
      </c>
      <c r="B180" s="812">
        <v>2216.5610000000001</v>
      </c>
      <c r="C180" s="812">
        <v>4.01</v>
      </c>
      <c r="D180" s="812">
        <v>41.7</v>
      </c>
      <c r="E180" s="812">
        <v>20133</v>
      </c>
      <c r="F180" s="812">
        <v>1.23</v>
      </c>
      <c r="G180" s="812">
        <v>12.8</v>
      </c>
      <c r="H180" s="812">
        <v>2688</v>
      </c>
    </row>
    <row r="181" spans="1:8" ht="15.75">
      <c r="A181" s="812">
        <v>173</v>
      </c>
      <c r="B181" s="812">
        <v>2227.2759999999998</v>
      </c>
      <c r="C181" s="812">
        <v>10.87</v>
      </c>
      <c r="D181" s="812">
        <v>154</v>
      </c>
      <c r="E181" s="812">
        <v>20287</v>
      </c>
      <c r="F181" s="812">
        <v>0.74</v>
      </c>
      <c r="G181" s="812">
        <v>10.5</v>
      </c>
      <c r="H181" s="812">
        <v>2698</v>
      </c>
    </row>
    <row r="182" spans="1:8" ht="15.75">
      <c r="A182" s="812">
        <v>174</v>
      </c>
      <c r="B182" s="812">
        <v>2245</v>
      </c>
      <c r="C182" s="812">
        <v>25.88</v>
      </c>
      <c r="D182" s="812">
        <v>383.5</v>
      </c>
      <c r="E182" s="812">
        <v>20670</v>
      </c>
      <c r="F182" s="812">
        <v>0.85</v>
      </c>
      <c r="G182" s="812">
        <v>13.7</v>
      </c>
      <c r="H182" s="812">
        <v>2712</v>
      </c>
    </row>
    <row r="183" spans="1:8" ht="15.75">
      <c r="A183" s="812">
        <v>175</v>
      </c>
      <c r="B183" s="812">
        <v>2258.9780000000001</v>
      </c>
      <c r="C183" s="812">
        <v>38.32</v>
      </c>
      <c r="D183" s="812">
        <v>531.20000000000005</v>
      </c>
      <c r="E183" s="812">
        <v>21201</v>
      </c>
      <c r="F183" s="812">
        <v>1.53</v>
      </c>
      <c r="G183" s="812">
        <v>22.2</v>
      </c>
      <c r="H183" s="812">
        <v>2734</v>
      </c>
    </row>
    <row r="184" spans="1:8" ht="15.75">
      <c r="A184" s="812">
        <v>176</v>
      </c>
      <c r="B184" s="812">
        <v>2273.768</v>
      </c>
      <c r="C184" s="812">
        <v>29.65</v>
      </c>
      <c r="D184" s="812">
        <v>458.2</v>
      </c>
      <c r="E184" s="812">
        <v>21660</v>
      </c>
      <c r="F184" s="812">
        <v>0.69</v>
      </c>
      <c r="G184" s="812">
        <v>10.6</v>
      </c>
      <c r="H184" s="812">
        <v>2745</v>
      </c>
    </row>
    <row r="185" spans="1:8" ht="15.75">
      <c r="A185" s="812">
        <v>177</v>
      </c>
      <c r="B185" s="812">
        <v>2289.886</v>
      </c>
      <c r="C185" s="812">
        <v>1.9</v>
      </c>
      <c r="D185" s="812">
        <v>30.6</v>
      </c>
      <c r="E185" s="812">
        <v>21690</v>
      </c>
      <c r="F185" s="812">
        <v>0.47</v>
      </c>
      <c r="G185" s="812">
        <v>7.6</v>
      </c>
      <c r="H185" s="812">
        <v>2753</v>
      </c>
    </row>
    <row r="186" spans="1:8" ht="15.75">
      <c r="A186" s="812">
        <v>178</v>
      </c>
      <c r="B186" s="812">
        <v>2305.991</v>
      </c>
      <c r="C186" s="812">
        <v>24.32</v>
      </c>
      <c r="D186" s="812">
        <v>408.6</v>
      </c>
      <c r="E186" s="812">
        <v>22099</v>
      </c>
      <c r="F186" s="812">
        <v>0</v>
      </c>
      <c r="G186" s="812">
        <v>0</v>
      </c>
      <c r="H186" s="812">
        <v>2753</v>
      </c>
    </row>
    <row r="187" spans="1:8" ht="15.75">
      <c r="A187" s="812">
        <v>179</v>
      </c>
      <c r="B187" s="812">
        <v>2323.6750000000002</v>
      </c>
      <c r="C187" s="812">
        <v>47.66</v>
      </c>
      <c r="D187" s="812">
        <v>846.3</v>
      </c>
      <c r="E187" s="812">
        <v>22945</v>
      </c>
      <c r="F187" s="812">
        <v>0</v>
      </c>
      <c r="G187" s="812">
        <v>0</v>
      </c>
      <c r="H187" s="812">
        <v>2753</v>
      </c>
    </row>
    <row r="188" spans="1:8" ht="15.75">
      <c r="A188" s="812">
        <v>180</v>
      </c>
      <c r="B188" s="812">
        <v>2342.3449999999998</v>
      </c>
      <c r="C188" s="812">
        <v>37.270000000000003</v>
      </c>
      <c r="D188" s="812">
        <v>708.2</v>
      </c>
      <c r="E188" s="812">
        <v>23653</v>
      </c>
      <c r="F188" s="812">
        <v>0.48</v>
      </c>
      <c r="G188" s="812">
        <v>8.9</v>
      </c>
      <c r="H188" s="812">
        <v>2762</v>
      </c>
    </row>
    <row r="189" spans="1:8" ht="15.75">
      <c r="A189" s="812">
        <v>181</v>
      </c>
      <c r="B189" s="812">
        <v>2361.261</v>
      </c>
      <c r="C189" s="812">
        <v>12.22</v>
      </c>
      <c r="D189" s="812">
        <v>224.6</v>
      </c>
      <c r="E189" s="812">
        <v>23878</v>
      </c>
      <c r="F189" s="812">
        <v>3.43</v>
      </c>
      <c r="G189" s="812">
        <v>59.7</v>
      </c>
      <c r="H189" s="812">
        <v>2821</v>
      </c>
    </row>
    <row r="190" spans="1:8" ht="15.75">
      <c r="A190" s="812">
        <v>182</v>
      </c>
      <c r="B190" s="812">
        <v>2377.3380000000002</v>
      </c>
      <c r="C190" s="812">
        <v>0.49</v>
      </c>
      <c r="D190" s="812">
        <v>8.4</v>
      </c>
      <c r="E190" s="812">
        <v>23886</v>
      </c>
      <c r="F190" s="812">
        <v>1.58</v>
      </c>
      <c r="G190" s="812">
        <v>27.2</v>
      </c>
      <c r="H190" s="812">
        <v>2848</v>
      </c>
    </row>
    <row r="191" spans="1:8" ht="15.75">
      <c r="A191" s="812">
        <v>183</v>
      </c>
      <c r="B191" s="812">
        <v>2395.674</v>
      </c>
      <c r="C191" s="812">
        <v>0.75</v>
      </c>
      <c r="D191" s="812">
        <v>12.9</v>
      </c>
      <c r="E191" s="812">
        <v>23899</v>
      </c>
      <c r="F191" s="812">
        <v>1.37</v>
      </c>
      <c r="G191" s="812">
        <v>23.7</v>
      </c>
      <c r="H191" s="812">
        <v>2872</v>
      </c>
    </row>
    <row r="192" spans="1:8" ht="15.75">
      <c r="A192" s="812">
        <v>184</v>
      </c>
      <c r="B192" s="812">
        <v>2411.7779999999998</v>
      </c>
      <c r="C192" s="812">
        <v>0.43</v>
      </c>
      <c r="D192" s="812">
        <v>7.1</v>
      </c>
      <c r="E192" s="812">
        <v>23906</v>
      </c>
      <c r="F192" s="812">
        <v>1.7</v>
      </c>
      <c r="G192" s="812">
        <v>26.8</v>
      </c>
      <c r="H192" s="812">
        <v>2899</v>
      </c>
    </row>
    <row r="193" spans="1:8" ht="15.75">
      <c r="A193" s="812">
        <v>185</v>
      </c>
      <c r="B193" s="812">
        <v>2427.25</v>
      </c>
      <c r="C193" s="812">
        <v>0.4</v>
      </c>
      <c r="D193" s="812">
        <v>7</v>
      </c>
      <c r="E193" s="812">
        <v>23913</v>
      </c>
      <c r="F193" s="812">
        <v>2.4900000000000002</v>
      </c>
      <c r="G193" s="812">
        <v>41.7</v>
      </c>
      <c r="H193" s="812">
        <v>2941</v>
      </c>
    </row>
    <row r="194" spans="1:8" ht="15.75">
      <c r="A194" s="812">
        <v>186</v>
      </c>
      <c r="B194" s="812">
        <v>2445.6889999999999</v>
      </c>
      <c r="C194" s="812">
        <v>0.63</v>
      </c>
      <c r="D194" s="812">
        <v>10.7</v>
      </c>
      <c r="E194" s="812">
        <v>23924</v>
      </c>
      <c r="F194" s="812">
        <v>1.1599999999999999</v>
      </c>
      <c r="G194" s="812">
        <v>19.100000000000001</v>
      </c>
      <c r="H194" s="812">
        <v>2960</v>
      </c>
    </row>
    <row r="195" spans="1:8" ht="15.75">
      <c r="A195" s="812">
        <v>187</v>
      </c>
      <c r="B195" s="812">
        <v>2460.3510000000001</v>
      </c>
      <c r="C195" s="812">
        <v>0.49</v>
      </c>
      <c r="D195" s="812">
        <v>7.5</v>
      </c>
      <c r="E195" s="812">
        <v>23932</v>
      </c>
      <c r="F195" s="812">
        <v>0.64</v>
      </c>
      <c r="G195" s="812">
        <v>9.6</v>
      </c>
      <c r="H195" s="812">
        <v>2969</v>
      </c>
    </row>
    <row r="196" spans="1:8" ht="15.75">
      <c r="A196" s="812">
        <v>188</v>
      </c>
      <c r="B196" s="812">
        <v>2475.7979999999998</v>
      </c>
      <c r="C196" s="812">
        <v>0.4</v>
      </c>
      <c r="D196" s="812">
        <v>5.8</v>
      </c>
      <c r="E196" s="812">
        <v>23937</v>
      </c>
      <c r="F196" s="812">
        <v>0.8</v>
      </c>
      <c r="G196" s="812">
        <v>11.6</v>
      </c>
      <c r="H196" s="812">
        <v>2981</v>
      </c>
    </row>
    <row r="197" spans="1:8" ht="15.75">
      <c r="A197" s="812">
        <v>189</v>
      </c>
      <c r="B197" s="812">
        <v>2489.4389999999999</v>
      </c>
      <c r="C197" s="812">
        <v>1.04</v>
      </c>
      <c r="D197" s="812">
        <v>17.2</v>
      </c>
      <c r="E197" s="812">
        <v>23955</v>
      </c>
      <c r="F197" s="812">
        <v>1.51</v>
      </c>
      <c r="G197" s="812">
        <v>24.9</v>
      </c>
      <c r="H197" s="812">
        <v>3006</v>
      </c>
    </row>
    <row r="198" spans="1:8" ht="15.75">
      <c r="A198" s="812">
        <v>190</v>
      </c>
      <c r="B198" s="812">
        <v>2508.7840000000001</v>
      </c>
      <c r="C198" s="812">
        <v>0.76</v>
      </c>
      <c r="D198" s="812">
        <v>13.4</v>
      </c>
      <c r="E198" s="812">
        <v>23968</v>
      </c>
      <c r="F198" s="812">
        <v>2.64</v>
      </c>
      <c r="G198" s="812">
        <v>46.7</v>
      </c>
      <c r="H198" s="812">
        <v>3053</v>
      </c>
    </row>
    <row r="199" spans="1:8" ht="15.75">
      <c r="A199" s="812">
        <v>191</v>
      </c>
      <c r="B199" s="812">
        <v>2524.8809999999999</v>
      </c>
      <c r="C199" s="812">
        <v>0.83</v>
      </c>
      <c r="D199" s="812">
        <v>13.1</v>
      </c>
      <c r="E199" s="812">
        <v>23981</v>
      </c>
      <c r="F199" s="812">
        <v>1.51</v>
      </c>
      <c r="G199" s="812">
        <v>25</v>
      </c>
      <c r="H199" s="812">
        <v>3078</v>
      </c>
    </row>
    <row r="200" spans="1:8" ht="15.75">
      <c r="A200" s="812">
        <v>192</v>
      </c>
      <c r="B200" s="812">
        <v>2541.9299999999998</v>
      </c>
      <c r="C200" s="812">
        <v>1.31</v>
      </c>
      <c r="D200" s="812">
        <v>19.899999999999999</v>
      </c>
      <c r="E200" s="812">
        <v>24001</v>
      </c>
      <c r="F200" s="812">
        <v>0.4</v>
      </c>
      <c r="G200" s="812">
        <v>6.1</v>
      </c>
      <c r="H200" s="812">
        <v>3084</v>
      </c>
    </row>
    <row r="201" spans="1:8" ht="15.75">
      <c r="A201" s="812">
        <v>193</v>
      </c>
      <c r="B201" s="812">
        <v>2555.288</v>
      </c>
      <c r="C201" s="812">
        <v>20.56</v>
      </c>
      <c r="D201" s="812">
        <v>303.2</v>
      </c>
      <c r="E201" s="812">
        <v>24304</v>
      </c>
      <c r="F201" s="812">
        <v>0.15</v>
      </c>
      <c r="G201" s="812">
        <v>2.2000000000000002</v>
      </c>
      <c r="H201" s="812">
        <v>3086</v>
      </c>
    </row>
    <row r="202" spans="1:8" ht="15.75">
      <c r="A202" s="812">
        <v>194</v>
      </c>
      <c r="B202" s="812">
        <v>2571.3130000000001</v>
      </c>
      <c r="C202" s="812">
        <v>30.25</v>
      </c>
      <c r="D202" s="812">
        <v>484.9</v>
      </c>
      <c r="E202" s="812">
        <v>24789</v>
      </c>
      <c r="F202" s="812">
        <v>0.76</v>
      </c>
      <c r="G202" s="812">
        <v>12</v>
      </c>
      <c r="H202" s="812">
        <v>3098</v>
      </c>
    </row>
    <row r="203" spans="1:8" ht="15.75">
      <c r="A203" s="812">
        <v>195</v>
      </c>
      <c r="B203" s="812">
        <v>2586.7399999999998</v>
      </c>
      <c r="C203" s="812">
        <v>51.16</v>
      </c>
      <c r="D203" s="812">
        <v>873.2</v>
      </c>
      <c r="E203" s="812">
        <v>25662</v>
      </c>
      <c r="F203" s="812">
        <v>1.43</v>
      </c>
      <c r="G203" s="812">
        <v>24.4</v>
      </c>
      <c r="H203" s="812">
        <v>3122</v>
      </c>
    </row>
    <row r="204" spans="1:8" ht="15.75">
      <c r="A204" s="812">
        <v>196</v>
      </c>
      <c r="B204" s="812">
        <v>2605.2809999999999</v>
      </c>
      <c r="C204" s="812">
        <v>18.809999999999999</v>
      </c>
      <c r="D204" s="812">
        <v>331.2</v>
      </c>
      <c r="E204" s="812">
        <v>25994</v>
      </c>
      <c r="F204" s="812">
        <v>1.1499999999999999</v>
      </c>
      <c r="G204" s="812">
        <v>21.2</v>
      </c>
      <c r="H204" s="812">
        <v>3143</v>
      </c>
    </row>
    <row r="205" spans="1:8" ht="15.75">
      <c r="A205" s="812">
        <v>197</v>
      </c>
      <c r="B205" s="812">
        <v>2623.6990000000001</v>
      </c>
      <c r="C205" s="812">
        <v>0.75</v>
      </c>
      <c r="D205" s="812">
        <v>12.3</v>
      </c>
      <c r="E205" s="812">
        <v>26006</v>
      </c>
      <c r="F205" s="812">
        <v>0.6</v>
      </c>
      <c r="G205" s="812">
        <v>9.4</v>
      </c>
      <c r="H205" s="812">
        <v>3153</v>
      </c>
    </row>
    <row r="206" spans="1:8" ht="15.75">
      <c r="A206" s="812">
        <v>198</v>
      </c>
      <c r="B206" s="812">
        <v>2637.8440000000001</v>
      </c>
      <c r="C206" s="812">
        <v>4.24</v>
      </c>
      <c r="D206" s="812">
        <v>57.9</v>
      </c>
      <c r="E206" s="812">
        <v>26064</v>
      </c>
      <c r="F206" s="812">
        <v>0</v>
      </c>
      <c r="G206" s="812">
        <v>0</v>
      </c>
      <c r="H206" s="812">
        <v>3153</v>
      </c>
    </row>
    <row r="207" spans="1:8" ht="15.75">
      <c r="A207" s="812">
        <v>199</v>
      </c>
      <c r="B207" s="812">
        <v>2651.163</v>
      </c>
      <c r="C207" s="812">
        <v>1.3</v>
      </c>
      <c r="D207" s="812">
        <v>14.1</v>
      </c>
      <c r="E207" s="812">
        <v>26078</v>
      </c>
      <c r="F207" s="812">
        <v>0.17</v>
      </c>
      <c r="G207" s="812">
        <v>1.9</v>
      </c>
      <c r="H207" s="812">
        <v>3155</v>
      </c>
    </row>
    <row r="208" spans="1:8" ht="15.75">
      <c r="A208" s="812">
        <v>200</v>
      </c>
      <c r="B208" s="812">
        <v>2659.4180000000001</v>
      </c>
      <c r="C208" s="812">
        <v>1.61</v>
      </c>
      <c r="D208" s="812">
        <v>10.8</v>
      </c>
      <c r="E208" s="812">
        <v>26089</v>
      </c>
      <c r="F208" s="812">
        <v>32.25</v>
      </c>
      <c r="G208" s="812">
        <v>215.8</v>
      </c>
      <c r="H208" s="812">
        <v>3370</v>
      </c>
    </row>
    <row r="209" spans="1:8" ht="15.75">
      <c r="A209" s="812">
        <v>201</v>
      </c>
      <c r="B209" s="812">
        <v>2664.549</v>
      </c>
      <c r="C209" s="812">
        <v>2.15</v>
      </c>
      <c r="D209" s="812">
        <v>16.7</v>
      </c>
      <c r="E209" s="812">
        <v>26105</v>
      </c>
      <c r="F209" s="812">
        <v>11.73</v>
      </c>
      <c r="G209" s="812">
        <v>90.5</v>
      </c>
      <c r="H209" s="812">
        <v>3461</v>
      </c>
    </row>
    <row r="210" spans="1:8" ht="15.75">
      <c r="A210" s="812">
        <v>202</v>
      </c>
      <c r="B210" s="812">
        <v>2674.886</v>
      </c>
      <c r="C210" s="812">
        <v>3.63</v>
      </c>
      <c r="D210" s="812">
        <v>42.8</v>
      </c>
      <c r="E210" s="812">
        <v>26148</v>
      </c>
      <c r="F210" s="812">
        <v>0</v>
      </c>
      <c r="G210" s="812">
        <v>0</v>
      </c>
      <c r="H210" s="812">
        <v>3461</v>
      </c>
    </row>
    <row r="211" spans="1:8" ht="15.75">
      <c r="A211" s="812">
        <v>203</v>
      </c>
      <c r="B211" s="812">
        <v>2687.4259999999999</v>
      </c>
      <c r="C211" s="812">
        <v>3.92</v>
      </c>
      <c r="D211" s="812">
        <v>40.5</v>
      </c>
      <c r="E211" s="812">
        <v>26189</v>
      </c>
      <c r="F211" s="812">
        <v>0.35</v>
      </c>
      <c r="G211" s="812">
        <v>2.4</v>
      </c>
      <c r="H211" s="812">
        <v>3463</v>
      </c>
    </row>
    <row r="212" spans="1:8" ht="15.75">
      <c r="A212" s="812">
        <v>204</v>
      </c>
      <c r="B212" s="812">
        <v>2693.19</v>
      </c>
      <c r="C212" s="812">
        <v>2.42</v>
      </c>
      <c r="D212" s="812">
        <v>16.399999999999999</v>
      </c>
      <c r="E212" s="812">
        <v>26205</v>
      </c>
      <c r="F212" s="812">
        <v>0</v>
      </c>
      <c r="G212" s="812">
        <v>0</v>
      </c>
      <c r="H212" s="812">
        <v>3463</v>
      </c>
    </row>
    <row r="213" spans="1:8" ht="15.75">
      <c r="A213" s="812">
        <v>205</v>
      </c>
      <c r="B213" s="812">
        <v>2700.0030000000002</v>
      </c>
      <c r="C213" s="812">
        <v>2.71</v>
      </c>
      <c r="D213" s="812">
        <v>16.3</v>
      </c>
      <c r="E213" s="812">
        <v>26221</v>
      </c>
      <c r="F213" s="812">
        <v>0.27</v>
      </c>
      <c r="G213" s="812">
        <v>1.2</v>
      </c>
      <c r="H213" s="812">
        <v>3465</v>
      </c>
    </row>
    <row r="214" spans="1:8" ht="15.75">
      <c r="A214" s="812">
        <v>206</v>
      </c>
      <c r="B214" s="812">
        <v>2704.2460000000001</v>
      </c>
      <c r="C214" s="812">
        <v>3.13</v>
      </c>
      <c r="D214" s="812">
        <v>24.1</v>
      </c>
      <c r="E214" s="812">
        <v>26245</v>
      </c>
      <c r="F214" s="812">
        <v>0</v>
      </c>
      <c r="G214" s="812">
        <v>0</v>
      </c>
      <c r="H214" s="812">
        <v>3465</v>
      </c>
    </row>
    <row r="215" spans="1:8" ht="15.75">
      <c r="A215" s="812">
        <v>207</v>
      </c>
      <c r="B215" s="812">
        <v>2715.01</v>
      </c>
      <c r="C215" s="812">
        <v>2.25</v>
      </c>
      <c r="D215" s="812">
        <v>16.5</v>
      </c>
      <c r="E215" s="812">
        <v>26262</v>
      </c>
      <c r="F215" s="812">
        <v>0</v>
      </c>
      <c r="G215" s="812">
        <v>0</v>
      </c>
      <c r="H215" s="812">
        <v>3465</v>
      </c>
    </row>
    <row r="216" spans="1:8" ht="15.75">
      <c r="A216" s="812">
        <v>208</v>
      </c>
      <c r="B216" s="812">
        <v>2719.4119999999998</v>
      </c>
      <c r="C216" s="812">
        <v>4.2</v>
      </c>
      <c r="D216" s="812">
        <v>33.200000000000003</v>
      </c>
      <c r="E216" s="812">
        <v>26295</v>
      </c>
      <c r="F216" s="812">
        <v>2.09</v>
      </c>
      <c r="G216" s="812">
        <v>14.5</v>
      </c>
      <c r="H216" s="812">
        <v>3479</v>
      </c>
    </row>
    <row r="217" spans="1:8" ht="15.75">
      <c r="A217" s="812">
        <v>209</v>
      </c>
      <c r="B217" s="812">
        <v>2729.9839999999999</v>
      </c>
      <c r="C217" s="812">
        <v>3.41</v>
      </c>
      <c r="D217" s="812">
        <v>39.1</v>
      </c>
      <c r="E217" s="812">
        <v>26334</v>
      </c>
      <c r="F217" s="812">
        <v>0</v>
      </c>
      <c r="G217" s="812">
        <v>0</v>
      </c>
      <c r="H217" s="812">
        <v>3479</v>
      </c>
    </row>
    <row r="218" spans="1:8" ht="15.75">
      <c r="A218" s="812">
        <v>210</v>
      </c>
      <c r="B218" s="812">
        <v>2742.3440000000001</v>
      </c>
      <c r="C218" s="812">
        <v>2.1</v>
      </c>
      <c r="D218" s="812">
        <v>34.299999999999997</v>
      </c>
      <c r="E218" s="812">
        <v>26368</v>
      </c>
      <c r="F218" s="812">
        <v>0</v>
      </c>
      <c r="G218" s="812">
        <v>0</v>
      </c>
      <c r="H218" s="812">
        <v>3479</v>
      </c>
    </row>
    <row r="219" spans="1:8" ht="15.75">
      <c r="A219" s="812">
        <v>211</v>
      </c>
      <c r="B219" s="812">
        <v>2762.7240000000002</v>
      </c>
      <c r="C219" s="812">
        <v>0.54</v>
      </c>
      <c r="D219" s="812">
        <v>9.3000000000000007</v>
      </c>
      <c r="E219" s="812">
        <v>26378</v>
      </c>
      <c r="F219" s="812">
        <v>0.38</v>
      </c>
      <c r="G219" s="812">
        <v>6.4</v>
      </c>
      <c r="H219" s="812">
        <v>3485</v>
      </c>
    </row>
    <row r="220" spans="1:8" ht="15.75">
      <c r="A220" s="812">
        <v>212</v>
      </c>
      <c r="B220" s="812">
        <v>2776.6480000000001</v>
      </c>
      <c r="C220" s="812">
        <v>0.08</v>
      </c>
      <c r="D220" s="812">
        <v>1.3</v>
      </c>
      <c r="E220" s="812">
        <v>26379</v>
      </c>
      <c r="F220" s="812">
        <v>0.38</v>
      </c>
      <c r="G220" s="812">
        <v>6.1</v>
      </c>
      <c r="H220" s="812">
        <v>3492</v>
      </c>
    </row>
    <row r="221" spans="1:8" ht="15.75">
      <c r="A221" s="812">
        <v>213</v>
      </c>
      <c r="B221" s="812">
        <v>2794.7759999999998</v>
      </c>
      <c r="C221" s="812">
        <v>2.38</v>
      </c>
      <c r="D221" s="812">
        <v>45.3</v>
      </c>
      <c r="E221" s="812">
        <v>26424</v>
      </c>
      <c r="F221" s="812">
        <v>0</v>
      </c>
      <c r="G221" s="812">
        <v>0</v>
      </c>
      <c r="H221" s="812">
        <v>3492</v>
      </c>
    </row>
    <row r="222" spans="1:8" ht="15.75">
      <c r="A222" s="812">
        <v>214</v>
      </c>
      <c r="B222" s="812">
        <v>2814.6889999999999</v>
      </c>
      <c r="C222" s="812">
        <v>1.71</v>
      </c>
      <c r="D222" s="812">
        <v>32.200000000000003</v>
      </c>
      <c r="E222" s="812">
        <v>26457</v>
      </c>
      <c r="F222" s="812">
        <v>0</v>
      </c>
      <c r="G222" s="812">
        <v>0.1</v>
      </c>
      <c r="H222" s="812">
        <v>3492</v>
      </c>
    </row>
    <row r="223" spans="1:8" ht="15.75">
      <c r="A223" s="812">
        <v>215</v>
      </c>
      <c r="B223" s="812">
        <v>2832.4209999999998</v>
      </c>
      <c r="C223" s="812">
        <v>0.66</v>
      </c>
      <c r="D223" s="812">
        <v>9.6999999999999993</v>
      </c>
      <c r="E223" s="812">
        <v>26466</v>
      </c>
      <c r="F223" s="812">
        <v>0.3</v>
      </c>
      <c r="G223" s="812">
        <v>4.3</v>
      </c>
      <c r="H223" s="812">
        <v>3496</v>
      </c>
    </row>
    <row r="224" spans="1:8" ht="15.75">
      <c r="A224" s="812">
        <v>216</v>
      </c>
      <c r="B224" s="812">
        <v>2843.9360000000001</v>
      </c>
      <c r="C224" s="812">
        <v>0.65</v>
      </c>
      <c r="D224" s="812">
        <v>8.8000000000000007</v>
      </c>
      <c r="E224" s="812">
        <v>26475</v>
      </c>
      <c r="F224" s="812">
        <v>0.48</v>
      </c>
      <c r="G224" s="812">
        <v>6.1</v>
      </c>
      <c r="H224" s="812">
        <v>3502</v>
      </c>
    </row>
    <row r="225" spans="1:8" ht="15.75">
      <c r="A225" s="812">
        <v>217</v>
      </c>
      <c r="B225" s="812">
        <v>2858.2559999999999</v>
      </c>
      <c r="C225" s="812">
        <v>0.7</v>
      </c>
      <c r="D225" s="812">
        <v>9.4</v>
      </c>
      <c r="E225" s="812">
        <v>26484</v>
      </c>
      <c r="F225" s="812">
        <v>0.62</v>
      </c>
      <c r="G225" s="812">
        <v>7.8</v>
      </c>
      <c r="H225" s="812">
        <v>3510</v>
      </c>
    </row>
    <row r="226" spans="1:8" ht="15.75">
      <c r="A226" s="812">
        <v>218</v>
      </c>
      <c r="B226" s="812">
        <v>2869.5819999999999</v>
      </c>
      <c r="C226" s="812">
        <v>0.27</v>
      </c>
      <c r="D226" s="812">
        <v>3.5</v>
      </c>
      <c r="E226" s="812">
        <v>26488</v>
      </c>
      <c r="F226" s="812">
        <v>1.39</v>
      </c>
      <c r="G226" s="812">
        <v>16.899999999999999</v>
      </c>
      <c r="H226" s="812">
        <v>3527</v>
      </c>
    </row>
    <row r="227" spans="1:8" ht="15.75">
      <c r="A227" s="812">
        <v>219</v>
      </c>
      <c r="B227" s="812">
        <v>2882.91</v>
      </c>
      <c r="C227" s="812">
        <v>0.28000000000000003</v>
      </c>
      <c r="D227" s="812">
        <v>3.8</v>
      </c>
      <c r="E227" s="812">
        <v>26492</v>
      </c>
      <c r="F227" s="812">
        <v>3.04</v>
      </c>
      <c r="G227" s="812">
        <v>37.9</v>
      </c>
      <c r="H227" s="812">
        <v>3565</v>
      </c>
    </row>
    <row r="228" spans="1:8" ht="15.75">
      <c r="A228" s="812">
        <v>220</v>
      </c>
      <c r="B228" s="812">
        <v>2895.4409999999998</v>
      </c>
      <c r="C228" s="812">
        <v>0.57999999999999996</v>
      </c>
      <c r="D228" s="812">
        <v>7.6</v>
      </c>
      <c r="E228" s="812">
        <v>26499</v>
      </c>
      <c r="F228" s="812">
        <v>0.81</v>
      </c>
      <c r="G228" s="812">
        <v>10</v>
      </c>
      <c r="H228" s="812">
        <v>3575</v>
      </c>
    </row>
    <row r="229" spans="1:8" ht="15.75">
      <c r="A229" s="812">
        <v>221</v>
      </c>
      <c r="B229" s="812">
        <v>2907.873</v>
      </c>
      <c r="C229" s="812">
        <v>1.42</v>
      </c>
      <c r="D229" s="812">
        <v>19.7</v>
      </c>
      <c r="E229" s="812">
        <v>26519</v>
      </c>
      <c r="F229" s="812">
        <v>0.86</v>
      </c>
      <c r="G229" s="812">
        <v>11.4</v>
      </c>
      <c r="H229" s="812">
        <v>3586</v>
      </c>
    </row>
    <row r="230" spans="1:8" ht="15.75">
      <c r="A230" s="812">
        <v>222</v>
      </c>
      <c r="B230" s="812">
        <v>2922.1660000000002</v>
      </c>
      <c r="C230" s="812">
        <v>35.56</v>
      </c>
      <c r="D230" s="812">
        <v>511.4</v>
      </c>
      <c r="E230" s="812">
        <v>27030</v>
      </c>
      <c r="F230" s="812">
        <v>0.28000000000000003</v>
      </c>
      <c r="G230" s="812">
        <v>4</v>
      </c>
      <c r="H230" s="812">
        <v>3590</v>
      </c>
    </row>
    <row r="231" spans="1:8" ht="15.75">
      <c r="A231" s="812">
        <v>223</v>
      </c>
      <c r="B231" s="812">
        <v>2936.598</v>
      </c>
      <c r="C231" s="812">
        <v>33.33</v>
      </c>
      <c r="D231" s="812">
        <v>436.2</v>
      </c>
      <c r="E231" s="812">
        <v>27467</v>
      </c>
      <c r="F231" s="812">
        <v>0</v>
      </c>
      <c r="G231" s="812">
        <v>0</v>
      </c>
      <c r="H231" s="812">
        <v>3590</v>
      </c>
    </row>
    <row r="232" spans="1:8" ht="15.75">
      <c r="A232" s="812">
        <v>224</v>
      </c>
      <c r="B232" s="812">
        <v>2949.9580000000001</v>
      </c>
      <c r="C232" s="812">
        <v>1.51</v>
      </c>
      <c r="D232" s="812">
        <v>19.600000000000001</v>
      </c>
      <c r="E232" s="812">
        <v>27486</v>
      </c>
      <c r="F232" s="812">
        <v>0.24</v>
      </c>
      <c r="G232" s="812">
        <v>3.3</v>
      </c>
      <c r="H232" s="812">
        <v>3593</v>
      </c>
    </row>
    <row r="233" spans="1:8" ht="15.75">
      <c r="A233" s="812">
        <v>225</v>
      </c>
      <c r="B233" s="812">
        <v>2964.0639999999999</v>
      </c>
      <c r="C233" s="812">
        <v>0.03</v>
      </c>
      <c r="D233" s="812">
        <v>0.5</v>
      </c>
      <c r="E233" s="812">
        <v>27487</v>
      </c>
      <c r="F233" s="812">
        <v>2.21</v>
      </c>
      <c r="G233" s="812">
        <v>34.799999999999997</v>
      </c>
      <c r="H233" s="812">
        <v>3628</v>
      </c>
    </row>
    <row r="234" spans="1:8" ht="15.75">
      <c r="A234" s="812">
        <v>226</v>
      </c>
      <c r="B234" s="812">
        <v>2980.9850000000001</v>
      </c>
      <c r="C234" s="812">
        <v>0.05</v>
      </c>
      <c r="D234" s="812">
        <v>0.8</v>
      </c>
      <c r="E234" s="812">
        <v>27488</v>
      </c>
      <c r="F234" s="812">
        <v>1.41</v>
      </c>
      <c r="G234" s="812">
        <v>25.4</v>
      </c>
      <c r="H234" s="812">
        <v>3653</v>
      </c>
    </row>
    <row r="235" spans="1:8" ht="15.75">
      <c r="A235" s="812">
        <v>227</v>
      </c>
      <c r="B235" s="812">
        <v>2999.8780000000002</v>
      </c>
      <c r="C235" s="812">
        <v>0.79</v>
      </c>
      <c r="D235" s="812">
        <v>14.6</v>
      </c>
      <c r="E235" s="812">
        <v>27502</v>
      </c>
      <c r="F235" s="812">
        <v>0.72</v>
      </c>
      <c r="G235" s="812">
        <v>13.4</v>
      </c>
      <c r="H235" s="812">
        <v>3667</v>
      </c>
    </row>
    <row r="236" spans="1:8" ht="15.75">
      <c r="A236" s="812">
        <v>228</v>
      </c>
      <c r="B236" s="812">
        <v>3018.1019999999999</v>
      </c>
      <c r="C236" s="812">
        <v>0.13</v>
      </c>
      <c r="D236" s="812">
        <v>2</v>
      </c>
      <c r="E236" s="812">
        <v>27504</v>
      </c>
      <c r="F236" s="812">
        <v>1.03</v>
      </c>
      <c r="G236" s="812">
        <v>16.8</v>
      </c>
      <c r="H236" s="812">
        <v>3684</v>
      </c>
    </row>
    <row r="237" spans="1:8" ht="15.75">
      <c r="A237" s="812">
        <v>229</v>
      </c>
      <c r="B237" s="812">
        <v>3032.4079999999999</v>
      </c>
      <c r="C237" s="812">
        <v>0.27</v>
      </c>
      <c r="D237" s="812">
        <v>3.6</v>
      </c>
      <c r="E237" s="812">
        <v>27508</v>
      </c>
      <c r="F237" s="812">
        <v>2.0499999999999998</v>
      </c>
      <c r="G237" s="812">
        <v>28.2</v>
      </c>
      <c r="H237" s="812">
        <v>3712</v>
      </c>
    </row>
    <row r="238" spans="1:8" ht="15.75">
      <c r="A238" s="812">
        <v>230</v>
      </c>
      <c r="B238" s="812">
        <v>3045.54</v>
      </c>
      <c r="C238" s="812">
        <v>0.14000000000000001</v>
      </c>
      <c r="D238" s="812">
        <v>1.8</v>
      </c>
      <c r="E238" s="812">
        <v>27509</v>
      </c>
      <c r="F238" s="812">
        <v>1.41</v>
      </c>
      <c r="G238" s="812">
        <v>18.2</v>
      </c>
      <c r="H238" s="812">
        <v>3730</v>
      </c>
    </row>
    <row r="239" spans="1:8" ht="15.75">
      <c r="A239" s="812">
        <v>231</v>
      </c>
      <c r="B239" s="812">
        <v>3058.0050000000001</v>
      </c>
      <c r="C239" s="812">
        <v>0.21</v>
      </c>
      <c r="D239" s="812">
        <v>3.1</v>
      </c>
      <c r="E239" s="812">
        <v>27513</v>
      </c>
      <c r="F239" s="812">
        <v>0.96</v>
      </c>
      <c r="G239" s="812">
        <v>14.4</v>
      </c>
      <c r="H239" s="812">
        <v>3744</v>
      </c>
    </row>
    <row r="240" spans="1:8" ht="15.75">
      <c r="A240" s="812">
        <v>232</v>
      </c>
      <c r="B240" s="812">
        <v>3075.422</v>
      </c>
      <c r="C240" s="812">
        <v>0.09</v>
      </c>
      <c r="D240" s="812">
        <v>1.8</v>
      </c>
      <c r="E240" s="812">
        <v>27514</v>
      </c>
      <c r="F240" s="812">
        <v>1.1200000000000001</v>
      </c>
      <c r="G240" s="812">
        <v>21.4</v>
      </c>
      <c r="H240" s="812">
        <v>3766</v>
      </c>
    </row>
    <row r="241" spans="1:8" ht="15.75">
      <c r="A241" s="812">
        <v>233</v>
      </c>
      <c r="B241" s="812">
        <v>3096.3870000000002</v>
      </c>
      <c r="C241" s="812">
        <v>0.23</v>
      </c>
      <c r="D241" s="812">
        <v>4.8</v>
      </c>
      <c r="E241" s="812">
        <v>27519</v>
      </c>
      <c r="F241" s="812">
        <v>0.47</v>
      </c>
      <c r="G241" s="812">
        <v>9.9</v>
      </c>
      <c r="H241" s="812">
        <v>3776</v>
      </c>
    </row>
    <row r="242" spans="1:8" ht="15.75">
      <c r="A242" s="812">
        <v>234</v>
      </c>
      <c r="B242" s="812">
        <v>3117.0349999999999</v>
      </c>
      <c r="C242" s="812">
        <v>0</v>
      </c>
      <c r="D242" s="812">
        <v>0.1</v>
      </c>
      <c r="E242" s="812">
        <v>27519</v>
      </c>
      <c r="F242" s="812">
        <v>1.91</v>
      </c>
      <c r="G242" s="812">
        <v>37.1</v>
      </c>
      <c r="H242" s="812">
        <v>3813</v>
      </c>
    </row>
    <row r="243" spans="1:8" ht="15.75">
      <c r="A243" s="812">
        <v>235</v>
      </c>
      <c r="B243" s="812">
        <v>3135.357</v>
      </c>
      <c r="C243" s="812">
        <v>0.17</v>
      </c>
      <c r="D243" s="812">
        <v>2.9</v>
      </c>
      <c r="E243" s="812">
        <v>27522</v>
      </c>
      <c r="F243" s="812">
        <v>1.31</v>
      </c>
      <c r="G243" s="812">
        <v>22</v>
      </c>
      <c r="H243" s="812">
        <v>3835</v>
      </c>
    </row>
    <row r="244" spans="1:8" ht="15.75">
      <c r="A244" s="812">
        <v>236</v>
      </c>
      <c r="B244" s="812">
        <v>3150.4810000000002</v>
      </c>
      <c r="C244" s="812">
        <v>2.0699999999999998</v>
      </c>
      <c r="D244" s="812">
        <v>34</v>
      </c>
      <c r="E244" s="812">
        <v>27556</v>
      </c>
      <c r="F244" s="812">
        <v>0.34</v>
      </c>
      <c r="G244" s="812">
        <v>5.9</v>
      </c>
      <c r="H244" s="812">
        <v>3841</v>
      </c>
    </row>
    <row r="245" spans="1:8" ht="15.75">
      <c r="A245" s="812">
        <v>237</v>
      </c>
      <c r="B245" s="812">
        <v>3169.4140000000002</v>
      </c>
      <c r="C245" s="812">
        <v>6.75</v>
      </c>
      <c r="D245" s="812">
        <v>98.8</v>
      </c>
      <c r="E245" s="812">
        <v>27655</v>
      </c>
      <c r="F245" s="812">
        <v>0.02</v>
      </c>
      <c r="G245" s="812">
        <v>0.3</v>
      </c>
      <c r="H245" s="812">
        <v>3841</v>
      </c>
    </row>
    <row r="246" spans="1:8" ht="15.75">
      <c r="A246" s="812">
        <v>238</v>
      </c>
      <c r="B246" s="812">
        <v>3180.913</v>
      </c>
      <c r="C246" s="812">
        <v>6.76</v>
      </c>
      <c r="D246" s="812">
        <v>87.7</v>
      </c>
      <c r="E246" s="812">
        <v>27743</v>
      </c>
      <c r="F246" s="812">
        <v>0</v>
      </c>
      <c r="G246" s="812">
        <v>0</v>
      </c>
      <c r="H246" s="812">
        <v>3841</v>
      </c>
    </row>
    <row r="247" spans="1:8" ht="15.75">
      <c r="A247" s="812">
        <v>239</v>
      </c>
      <c r="B247" s="812">
        <v>3195.8449999999998</v>
      </c>
      <c r="C247" s="812">
        <v>12.39</v>
      </c>
      <c r="D247" s="812">
        <v>160</v>
      </c>
      <c r="E247" s="812">
        <v>27903</v>
      </c>
      <c r="F247" s="812">
        <v>0</v>
      </c>
      <c r="G247" s="812">
        <v>0</v>
      </c>
      <c r="H247" s="812">
        <v>3841</v>
      </c>
    </row>
    <row r="248" spans="1:8" ht="15.75">
      <c r="A248" s="812">
        <v>240</v>
      </c>
      <c r="B248" s="812">
        <v>3206.9659999999999</v>
      </c>
      <c r="C248" s="812">
        <v>21.59</v>
      </c>
      <c r="D248" s="812">
        <v>246.6</v>
      </c>
      <c r="E248" s="812">
        <v>28149</v>
      </c>
      <c r="F248" s="812">
        <v>0</v>
      </c>
      <c r="G248" s="812">
        <v>0</v>
      </c>
      <c r="H248" s="812">
        <v>3841</v>
      </c>
    </row>
    <row r="249" spans="1:8" ht="15.75">
      <c r="A249" s="812">
        <v>241</v>
      </c>
      <c r="B249" s="812">
        <v>3219.4059999999999</v>
      </c>
      <c r="C249" s="812">
        <v>34.229999999999997</v>
      </c>
      <c r="D249" s="812">
        <v>435.4</v>
      </c>
      <c r="E249" s="812">
        <v>28585</v>
      </c>
      <c r="F249" s="812">
        <v>0</v>
      </c>
      <c r="G249" s="812">
        <v>0</v>
      </c>
      <c r="H249" s="812">
        <v>3841</v>
      </c>
    </row>
    <row r="250" spans="1:8" ht="15.75">
      <c r="A250" s="812">
        <v>242</v>
      </c>
      <c r="B250" s="812">
        <v>3233.5830000000001</v>
      </c>
      <c r="C250" s="812">
        <v>32.86</v>
      </c>
      <c r="D250" s="812">
        <v>493</v>
      </c>
      <c r="E250" s="812">
        <v>29078</v>
      </c>
      <c r="F250" s="812">
        <v>0</v>
      </c>
      <c r="G250" s="812">
        <v>0</v>
      </c>
      <c r="H250" s="812">
        <v>3841</v>
      </c>
    </row>
    <row r="251" spans="1:8" ht="15.75">
      <c r="A251" s="812">
        <v>243</v>
      </c>
      <c r="B251" s="812">
        <v>3250.5549999999998</v>
      </c>
      <c r="C251" s="812">
        <v>18.52</v>
      </c>
      <c r="D251" s="812">
        <v>292.5</v>
      </c>
      <c r="E251" s="812">
        <v>29370</v>
      </c>
      <c r="F251" s="812">
        <v>0</v>
      </c>
      <c r="G251" s="812">
        <v>0</v>
      </c>
      <c r="H251" s="812">
        <v>3841</v>
      </c>
    </row>
    <row r="252" spans="1:8" ht="15.75">
      <c r="A252" s="812">
        <v>244</v>
      </c>
      <c r="B252" s="812">
        <v>3264.7130000000002</v>
      </c>
      <c r="C252" s="812">
        <v>5.49</v>
      </c>
      <c r="D252" s="812">
        <v>84.1</v>
      </c>
      <c r="E252" s="812">
        <v>29454</v>
      </c>
      <c r="F252" s="812">
        <v>0</v>
      </c>
      <c r="G252" s="812">
        <v>0</v>
      </c>
      <c r="H252" s="812">
        <v>3841</v>
      </c>
    </row>
    <row r="253" spans="1:8" ht="15.75">
      <c r="A253" s="812">
        <v>245</v>
      </c>
      <c r="B253" s="812">
        <v>3280.1590000000001</v>
      </c>
      <c r="C253" s="812">
        <v>1.75</v>
      </c>
      <c r="D253" s="812">
        <v>29.9</v>
      </c>
      <c r="E253" s="812">
        <v>29484</v>
      </c>
      <c r="F253" s="812">
        <v>0</v>
      </c>
      <c r="G253" s="812">
        <v>0</v>
      </c>
      <c r="H253" s="812">
        <v>3841</v>
      </c>
    </row>
    <row r="254" spans="1:8" ht="15.75">
      <c r="A254" s="812">
        <v>246</v>
      </c>
      <c r="B254" s="812">
        <v>3298.88</v>
      </c>
      <c r="C254" s="812">
        <v>0.02</v>
      </c>
      <c r="D254" s="812">
        <v>0.2</v>
      </c>
      <c r="E254" s="812">
        <v>29484</v>
      </c>
      <c r="F254" s="812">
        <v>1.78</v>
      </c>
      <c r="G254" s="812">
        <v>24.3</v>
      </c>
      <c r="H254" s="812">
        <v>3865</v>
      </c>
    </row>
    <row r="255" spans="1:8" ht="15.75">
      <c r="A255" s="812">
        <v>247</v>
      </c>
      <c r="B255" s="812">
        <v>3307.067</v>
      </c>
      <c r="C255" s="812">
        <v>0.02</v>
      </c>
      <c r="D255" s="812">
        <v>0.1</v>
      </c>
      <c r="E255" s="812">
        <v>29485</v>
      </c>
      <c r="F255" s="812">
        <v>1.61</v>
      </c>
      <c r="G255" s="812">
        <v>12.5</v>
      </c>
      <c r="H255" s="812">
        <v>3878</v>
      </c>
    </row>
    <row r="256" spans="1:8" ht="15.75">
      <c r="A256" s="812">
        <v>248</v>
      </c>
      <c r="B256" s="812">
        <v>3313.7669999999998</v>
      </c>
      <c r="C256" s="812">
        <v>15.4</v>
      </c>
      <c r="D256" s="812">
        <v>104.2</v>
      </c>
      <c r="E256" s="812">
        <v>29589</v>
      </c>
      <c r="F256" s="812">
        <v>0.03</v>
      </c>
      <c r="G256" s="812">
        <v>0.2</v>
      </c>
      <c r="H256" s="812">
        <v>3878</v>
      </c>
    </row>
    <row r="257" spans="1:8" ht="15.75">
      <c r="A257" s="812">
        <v>249</v>
      </c>
      <c r="B257" s="812">
        <v>3322.8980000000001</v>
      </c>
      <c r="C257" s="812">
        <v>3.38</v>
      </c>
      <c r="D257" s="812">
        <v>38.799999999999997</v>
      </c>
      <c r="E257" s="812">
        <v>29628</v>
      </c>
      <c r="F257" s="812">
        <v>0</v>
      </c>
      <c r="G257" s="812">
        <v>0</v>
      </c>
      <c r="H257" s="812">
        <v>3878</v>
      </c>
    </row>
    <row r="258" spans="1:8" ht="15.75">
      <c r="A258" s="812">
        <v>250</v>
      </c>
      <c r="B258" s="812">
        <v>3336.7190000000001</v>
      </c>
      <c r="C258" s="812">
        <v>1.42</v>
      </c>
      <c r="D258" s="812">
        <v>16.5</v>
      </c>
      <c r="E258" s="812">
        <v>29644</v>
      </c>
      <c r="F258" s="812">
        <v>0.71</v>
      </c>
      <c r="G258" s="812">
        <v>8</v>
      </c>
      <c r="H258" s="812">
        <v>3886</v>
      </c>
    </row>
    <row r="259" spans="1:8" ht="15.75">
      <c r="A259" s="812">
        <v>251</v>
      </c>
      <c r="B259" s="812">
        <v>3345.02</v>
      </c>
      <c r="C259" s="812">
        <v>0.94</v>
      </c>
      <c r="D259" s="812">
        <v>11.2</v>
      </c>
      <c r="E259" s="812">
        <v>29655</v>
      </c>
      <c r="F259" s="812">
        <v>0.82</v>
      </c>
      <c r="G259" s="812">
        <v>10.1</v>
      </c>
      <c r="H259" s="812">
        <v>3896</v>
      </c>
    </row>
    <row r="260" spans="1:8" ht="15.75">
      <c r="A260" s="812">
        <v>252</v>
      </c>
      <c r="B260" s="812">
        <v>3360.194</v>
      </c>
      <c r="C260" s="812">
        <v>7.25</v>
      </c>
      <c r="D260" s="812">
        <v>117</v>
      </c>
      <c r="E260" s="812">
        <v>29772</v>
      </c>
      <c r="F260" s="812">
        <v>0.27</v>
      </c>
      <c r="G260" s="812">
        <v>3.6</v>
      </c>
      <c r="H260" s="812">
        <v>3900</v>
      </c>
    </row>
    <row r="261" spans="1:8" ht="15.75">
      <c r="A261" s="812">
        <v>253</v>
      </c>
      <c r="B261" s="812">
        <v>3373.1559999999999</v>
      </c>
      <c r="C261" s="812">
        <v>1.41</v>
      </c>
      <c r="D261" s="812">
        <v>17.899999999999999</v>
      </c>
      <c r="E261" s="812">
        <v>29790</v>
      </c>
      <c r="F261" s="812">
        <v>3</v>
      </c>
      <c r="G261" s="812">
        <v>35.5</v>
      </c>
      <c r="H261" s="812">
        <v>3935</v>
      </c>
    </row>
    <row r="262" spans="1:8" ht="15.75">
      <c r="A262" s="812">
        <v>254</v>
      </c>
      <c r="B262" s="812">
        <v>3384.22</v>
      </c>
      <c r="C262" s="812">
        <v>17.559999999999999</v>
      </c>
      <c r="D262" s="812">
        <v>234.2</v>
      </c>
      <c r="E262" s="812">
        <v>30024</v>
      </c>
      <c r="F262" s="812">
        <v>1.77</v>
      </c>
      <c r="G262" s="812">
        <v>23.6</v>
      </c>
      <c r="H262" s="812">
        <v>3959</v>
      </c>
    </row>
    <row r="263" spans="1:8" ht="15.75">
      <c r="A263" s="812">
        <v>255</v>
      </c>
      <c r="B263" s="812">
        <v>3399.8409999999999</v>
      </c>
      <c r="C263" s="812">
        <v>0.84</v>
      </c>
      <c r="D263" s="812">
        <v>14.8</v>
      </c>
      <c r="E263" s="812">
        <v>30039</v>
      </c>
      <c r="F263" s="812">
        <v>1.46</v>
      </c>
      <c r="G263" s="812">
        <v>25.6</v>
      </c>
      <c r="H263" s="812">
        <v>3984</v>
      </c>
    </row>
    <row r="264" spans="1:8" ht="15.75">
      <c r="A264" s="812">
        <v>256</v>
      </c>
      <c r="B264" s="812">
        <v>3419.3240000000001</v>
      </c>
      <c r="C264" s="812">
        <v>19.3</v>
      </c>
      <c r="D264" s="812">
        <v>276</v>
      </c>
      <c r="E264" s="812">
        <v>30315</v>
      </c>
      <c r="F264" s="812">
        <v>1.56</v>
      </c>
      <c r="G264" s="812">
        <v>24.3</v>
      </c>
      <c r="H264" s="812">
        <v>4009</v>
      </c>
    </row>
    <row r="265" spans="1:8" ht="15.75">
      <c r="A265" s="812">
        <v>257</v>
      </c>
      <c r="B265" s="812">
        <v>3430.5450000000001</v>
      </c>
      <c r="C265" s="812">
        <v>12.48</v>
      </c>
      <c r="D265" s="812">
        <v>143.30000000000001</v>
      </c>
      <c r="E265" s="812">
        <v>30458</v>
      </c>
      <c r="F265" s="812">
        <v>1.53</v>
      </c>
      <c r="G265" s="812">
        <v>20.7</v>
      </c>
      <c r="H265" s="812">
        <v>4029</v>
      </c>
    </row>
    <row r="266" spans="1:8" ht="15.75">
      <c r="A266" s="812">
        <v>258</v>
      </c>
      <c r="B266" s="812">
        <v>3445.4769999999999</v>
      </c>
      <c r="C266" s="812">
        <v>0.73</v>
      </c>
      <c r="D266" s="812">
        <v>10.3</v>
      </c>
      <c r="E266" s="812">
        <v>30469</v>
      </c>
      <c r="F266" s="812">
        <v>3.45</v>
      </c>
      <c r="G266" s="812">
        <v>55.4</v>
      </c>
      <c r="H266" s="812">
        <v>4085</v>
      </c>
    </row>
    <row r="267" spans="1:8" ht="15.75">
      <c r="A267" s="812">
        <v>259</v>
      </c>
      <c r="B267" s="812">
        <v>3461.8069999999998</v>
      </c>
      <c r="C267" s="812">
        <v>0.88</v>
      </c>
      <c r="D267" s="812">
        <v>13.7</v>
      </c>
      <c r="E267" s="812">
        <v>30482</v>
      </c>
      <c r="F267" s="812">
        <v>1.7</v>
      </c>
      <c r="G267" s="812">
        <v>27.2</v>
      </c>
      <c r="H267" s="812">
        <v>4112</v>
      </c>
    </row>
    <row r="268" spans="1:8" ht="15.75">
      <c r="A268" s="812">
        <v>260</v>
      </c>
      <c r="B268" s="812">
        <v>3477.4639999999999</v>
      </c>
      <c r="C268" s="812">
        <v>29.45</v>
      </c>
      <c r="D268" s="812">
        <v>528.4</v>
      </c>
      <c r="E268" s="812">
        <v>31011</v>
      </c>
      <c r="F268" s="812">
        <v>0.17</v>
      </c>
      <c r="G268" s="812">
        <v>2.9</v>
      </c>
      <c r="H268" s="812">
        <v>4115</v>
      </c>
    </row>
    <row r="269" spans="1:8" ht="15.75">
      <c r="A269" s="812">
        <v>261</v>
      </c>
      <c r="B269" s="812">
        <v>3495.4720000000002</v>
      </c>
      <c r="C269" s="812">
        <v>34.15</v>
      </c>
      <c r="D269" s="812">
        <v>589.6</v>
      </c>
      <c r="E269" s="812">
        <v>31600</v>
      </c>
      <c r="F269" s="812">
        <v>0.86</v>
      </c>
      <c r="G269" s="812">
        <v>11.4</v>
      </c>
      <c r="H269" s="812">
        <v>4126</v>
      </c>
    </row>
    <row r="270" spans="1:8" ht="15.75">
      <c r="A270" s="812">
        <v>262</v>
      </c>
      <c r="B270" s="812">
        <v>3506.777</v>
      </c>
      <c r="C270" s="812">
        <v>10.3</v>
      </c>
      <c r="D270" s="812">
        <v>142.9</v>
      </c>
      <c r="E270" s="812">
        <v>31743</v>
      </c>
      <c r="F270" s="812">
        <v>0.54</v>
      </c>
      <c r="G270" s="812">
        <v>7.4</v>
      </c>
      <c r="H270" s="812">
        <v>4134</v>
      </c>
    </row>
    <row r="271" spans="1:8" ht="15.75">
      <c r="A271" s="812">
        <v>263</v>
      </c>
      <c r="B271" s="812">
        <v>3522.8420000000001</v>
      </c>
      <c r="C271" s="812">
        <v>1.29</v>
      </c>
      <c r="D271" s="812">
        <v>22.2</v>
      </c>
      <c r="E271" s="812">
        <v>31765</v>
      </c>
      <c r="F271" s="812">
        <v>0.13</v>
      </c>
      <c r="G271" s="812">
        <v>2.4</v>
      </c>
      <c r="H271" s="812">
        <v>4136</v>
      </c>
    </row>
    <row r="272" spans="1:8" ht="15.75">
      <c r="A272" s="812">
        <v>264</v>
      </c>
      <c r="B272" s="812">
        <v>3543.1170000000002</v>
      </c>
      <c r="C272" s="812">
        <v>1.53</v>
      </c>
      <c r="D272" s="812">
        <v>18.600000000000001</v>
      </c>
      <c r="E272" s="812">
        <v>31784</v>
      </c>
      <c r="F272" s="812">
        <v>0</v>
      </c>
      <c r="G272" s="812">
        <v>0</v>
      </c>
      <c r="H272" s="812">
        <v>4136</v>
      </c>
    </row>
    <row r="273" spans="1:8" ht="15.75">
      <c r="A273" s="812">
        <v>265</v>
      </c>
      <c r="B273" s="812">
        <v>3547.5749999999998</v>
      </c>
      <c r="C273" s="812">
        <v>0.89</v>
      </c>
      <c r="D273" s="812">
        <v>10.199999999999999</v>
      </c>
      <c r="E273" s="812">
        <v>31794</v>
      </c>
      <c r="F273" s="812">
        <v>0.98</v>
      </c>
      <c r="G273" s="812">
        <v>11.1</v>
      </c>
      <c r="H273" s="812">
        <v>4147</v>
      </c>
    </row>
    <row r="274" spans="1:8" ht="15.75">
      <c r="A274" s="812">
        <v>266</v>
      </c>
      <c r="B274" s="812">
        <v>3565.8049999999998</v>
      </c>
      <c r="C274" s="812">
        <v>0.21</v>
      </c>
      <c r="D274" s="812">
        <v>3.7</v>
      </c>
      <c r="E274" s="812">
        <v>31798</v>
      </c>
      <c r="F274" s="812">
        <v>3.52</v>
      </c>
      <c r="G274" s="812">
        <v>60</v>
      </c>
      <c r="H274" s="812">
        <v>4207</v>
      </c>
    </row>
    <row r="275" spans="1:8" ht="15.75">
      <c r="A275" s="812">
        <v>267</v>
      </c>
      <c r="B275" s="812">
        <v>3582.2510000000002</v>
      </c>
      <c r="C275" s="812">
        <v>3.45</v>
      </c>
      <c r="D275" s="812">
        <v>44.5</v>
      </c>
      <c r="E275" s="812">
        <v>31842</v>
      </c>
      <c r="F275" s="812">
        <v>0</v>
      </c>
      <c r="G275" s="812">
        <v>0</v>
      </c>
      <c r="H275" s="812">
        <v>4207</v>
      </c>
    </row>
    <row r="276" spans="1:8" ht="15.75">
      <c r="A276" s="812">
        <v>268</v>
      </c>
      <c r="B276" s="812">
        <v>3591.5390000000002</v>
      </c>
      <c r="C276" s="812">
        <v>5.55</v>
      </c>
      <c r="D276" s="812">
        <v>59.8</v>
      </c>
      <c r="E276" s="812">
        <v>31902</v>
      </c>
      <c r="F276" s="812">
        <v>0</v>
      </c>
      <c r="G276" s="812">
        <v>0</v>
      </c>
      <c r="H276" s="812">
        <v>4207</v>
      </c>
    </row>
    <row r="277" spans="1:8" ht="15.75">
      <c r="A277" s="812">
        <v>269</v>
      </c>
      <c r="B277" s="812">
        <v>3603.8020000000001</v>
      </c>
      <c r="C277" s="812">
        <v>7.71</v>
      </c>
      <c r="D277" s="812">
        <v>98.8</v>
      </c>
      <c r="E277" s="812">
        <v>32001</v>
      </c>
      <c r="F277" s="812">
        <v>0</v>
      </c>
      <c r="G277" s="812">
        <v>0</v>
      </c>
      <c r="H277" s="812">
        <v>4207</v>
      </c>
    </row>
    <row r="278" spans="1:8" ht="15.75">
      <c r="A278" s="812">
        <v>270</v>
      </c>
      <c r="B278" s="812">
        <v>3617.17</v>
      </c>
      <c r="C278" s="812">
        <v>6.79</v>
      </c>
      <c r="D278" s="812">
        <v>60.9</v>
      </c>
      <c r="E278" s="812">
        <v>32062</v>
      </c>
      <c r="F278" s="812">
        <v>0</v>
      </c>
      <c r="G278" s="812">
        <v>0</v>
      </c>
      <c r="H278" s="812">
        <v>4207</v>
      </c>
    </row>
    <row r="279" spans="1:8" ht="15.75">
      <c r="A279" s="812">
        <v>271</v>
      </c>
      <c r="B279" s="812">
        <v>3621.7579999999998</v>
      </c>
      <c r="C279" s="812">
        <v>9.85</v>
      </c>
      <c r="D279" s="812">
        <v>88.6</v>
      </c>
      <c r="E279" s="812">
        <v>32151</v>
      </c>
      <c r="F279" s="812">
        <v>0</v>
      </c>
      <c r="G279" s="812">
        <v>0</v>
      </c>
      <c r="H279" s="812">
        <v>4207</v>
      </c>
    </row>
    <row r="280" spans="1:8" ht="15.75">
      <c r="A280" s="812">
        <v>272</v>
      </c>
      <c r="B280" s="812">
        <v>3635.1680000000001</v>
      </c>
      <c r="C280" s="812">
        <v>4.3499999999999996</v>
      </c>
      <c r="D280" s="812">
        <v>66.099999999999994</v>
      </c>
      <c r="E280" s="812">
        <v>32217</v>
      </c>
      <c r="F280" s="812">
        <v>0.09</v>
      </c>
      <c r="G280" s="812">
        <v>1.4</v>
      </c>
      <c r="H280" s="812">
        <v>4209</v>
      </c>
    </row>
    <row r="281" spans="1:8" ht="15.75">
      <c r="A281" s="812">
        <v>273</v>
      </c>
      <c r="B281" s="812">
        <v>3652.1849999999999</v>
      </c>
      <c r="C281" s="812">
        <v>1.22</v>
      </c>
      <c r="D281" s="812">
        <v>24.1</v>
      </c>
      <c r="E281" s="812">
        <v>32241</v>
      </c>
      <c r="F281" s="812">
        <v>0.44</v>
      </c>
      <c r="G281" s="812">
        <v>8.5</v>
      </c>
      <c r="H281" s="812">
        <v>4217</v>
      </c>
    </row>
    <row r="282" spans="1:8" ht="15.75">
      <c r="A282" s="812">
        <v>274</v>
      </c>
      <c r="B282" s="812">
        <v>3673.806</v>
      </c>
      <c r="C282" s="812">
        <v>0.55000000000000004</v>
      </c>
      <c r="D282" s="812">
        <v>11.6</v>
      </c>
      <c r="E282" s="812">
        <v>32252</v>
      </c>
      <c r="F282" s="812">
        <v>1.6</v>
      </c>
      <c r="G282" s="812">
        <v>33.4</v>
      </c>
      <c r="H282" s="812">
        <v>4250</v>
      </c>
    </row>
    <row r="283" spans="1:8" ht="15.75">
      <c r="A283" s="812">
        <v>275</v>
      </c>
      <c r="B283" s="812">
        <v>3694.13</v>
      </c>
      <c r="C283" s="812">
        <v>1.03</v>
      </c>
      <c r="D283" s="812">
        <v>19.8</v>
      </c>
      <c r="E283" s="812">
        <v>32272</v>
      </c>
      <c r="F283" s="812">
        <v>1.95</v>
      </c>
      <c r="G283" s="812">
        <v>37.4</v>
      </c>
      <c r="H283" s="812">
        <v>4288</v>
      </c>
    </row>
    <row r="284" spans="1:8" ht="15.75">
      <c r="A284" s="812">
        <v>276</v>
      </c>
      <c r="B284" s="812">
        <v>3712.1309999999999</v>
      </c>
      <c r="C284" s="812">
        <v>1.25</v>
      </c>
      <c r="D284" s="812">
        <v>21.2</v>
      </c>
      <c r="E284" s="812">
        <v>32293</v>
      </c>
      <c r="F284" s="812">
        <v>3.42</v>
      </c>
      <c r="G284" s="812">
        <v>62.5</v>
      </c>
      <c r="H284" s="812">
        <v>4350</v>
      </c>
    </row>
    <row r="285" spans="1:8" ht="15.75">
      <c r="A285" s="812">
        <v>277</v>
      </c>
      <c r="B285" s="812">
        <v>3730.1170000000002</v>
      </c>
      <c r="C285" s="812">
        <v>0.52</v>
      </c>
      <c r="D285" s="812">
        <v>5.9</v>
      </c>
      <c r="E285" s="812">
        <v>32299</v>
      </c>
      <c r="F285" s="812">
        <v>5.8</v>
      </c>
      <c r="G285" s="812">
        <v>79.400000000000006</v>
      </c>
      <c r="H285" s="812">
        <v>4430</v>
      </c>
    </row>
    <row r="286" spans="1:8" ht="15.75">
      <c r="A286" s="812">
        <v>278</v>
      </c>
      <c r="B286" s="812">
        <v>3739.2179999999998</v>
      </c>
      <c r="C286" s="812">
        <v>0.28000000000000003</v>
      </c>
      <c r="D286" s="812">
        <v>2.2999999999999998</v>
      </c>
      <c r="E286" s="812">
        <v>32302</v>
      </c>
      <c r="F286" s="812">
        <v>6.49</v>
      </c>
      <c r="G286" s="812">
        <v>64</v>
      </c>
      <c r="H286" s="812">
        <v>4494</v>
      </c>
    </row>
    <row r="287" spans="1:8" ht="15.75">
      <c r="A287" s="812">
        <v>279</v>
      </c>
      <c r="B287" s="812">
        <v>3749.386</v>
      </c>
      <c r="C287" s="812">
        <v>1.35</v>
      </c>
      <c r="D287" s="812">
        <v>13.8</v>
      </c>
      <c r="E287" s="812">
        <v>32315</v>
      </c>
      <c r="F287" s="812">
        <v>3.85</v>
      </c>
      <c r="G287" s="812">
        <v>41.5</v>
      </c>
      <c r="H287" s="812">
        <v>4535</v>
      </c>
    </row>
    <row r="288" spans="1:8" ht="15.75">
      <c r="A288" s="812">
        <v>280</v>
      </c>
      <c r="B288" s="812">
        <v>3760.567</v>
      </c>
      <c r="C288" s="812">
        <v>1.1499999999999999</v>
      </c>
      <c r="D288" s="812">
        <v>20.7</v>
      </c>
      <c r="E288" s="812">
        <v>32336</v>
      </c>
      <c r="F288" s="812">
        <v>2.06</v>
      </c>
      <c r="G288" s="812">
        <v>36.9</v>
      </c>
      <c r="H288" s="812">
        <v>4572</v>
      </c>
    </row>
    <row r="289" spans="1:8" ht="15.75">
      <c r="A289" s="812">
        <v>281</v>
      </c>
      <c r="B289" s="812">
        <v>3785.252</v>
      </c>
      <c r="C289" s="812">
        <v>5.52</v>
      </c>
      <c r="D289" s="812">
        <v>98.9</v>
      </c>
      <c r="E289" s="812">
        <v>32435</v>
      </c>
      <c r="F289" s="812">
        <v>0</v>
      </c>
      <c r="G289" s="812">
        <v>0</v>
      </c>
      <c r="H289" s="812">
        <v>4572</v>
      </c>
    </row>
    <row r="290" spans="1:8" ht="15.75">
      <c r="A290" s="812">
        <v>282</v>
      </c>
      <c r="B290" s="812">
        <v>3796.444</v>
      </c>
      <c r="C290" s="812">
        <v>11.05</v>
      </c>
      <c r="D290" s="812">
        <v>156</v>
      </c>
      <c r="E290" s="812">
        <v>32591</v>
      </c>
      <c r="F290" s="812">
        <v>0</v>
      </c>
      <c r="G290" s="812">
        <v>0</v>
      </c>
      <c r="H290" s="812">
        <v>4572</v>
      </c>
    </row>
    <row r="291" spans="1:8" ht="15.75">
      <c r="A291" s="812">
        <v>283</v>
      </c>
      <c r="B291" s="812">
        <v>3813.7089999999998</v>
      </c>
      <c r="C291" s="812">
        <v>15.69</v>
      </c>
      <c r="D291" s="812">
        <v>223.3</v>
      </c>
      <c r="E291" s="812">
        <v>32814</v>
      </c>
      <c r="F291" s="812">
        <v>0</v>
      </c>
      <c r="G291" s="812">
        <v>0</v>
      </c>
      <c r="H291" s="812">
        <v>4572</v>
      </c>
    </row>
    <row r="292" spans="1:8" ht="15.75">
      <c r="A292" s="812">
        <v>284</v>
      </c>
      <c r="B292" s="812">
        <v>3825.21</v>
      </c>
      <c r="C292" s="812">
        <v>13.21</v>
      </c>
      <c r="D292" s="812">
        <v>156.19999999999999</v>
      </c>
      <c r="E292" s="812">
        <v>32971</v>
      </c>
      <c r="F292" s="812">
        <v>0</v>
      </c>
      <c r="G292" s="812">
        <v>0</v>
      </c>
      <c r="H292" s="812">
        <v>4572</v>
      </c>
    </row>
    <row r="293" spans="1:8" ht="15.75">
      <c r="A293" s="812">
        <v>285</v>
      </c>
      <c r="B293" s="812">
        <v>3837.4290000000001</v>
      </c>
      <c r="C293" s="812">
        <v>6.78</v>
      </c>
      <c r="D293" s="812">
        <v>75.3</v>
      </c>
      <c r="E293" s="812">
        <v>33046</v>
      </c>
      <c r="F293" s="812">
        <v>0</v>
      </c>
      <c r="G293" s="812">
        <v>0</v>
      </c>
      <c r="H293" s="812">
        <v>4572</v>
      </c>
    </row>
    <row r="294" spans="1:8" ht="15.75">
      <c r="A294" s="812">
        <v>286</v>
      </c>
      <c r="B294" s="812">
        <v>3847.3580000000002</v>
      </c>
      <c r="C294" s="812">
        <v>0</v>
      </c>
      <c r="D294" s="812">
        <v>0</v>
      </c>
      <c r="E294" s="812">
        <v>33046</v>
      </c>
      <c r="F294" s="812">
        <v>4.4400000000000004</v>
      </c>
      <c r="G294" s="812">
        <v>51.8</v>
      </c>
      <c r="H294" s="812">
        <v>4624</v>
      </c>
    </row>
    <row r="295" spans="1:8" ht="15.75">
      <c r="A295" s="812">
        <v>287</v>
      </c>
      <c r="B295" s="812">
        <v>3861.1529999999998</v>
      </c>
      <c r="C295" s="812">
        <v>2.2400000000000002</v>
      </c>
      <c r="D295" s="812">
        <v>39.799999999999997</v>
      </c>
      <c r="E295" s="812">
        <v>33086</v>
      </c>
      <c r="F295" s="812">
        <v>1.21</v>
      </c>
      <c r="G295" s="812">
        <v>19.600000000000001</v>
      </c>
      <c r="H295" s="812">
        <v>4644</v>
      </c>
    </row>
    <row r="296" spans="1:8" ht="15.75">
      <c r="A296" s="812">
        <v>288</v>
      </c>
      <c r="B296" s="812">
        <v>3879.3380000000002</v>
      </c>
      <c r="C296" s="812">
        <v>1.4</v>
      </c>
      <c r="D296" s="812">
        <v>29.7</v>
      </c>
      <c r="E296" s="812">
        <v>33115</v>
      </c>
      <c r="F296" s="812">
        <v>0.74</v>
      </c>
      <c r="G296" s="812">
        <v>16.2</v>
      </c>
      <c r="H296" s="812">
        <v>4660</v>
      </c>
    </row>
    <row r="297" spans="1:8" ht="15.75">
      <c r="A297" s="812">
        <v>289</v>
      </c>
      <c r="B297" s="812">
        <v>3904.7930000000001</v>
      </c>
      <c r="C297" s="812">
        <v>0.5</v>
      </c>
      <c r="D297" s="812">
        <v>10.8</v>
      </c>
      <c r="E297" s="812">
        <v>33126</v>
      </c>
      <c r="F297" s="812">
        <v>5.45</v>
      </c>
      <c r="G297" s="812">
        <v>122.4</v>
      </c>
      <c r="H297" s="812">
        <v>4782</v>
      </c>
    </row>
    <row r="298" spans="1:8" ht="15.75">
      <c r="A298" s="812">
        <v>290</v>
      </c>
      <c r="B298" s="812">
        <v>3924.241</v>
      </c>
      <c r="C298" s="812">
        <v>0.84</v>
      </c>
      <c r="D298" s="812">
        <v>18.5</v>
      </c>
      <c r="E298" s="812">
        <v>33145</v>
      </c>
      <c r="F298" s="812">
        <v>8.36</v>
      </c>
      <c r="G298" s="812">
        <v>179.8</v>
      </c>
      <c r="H298" s="812">
        <v>4962</v>
      </c>
    </row>
    <row r="299" spans="1:8" ht="15.75">
      <c r="A299" s="812">
        <v>291</v>
      </c>
      <c r="B299" s="812">
        <v>3947.7739999999999</v>
      </c>
      <c r="C299" s="812">
        <v>0.41</v>
      </c>
      <c r="D299" s="812">
        <v>9.4</v>
      </c>
      <c r="E299" s="812">
        <v>33154</v>
      </c>
      <c r="F299" s="812">
        <v>18.71</v>
      </c>
      <c r="G299" s="812">
        <v>390.6</v>
      </c>
      <c r="H299" s="812">
        <v>5353</v>
      </c>
    </row>
    <row r="300" spans="1:8" ht="15.75">
      <c r="A300" s="812">
        <v>292</v>
      </c>
      <c r="B300" s="812">
        <v>3965.9879999999998</v>
      </c>
      <c r="C300" s="812">
        <v>0.46</v>
      </c>
      <c r="D300" s="812">
        <v>7.9</v>
      </c>
      <c r="E300" s="812">
        <v>33162</v>
      </c>
      <c r="F300" s="812">
        <v>18.22</v>
      </c>
      <c r="G300" s="812">
        <v>303.2</v>
      </c>
      <c r="H300" s="812">
        <v>5656</v>
      </c>
    </row>
    <row r="301" spans="1:8" ht="15.75">
      <c r="A301" s="812">
        <v>293</v>
      </c>
      <c r="B301" s="812">
        <v>3981.0619999999999</v>
      </c>
      <c r="C301" s="812">
        <v>0</v>
      </c>
      <c r="D301" s="812">
        <v>0</v>
      </c>
      <c r="E301" s="812">
        <v>33162</v>
      </c>
      <c r="F301" s="812">
        <v>11.38</v>
      </c>
      <c r="G301" s="812">
        <v>190.2</v>
      </c>
      <c r="H301" s="812">
        <v>5846</v>
      </c>
    </row>
    <row r="302" spans="1:8" ht="15.75">
      <c r="A302" s="812">
        <v>294</v>
      </c>
      <c r="B302" s="812">
        <v>3999.413</v>
      </c>
      <c r="C302" s="812">
        <v>0</v>
      </c>
      <c r="D302" s="812">
        <v>0</v>
      </c>
      <c r="E302" s="812">
        <v>33162</v>
      </c>
      <c r="F302" s="812">
        <v>4.5</v>
      </c>
      <c r="G302" s="812">
        <v>66.2</v>
      </c>
      <c r="H302" s="812">
        <v>5912</v>
      </c>
    </row>
    <row r="303" spans="1:8" ht="15.75">
      <c r="A303" s="812">
        <v>295</v>
      </c>
      <c r="B303" s="812">
        <v>4010.4389999999999</v>
      </c>
      <c r="C303" s="812">
        <v>0.02</v>
      </c>
      <c r="D303" s="812">
        <v>0.2</v>
      </c>
      <c r="E303" s="812">
        <v>33162</v>
      </c>
      <c r="F303" s="812">
        <v>2.84</v>
      </c>
      <c r="G303" s="812">
        <v>30</v>
      </c>
      <c r="H303" s="812">
        <v>5942</v>
      </c>
    </row>
    <row r="304" spans="1:8" ht="15.75">
      <c r="A304" s="812">
        <v>296</v>
      </c>
      <c r="B304" s="812">
        <v>4020.5340000000001</v>
      </c>
      <c r="C304" s="812">
        <v>0.17</v>
      </c>
      <c r="D304" s="812">
        <v>1.8</v>
      </c>
      <c r="E304" s="812">
        <v>33164</v>
      </c>
      <c r="F304" s="812">
        <v>1.0900000000000001</v>
      </c>
      <c r="G304" s="812">
        <v>11.1</v>
      </c>
      <c r="H304" s="812">
        <v>5953</v>
      </c>
    </row>
    <row r="305" spans="1:8" ht="15.75">
      <c r="A305" s="812">
        <v>297</v>
      </c>
      <c r="B305" s="812">
        <v>4030.82</v>
      </c>
      <c r="C305" s="812">
        <v>0.22</v>
      </c>
      <c r="D305" s="812">
        <v>3.4</v>
      </c>
      <c r="E305" s="812">
        <v>33167</v>
      </c>
      <c r="F305" s="812">
        <v>1.38</v>
      </c>
      <c r="G305" s="812">
        <v>19.899999999999999</v>
      </c>
      <c r="H305" s="812">
        <v>5973</v>
      </c>
    </row>
    <row r="306" spans="1:8" ht="15.75">
      <c r="A306" s="812">
        <v>298</v>
      </c>
      <c r="B306" s="812">
        <v>4049.7139999999999</v>
      </c>
      <c r="C306" s="812">
        <v>0.52</v>
      </c>
      <c r="D306" s="812">
        <v>9.8000000000000007</v>
      </c>
      <c r="E306" s="812">
        <v>33177</v>
      </c>
      <c r="F306" s="812">
        <v>2.35</v>
      </c>
      <c r="G306" s="812">
        <v>42.6</v>
      </c>
      <c r="H306" s="812">
        <v>6016</v>
      </c>
    </row>
    <row r="307" spans="1:8" ht="15.75">
      <c r="A307" s="812">
        <v>299</v>
      </c>
      <c r="B307" s="812">
        <v>4067.2719999999999</v>
      </c>
      <c r="C307" s="812">
        <v>0.19</v>
      </c>
      <c r="D307" s="812">
        <v>3.7</v>
      </c>
      <c r="E307" s="812">
        <v>33181</v>
      </c>
      <c r="F307" s="812">
        <v>1.17</v>
      </c>
      <c r="G307" s="812">
        <v>22.4</v>
      </c>
      <c r="H307" s="812">
        <v>6038</v>
      </c>
    </row>
    <row r="308" spans="1:8" ht="15.75">
      <c r="A308" s="812">
        <v>300</v>
      </c>
      <c r="B308" s="812">
        <v>4087.924</v>
      </c>
      <c r="C308" s="812">
        <v>0.7</v>
      </c>
      <c r="D308" s="812">
        <v>10.5</v>
      </c>
      <c r="E308" s="812">
        <v>33191</v>
      </c>
      <c r="F308" s="812">
        <v>0.2</v>
      </c>
      <c r="G308" s="812">
        <v>3.2</v>
      </c>
      <c r="H308" s="812">
        <v>6041</v>
      </c>
    </row>
    <row r="309" spans="1:8" ht="15.75">
      <c r="A309" s="812">
        <v>301</v>
      </c>
      <c r="B309" s="812">
        <v>4098.6480000000001</v>
      </c>
      <c r="C309" s="812">
        <v>0.31</v>
      </c>
      <c r="D309" s="812">
        <v>4.4000000000000004</v>
      </c>
      <c r="E309" s="812">
        <v>33196</v>
      </c>
      <c r="F309" s="812">
        <v>0.7</v>
      </c>
      <c r="G309" s="812">
        <v>11</v>
      </c>
      <c r="H309" s="812">
        <v>6052</v>
      </c>
    </row>
    <row r="310" spans="1:8" ht="15.75">
      <c r="A310" s="812">
        <v>302</v>
      </c>
      <c r="B310" s="812">
        <v>4118.2849999999999</v>
      </c>
      <c r="C310" s="812">
        <v>0.12</v>
      </c>
      <c r="D310" s="812">
        <v>2.2000000000000002</v>
      </c>
      <c r="E310" s="812">
        <v>33198</v>
      </c>
      <c r="F310" s="812">
        <v>0.86</v>
      </c>
      <c r="G310" s="812">
        <v>16.100000000000001</v>
      </c>
      <c r="H310" s="812">
        <v>6069</v>
      </c>
    </row>
    <row r="311" spans="1:8" ht="15.75">
      <c r="A311" s="812">
        <v>303</v>
      </c>
      <c r="B311" s="812">
        <v>4135.7690000000002</v>
      </c>
      <c r="C311" s="812">
        <v>7.0000000000000007E-2</v>
      </c>
      <c r="D311" s="812">
        <v>1.8</v>
      </c>
      <c r="E311" s="812">
        <v>33200</v>
      </c>
      <c r="F311" s="812">
        <v>2.1</v>
      </c>
      <c r="G311" s="812">
        <v>48.6</v>
      </c>
      <c r="H311" s="812">
        <v>6117</v>
      </c>
    </row>
    <row r="312" spans="1:8" ht="15.75">
      <c r="A312" s="812">
        <v>304</v>
      </c>
      <c r="B312" s="812">
        <v>4164.7370000000001</v>
      </c>
      <c r="C312" s="812">
        <v>0.16</v>
      </c>
      <c r="D312" s="812">
        <v>3.7</v>
      </c>
      <c r="E312" s="812">
        <v>33203</v>
      </c>
      <c r="F312" s="812">
        <v>1.69</v>
      </c>
      <c r="G312" s="812">
        <v>39.4</v>
      </c>
      <c r="H312" s="812">
        <v>6157</v>
      </c>
    </row>
    <row r="313" spans="1:8" ht="15.75">
      <c r="A313" s="812">
        <v>305</v>
      </c>
      <c r="B313" s="812">
        <v>4182.2790000000005</v>
      </c>
      <c r="C313" s="812">
        <v>0.17</v>
      </c>
      <c r="D313" s="812">
        <v>2.4</v>
      </c>
      <c r="E313" s="812">
        <v>33206</v>
      </c>
      <c r="F313" s="812">
        <v>0.95</v>
      </c>
      <c r="G313" s="812">
        <v>14.3</v>
      </c>
      <c r="H313" s="812">
        <v>6171</v>
      </c>
    </row>
    <row r="314" spans="1:8" ht="15.75">
      <c r="A314" s="812">
        <v>306</v>
      </c>
      <c r="B314" s="812">
        <v>4194.268</v>
      </c>
      <c r="C314" s="812">
        <v>0.22</v>
      </c>
      <c r="D314" s="812">
        <v>3.2</v>
      </c>
      <c r="E314" s="812">
        <v>33209</v>
      </c>
      <c r="F314" s="812">
        <v>1.1000000000000001</v>
      </c>
      <c r="G314" s="812">
        <v>16.899999999999999</v>
      </c>
      <c r="H314" s="812">
        <v>6188</v>
      </c>
    </row>
    <row r="315" spans="1:8" ht="15.75">
      <c r="A315" s="812">
        <v>307</v>
      </c>
      <c r="B315" s="812">
        <v>4212.6760000000004</v>
      </c>
      <c r="C315" s="812">
        <v>1.01</v>
      </c>
      <c r="D315" s="812">
        <v>17.899999999999999</v>
      </c>
      <c r="E315" s="812">
        <v>33227</v>
      </c>
      <c r="F315" s="812">
        <v>0.4</v>
      </c>
      <c r="G315" s="812">
        <v>7.1</v>
      </c>
      <c r="H315" s="812">
        <v>6195</v>
      </c>
    </row>
    <row r="316" spans="1:8" ht="15.75">
      <c r="A316" s="812">
        <v>308</v>
      </c>
      <c r="B316" s="812">
        <v>4229.8590000000004</v>
      </c>
      <c r="C316" s="812">
        <v>0.02</v>
      </c>
      <c r="D316" s="812">
        <v>0.4</v>
      </c>
      <c r="E316" s="812">
        <v>33227</v>
      </c>
      <c r="F316" s="812">
        <v>2.23</v>
      </c>
      <c r="G316" s="812">
        <v>38.5</v>
      </c>
      <c r="H316" s="812">
        <v>6233</v>
      </c>
    </row>
    <row r="317" spans="1:8" ht="15.75">
      <c r="A317" s="812">
        <v>309</v>
      </c>
      <c r="B317" s="812">
        <v>4247.1989999999996</v>
      </c>
      <c r="C317" s="812">
        <v>1.1299999999999999</v>
      </c>
      <c r="D317" s="812">
        <v>17.8</v>
      </c>
      <c r="E317" s="812">
        <v>33245</v>
      </c>
      <c r="F317" s="812">
        <v>5.3</v>
      </c>
      <c r="G317" s="812">
        <v>85.4</v>
      </c>
      <c r="H317" s="812">
        <v>6319</v>
      </c>
    </row>
    <row r="318" spans="1:8" ht="15.75">
      <c r="A318" s="812">
        <v>310</v>
      </c>
      <c r="B318" s="812">
        <v>4262.0110000000004</v>
      </c>
      <c r="C318" s="812">
        <v>0.28000000000000003</v>
      </c>
      <c r="D318" s="812">
        <v>3.4</v>
      </c>
      <c r="E318" s="812">
        <v>33249</v>
      </c>
      <c r="F318" s="812">
        <v>5.53</v>
      </c>
      <c r="G318" s="812">
        <v>71.8</v>
      </c>
      <c r="H318" s="812">
        <v>6391</v>
      </c>
    </row>
    <row r="319" spans="1:8" ht="15.75">
      <c r="A319" s="812">
        <v>311</v>
      </c>
      <c r="B319" s="812">
        <v>4273.1459999999997</v>
      </c>
      <c r="C319" s="812">
        <v>0.91</v>
      </c>
      <c r="D319" s="812">
        <v>9.8000000000000007</v>
      </c>
      <c r="E319" s="812">
        <v>33258</v>
      </c>
      <c r="F319" s="812">
        <v>1.98</v>
      </c>
      <c r="G319" s="812">
        <v>22.4</v>
      </c>
      <c r="H319" s="812">
        <v>6413</v>
      </c>
    </row>
    <row r="320" spans="1:8" ht="15.75">
      <c r="A320" s="812">
        <v>312</v>
      </c>
      <c r="B320" s="812">
        <v>4284.4319999999998</v>
      </c>
      <c r="C320" s="812">
        <v>2.14</v>
      </c>
      <c r="D320" s="812">
        <v>28.9</v>
      </c>
      <c r="E320" s="812">
        <v>33287</v>
      </c>
      <c r="F320" s="812">
        <v>0.14000000000000001</v>
      </c>
      <c r="G320" s="812">
        <v>1.9</v>
      </c>
      <c r="H320" s="812">
        <v>6415</v>
      </c>
    </row>
    <row r="321" spans="1:8" ht="15.75">
      <c r="A321" s="812">
        <v>313</v>
      </c>
      <c r="B321" s="812">
        <v>4300.1450000000004</v>
      </c>
      <c r="C321" s="812">
        <v>47.37</v>
      </c>
      <c r="D321" s="812">
        <v>724.6</v>
      </c>
      <c r="E321" s="812">
        <v>34012</v>
      </c>
      <c r="F321" s="812">
        <v>0</v>
      </c>
      <c r="G321" s="812">
        <v>0</v>
      </c>
      <c r="H321" s="812">
        <v>6415</v>
      </c>
    </row>
    <row r="322" spans="1:8" ht="15.75">
      <c r="A322" s="812">
        <v>314</v>
      </c>
      <c r="B322" s="812">
        <v>4313.3090000000002</v>
      </c>
      <c r="C322" s="812">
        <v>22.69</v>
      </c>
      <c r="D322" s="812">
        <v>297.7</v>
      </c>
      <c r="E322" s="812">
        <v>34309</v>
      </c>
      <c r="F322" s="812">
        <v>0.85</v>
      </c>
      <c r="G322" s="812">
        <v>10.9</v>
      </c>
      <c r="H322" s="812">
        <v>6426</v>
      </c>
    </row>
    <row r="323" spans="1:8" ht="15.75">
      <c r="A323" s="812">
        <v>315</v>
      </c>
      <c r="B323" s="812">
        <v>4325.7299999999996</v>
      </c>
      <c r="C323" s="812">
        <v>12.44</v>
      </c>
      <c r="D323" s="812">
        <v>168.9</v>
      </c>
      <c r="E323" s="812">
        <v>34478</v>
      </c>
      <c r="F323" s="812">
        <v>1.25</v>
      </c>
      <c r="G323" s="812">
        <v>16.5</v>
      </c>
      <c r="H323" s="812">
        <v>6442</v>
      </c>
    </row>
    <row r="324" spans="1:8" ht="15.75">
      <c r="A324" s="812">
        <v>316</v>
      </c>
      <c r="B324" s="812">
        <v>4339.9539999999997</v>
      </c>
      <c r="C324" s="812">
        <v>8.18</v>
      </c>
      <c r="D324" s="812">
        <v>114.8</v>
      </c>
      <c r="E324" s="812">
        <v>34593</v>
      </c>
      <c r="F324" s="812">
        <v>0.05</v>
      </c>
      <c r="G324" s="812">
        <v>0.6</v>
      </c>
      <c r="H324" s="812">
        <v>6443</v>
      </c>
    </row>
    <row r="325" spans="1:8" ht="15.75">
      <c r="A325" s="812">
        <v>317</v>
      </c>
      <c r="B325" s="812">
        <v>4350.1980000000003</v>
      </c>
      <c r="C325" s="812">
        <v>0.91</v>
      </c>
      <c r="D325" s="812">
        <v>7.3</v>
      </c>
      <c r="E325" s="812">
        <v>34600</v>
      </c>
      <c r="F325" s="812">
        <v>0.2</v>
      </c>
      <c r="G325" s="812">
        <v>1.7</v>
      </c>
      <c r="H325" s="812">
        <v>6445</v>
      </c>
    </row>
    <row r="326" spans="1:8" ht="15.75">
      <c r="A326" s="812">
        <v>318</v>
      </c>
      <c r="B326" s="812">
        <v>4357.0870000000004</v>
      </c>
      <c r="C326" s="812">
        <v>2.67</v>
      </c>
      <c r="D326" s="812">
        <v>14.1</v>
      </c>
      <c r="E326" s="812">
        <v>34615</v>
      </c>
      <c r="F326" s="812">
        <v>0</v>
      </c>
      <c r="G326" s="812">
        <v>0</v>
      </c>
      <c r="H326" s="812">
        <v>6445</v>
      </c>
    </row>
    <row r="327" spans="1:8" ht="15.75">
      <c r="A327" s="812">
        <v>319</v>
      </c>
      <c r="B327" s="812">
        <v>4361.2139999999999</v>
      </c>
      <c r="C327" s="812">
        <v>1.56</v>
      </c>
      <c r="D327" s="812">
        <v>10.8</v>
      </c>
      <c r="E327" s="812">
        <v>34625</v>
      </c>
      <c r="F327" s="812">
        <v>0</v>
      </c>
      <c r="G327" s="812">
        <v>0</v>
      </c>
      <c r="H327" s="812">
        <v>6445</v>
      </c>
    </row>
    <row r="328" spans="1:8" ht="15.75">
      <c r="A328" s="812">
        <v>320</v>
      </c>
      <c r="B328" s="812">
        <v>4372.6109999999999</v>
      </c>
      <c r="C328" s="812">
        <v>7.68</v>
      </c>
      <c r="D328" s="812">
        <v>79</v>
      </c>
      <c r="E328" s="812">
        <v>34704</v>
      </c>
      <c r="F328" s="812">
        <v>2.96</v>
      </c>
      <c r="G328" s="812">
        <v>23.8</v>
      </c>
      <c r="H328" s="812">
        <v>6468</v>
      </c>
    </row>
    <row r="329" spans="1:8" ht="15.75">
      <c r="A329" s="812">
        <v>321</v>
      </c>
      <c r="B329" s="812">
        <v>4377.8059999999996</v>
      </c>
      <c r="C329" s="812">
        <v>1.1499999999999999</v>
      </c>
      <c r="D329" s="812">
        <v>12.6</v>
      </c>
      <c r="E329" s="812">
        <v>34717</v>
      </c>
      <c r="F329" s="812">
        <v>2.2999999999999998</v>
      </c>
      <c r="G329" s="812">
        <v>25.4</v>
      </c>
      <c r="H329" s="812">
        <v>6494</v>
      </c>
    </row>
    <row r="330" spans="1:8" ht="15.75">
      <c r="A330" s="812">
        <v>322</v>
      </c>
      <c r="B330" s="812">
        <v>4394.6350000000002</v>
      </c>
      <c r="C330" s="812">
        <v>1.07</v>
      </c>
      <c r="D330" s="812">
        <v>15.5</v>
      </c>
      <c r="E330" s="812">
        <v>34733</v>
      </c>
      <c r="F330" s="812">
        <v>0.38</v>
      </c>
      <c r="G330" s="812">
        <v>5.5</v>
      </c>
      <c r="H330" s="812">
        <v>6499</v>
      </c>
    </row>
    <row r="331" spans="1:8" ht="15.75">
      <c r="A331" s="812">
        <v>323</v>
      </c>
      <c r="B331" s="812">
        <v>4406.8850000000002</v>
      </c>
      <c r="C331" s="812">
        <v>5.56</v>
      </c>
      <c r="D331" s="812">
        <v>67.900000000000006</v>
      </c>
      <c r="E331" s="812">
        <v>34800</v>
      </c>
      <c r="F331" s="812">
        <v>0.55000000000000004</v>
      </c>
      <c r="G331" s="812">
        <v>6.7</v>
      </c>
      <c r="H331" s="812">
        <v>6506</v>
      </c>
    </row>
    <row r="332" spans="1:8" ht="15.75">
      <c r="A332" s="812">
        <v>324</v>
      </c>
      <c r="B332" s="812">
        <v>4419.0320000000002</v>
      </c>
      <c r="C332" s="812">
        <v>1.95</v>
      </c>
      <c r="D332" s="812">
        <v>26.6</v>
      </c>
      <c r="E332" s="812">
        <v>34827</v>
      </c>
      <c r="F332" s="812">
        <v>1.5</v>
      </c>
      <c r="G332" s="812">
        <v>20.399999999999999</v>
      </c>
      <c r="H332" s="812">
        <v>6526</v>
      </c>
    </row>
    <row r="333" spans="1:8" ht="15.75">
      <c r="A333" s="812">
        <v>325</v>
      </c>
      <c r="B333" s="812">
        <v>4434.0680000000002</v>
      </c>
      <c r="C333" s="812">
        <v>0.56000000000000005</v>
      </c>
      <c r="D333" s="812">
        <v>7.2</v>
      </c>
      <c r="E333" s="812">
        <v>34834</v>
      </c>
      <c r="F333" s="812">
        <v>0.73</v>
      </c>
      <c r="G333" s="812">
        <v>9.5</v>
      </c>
      <c r="H333" s="812">
        <v>6536</v>
      </c>
    </row>
    <row r="334" spans="1:8" ht="15.75">
      <c r="A334" s="812">
        <v>326</v>
      </c>
      <c r="B334" s="812">
        <v>4445.18</v>
      </c>
      <c r="C334" s="812">
        <v>1.21</v>
      </c>
      <c r="D334" s="812">
        <v>11.3</v>
      </c>
      <c r="E334" s="812">
        <v>34846</v>
      </c>
      <c r="F334" s="812">
        <v>0.32</v>
      </c>
      <c r="G334" s="812">
        <v>3.9</v>
      </c>
      <c r="H334" s="812">
        <v>6540</v>
      </c>
    </row>
    <row r="335" spans="1:8" ht="15.75">
      <c r="A335" s="812">
        <v>327</v>
      </c>
      <c r="B335" s="812">
        <v>4456.1469999999999</v>
      </c>
      <c r="C335" s="812">
        <v>0.64</v>
      </c>
      <c r="D335" s="812">
        <v>4.2</v>
      </c>
      <c r="E335" s="812">
        <v>34850</v>
      </c>
      <c r="F335" s="812">
        <v>1.1000000000000001</v>
      </c>
      <c r="G335" s="812">
        <v>11.1</v>
      </c>
      <c r="H335" s="812">
        <v>6551</v>
      </c>
    </row>
    <row r="336" spans="1:8" ht="15.75">
      <c r="A336" s="812">
        <v>328</v>
      </c>
      <c r="B336" s="812">
        <v>4463.3230000000003</v>
      </c>
      <c r="C336" s="812">
        <v>0.6</v>
      </c>
      <c r="D336" s="812">
        <v>4.2</v>
      </c>
      <c r="E336" s="812">
        <v>34854</v>
      </c>
      <c r="F336" s="812">
        <v>1.36</v>
      </c>
      <c r="G336" s="812">
        <v>12.7</v>
      </c>
      <c r="H336" s="812">
        <v>6564</v>
      </c>
    </row>
    <row r="337" spans="1:8" ht="15.75">
      <c r="A337" s="812">
        <v>329</v>
      </c>
      <c r="B337" s="812">
        <v>4473.9049999999997</v>
      </c>
      <c r="C337" s="812">
        <v>0.84</v>
      </c>
      <c r="D337" s="812">
        <v>12.2</v>
      </c>
      <c r="E337" s="812">
        <v>34866</v>
      </c>
      <c r="F337" s="812">
        <v>0.34</v>
      </c>
      <c r="G337" s="812">
        <v>5</v>
      </c>
      <c r="H337" s="812">
        <v>6569</v>
      </c>
    </row>
    <row r="338" spans="1:8" ht="15.75">
      <c r="A338" s="812">
        <v>330</v>
      </c>
      <c r="B338" s="812">
        <v>4492.6040000000003</v>
      </c>
      <c r="C338" s="812">
        <v>1.48</v>
      </c>
      <c r="D338" s="812">
        <v>27.6</v>
      </c>
      <c r="E338" s="812">
        <v>34894</v>
      </c>
      <c r="F338" s="812">
        <v>0.06</v>
      </c>
      <c r="G338" s="812">
        <v>1.1000000000000001</v>
      </c>
      <c r="H338" s="812">
        <v>6570</v>
      </c>
    </row>
    <row r="339" spans="1:8" ht="15.75">
      <c r="A339" s="812">
        <v>331</v>
      </c>
      <c r="B339" s="812">
        <v>4511.0389999999998</v>
      </c>
      <c r="C339" s="812">
        <v>0.55000000000000004</v>
      </c>
      <c r="D339" s="812">
        <v>10.1</v>
      </c>
      <c r="E339" s="812">
        <v>34904</v>
      </c>
      <c r="F339" s="812">
        <v>1.22</v>
      </c>
      <c r="G339" s="812">
        <v>21.4</v>
      </c>
      <c r="H339" s="812">
        <v>6591</v>
      </c>
    </row>
    <row r="340" spans="1:8" ht="15.75">
      <c r="A340" s="812">
        <v>332</v>
      </c>
      <c r="B340" s="812">
        <v>4527.5309999999999</v>
      </c>
      <c r="C340" s="812">
        <v>1.57</v>
      </c>
      <c r="D340" s="812">
        <v>27</v>
      </c>
      <c r="E340" s="812">
        <v>34931</v>
      </c>
      <c r="F340" s="812">
        <v>1.18</v>
      </c>
      <c r="G340" s="812">
        <v>20.100000000000001</v>
      </c>
      <c r="H340" s="812">
        <v>6611</v>
      </c>
    </row>
    <row r="341" spans="1:8" ht="15.75">
      <c r="A341" s="812">
        <v>333</v>
      </c>
      <c r="B341" s="812">
        <v>4545.3360000000002</v>
      </c>
      <c r="C341" s="812">
        <v>3.21</v>
      </c>
      <c r="D341" s="812">
        <v>59.9</v>
      </c>
      <c r="E341" s="812">
        <v>34991</v>
      </c>
      <c r="F341" s="812">
        <v>1.95</v>
      </c>
      <c r="G341" s="812">
        <v>36.4</v>
      </c>
      <c r="H341" s="812">
        <v>6648</v>
      </c>
    </row>
    <row r="342" spans="1:8" ht="15.75">
      <c r="A342" s="812">
        <v>334</v>
      </c>
      <c r="B342" s="812">
        <v>4564.8370000000004</v>
      </c>
      <c r="C342" s="812">
        <v>4.84</v>
      </c>
      <c r="D342" s="812">
        <v>85.6</v>
      </c>
      <c r="E342" s="812">
        <v>35076</v>
      </c>
      <c r="F342" s="812">
        <v>1.83</v>
      </c>
      <c r="G342" s="812">
        <v>32.299999999999997</v>
      </c>
      <c r="H342" s="812">
        <v>6680</v>
      </c>
    </row>
    <row r="343" spans="1:8" ht="15.75">
      <c r="A343" s="812">
        <v>335</v>
      </c>
      <c r="B343" s="812">
        <v>4580.6899999999996</v>
      </c>
      <c r="C343" s="812">
        <v>3.26</v>
      </c>
      <c r="D343" s="812">
        <v>59</v>
      </c>
      <c r="E343" s="812">
        <v>35135</v>
      </c>
      <c r="F343" s="812">
        <v>1.23</v>
      </c>
      <c r="G343" s="812">
        <v>22.3</v>
      </c>
      <c r="H343" s="812">
        <v>6702</v>
      </c>
    </row>
    <row r="344" spans="1:8" ht="15.75">
      <c r="A344" s="812">
        <v>336</v>
      </c>
      <c r="B344" s="812">
        <v>4601.04</v>
      </c>
      <c r="C344" s="812">
        <v>1.21</v>
      </c>
      <c r="D344" s="812">
        <v>21.4</v>
      </c>
      <c r="E344" s="812">
        <v>35157</v>
      </c>
      <c r="F344" s="812">
        <v>0.77</v>
      </c>
      <c r="G344" s="812">
        <v>13.6</v>
      </c>
      <c r="H344" s="812">
        <v>6716</v>
      </c>
    </row>
    <row r="345" spans="1:8" ht="15.75">
      <c r="A345" s="812">
        <v>337</v>
      </c>
      <c r="B345" s="812">
        <v>4616.0280000000002</v>
      </c>
      <c r="C345" s="812">
        <v>4.22</v>
      </c>
      <c r="D345" s="812">
        <v>83.1</v>
      </c>
      <c r="E345" s="812">
        <v>35240</v>
      </c>
      <c r="F345" s="812">
        <v>0.78</v>
      </c>
      <c r="G345" s="812">
        <v>15.3</v>
      </c>
      <c r="H345" s="812">
        <v>6731</v>
      </c>
    </row>
    <row r="346" spans="1:8" ht="15.75">
      <c r="A346" s="812">
        <v>338</v>
      </c>
      <c r="B346" s="812">
        <v>4640.41</v>
      </c>
      <c r="C346" s="812">
        <v>0.98</v>
      </c>
      <c r="D346" s="812">
        <v>16.100000000000001</v>
      </c>
      <c r="E346" s="812">
        <v>35256</v>
      </c>
      <c r="F346" s="812">
        <v>0.85</v>
      </c>
      <c r="G346" s="812">
        <v>14</v>
      </c>
      <c r="H346" s="812">
        <v>6745</v>
      </c>
    </row>
    <row r="347" spans="1:8" ht="15.75">
      <c r="A347" s="812">
        <v>339</v>
      </c>
      <c r="B347" s="812">
        <v>4649.0870000000004</v>
      </c>
      <c r="C347" s="812">
        <v>1.17</v>
      </c>
      <c r="D347" s="812">
        <v>15.8</v>
      </c>
      <c r="E347" s="812">
        <v>35272</v>
      </c>
      <c r="F347" s="812">
        <v>1.69</v>
      </c>
      <c r="G347" s="812">
        <v>22.6</v>
      </c>
      <c r="H347" s="812">
        <v>6768</v>
      </c>
    </row>
    <row r="348" spans="1:8" ht="15.75">
      <c r="A348" s="812">
        <v>340</v>
      </c>
      <c r="B348" s="812">
        <v>4667.2060000000001</v>
      </c>
      <c r="C348" s="812">
        <v>4.05</v>
      </c>
      <c r="D348" s="812">
        <v>82</v>
      </c>
      <c r="E348" s="812">
        <v>35354</v>
      </c>
      <c r="F348" s="812">
        <v>0.98</v>
      </c>
      <c r="G348" s="812">
        <v>19.3</v>
      </c>
      <c r="H348" s="812">
        <v>6787</v>
      </c>
    </row>
    <row r="349" spans="1:8" ht="15.75">
      <c r="A349" s="812">
        <v>341</v>
      </c>
      <c r="B349" s="812">
        <v>4688.3339999999998</v>
      </c>
      <c r="C349" s="812">
        <v>0.96</v>
      </c>
      <c r="D349" s="812">
        <v>16.399999999999999</v>
      </c>
      <c r="E349" s="812">
        <v>35370</v>
      </c>
      <c r="F349" s="812">
        <v>0.1</v>
      </c>
      <c r="G349" s="812">
        <v>1.7</v>
      </c>
      <c r="H349" s="812">
        <v>6789</v>
      </c>
    </row>
    <row r="350" spans="1:8" ht="15.75">
      <c r="A350" s="812">
        <v>342</v>
      </c>
      <c r="B350" s="812">
        <v>4701.2749999999996</v>
      </c>
      <c r="C350" s="812">
        <v>0.92</v>
      </c>
      <c r="D350" s="812">
        <v>15.1</v>
      </c>
      <c r="E350" s="812">
        <v>35385</v>
      </c>
      <c r="F350" s="812">
        <v>0.36</v>
      </c>
      <c r="G350" s="812">
        <v>5.9</v>
      </c>
      <c r="H350" s="812">
        <v>6795</v>
      </c>
    </row>
    <row r="351" spans="1:8" ht="15.75">
      <c r="A351" s="812">
        <v>343</v>
      </c>
      <c r="B351" s="812">
        <v>4721.1400000000003</v>
      </c>
      <c r="C351" s="812">
        <v>0.24</v>
      </c>
      <c r="D351" s="812">
        <v>4.7</v>
      </c>
      <c r="E351" s="812">
        <v>35390</v>
      </c>
      <c r="F351" s="812">
        <v>0.81</v>
      </c>
      <c r="G351" s="812">
        <v>16</v>
      </c>
      <c r="H351" s="812">
        <v>6811</v>
      </c>
    </row>
    <row r="352" spans="1:8" ht="15.75">
      <c r="A352" s="812">
        <v>344</v>
      </c>
      <c r="B352" s="812">
        <v>4740.9920000000002</v>
      </c>
      <c r="C352" s="812">
        <v>0</v>
      </c>
      <c r="D352" s="812">
        <v>0</v>
      </c>
      <c r="E352" s="812">
        <v>35390</v>
      </c>
      <c r="F352" s="812">
        <v>2.48</v>
      </c>
      <c r="G352" s="812">
        <v>48.2</v>
      </c>
      <c r="H352" s="812">
        <v>6859</v>
      </c>
    </row>
    <row r="353" spans="1:8" ht="15.75">
      <c r="A353" s="812">
        <v>345</v>
      </c>
      <c r="B353" s="812">
        <v>4760.0469999999996</v>
      </c>
      <c r="C353" s="812">
        <v>0.04</v>
      </c>
      <c r="D353" s="812">
        <v>0.8</v>
      </c>
      <c r="E353" s="812">
        <v>35391</v>
      </c>
      <c r="F353" s="812">
        <v>1.95</v>
      </c>
      <c r="G353" s="812">
        <v>38.6</v>
      </c>
      <c r="H353" s="812">
        <v>6897</v>
      </c>
    </row>
    <row r="354" spans="1:8" ht="15.75">
      <c r="A354" s="812">
        <v>346</v>
      </c>
      <c r="B354" s="812">
        <v>4780.982</v>
      </c>
      <c r="C354" s="812">
        <v>0.1</v>
      </c>
      <c r="D354" s="812">
        <v>2</v>
      </c>
      <c r="E354" s="812">
        <v>35393</v>
      </c>
      <c r="F354" s="812">
        <v>1.95</v>
      </c>
      <c r="G354" s="812">
        <v>41.3</v>
      </c>
      <c r="H354" s="812">
        <v>6939</v>
      </c>
    </row>
    <row r="355" spans="1:8" ht="15.75">
      <c r="A355" s="812">
        <v>347</v>
      </c>
      <c r="B355" s="812">
        <v>4802.21</v>
      </c>
      <c r="C355" s="812">
        <v>0.12</v>
      </c>
      <c r="D355" s="812">
        <v>2.4</v>
      </c>
      <c r="E355" s="812">
        <v>35395</v>
      </c>
      <c r="F355" s="812">
        <v>0.81</v>
      </c>
      <c r="G355" s="812">
        <v>16.600000000000001</v>
      </c>
      <c r="H355" s="812">
        <v>6955</v>
      </c>
    </row>
    <row r="356" spans="1:8" ht="15.75">
      <c r="A356" s="812">
        <v>348</v>
      </c>
      <c r="B356" s="812">
        <v>4821.9849999999997</v>
      </c>
      <c r="C356" s="812">
        <v>0.06</v>
      </c>
      <c r="D356" s="812">
        <v>1.1000000000000001</v>
      </c>
      <c r="E356" s="812">
        <v>35396</v>
      </c>
      <c r="F356" s="812">
        <v>1.76</v>
      </c>
      <c r="G356" s="812">
        <v>33.5</v>
      </c>
      <c r="H356" s="812">
        <v>6989</v>
      </c>
    </row>
    <row r="357" spans="1:8" ht="15.75">
      <c r="A357" s="812">
        <v>349</v>
      </c>
      <c r="B357" s="812">
        <v>4840.174</v>
      </c>
      <c r="C357" s="812">
        <v>0.44</v>
      </c>
      <c r="D357" s="812">
        <v>8.6999999999999993</v>
      </c>
      <c r="E357" s="812">
        <v>35405</v>
      </c>
      <c r="F357" s="812">
        <v>1.59</v>
      </c>
      <c r="G357" s="812">
        <v>31.2</v>
      </c>
      <c r="H357" s="812">
        <v>7020</v>
      </c>
    </row>
    <row r="358" spans="1:8" ht="15.75">
      <c r="A358" s="812">
        <v>350</v>
      </c>
      <c r="B358" s="812">
        <v>4861.1980000000003</v>
      </c>
      <c r="C358" s="812">
        <v>0.89</v>
      </c>
      <c r="D358" s="812">
        <v>18.899999999999999</v>
      </c>
      <c r="E358" s="812">
        <v>35424</v>
      </c>
      <c r="F358" s="812">
        <v>0.72</v>
      </c>
      <c r="G358" s="812">
        <v>14.6</v>
      </c>
      <c r="H358" s="812">
        <v>7034</v>
      </c>
    </row>
    <row r="359" spans="1:8" ht="15.75">
      <c r="A359" s="812">
        <v>351</v>
      </c>
      <c r="B359" s="812">
        <v>4881.0870000000004</v>
      </c>
      <c r="C359" s="812">
        <v>0.76</v>
      </c>
      <c r="D359" s="812">
        <v>14.2</v>
      </c>
      <c r="E359" s="812">
        <v>35438</v>
      </c>
      <c r="F359" s="812">
        <v>1.0900000000000001</v>
      </c>
      <c r="G359" s="812">
        <v>19.5</v>
      </c>
      <c r="H359" s="812">
        <v>7054</v>
      </c>
    </row>
    <row r="360" spans="1:8" ht="15.75">
      <c r="A360" s="812">
        <v>352</v>
      </c>
      <c r="B360" s="812">
        <v>4897.5169999999998</v>
      </c>
      <c r="C360" s="812">
        <v>0.59</v>
      </c>
      <c r="D360" s="812">
        <v>7.5</v>
      </c>
      <c r="E360" s="812">
        <v>35446</v>
      </c>
      <c r="F360" s="812">
        <v>1.07</v>
      </c>
      <c r="G360" s="812">
        <v>13.6</v>
      </c>
      <c r="H360" s="812">
        <v>7068</v>
      </c>
    </row>
    <row r="361" spans="1:8" ht="15.75">
      <c r="A361" s="812">
        <v>353</v>
      </c>
      <c r="B361" s="812">
        <v>4906.5810000000001</v>
      </c>
      <c r="C361" s="812">
        <v>0.83</v>
      </c>
      <c r="D361" s="812">
        <v>11.6</v>
      </c>
      <c r="E361" s="812">
        <v>35457</v>
      </c>
      <c r="F361" s="812">
        <v>0.53</v>
      </c>
      <c r="G361" s="812">
        <v>7.5</v>
      </c>
      <c r="H361" s="812">
        <v>7075</v>
      </c>
    </row>
    <row r="362" spans="1:8" ht="15.75">
      <c r="A362" s="812">
        <v>354</v>
      </c>
      <c r="B362" s="812">
        <v>4925.7439999999997</v>
      </c>
      <c r="C362" s="812">
        <v>0.82</v>
      </c>
      <c r="D362" s="812">
        <v>15.2</v>
      </c>
      <c r="E362" s="812">
        <v>35472</v>
      </c>
      <c r="F362" s="812">
        <v>0.04</v>
      </c>
      <c r="G362" s="812">
        <v>0.7</v>
      </c>
      <c r="H362" s="812">
        <v>7076</v>
      </c>
    </row>
    <row r="363" spans="1:8" ht="15.75">
      <c r="A363" s="812">
        <v>355</v>
      </c>
      <c r="B363" s="812">
        <v>4944.6719999999996</v>
      </c>
      <c r="C363" s="812">
        <v>0.75</v>
      </c>
      <c r="D363" s="812">
        <v>12.6</v>
      </c>
      <c r="E363" s="812">
        <v>35485</v>
      </c>
      <c r="F363" s="812">
        <v>0.67</v>
      </c>
      <c r="G363" s="812">
        <v>11.7</v>
      </c>
      <c r="H363" s="812">
        <v>7088</v>
      </c>
    </row>
    <row r="364" spans="1:8" ht="15.75">
      <c r="A364" s="812">
        <v>356</v>
      </c>
      <c r="B364" s="812">
        <v>4960.5870000000004</v>
      </c>
      <c r="C364" s="812">
        <v>0.57999999999999996</v>
      </c>
      <c r="D364" s="812">
        <v>9.8000000000000007</v>
      </c>
      <c r="E364" s="812">
        <v>35495</v>
      </c>
      <c r="F364" s="812">
        <v>0.72</v>
      </c>
      <c r="G364" s="812">
        <v>12.3</v>
      </c>
      <c r="H364" s="812">
        <v>7100</v>
      </c>
    </row>
    <row r="365" spans="1:8" ht="15.75">
      <c r="A365" s="812">
        <v>357</v>
      </c>
      <c r="B365" s="812">
        <v>4978.7420000000002</v>
      </c>
      <c r="C365" s="812">
        <v>1.26</v>
      </c>
      <c r="D365" s="812">
        <v>23.1</v>
      </c>
      <c r="E365" s="812">
        <v>35518</v>
      </c>
      <c r="F365" s="812">
        <v>0.48</v>
      </c>
      <c r="G365" s="812">
        <v>8.8000000000000007</v>
      </c>
      <c r="H365" s="812">
        <v>7109</v>
      </c>
    </row>
    <row r="366" spans="1:8" ht="15.75">
      <c r="A366" s="812">
        <v>358</v>
      </c>
      <c r="B366" s="812">
        <v>4997.1450000000004</v>
      </c>
      <c r="C366" s="812">
        <v>0.31</v>
      </c>
      <c r="D366" s="812">
        <v>5</v>
      </c>
      <c r="E366" s="812">
        <v>35523</v>
      </c>
      <c r="F366" s="812">
        <v>1.1599999999999999</v>
      </c>
      <c r="G366" s="812">
        <v>18.899999999999999</v>
      </c>
      <c r="H366" s="812">
        <v>7128</v>
      </c>
    </row>
    <row r="367" spans="1:8" ht="15.75">
      <c r="A367" s="812">
        <v>359</v>
      </c>
      <c r="B367" s="812">
        <v>5011.1750000000002</v>
      </c>
      <c r="C367" s="812">
        <v>0.56000000000000005</v>
      </c>
      <c r="D367" s="812">
        <v>10</v>
      </c>
      <c r="E367" s="812">
        <v>35533</v>
      </c>
      <c r="F367" s="812">
        <v>1.64</v>
      </c>
      <c r="G367" s="812">
        <v>29.8</v>
      </c>
      <c r="H367" s="812">
        <v>7157</v>
      </c>
    </row>
    <row r="368" spans="1:8" ht="15.75">
      <c r="A368" s="812">
        <v>360</v>
      </c>
      <c r="B368" s="812">
        <v>5033.5190000000002</v>
      </c>
      <c r="C368" s="812">
        <v>0.1</v>
      </c>
      <c r="D368" s="812">
        <v>1.9</v>
      </c>
      <c r="E368" s="812">
        <v>35535</v>
      </c>
      <c r="F368" s="812">
        <v>2.64</v>
      </c>
      <c r="G368" s="812">
        <v>54.9</v>
      </c>
      <c r="H368" s="812">
        <v>7212</v>
      </c>
    </row>
    <row r="369" spans="1:8" ht="15.75">
      <c r="A369" s="812">
        <v>361</v>
      </c>
      <c r="B369" s="812">
        <v>5052.6189999999997</v>
      </c>
      <c r="C369" s="812">
        <v>0.56000000000000005</v>
      </c>
      <c r="D369" s="812">
        <v>11</v>
      </c>
      <c r="E369" s="812">
        <v>35546</v>
      </c>
      <c r="F369" s="812">
        <v>0.56000000000000005</v>
      </c>
      <c r="G369" s="812">
        <v>11.4</v>
      </c>
      <c r="H369" s="812">
        <v>7224</v>
      </c>
    </row>
    <row r="370" spans="1:8" ht="15.75">
      <c r="A370" s="812">
        <v>362</v>
      </c>
      <c r="B370" s="812">
        <v>5073.933</v>
      </c>
      <c r="C370" s="812">
        <v>0.35</v>
      </c>
      <c r="D370" s="812">
        <v>7.4</v>
      </c>
      <c r="E370" s="812">
        <v>35553</v>
      </c>
      <c r="F370" s="812">
        <v>0.7</v>
      </c>
      <c r="G370" s="812">
        <v>14.7</v>
      </c>
      <c r="H370" s="812">
        <v>7238</v>
      </c>
    </row>
    <row r="371" spans="1:8" ht="15.75">
      <c r="A371" s="812">
        <v>363</v>
      </c>
      <c r="B371" s="812">
        <v>5094.3059999999996</v>
      </c>
      <c r="C371" s="812">
        <v>0.48</v>
      </c>
      <c r="D371" s="812">
        <v>10.199999999999999</v>
      </c>
      <c r="E371" s="812">
        <v>35563</v>
      </c>
      <c r="F371" s="812">
        <v>0.67</v>
      </c>
      <c r="G371" s="812">
        <v>14.1</v>
      </c>
      <c r="H371" s="812">
        <v>7252</v>
      </c>
    </row>
    <row r="372" spans="1:8" ht="15.75">
      <c r="A372" s="812">
        <v>364</v>
      </c>
      <c r="B372" s="812">
        <v>5116.2330000000002</v>
      </c>
      <c r="C372" s="812">
        <v>1.77</v>
      </c>
      <c r="D372" s="812">
        <v>36.299999999999997</v>
      </c>
      <c r="E372" s="812">
        <v>35600</v>
      </c>
      <c r="F372" s="812">
        <v>0</v>
      </c>
      <c r="G372" s="812">
        <v>0</v>
      </c>
      <c r="H372" s="812">
        <v>7253</v>
      </c>
    </row>
    <row r="373" spans="1:8" ht="15.75">
      <c r="A373" s="812">
        <v>365</v>
      </c>
      <c r="B373" s="812">
        <v>5135.0460000000003</v>
      </c>
      <c r="C373" s="812">
        <v>0.47</v>
      </c>
      <c r="D373" s="812">
        <v>8.6999999999999993</v>
      </c>
      <c r="E373" s="812">
        <v>35608</v>
      </c>
      <c r="F373" s="812">
        <v>0.6</v>
      </c>
      <c r="G373" s="812">
        <v>11</v>
      </c>
      <c r="H373" s="812">
        <v>7263</v>
      </c>
    </row>
    <row r="374" spans="1:8" ht="15.75">
      <c r="A374" s="812">
        <v>366</v>
      </c>
      <c r="B374" s="812">
        <v>5152.8770000000004</v>
      </c>
      <c r="C374" s="812">
        <v>0.32</v>
      </c>
      <c r="D374" s="812">
        <v>6</v>
      </c>
      <c r="E374" s="812">
        <v>35614</v>
      </c>
      <c r="F374" s="812">
        <v>1.42</v>
      </c>
      <c r="G374" s="812">
        <v>27</v>
      </c>
      <c r="H374" s="812">
        <v>7290</v>
      </c>
    </row>
    <row r="375" spans="1:8" ht="15.75">
      <c r="A375" s="812">
        <v>367</v>
      </c>
      <c r="B375" s="812">
        <v>5173.1270000000004</v>
      </c>
      <c r="C375" s="812">
        <v>10.32</v>
      </c>
      <c r="D375" s="812">
        <v>209.7</v>
      </c>
      <c r="E375" s="812">
        <v>35824</v>
      </c>
      <c r="F375" s="812">
        <v>7.0000000000000007E-2</v>
      </c>
      <c r="G375" s="812">
        <v>1.3</v>
      </c>
      <c r="H375" s="812">
        <v>7292</v>
      </c>
    </row>
    <row r="376" spans="1:8" ht="15.75">
      <c r="A376" s="812">
        <v>368</v>
      </c>
      <c r="B376" s="812">
        <v>5192.4080000000004</v>
      </c>
      <c r="C376" s="812">
        <v>17.920000000000002</v>
      </c>
      <c r="D376" s="812">
        <v>359.3</v>
      </c>
      <c r="E376" s="812">
        <v>36183</v>
      </c>
      <c r="F376" s="812">
        <v>1.1000000000000001</v>
      </c>
      <c r="G376" s="812">
        <v>21.5</v>
      </c>
      <c r="H376" s="812">
        <v>7313</v>
      </c>
    </row>
    <row r="377" spans="1:8" ht="15.75">
      <c r="A377" s="812">
        <v>369</v>
      </c>
      <c r="B377" s="812">
        <v>5212.3239999999996</v>
      </c>
      <c r="C377" s="812">
        <v>13.78</v>
      </c>
      <c r="D377" s="812">
        <v>256.39999999999998</v>
      </c>
      <c r="E377" s="812">
        <v>36440</v>
      </c>
      <c r="F377" s="812">
        <v>1.36</v>
      </c>
      <c r="G377" s="812">
        <v>25.7</v>
      </c>
      <c r="H377" s="812">
        <v>7339</v>
      </c>
    </row>
    <row r="378" spans="1:8" ht="15.75">
      <c r="A378" s="812">
        <v>370</v>
      </c>
      <c r="B378" s="812">
        <v>5230.1959999999999</v>
      </c>
      <c r="C378" s="812">
        <v>1</v>
      </c>
      <c r="D378" s="812">
        <v>18.3</v>
      </c>
      <c r="E378" s="812">
        <v>36458</v>
      </c>
      <c r="F378" s="812">
        <v>0.88</v>
      </c>
      <c r="G378" s="812">
        <v>16.2</v>
      </c>
      <c r="H378" s="812">
        <v>7355</v>
      </c>
    </row>
    <row r="379" spans="1:8" ht="15.75">
      <c r="A379" s="812">
        <v>371</v>
      </c>
      <c r="B379" s="812">
        <v>5249.2820000000002</v>
      </c>
      <c r="C379" s="812">
        <v>8.82</v>
      </c>
      <c r="D379" s="812">
        <v>173.6</v>
      </c>
      <c r="E379" s="812">
        <v>36632</v>
      </c>
      <c r="F379" s="812">
        <v>0.43</v>
      </c>
      <c r="G379" s="812">
        <v>7.8</v>
      </c>
      <c r="H379" s="812">
        <v>7363</v>
      </c>
    </row>
    <row r="380" spans="1:8" ht="15.75">
      <c r="A380" s="812">
        <v>372</v>
      </c>
      <c r="B380" s="812">
        <v>5266.8450000000003</v>
      </c>
      <c r="C380" s="812">
        <v>3.44</v>
      </c>
      <c r="D380" s="812">
        <v>66.599999999999994</v>
      </c>
      <c r="E380" s="812">
        <v>36698</v>
      </c>
      <c r="F380" s="812">
        <v>0.83</v>
      </c>
      <c r="G380" s="812">
        <v>15.7</v>
      </c>
      <c r="H380" s="812">
        <v>7379</v>
      </c>
    </row>
    <row r="381" spans="1:8" ht="15.75">
      <c r="A381" s="812">
        <v>373</v>
      </c>
      <c r="B381" s="812">
        <v>5287.2160000000003</v>
      </c>
      <c r="C381" s="812">
        <v>0.38</v>
      </c>
      <c r="D381" s="812">
        <v>7.2</v>
      </c>
      <c r="E381" s="812">
        <v>36706</v>
      </c>
      <c r="F381" s="812">
        <v>1.37</v>
      </c>
      <c r="G381" s="812">
        <v>26.6</v>
      </c>
      <c r="H381" s="812">
        <v>7405</v>
      </c>
    </row>
    <row r="382" spans="1:8" ht="15.75">
      <c r="A382" s="812">
        <v>374</v>
      </c>
      <c r="B382" s="812">
        <v>5305.7629999999999</v>
      </c>
      <c r="C382" s="812">
        <v>0.41</v>
      </c>
      <c r="D382" s="812">
        <v>5.7</v>
      </c>
      <c r="E382" s="812">
        <v>36711</v>
      </c>
      <c r="F382" s="812">
        <v>0.31</v>
      </c>
      <c r="G382" s="812">
        <v>4.5999999999999996</v>
      </c>
      <c r="H382" s="812">
        <v>7410</v>
      </c>
    </row>
    <row r="383" spans="1:8" ht="15.75">
      <c r="A383" s="812">
        <v>375</v>
      </c>
      <c r="B383" s="812">
        <v>5316.1120000000001</v>
      </c>
      <c r="C383" s="812">
        <v>13.93</v>
      </c>
      <c r="D383" s="812">
        <v>198.4</v>
      </c>
      <c r="E383" s="812">
        <v>36910</v>
      </c>
      <c r="F383" s="812">
        <v>0.25</v>
      </c>
      <c r="G383" s="812">
        <v>4</v>
      </c>
      <c r="H383" s="812">
        <v>7414</v>
      </c>
    </row>
    <row r="384" spans="1:8" ht="15.75">
      <c r="A384" s="812">
        <v>376</v>
      </c>
      <c r="B384" s="812">
        <v>5336.5640000000003</v>
      </c>
      <c r="C384" s="812">
        <v>1.1200000000000001</v>
      </c>
      <c r="D384" s="812">
        <v>20.3</v>
      </c>
      <c r="E384" s="812">
        <v>36930</v>
      </c>
      <c r="F384" s="812">
        <v>1.52</v>
      </c>
      <c r="G384" s="812">
        <v>29.3</v>
      </c>
      <c r="H384" s="812">
        <v>7443</v>
      </c>
    </row>
    <row r="385" spans="1:8" ht="15.75">
      <c r="A385" s="812">
        <v>377</v>
      </c>
      <c r="B385" s="812">
        <v>5354.308</v>
      </c>
      <c r="C385" s="812">
        <v>5.79</v>
      </c>
      <c r="D385" s="812">
        <v>110.6</v>
      </c>
      <c r="E385" s="812">
        <v>37040</v>
      </c>
      <c r="F385" s="812">
        <v>0.92</v>
      </c>
      <c r="G385" s="812">
        <v>17.600000000000001</v>
      </c>
      <c r="H385" s="812">
        <v>7461</v>
      </c>
    </row>
    <row r="386" spans="1:8" ht="15.75">
      <c r="A386" s="812">
        <v>378</v>
      </c>
      <c r="B386" s="812">
        <v>5374.9290000000001</v>
      </c>
      <c r="C386" s="812">
        <v>0.39</v>
      </c>
      <c r="D386" s="812">
        <v>8.4</v>
      </c>
      <c r="E386" s="812">
        <v>37049</v>
      </c>
      <c r="F386" s="812">
        <v>0.83</v>
      </c>
      <c r="G386" s="812">
        <v>17.600000000000001</v>
      </c>
      <c r="H386" s="812">
        <v>7478</v>
      </c>
    </row>
    <row r="387" spans="1:8" ht="15.75">
      <c r="A387" s="812">
        <v>379</v>
      </c>
      <c r="B387" s="812">
        <v>5396.9870000000001</v>
      </c>
      <c r="C387" s="812">
        <v>0.54</v>
      </c>
      <c r="D387" s="812">
        <v>10.4</v>
      </c>
      <c r="E387" s="812">
        <v>37059</v>
      </c>
      <c r="F387" s="812">
        <v>0.77</v>
      </c>
      <c r="G387" s="812">
        <v>14.9</v>
      </c>
      <c r="H387" s="812">
        <v>7493</v>
      </c>
    </row>
    <row r="388" spans="1:8" ht="15.75">
      <c r="A388" s="812">
        <v>380</v>
      </c>
      <c r="B388" s="812">
        <v>5413.8220000000001</v>
      </c>
      <c r="C388" s="812">
        <v>25.3</v>
      </c>
      <c r="D388" s="812">
        <v>451.2</v>
      </c>
      <c r="E388" s="812">
        <v>37511</v>
      </c>
      <c r="F388" s="812">
        <v>0.53</v>
      </c>
      <c r="G388" s="812">
        <v>9.1999999999999993</v>
      </c>
      <c r="H388" s="812">
        <v>7503</v>
      </c>
    </row>
    <row r="389" spans="1:8" ht="15.75">
      <c r="A389" s="812">
        <v>381</v>
      </c>
      <c r="B389" s="812">
        <v>5431.9340000000002</v>
      </c>
      <c r="C389" s="812">
        <v>17.05</v>
      </c>
      <c r="D389" s="812">
        <v>330.6</v>
      </c>
      <c r="E389" s="812">
        <v>37841</v>
      </c>
      <c r="F389" s="812">
        <v>1.92</v>
      </c>
      <c r="G389" s="812">
        <v>35.700000000000003</v>
      </c>
      <c r="H389" s="812">
        <v>7538</v>
      </c>
    </row>
    <row r="390" spans="1:8" ht="15.75">
      <c r="A390" s="812">
        <v>382</v>
      </c>
      <c r="B390" s="812">
        <v>5451.183</v>
      </c>
      <c r="C390" s="812">
        <v>13.96</v>
      </c>
      <c r="D390" s="812">
        <v>285.89999999999998</v>
      </c>
      <c r="E390" s="812">
        <v>38127</v>
      </c>
      <c r="F390" s="812">
        <v>0.98</v>
      </c>
      <c r="G390" s="812">
        <v>19.899999999999999</v>
      </c>
      <c r="H390" s="812">
        <v>7558</v>
      </c>
    </row>
    <row r="391" spans="1:8" ht="15.75">
      <c r="A391" s="812">
        <v>383</v>
      </c>
      <c r="B391" s="812">
        <v>5472.6379999999999</v>
      </c>
      <c r="C391" s="812">
        <v>1.67</v>
      </c>
      <c r="D391" s="812">
        <v>29.1</v>
      </c>
      <c r="E391" s="812">
        <v>38156</v>
      </c>
      <c r="F391" s="812">
        <v>0.93</v>
      </c>
      <c r="G391" s="812">
        <v>16.2</v>
      </c>
      <c r="H391" s="812">
        <v>7574</v>
      </c>
    </row>
    <row r="392" spans="1:8" ht="15.75">
      <c r="A392" s="812">
        <v>384</v>
      </c>
      <c r="B392" s="812">
        <v>5485.9930000000004</v>
      </c>
      <c r="C392" s="812">
        <v>1.08</v>
      </c>
      <c r="D392" s="812">
        <v>17.899999999999999</v>
      </c>
      <c r="E392" s="812">
        <v>38174</v>
      </c>
      <c r="F392" s="812">
        <v>1.49</v>
      </c>
      <c r="G392" s="812">
        <v>24.7</v>
      </c>
      <c r="H392" s="812">
        <v>7599</v>
      </c>
    </row>
    <row r="393" spans="1:8" ht="15.75">
      <c r="A393" s="812">
        <v>385</v>
      </c>
      <c r="B393" s="812">
        <v>5505.768</v>
      </c>
      <c r="C393" s="812">
        <v>0.11</v>
      </c>
      <c r="D393" s="812">
        <v>1.9</v>
      </c>
      <c r="E393" s="812">
        <v>38176</v>
      </c>
      <c r="F393" s="812">
        <v>2.64</v>
      </c>
      <c r="G393" s="812">
        <v>46.8</v>
      </c>
      <c r="H393" s="812">
        <v>7646</v>
      </c>
    </row>
    <row r="394" spans="1:8" ht="15.75">
      <c r="A394" s="812">
        <v>386</v>
      </c>
      <c r="B394" s="812">
        <v>5521.45</v>
      </c>
      <c r="C394" s="812">
        <v>0.82</v>
      </c>
      <c r="D394" s="812">
        <v>15.3</v>
      </c>
      <c r="E394" s="812">
        <v>38191</v>
      </c>
      <c r="F394" s="812">
        <v>1.39</v>
      </c>
      <c r="G394" s="812">
        <v>25.3</v>
      </c>
      <c r="H394" s="812">
        <v>7671</v>
      </c>
    </row>
    <row r="395" spans="1:8" ht="15.75">
      <c r="A395" s="812">
        <v>387</v>
      </c>
      <c r="B395" s="812">
        <v>5542.482</v>
      </c>
      <c r="C395" s="812">
        <v>0.2</v>
      </c>
      <c r="D395" s="812">
        <v>4.0999999999999996</v>
      </c>
      <c r="E395" s="812">
        <v>38195</v>
      </c>
      <c r="F395" s="812">
        <v>0.95</v>
      </c>
      <c r="G395" s="812">
        <v>19.399999999999999</v>
      </c>
      <c r="H395" s="812">
        <v>7691</v>
      </c>
    </row>
    <row r="396" spans="1:8" ht="15.75">
      <c r="A396" s="812">
        <v>388</v>
      </c>
      <c r="B396" s="812">
        <v>5562.45</v>
      </c>
      <c r="C396" s="812">
        <v>0.13</v>
      </c>
      <c r="D396" s="812">
        <v>2.6</v>
      </c>
      <c r="E396" s="812">
        <v>38198</v>
      </c>
      <c r="F396" s="812">
        <v>1.07</v>
      </c>
      <c r="G396" s="812">
        <v>21.7</v>
      </c>
      <c r="H396" s="812">
        <v>7712</v>
      </c>
    </row>
    <row r="397" spans="1:8" ht="15.75">
      <c r="A397" s="812">
        <v>389</v>
      </c>
      <c r="B397" s="812">
        <v>5583.2640000000001</v>
      </c>
      <c r="C397" s="812">
        <v>0.08</v>
      </c>
      <c r="D397" s="812">
        <v>1.7</v>
      </c>
      <c r="E397" s="812">
        <v>38200</v>
      </c>
      <c r="F397" s="812">
        <v>2.0699999999999998</v>
      </c>
      <c r="G397" s="812">
        <v>40.6</v>
      </c>
      <c r="H397" s="812">
        <v>7753</v>
      </c>
    </row>
    <row r="398" spans="1:8" ht="15.75">
      <c r="A398" s="812">
        <v>390</v>
      </c>
      <c r="B398" s="812">
        <v>5601.7610000000004</v>
      </c>
      <c r="C398" s="812">
        <v>0.04</v>
      </c>
      <c r="D398" s="812">
        <v>0.7</v>
      </c>
      <c r="E398" s="812">
        <v>38200</v>
      </c>
      <c r="F398" s="812">
        <v>1.77</v>
      </c>
      <c r="G398" s="812">
        <v>36.4</v>
      </c>
      <c r="H398" s="812">
        <v>7789</v>
      </c>
    </row>
    <row r="399" spans="1:8" ht="15.75">
      <c r="A399" s="812">
        <v>391</v>
      </c>
      <c r="B399" s="812">
        <v>5624.357</v>
      </c>
      <c r="C399" s="812">
        <v>0.66</v>
      </c>
      <c r="D399" s="812">
        <v>13.7</v>
      </c>
      <c r="E399" s="812">
        <v>38214</v>
      </c>
      <c r="F399" s="812">
        <v>1.17</v>
      </c>
      <c r="G399" s="812">
        <v>24.3</v>
      </c>
      <c r="H399" s="812">
        <v>7814</v>
      </c>
    </row>
    <row r="400" spans="1:8" ht="15.75">
      <c r="A400" s="812">
        <v>392</v>
      </c>
      <c r="B400" s="812">
        <v>5643.1620000000003</v>
      </c>
      <c r="C400" s="812">
        <v>9.58</v>
      </c>
      <c r="D400" s="812">
        <v>182.6</v>
      </c>
      <c r="E400" s="812">
        <v>38397</v>
      </c>
      <c r="F400" s="812">
        <v>0</v>
      </c>
      <c r="G400" s="812">
        <v>0</v>
      </c>
      <c r="H400" s="812">
        <v>7814</v>
      </c>
    </row>
    <row r="401" spans="1:8" ht="15.75">
      <c r="A401" s="812">
        <v>393</v>
      </c>
      <c r="B401" s="812">
        <v>5662.4650000000001</v>
      </c>
      <c r="C401" s="812">
        <v>15.96</v>
      </c>
      <c r="D401" s="812">
        <v>254.1</v>
      </c>
      <c r="E401" s="812">
        <v>38651</v>
      </c>
      <c r="F401" s="812">
        <v>0</v>
      </c>
      <c r="G401" s="812">
        <v>0</v>
      </c>
      <c r="H401" s="812">
        <v>7814</v>
      </c>
    </row>
    <row r="402" spans="1:8" ht="15.75">
      <c r="A402" s="812">
        <v>394</v>
      </c>
      <c r="B402" s="812">
        <v>5675.0169999999998</v>
      </c>
      <c r="C402" s="812">
        <v>11.45</v>
      </c>
      <c r="D402" s="812">
        <v>130.80000000000001</v>
      </c>
      <c r="E402" s="812">
        <v>38782</v>
      </c>
      <c r="F402" s="812">
        <v>0.28999999999999998</v>
      </c>
      <c r="G402" s="812">
        <v>3.6</v>
      </c>
      <c r="H402" s="812">
        <v>7817</v>
      </c>
    </row>
    <row r="403" spans="1:8" ht="15.75">
      <c r="A403" s="812">
        <v>395</v>
      </c>
      <c r="B403" s="812">
        <v>5686.451</v>
      </c>
      <c r="C403" s="812">
        <v>9.42</v>
      </c>
      <c r="D403" s="812">
        <v>85.7</v>
      </c>
      <c r="E403" s="812">
        <v>38867</v>
      </c>
      <c r="F403" s="812">
        <v>0</v>
      </c>
      <c r="G403" s="812">
        <v>0</v>
      </c>
      <c r="H403" s="812">
        <v>7817</v>
      </c>
    </row>
    <row r="404" spans="1:8" ht="15.75">
      <c r="A404" s="812">
        <v>396</v>
      </c>
      <c r="B404" s="812">
        <v>5694.085</v>
      </c>
      <c r="C404" s="812">
        <v>7.06</v>
      </c>
      <c r="D404" s="812">
        <v>69</v>
      </c>
      <c r="E404" s="812">
        <v>38936</v>
      </c>
      <c r="F404" s="812">
        <v>0.55000000000000004</v>
      </c>
      <c r="G404" s="812">
        <v>6</v>
      </c>
      <c r="H404" s="812">
        <v>7823</v>
      </c>
    </row>
    <row r="405" spans="1:8" ht="15.75">
      <c r="A405" s="812">
        <v>397</v>
      </c>
      <c r="B405" s="812">
        <v>5707.1210000000001</v>
      </c>
      <c r="C405" s="812">
        <v>3.63</v>
      </c>
      <c r="D405" s="812">
        <v>43.1</v>
      </c>
      <c r="E405" s="812">
        <v>38980</v>
      </c>
      <c r="F405" s="812">
        <v>3.14</v>
      </c>
      <c r="G405" s="812">
        <v>37.700000000000003</v>
      </c>
      <c r="H405" s="812">
        <v>7861</v>
      </c>
    </row>
    <row r="406" spans="1:8" ht="15.75">
      <c r="A406" s="812">
        <v>398</v>
      </c>
      <c r="B406" s="812">
        <v>5717.9809999999998</v>
      </c>
      <c r="C406" s="812">
        <v>5.66</v>
      </c>
      <c r="D406" s="812">
        <v>73.900000000000006</v>
      </c>
      <c r="E406" s="812">
        <v>39053</v>
      </c>
      <c r="F406" s="812">
        <v>4.76</v>
      </c>
      <c r="G406" s="812">
        <v>64.599999999999994</v>
      </c>
      <c r="H406" s="812">
        <v>7926</v>
      </c>
    </row>
    <row r="407" spans="1:8" ht="15.75">
      <c r="A407" s="812">
        <v>399</v>
      </c>
      <c r="B407" s="812">
        <v>5734.0360000000001</v>
      </c>
      <c r="C407" s="812">
        <v>4.7699999999999996</v>
      </c>
      <c r="D407" s="812">
        <v>57.5</v>
      </c>
      <c r="E407" s="812">
        <v>39111</v>
      </c>
      <c r="F407" s="812">
        <v>3.1</v>
      </c>
      <c r="G407" s="812">
        <v>45.7</v>
      </c>
      <c r="H407" s="812">
        <v>7971</v>
      </c>
    </row>
    <row r="408" spans="1:8" ht="15.75">
      <c r="A408" s="812">
        <v>400</v>
      </c>
      <c r="B408" s="812">
        <v>5746.0550000000003</v>
      </c>
      <c r="C408" s="812">
        <v>11.2</v>
      </c>
      <c r="D408" s="812">
        <v>133.69999999999999</v>
      </c>
      <c r="E408" s="812">
        <v>39245</v>
      </c>
      <c r="F408" s="812">
        <v>0</v>
      </c>
      <c r="G408" s="812">
        <v>0</v>
      </c>
      <c r="H408" s="812">
        <v>7971</v>
      </c>
    </row>
    <row r="409" spans="1:8" ht="15.75">
      <c r="A409" s="812">
        <v>401</v>
      </c>
      <c r="B409" s="812">
        <v>5758.4740000000002</v>
      </c>
      <c r="C409" s="812">
        <v>9.76</v>
      </c>
      <c r="D409" s="812">
        <v>99.8</v>
      </c>
      <c r="E409" s="812">
        <v>39344</v>
      </c>
      <c r="F409" s="812">
        <v>0</v>
      </c>
      <c r="G409" s="812">
        <v>0</v>
      </c>
      <c r="H409" s="812">
        <v>7971</v>
      </c>
    </row>
    <row r="410" spans="1:8" ht="15.75">
      <c r="A410" s="812">
        <v>402</v>
      </c>
      <c r="B410" s="812">
        <v>5766.4660000000003</v>
      </c>
      <c r="C410" s="812">
        <v>5.0199999999999996</v>
      </c>
      <c r="D410" s="812">
        <v>43.7</v>
      </c>
      <c r="E410" s="812">
        <v>39388</v>
      </c>
      <c r="F410" s="812">
        <v>0</v>
      </c>
      <c r="G410" s="812">
        <v>0</v>
      </c>
      <c r="H410" s="812">
        <v>7971</v>
      </c>
    </row>
    <row r="411" spans="1:8" ht="15.75">
      <c r="A411" s="812">
        <v>403</v>
      </c>
      <c r="B411" s="812">
        <v>5775.598</v>
      </c>
      <c r="C411" s="812">
        <v>4.33</v>
      </c>
      <c r="D411" s="812">
        <v>37.9</v>
      </c>
      <c r="E411" s="812">
        <v>39426</v>
      </c>
      <c r="F411" s="812">
        <v>0</v>
      </c>
      <c r="G411" s="812">
        <v>0</v>
      </c>
      <c r="H411" s="812">
        <v>7971</v>
      </c>
    </row>
    <row r="412" spans="1:8" ht="15.75">
      <c r="A412" s="812">
        <v>404</v>
      </c>
      <c r="B412" s="812">
        <v>5782.8710000000001</v>
      </c>
      <c r="C412" s="812">
        <v>0.1</v>
      </c>
      <c r="D412" s="812">
        <v>1.1000000000000001</v>
      </c>
      <c r="E412" s="812">
        <v>39427</v>
      </c>
      <c r="F412" s="812">
        <v>3.31</v>
      </c>
      <c r="G412" s="812">
        <v>31.9</v>
      </c>
      <c r="H412" s="812">
        <v>8003</v>
      </c>
    </row>
    <row r="413" spans="1:8" ht="15.75">
      <c r="A413" s="812">
        <v>405</v>
      </c>
      <c r="B413" s="812">
        <v>5795.0889999999999</v>
      </c>
      <c r="C413" s="812">
        <v>7.0000000000000007E-2</v>
      </c>
      <c r="D413" s="812">
        <v>1.1000000000000001</v>
      </c>
      <c r="E413" s="812">
        <v>39428</v>
      </c>
      <c r="F413" s="812">
        <v>2.1</v>
      </c>
      <c r="G413" s="812">
        <v>28.2</v>
      </c>
      <c r="H413" s="812">
        <v>8031</v>
      </c>
    </row>
    <row r="414" spans="1:8" ht="15.75">
      <c r="A414" s="812">
        <v>406</v>
      </c>
      <c r="B414" s="812">
        <v>5810.16</v>
      </c>
      <c r="C414" s="812">
        <v>0.5</v>
      </c>
      <c r="D414" s="812">
        <v>7.2</v>
      </c>
      <c r="E414" s="812">
        <v>39435</v>
      </c>
      <c r="F414" s="812">
        <v>0.14000000000000001</v>
      </c>
      <c r="G414" s="812">
        <v>2</v>
      </c>
      <c r="H414" s="812">
        <v>8033</v>
      </c>
    </row>
    <row r="415" spans="1:8" ht="15.75">
      <c r="A415" s="812">
        <v>407</v>
      </c>
      <c r="B415" s="812">
        <v>5823.5789999999997</v>
      </c>
      <c r="C415" s="812">
        <v>0.27</v>
      </c>
      <c r="D415" s="812">
        <v>4</v>
      </c>
      <c r="E415" s="812">
        <v>39439</v>
      </c>
      <c r="F415" s="812">
        <v>0.72</v>
      </c>
      <c r="G415" s="812">
        <v>10.6</v>
      </c>
      <c r="H415" s="812">
        <v>8044</v>
      </c>
    </row>
    <row r="416" spans="1:8" ht="15.75">
      <c r="A416" s="812">
        <v>408</v>
      </c>
      <c r="B416" s="812">
        <v>5839.5069999999996</v>
      </c>
      <c r="C416" s="812">
        <v>1.23</v>
      </c>
      <c r="D416" s="812">
        <v>22.8</v>
      </c>
      <c r="E416" s="812">
        <v>39462</v>
      </c>
      <c r="F416" s="812">
        <v>0.24</v>
      </c>
      <c r="G416" s="812">
        <v>4.3</v>
      </c>
      <c r="H416" s="812">
        <v>8048</v>
      </c>
    </row>
    <row r="417" spans="1:8" ht="15.75">
      <c r="A417" s="812">
        <v>409</v>
      </c>
      <c r="B417" s="812">
        <v>5859.777</v>
      </c>
      <c r="C417" s="812">
        <v>4.6399999999999997</v>
      </c>
      <c r="D417" s="812">
        <v>89.5</v>
      </c>
      <c r="E417" s="812">
        <v>39552</v>
      </c>
      <c r="F417" s="812">
        <v>0</v>
      </c>
      <c r="G417" s="812">
        <v>0</v>
      </c>
      <c r="H417" s="812">
        <v>8048</v>
      </c>
    </row>
    <row r="418" spans="1:8" ht="15.75">
      <c r="A418" s="812">
        <v>410</v>
      </c>
      <c r="B418" s="812">
        <v>5877.9030000000002</v>
      </c>
      <c r="C418" s="812">
        <v>1.47</v>
      </c>
      <c r="D418" s="812">
        <v>20.3</v>
      </c>
      <c r="E418" s="812">
        <v>39572</v>
      </c>
      <c r="F418" s="812">
        <v>0.08</v>
      </c>
      <c r="G418" s="812">
        <v>1.2</v>
      </c>
      <c r="H418" s="812">
        <v>8049</v>
      </c>
    </row>
    <row r="419" spans="1:8" ht="15.75">
      <c r="A419" s="812">
        <v>411</v>
      </c>
      <c r="B419" s="812">
        <v>5887.49</v>
      </c>
      <c r="C419" s="812">
        <v>0.16</v>
      </c>
      <c r="D419" s="812">
        <v>2.1</v>
      </c>
      <c r="E419" s="812">
        <v>39574</v>
      </c>
      <c r="F419" s="812">
        <v>0.46</v>
      </c>
      <c r="G419" s="812">
        <v>6</v>
      </c>
      <c r="H419" s="812">
        <v>8055</v>
      </c>
    </row>
    <row r="420" spans="1:8" ht="15.75">
      <c r="A420" s="812">
        <v>412</v>
      </c>
      <c r="B420" s="812">
        <v>5903.8639999999996</v>
      </c>
      <c r="C420" s="812">
        <v>2.0699999999999998</v>
      </c>
      <c r="D420" s="812">
        <v>42.3</v>
      </c>
      <c r="E420" s="812">
        <v>39616</v>
      </c>
      <c r="F420" s="812">
        <v>0.44</v>
      </c>
      <c r="G420" s="812">
        <v>8.9</v>
      </c>
      <c r="H420" s="812">
        <v>8064</v>
      </c>
    </row>
    <row r="421" spans="1:8" ht="15.75">
      <c r="A421" s="812">
        <v>413</v>
      </c>
      <c r="B421" s="812">
        <v>5928.3180000000002</v>
      </c>
      <c r="C421" s="812">
        <v>4.42</v>
      </c>
      <c r="D421" s="812">
        <v>88</v>
      </c>
      <c r="E421" s="812">
        <v>39704</v>
      </c>
      <c r="F421" s="812">
        <v>0</v>
      </c>
      <c r="G421" s="812">
        <v>0</v>
      </c>
      <c r="H421" s="812">
        <v>8064</v>
      </c>
    </row>
    <row r="422" spans="1:8" ht="15.75">
      <c r="A422" s="812">
        <v>414</v>
      </c>
      <c r="B422" s="812">
        <v>5943.6610000000001</v>
      </c>
      <c r="C422" s="812">
        <v>2.83</v>
      </c>
      <c r="D422" s="812">
        <v>45.3</v>
      </c>
      <c r="E422" s="812">
        <v>39749</v>
      </c>
      <c r="F422" s="812">
        <v>0.35</v>
      </c>
      <c r="G422" s="812">
        <v>5.7</v>
      </c>
      <c r="H422" s="812">
        <v>8070</v>
      </c>
    </row>
    <row r="423" spans="1:8" ht="15.75">
      <c r="A423" s="812">
        <v>415</v>
      </c>
      <c r="B423" s="812">
        <v>5960.25</v>
      </c>
      <c r="C423" s="812">
        <v>2.35</v>
      </c>
      <c r="D423" s="812">
        <v>38.6</v>
      </c>
      <c r="E423" s="812">
        <v>39788</v>
      </c>
      <c r="F423" s="812">
        <v>0.63</v>
      </c>
      <c r="G423" s="812">
        <v>10.4</v>
      </c>
      <c r="H423" s="812">
        <v>8080</v>
      </c>
    </row>
    <row r="424" spans="1:8" ht="15.75">
      <c r="A424" s="812">
        <v>416</v>
      </c>
      <c r="B424" s="812">
        <v>5976.4759999999997</v>
      </c>
      <c r="C424" s="812">
        <v>3.1</v>
      </c>
      <c r="D424" s="812">
        <v>51.7</v>
      </c>
      <c r="E424" s="812">
        <v>39840</v>
      </c>
      <c r="F424" s="812">
        <v>0</v>
      </c>
      <c r="G424" s="812">
        <v>0</v>
      </c>
      <c r="H424" s="812">
        <v>8080</v>
      </c>
    </row>
    <row r="425" spans="1:8" ht="15.75">
      <c r="A425" s="812">
        <v>417</v>
      </c>
      <c r="B425" s="812">
        <v>5993.6379999999999</v>
      </c>
      <c r="C425" s="812">
        <v>2.94</v>
      </c>
      <c r="D425" s="812">
        <v>48.1</v>
      </c>
      <c r="E425" s="812">
        <v>39888</v>
      </c>
      <c r="F425" s="812">
        <v>0</v>
      </c>
      <c r="G425" s="812">
        <v>0</v>
      </c>
      <c r="H425" s="812">
        <v>8080</v>
      </c>
    </row>
    <row r="426" spans="1:8" ht="15.75">
      <c r="A426" s="812">
        <v>418</v>
      </c>
      <c r="B426" s="812">
        <v>6009.15</v>
      </c>
      <c r="C426" s="812">
        <v>3.53</v>
      </c>
      <c r="D426" s="812">
        <v>57.5</v>
      </c>
      <c r="E426" s="812">
        <v>39945</v>
      </c>
      <c r="F426" s="812">
        <v>0</v>
      </c>
      <c r="G426" s="812">
        <v>0</v>
      </c>
      <c r="H426" s="812">
        <v>8080</v>
      </c>
    </row>
    <row r="427" spans="1:8" ht="15.75">
      <c r="A427" s="812">
        <v>419</v>
      </c>
      <c r="B427" s="812">
        <v>6026.1959999999999</v>
      </c>
      <c r="C427" s="812">
        <v>3.12</v>
      </c>
      <c r="D427" s="812">
        <v>54.4</v>
      </c>
      <c r="E427" s="812">
        <v>40000</v>
      </c>
      <c r="F427" s="812">
        <v>0</v>
      </c>
      <c r="G427" s="812">
        <v>0</v>
      </c>
      <c r="H427" s="812">
        <v>8080</v>
      </c>
    </row>
    <row r="428" spans="1:8" ht="15.75">
      <c r="A428" s="812">
        <v>420</v>
      </c>
      <c r="B428" s="812">
        <v>6043.9179999999997</v>
      </c>
      <c r="C428" s="812">
        <v>2.89</v>
      </c>
      <c r="D428" s="812">
        <v>52.2</v>
      </c>
      <c r="E428" s="812">
        <v>40052</v>
      </c>
      <c r="F428" s="812">
        <v>0</v>
      </c>
      <c r="G428" s="812">
        <v>0</v>
      </c>
      <c r="H428" s="812">
        <v>8080</v>
      </c>
    </row>
    <row r="429" spans="1:8" ht="15.75">
      <c r="A429" s="812">
        <v>421</v>
      </c>
      <c r="B429" s="812">
        <v>6062.0619999999999</v>
      </c>
      <c r="C429" s="812">
        <v>0.28000000000000003</v>
      </c>
      <c r="D429" s="812">
        <v>5.5</v>
      </c>
      <c r="E429" s="812">
        <v>40058</v>
      </c>
      <c r="F429" s="812">
        <v>0.08</v>
      </c>
      <c r="G429" s="812">
        <v>1.5</v>
      </c>
      <c r="H429" s="812">
        <v>8082</v>
      </c>
    </row>
    <row r="430" spans="1:8" ht="15.75">
      <c r="A430" s="812">
        <v>422</v>
      </c>
      <c r="B430" s="812">
        <v>6083.1469999999999</v>
      </c>
      <c r="C430" s="812">
        <v>0.2</v>
      </c>
      <c r="D430" s="812">
        <v>3.2</v>
      </c>
      <c r="E430" s="812">
        <v>40061</v>
      </c>
      <c r="F430" s="812">
        <v>1.24</v>
      </c>
      <c r="G430" s="812">
        <v>20.9</v>
      </c>
      <c r="H430" s="812">
        <v>8103</v>
      </c>
    </row>
    <row r="431" spans="1:8" ht="15.75">
      <c r="A431" s="812">
        <v>423</v>
      </c>
      <c r="B431" s="812">
        <v>6095.6459999999997</v>
      </c>
      <c r="C431" s="812">
        <v>0.09</v>
      </c>
      <c r="D431" s="812">
        <v>1.3</v>
      </c>
      <c r="E431" s="812">
        <v>40062</v>
      </c>
      <c r="F431" s="812">
        <v>0.94</v>
      </c>
      <c r="G431" s="812">
        <v>13.9</v>
      </c>
      <c r="H431" s="812">
        <v>8117</v>
      </c>
    </row>
    <row r="432" spans="1:8" ht="15.75">
      <c r="A432" s="812">
        <v>424</v>
      </c>
      <c r="B432" s="812">
        <v>6112.3280000000004</v>
      </c>
      <c r="C432" s="812">
        <v>0.12</v>
      </c>
      <c r="D432" s="812">
        <v>2.2000000000000002</v>
      </c>
      <c r="E432" s="812">
        <v>40064</v>
      </c>
      <c r="F432" s="812">
        <v>0.94</v>
      </c>
      <c r="G432" s="812">
        <v>18.100000000000001</v>
      </c>
      <c r="H432" s="812">
        <v>8135</v>
      </c>
    </row>
    <row r="433" spans="1:8" ht="15.75">
      <c r="A433" s="812">
        <v>425</v>
      </c>
      <c r="B433" s="812">
        <v>6133.8680000000004</v>
      </c>
      <c r="C433" s="812">
        <v>0.08</v>
      </c>
      <c r="D433" s="812">
        <v>1.7</v>
      </c>
      <c r="E433" s="812">
        <v>40066</v>
      </c>
      <c r="F433" s="812">
        <v>2.17</v>
      </c>
      <c r="G433" s="812">
        <v>46.7</v>
      </c>
      <c r="H433" s="812">
        <v>8181</v>
      </c>
    </row>
    <row r="434" spans="1:8" ht="15.75">
      <c r="A434" s="812">
        <v>426</v>
      </c>
      <c r="B434" s="812">
        <v>6155.3689999999997</v>
      </c>
      <c r="C434" s="812">
        <v>0.31</v>
      </c>
      <c r="D434" s="812">
        <v>6</v>
      </c>
      <c r="E434" s="812">
        <v>40072</v>
      </c>
      <c r="F434" s="812">
        <v>1.18</v>
      </c>
      <c r="G434" s="812">
        <v>22.9</v>
      </c>
      <c r="H434" s="812">
        <v>8204</v>
      </c>
    </row>
    <row r="435" spans="1:8" ht="15.75">
      <c r="A435" s="812">
        <v>427</v>
      </c>
      <c r="B435" s="812">
        <v>6172.7690000000002</v>
      </c>
      <c r="C435" s="812">
        <v>3.03</v>
      </c>
      <c r="D435" s="812">
        <v>56.6</v>
      </c>
      <c r="E435" s="812">
        <v>40129</v>
      </c>
      <c r="F435" s="812">
        <v>0.3</v>
      </c>
      <c r="G435" s="812">
        <v>5.7</v>
      </c>
      <c r="H435" s="812">
        <v>8210</v>
      </c>
    </row>
    <row r="436" spans="1:8" ht="15.75">
      <c r="A436" s="812">
        <v>428</v>
      </c>
      <c r="B436" s="812">
        <v>6192.741</v>
      </c>
      <c r="C436" s="812">
        <v>0.78</v>
      </c>
      <c r="D436" s="812">
        <v>14.4</v>
      </c>
      <c r="E436" s="812">
        <v>40143</v>
      </c>
      <c r="F436" s="812">
        <v>1.1000000000000001</v>
      </c>
      <c r="G436" s="812">
        <v>20.100000000000001</v>
      </c>
      <c r="H436" s="812">
        <v>8230</v>
      </c>
    </row>
    <row r="437" spans="1:8" ht="15.75">
      <c r="A437" s="812">
        <v>429</v>
      </c>
      <c r="B437" s="812">
        <v>6209.3549999999996</v>
      </c>
      <c r="C437" s="812">
        <v>0.47</v>
      </c>
      <c r="D437" s="812">
        <v>8.3000000000000007</v>
      </c>
      <c r="E437" s="812">
        <v>40151</v>
      </c>
      <c r="F437" s="812">
        <v>1.1299999999999999</v>
      </c>
      <c r="G437" s="812">
        <v>19</v>
      </c>
      <c r="H437" s="812">
        <v>8249</v>
      </c>
    </row>
    <row r="438" spans="1:8" ht="15.75">
      <c r="A438" s="812">
        <v>430</v>
      </c>
      <c r="B438" s="812">
        <v>6227.0320000000002</v>
      </c>
      <c r="C438" s="812">
        <v>0.15</v>
      </c>
      <c r="D438" s="812">
        <v>2.8</v>
      </c>
      <c r="E438" s="812">
        <v>40154</v>
      </c>
      <c r="F438" s="812">
        <v>2.72</v>
      </c>
      <c r="G438" s="812">
        <v>49.3</v>
      </c>
      <c r="H438" s="812">
        <v>8298</v>
      </c>
    </row>
    <row r="439" spans="1:8" ht="15.75">
      <c r="A439" s="812">
        <v>431</v>
      </c>
      <c r="B439" s="812">
        <v>6245.768</v>
      </c>
      <c r="C439" s="812">
        <v>0.23</v>
      </c>
      <c r="D439" s="812">
        <v>4.5</v>
      </c>
      <c r="E439" s="812">
        <v>40159</v>
      </c>
      <c r="F439" s="812">
        <v>4.3</v>
      </c>
      <c r="G439" s="812">
        <v>85</v>
      </c>
      <c r="H439" s="812">
        <v>8383</v>
      </c>
    </row>
    <row r="440" spans="1:8" ht="15.75">
      <c r="A440" s="812">
        <v>432</v>
      </c>
      <c r="B440" s="812">
        <v>6266.6180000000004</v>
      </c>
      <c r="C440" s="812">
        <v>3.97</v>
      </c>
      <c r="D440" s="812">
        <v>80.400000000000006</v>
      </c>
      <c r="E440" s="812">
        <v>40239</v>
      </c>
      <c r="F440" s="812">
        <v>1.86</v>
      </c>
      <c r="G440" s="812">
        <v>37.6</v>
      </c>
      <c r="H440" s="812">
        <v>8421</v>
      </c>
    </row>
    <row r="441" spans="1:8" ht="15.75">
      <c r="A441" s="812">
        <v>433</v>
      </c>
      <c r="B441" s="812">
        <v>6286.2430000000004</v>
      </c>
      <c r="C441" s="812">
        <v>0.42</v>
      </c>
      <c r="D441" s="812">
        <v>6.9</v>
      </c>
      <c r="E441" s="812">
        <v>40246</v>
      </c>
      <c r="F441" s="812">
        <v>0.71</v>
      </c>
      <c r="G441" s="812">
        <v>11.5</v>
      </c>
      <c r="H441" s="812">
        <v>8433</v>
      </c>
    </row>
    <row r="442" spans="1:8" ht="15.75">
      <c r="A442" s="812">
        <v>434</v>
      </c>
      <c r="B442" s="812">
        <v>6298.902</v>
      </c>
      <c r="C442" s="812">
        <v>1.46</v>
      </c>
      <c r="D442" s="812">
        <v>14</v>
      </c>
      <c r="E442" s="812">
        <v>40260</v>
      </c>
      <c r="F442" s="812">
        <v>0.98</v>
      </c>
      <c r="G442" s="812">
        <v>8.8000000000000007</v>
      </c>
      <c r="H442" s="812">
        <v>8441</v>
      </c>
    </row>
    <row r="443" spans="1:8" ht="15.75">
      <c r="A443" s="812">
        <v>435</v>
      </c>
      <c r="B443" s="812">
        <v>6304.4129999999996</v>
      </c>
      <c r="C443" s="812">
        <v>0.41</v>
      </c>
      <c r="D443" s="812">
        <v>5.8</v>
      </c>
      <c r="E443" s="812">
        <v>40266</v>
      </c>
      <c r="F443" s="812">
        <v>1.01</v>
      </c>
      <c r="G443" s="812">
        <v>13.3</v>
      </c>
      <c r="H443" s="812">
        <v>8455</v>
      </c>
    </row>
    <row r="444" spans="1:8" ht="15.75">
      <c r="A444" s="812">
        <v>436</v>
      </c>
      <c r="B444" s="812">
        <v>6325.5950000000003</v>
      </c>
      <c r="C444" s="812">
        <v>0.16</v>
      </c>
      <c r="D444" s="812">
        <v>3.4</v>
      </c>
      <c r="E444" s="812">
        <v>40269</v>
      </c>
      <c r="F444" s="812">
        <v>1.1200000000000001</v>
      </c>
      <c r="G444" s="812">
        <v>22.7</v>
      </c>
      <c r="H444" s="812">
        <v>8477</v>
      </c>
    </row>
    <row r="445" spans="1:8" ht="15.75">
      <c r="A445" s="812">
        <v>437</v>
      </c>
      <c r="B445" s="812">
        <v>6344.8720000000003</v>
      </c>
      <c r="C445" s="812">
        <v>1.4</v>
      </c>
      <c r="D445" s="812">
        <v>23.7</v>
      </c>
      <c r="E445" s="812">
        <v>40293</v>
      </c>
      <c r="F445" s="812">
        <v>0</v>
      </c>
      <c r="G445" s="812">
        <v>0</v>
      </c>
      <c r="H445" s="812">
        <v>8477</v>
      </c>
    </row>
    <row r="446" spans="1:8" ht="15.75">
      <c r="A446" s="812">
        <v>438</v>
      </c>
      <c r="B446" s="812">
        <v>6359.3320000000003</v>
      </c>
      <c r="C446" s="812">
        <v>0.73</v>
      </c>
      <c r="D446" s="812">
        <v>11.2</v>
      </c>
      <c r="E446" s="812">
        <v>40304</v>
      </c>
      <c r="F446" s="812">
        <v>0.04</v>
      </c>
      <c r="G446" s="812">
        <v>0.7</v>
      </c>
      <c r="H446" s="812">
        <v>8478</v>
      </c>
    </row>
    <row r="447" spans="1:8" ht="15.75">
      <c r="A447" s="812">
        <v>439</v>
      </c>
      <c r="B447" s="812">
        <v>6375.58</v>
      </c>
      <c r="C447" s="812">
        <v>0.3</v>
      </c>
      <c r="D447" s="812">
        <v>6.6</v>
      </c>
      <c r="E447" s="812">
        <v>40311</v>
      </c>
      <c r="F447" s="812">
        <v>0.69</v>
      </c>
      <c r="G447" s="812">
        <v>15.3</v>
      </c>
      <c r="H447" s="812">
        <v>8493</v>
      </c>
    </row>
    <row r="448" spans="1:8" ht="15.75">
      <c r="A448" s="812">
        <v>440</v>
      </c>
      <c r="B448" s="812">
        <v>6403.62</v>
      </c>
      <c r="C448" s="812">
        <v>0.19</v>
      </c>
      <c r="D448" s="812">
        <v>4.2</v>
      </c>
      <c r="E448" s="812">
        <v>40315</v>
      </c>
      <c r="F448" s="812">
        <v>1.04</v>
      </c>
      <c r="G448" s="812">
        <v>23.3</v>
      </c>
      <c r="H448" s="812">
        <v>8516</v>
      </c>
    </row>
    <row r="449" spans="1:8" ht="15.75">
      <c r="A449" s="812">
        <v>441</v>
      </c>
      <c r="B449" s="812">
        <v>6420.1509999999998</v>
      </c>
      <c r="C449" s="812">
        <v>0.59</v>
      </c>
      <c r="D449" s="812">
        <v>9.8000000000000007</v>
      </c>
      <c r="E449" s="812">
        <v>40324</v>
      </c>
      <c r="F449" s="812">
        <v>1.2</v>
      </c>
      <c r="G449" s="812">
        <v>21.1</v>
      </c>
      <c r="H449" s="812">
        <v>8538</v>
      </c>
    </row>
    <row r="450" spans="1:8" ht="15.75">
      <c r="A450" s="812">
        <v>442</v>
      </c>
      <c r="B450" s="812">
        <v>6438.3230000000003</v>
      </c>
      <c r="C450" s="812">
        <v>0.38</v>
      </c>
      <c r="D450" s="812">
        <v>6.4</v>
      </c>
      <c r="E450" s="812">
        <v>40331</v>
      </c>
      <c r="F450" s="812">
        <v>0.95</v>
      </c>
      <c r="G450" s="812">
        <v>16.100000000000001</v>
      </c>
      <c r="H450" s="812">
        <v>8554</v>
      </c>
    </row>
    <row r="451" spans="1:8" ht="15.75">
      <c r="A451" s="812">
        <v>443</v>
      </c>
      <c r="B451" s="812">
        <v>6453.8739999999998</v>
      </c>
      <c r="C451" s="812">
        <v>0.32</v>
      </c>
      <c r="D451" s="812">
        <v>4.9000000000000004</v>
      </c>
      <c r="E451" s="812">
        <v>40336</v>
      </c>
      <c r="F451" s="812">
        <v>1.69</v>
      </c>
      <c r="G451" s="812">
        <v>25.6</v>
      </c>
      <c r="H451" s="812">
        <v>8579</v>
      </c>
    </row>
    <row r="452" spans="1:8" ht="15.75">
      <c r="A452" s="812">
        <v>444</v>
      </c>
      <c r="B452" s="812">
        <v>6468.5640000000003</v>
      </c>
      <c r="C452" s="812">
        <v>0.15</v>
      </c>
      <c r="D452" s="812">
        <v>2.2000000000000002</v>
      </c>
      <c r="E452" s="812">
        <v>40338</v>
      </c>
      <c r="F452" s="812">
        <v>1.87</v>
      </c>
      <c r="G452" s="812">
        <v>27.3</v>
      </c>
      <c r="H452" s="812">
        <v>8607</v>
      </c>
    </row>
    <row r="453" spans="1:8" ht="15.75">
      <c r="A453" s="812">
        <v>445</v>
      </c>
      <c r="B453" s="812">
        <v>6483.1170000000002</v>
      </c>
      <c r="C453" s="812">
        <v>0.4</v>
      </c>
      <c r="D453" s="812">
        <v>5.4</v>
      </c>
      <c r="E453" s="812">
        <v>40343</v>
      </c>
      <c r="F453" s="812">
        <v>1.22</v>
      </c>
      <c r="G453" s="812">
        <v>17.7</v>
      </c>
      <c r="H453" s="812">
        <v>8624</v>
      </c>
    </row>
    <row r="454" spans="1:8" ht="15.75">
      <c r="A454" s="812">
        <v>446</v>
      </c>
      <c r="B454" s="812">
        <v>6497.1080000000002</v>
      </c>
      <c r="C454" s="812">
        <v>0.69</v>
      </c>
      <c r="D454" s="812">
        <v>9.1999999999999993</v>
      </c>
      <c r="E454" s="812">
        <v>40353</v>
      </c>
      <c r="F454" s="812">
        <v>0.84</v>
      </c>
      <c r="G454" s="812">
        <v>11.7</v>
      </c>
      <c r="H454" s="812">
        <v>8636</v>
      </c>
    </row>
    <row r="455" spans="1:8" ht="15.75">
      <c r="A455" s="812">
        <v>447</v>
      </c>
      <c r="B455" s="812">
        <v>6510.9780000000001</v>
      </c>
      <c r="C455" s="812">
        <v>0.65</v>
      </c>
      <c r="D455" s="812">
        <v>8.9</v>
      </c>
      <c r="E455" s="812">
        <v>40361</v>
      </c>
      <c r="F455" s="812">
        <v>1.02</v>
      </c>
      <c r="G455" s="812">
        <v>14.8</v>
      </c>
      <c r="H455" s="812">
        <v>8651</v>
      </c>
    </row>
    <row r="456" spans="1:8" ht="15.75">
      <c r="A456" s="812">
        <v>448</v>
      </c>
      <c r="B456" s="812">
        <v>6525.8639999999996</v>
      </c>
      <c r="C456" s="812">
        <v>0.72</v>
      </c>
      <c r="D456" s="812">
        <v>10.5</v>
      </c>
      <c r="E456" s="812">
        <v>40372</v>
      </c>
      <c r="F456" s="812">
        <v>0.38</v>
      </c>
      <c r="G456" s="812">
        <v>5.7</v>
      </c>
      <c r="H456" s="812">
        <v>8656</v>
      </c>
    </row>
    <row r="457" spans="1:8" ht="15.75">
      <c r="A457" s="812">
        <v>449</v>
      </c>
      <c r="B457" s="812">
        <v>6541.07</v>
      </c>
      <c r="C457" s="812">
        <v>0.16</v>
      </c>
      <c r="D457" s="812">
        <v>2.5</v>
      </c>
      <c r="E457" s="812">
        <v>40374</v>
      </c>
      <c r="F457" s="812">
        <v>1.17</v>
      </c>
      <c r="G457" s="812">
        <v>17.8</v>
      </c>
      <c r="H457" s="812">
        <v>8674</v>
      </c>
    </row>
    <row r="458" spans="1:8" ht="15.75">
      <c r="A458" s="812">
        <v>450</v>
      </c>
      <c r="B458" s="812">
        <v>6556.3029999999999</v>
      </c>
      <c r="C458" s="812">
        <v>1.01</v>
      </c>
      <c r="D458" s="812">
        <v>15.7</v>
      </c>
      <c r="E458" s="812">
        <v>40390</v>
      </c>
      <c r="F458" s="812">
        <v>1.05</v>
      </c>
      <c r="G458" s="812">
        <v>15.9</v>
      </c>
      <c r="H458" s="812">
        <v>8690</v>
      </c>
    </row>
    <row r="459" spans="1:8" ht="15.75">
      <c r="A459" s="812">
        <v>451</v>
      </c>
      <c r="B459" s="812">
        <v>6571.4089999999997</v>
      </c>
      <c r="C459" s="812">
        <v>0.49</v>
      </c>
      <c r="D459" s="812">
        <v>8</v>
      </c>
      <c r="E459" s="812">
        <v>40398</v>
      </c>
      <c r="F459" s="812">
        <v>1.48</v>
      </c>
      <c r="G459" s="812">
        <v>23.8</v>
      </c>
      <c r="H459" s="812">
        <v>8714</v>
      </c>
    </row>
    <row r="460" spans="1:8" ht="15.75">
      <c r="A460" s="812">
        <v>452</v>
      </c>
      <c r="B460" s="812">
        <v>6588.567</v>
      </c>
      <c r="C460" s="812">
        <v>0.56999999999999995</v>
      </c>
      <c r="D460" s="812">
        <v>8.4</v>
      </c>
      <c r="E460" s="812">
        <v>40407</v>
      </c>
      <c r="F460" s="812">
        <v>1.03</v>
      </c>
      <c r="G460" s="812">
        <v>15.2</v>
      </c>
      <c r="H460" s="812">
        <v>8729</v>
      </c>
    </row>
    <row r="461" spans="1:8" ht="15.75">
      <c r="A461" s="812">
        <v>453</v>
      </c>
      <c r="B461" s="812">
        <v>6600.9480000000003</v>
      </c>
      <c r="C461" s="812">
        <v>0.56000000000000005</v>
      </c>
      <c r="D461" s="812">
        <v>5.4</v>
      </c>
      <c r="E461" s="812">
        <v>40412</v>
      </c>
      <c r="F461" s="812">
        <v>1.03</v>
      </c>
      <c r="G461" s="812">
        <v>9.6999999999999993</v>
      </c>
      <c r="H461" s="812">
        <v>8739</v>
      </c>
    </row>
    <row r="462" spans="1:8" ht="15.75">
      <c r="A462" s="812">
        <v>454</v>
      </c>
      <c r="B462" s="812">
        <v>6607.5820000000003</v>
      </c>
      <c r="C462" s="812">
        <v>0.19</v>
      </c>
      <c r="D462" s="812">
        <v>2.5</v>
      </c>
      <c r="E462" s="812">
        <v>40414</v>
      </c>
      <c r="F462" s="812">
        <v>0.96</v>
      </c>
      <c r="G462" s="812">
        <v>12.3</v>
      </c>
      <c r="H462" s="812">
        <v>8751</v>
      </c>
    </row>
    <row r="463" spans="1:8" ht="15.75">
      <c r="A463" s="812">
        <v>455</v>
      </c>
      <c r="B463" s="812">
        <v>6626.5079999999998</v>
      </c>
      <c r="C463" s="812">
        <v>0.26</v>
      </c>
      <c r="D463" s="812">
        <v>5.0999999999999996</v>
      </c>
      <c r="E463" s="812">
        <v>40419</v>
      </c>
      <c r="F463" s="812">
        <v>0.82</v>
      </c>
      <c r="G463" s="812">
        <v>16.100000000000001</v>
      </c>
      <c r="H463" s="812">
        <v>8767</v>
      </c>
    </row>
    <row r="464" spans="1:8" ht="15.75">
      <c r="A464" s="812">
        <v>456</v>
      </c>
      <c r="B464" s="812">
        <v>6646.9290000000001</v>
      </c>
      <c r="C464" s="812">
        <v>1.46</v>
      </c>
      <c r="D464" s="812">
        <v>28.9</v>
      </c>
      <c r="E464" s="812">
        <v>40448</v>
      </c>
      <c r="F464" s="812">
        <v>0.68</v>
      </c>
      <c r="G464" s="812">
        <v>13.4</v>
      </c>
      <c r="H464" s="812">
        <v>8781</v>
      </c>
    </row>
    <row r="465" spans="1:8" ht="15.75">
      <c r="A465" s="812">
        <v>457</v>
      </c>
      <c r="B465" s="812">
        <v>6666.049</v>
      </c>
      <c r="C465" s="812">
        <v>1.27</v>
      </c>
      <c r="D465" s="812">
        <v>26.7</v>
      </c>
      <c r="E465" s="812">
        <v>40475</v>
      </c>
      <c r="F465" s="812">
        <v>0.59</v>
      </c>
      <c r="G465" s="812">
        <v>12.4</v>
      </c>
      <c r="H465" s="812">
        <v>8793</v>
      </c>
    </row>
    <row r="466" spans="1:8" ht="15.75">
      <c r="A466" s="812">
        <v>458</v>
      </c>
      <c r="B466" s="812">
        <v>6688.9070000000002</v>
      </c>
      <c r="C466" s="812">
        <v>1.1399999999999999</v>
      </c>
      <c r="D466" s="812">
        <v>22.8</v>
      </c>
      <c r="E466" s="812">
        <v>40498</v>
      </c>
      <c r="F466" s="812">
        <v>1.39</v>
      </c>
      <c r="G466" s="812">
        <v>27.9</v>
      </c>
      <c r="H466" s="812">
        <v>8821</v>
      </c>
    </row>
    <row r="467" spans="1:8" ht="15.75">
      <c r="A467" s="812">
        <v>459</v>
      </c>
      <c r="B467" s="812">
        <v>6706.1059999999998</v>
      </c>
      <c r="C467" s="812">
        <v>0.11</v>
      </c>
      <c r="D467" s="812">
        <v>2.1</v>
      </c>
      <c r="E467" s="812">
        <v>40500</v>
      </c>
      <c r="F467" s="812">
        <v>1.63</v>
      </c>
      <c r="G467" s="812">
        <v>29.3</v>
      </c>
      <c r="H467" s="812">
        <v>8850</v>
      </c>
    </row>
    <row r="468" spans="1:8" ht="15.75">
      <c r="A468" s="812">
        <v>460</v>
      </c>
      <c r="B468" s="812">
        <v>6724.8389999999999</v>
      </c>
      <c r="C468" s="812">
        <v>0.05</v>
      </c>
      <c r="D468" s="812">
        <v>0.9</v>
      </c>
      <c r="E468" s="812">
        <v>40501</v>
      </c>
      <c r="F468" s="812">
        <v>2.0299999999999998</v>
      </c>
      <c r="G468" s="812">
        <v>37.200000000000003</v>
      </c>
      <c r="H468" s="812">
        <v>8887</v>
      </c>
    </row>
    <row r="469" spans="1:8" ht="15.75">
      <c r="A469" s="812">
        <v>461</v>
      </c>
      <c r="B469" s="812">
        <v>6742.8190000000004</v>
      </c>
      <c r="C469" s="812">
        <v>3.3</v>
      </c>
      <c r="D469" s="812">
        <v>57.9</v>
      </c>
      <c r="E469" s="812">
        <v>40559</v>
      </c>
      <c r="F469" s="812">
        <v>0.66</v>
      </c>
      <c r="G469" s="812">
        <v>11.7</v>
      </c>
      <c r="H469" s="812">
        <v>8899</v>
      </c>
    </row>
    <row r="470" spans="1:8" ht="15.75">
      <c r="A470" s="812">
        <v>462</v>
      </c>
      <c r="B470" s="812">
        <v>6759.8950000000004</v>
      </c>
      <c r="C470" s="812">
        <v>3.44</v>
      </c>
      <c r="D470" s="812">
        <v>49.7</v>
      </c>
      <c r="E470" s="812">
        <v>40609</v>
      </c>
      <c r="F470" s="812">
        <v>1.08</v>
      </c>
      <c r="G470" s="812">
        <v>15.7</v>
      </c>
      <c r="H470" s="812">
        <v>8915</v>
      </c>
    </row>
    <row r="471" spans="1:8" ht="15.75">
      <c r="A471" s="812">
        <v>463</v>
      </c>
      <c r="B471" s="812">
        <v>6771.9949999999999</v>
      </c>
      <c r="C471" s="812">
        <v>2.64</v>
      </c>
      <c r="D471" s="812">
        <v>34.9</v>
      </c>
      <c r="E471" s="812">
        <v>40643</v>
      </c>
      <c r="F471" s="812">
        <v>1.21</v>
      </c>
      <c r="G471" s="812">
        <v>17.7</v>
      </c>
      <c r="H471" s="812">
        <v>8933</v>
      </c>
    </row>
    <row r="472" spans="1:8" ht="15.75">
      <c r="A472" s="812">
        <v>464</v>
      </c>
      <c r="B472" s="812">
        <v>6788.3410000000003</v>
      </c>
      <c r="C472" s="812">
        <v>0.51</v>
      </c>
      <c r="D472" s="812">
        <v>7.6</v>
      </c>
      <c r="E472" s="812">
        <v>40651</v>
      </c>
      <c r="F472" s="812">
        <v>0.93</v>
      </c>
      <c r="G472" s="812">
        <v>14</v>
      </c>
      <c r="H472" s="812">
        <v>8947</v>
      </c>
    </row>
    <row r="473" spans="1:8" ht="15.75">
      <c r="A473" s="812">
        <v>465</v>
      </c>
      <c r="B473" s="812">
        <v>6802.0429999999997</v>
      </c>
      <c r="C473" s="812">
        <v>0.63</v>
      </c>
      <c r="D473" s="812">
        <v>10.3</v>
      </c>
      <c r="E473" s="812">
        <v>40661</v>
      </c>
      <c r="F473" s="812">
        <v>0.59</v>
      </c>
      <c r="G473" s="812">
        <v>9.6999999999999993</v>
      </c>
      <c r="H473" s="812">
        <v>8956</v>
      </c>
    </row>
    <row r="474" spans="1:8" ht="15.75">
      <c r="A474" s="812">
        <v>466</v>
      </c>
      <c r="B474" s="812">
        <v>6821.4650000000001</v>
      </c>
      <c r="C474" s="812">
        <v>0.3</v>
      </c>
      <c r="D474" s="812">
        <v>3.9</v>
      </c>
      <c r="E474" s="812">
        <v>40665</v>
      </c>
      <c r="F474" s="812">
        <v>1.02</v>
      </c>
      <c r="G474" s="812">
        <v>15.3</v>
      </c>
      <c r="H474" s="812">
        <v>8972</v>
      </c>
    </row>
    <row r="475" spans="1:8" ht="15.75">
      <c r="A475" s="812">
        <v>467</v>
      </c>
      <c r="B475" s="812">
        <v>6830.7849999999999</v>
      </c>
      <c r="C475" s="812">
        <v>1.1100000000000001</v>
      </c>
      <c r="D475" s="812">
        <v>6.4</v>
      </c>
      <c r="E475" s="812">
        <v>40672</v>
      </c>
      <c r="F475" s="812">
        <v>1.48</v>
      </c>
      <c r="G475" s="812">
        <v>10.9</v>
      </c>
      <c r="H475" s="812">
        <v>8983</v>
      </c>
    </row>
    <row r="476" spans="1:8" ht="15.75">
      <c r="A476" s="812">
        <v>468</v>
      </c>
      <c r="B476" s="812">
        <v>6835.9030000000002</v>
      </c>
      <c r="C476" s="812">
        <v>15.95</v>
      </c>
      <c r="D476" s="812">
        <v>148.80000000000001</v>
      </c>
      <c r="E476" s="812">
        <v>40820</v>
      </c>
      <c r="F476" s="812">
        <v>0.61</v>
      </c>
      <c r="G476" s="812">
        <v>6.2</v>
      </c>
      <c r="H476" s="812">
        <v>8989</v>
      </c>
    </row>
    <row r="477" spans="1:8" ht="15.75">
      <c r="A477" s="812">
        <v>469</v>
      </c>
      <c r="B477" s="812">
        <v>6850.4139999999998</v>
      </c>
      <c r="C477" s="812">
        <v>14.87</v>
      </c>
      <c r="D477" s="812">
        <v>196.7</v>
      </c>
      <c r="E477" s="812">
        <v>41017</v>
      </c>
      <c r="F477" s="812">
        <v>0.49</v>
      </c>
      <c r="G477" s="812">
        <v>6.4</v>
      </c>
      <c r="H477" s="812">
        <v>8995</v>
      </c>
    </row>
    <row r="478" spans="1:8" ht="15.75">
      <c r="A478" s="812">
        <v>470</v>
      </c>
      <c r="B478" s="812">
        <v>6862.3090000000002</v>
      </c>
      <c r="C478" s="812">
        <v>5.74</v>
      </c>
      <c r="D478" s="812">
        <v>68</v>
      </c>
      <c r="E478" s="812">
        <v>41085</v>
      </c>
      <c r="F478" s="812">
        <v>0.69</v>
      </c>
      <c r="G478" s="812">
        <v>6.6</v>
      </c>
      <c r="H478" s="812">
        <v>9002</v>
      </c>
    </row>
    <row r="479" spans="1:8" ht="15.75">
      <c r="A479" s="812">
        <v>471</v>
      </c>
      <c r="B479" s="812">
        <v>6870.9</v>
      </c>
      <c r="C479" s="812">
        <v>0.04</v>
      </c>
      <c r="D479" s="812">
        <v>0.4</v>
      </c>
      <c r="E479" s="812">
        <v>41086</v>
      </c>
      <c r="F479" s="812">
        <v>2.99</v>
      </c>
      <c r="G479" s="812">
        <v>19.5</v>
      </c>
      <c r="H479" s="812">
        <v>9021</v>
      </c>
    </row>
    <row r="480" spans="1:8" ht="15.75">
      <c r="A480" s="812">
        <v>472</v>
      </c>
      <c r="B480" s="812">
        <v>6875.7669999999998</v>
      </c>
      <c r="C480" s="812">
        <v>0.43</v>
      </c>
      <c r="D480" s="812">
        <v>2.9</v>
      </c>
      <c r="E480" s="812">
        <v>41088</v>
      </c>
      <c r="F480" s="812">
        <v>4.83</v>
      </c>
      <c r="G480" s="812">
        <v>22</v>
      </c>
      <c r="H480" s="812">
        <v>9043</v>
      </c>
    </row>
    <row r="481" spans="1:8" ht="15.75">
      <c r="A481" s="812">
        <v>473</v>
      </c>
      <c r="B481" s="812">
        <v>6881.0709999999999</v>
      </c>
      <c r="C481" s="812">
        <v>1.1599999999999999</v>
      </c>
      <c r="D481" s="812">
        <v>9.6999999999999993</v>
      </c>
      <c r="E481" s="812">
        <v>41098</v>
      </c>
      <c r="F481" s="812">
        <v>2.75</v>
      </c>
      <c r="G481" s="812">
        <v>19.2</v>
      </c>
      <c r="H481" s="812">
        <v>9063</v>
      </c>
    </row>
    <row r="482" spans="1:8" ht="15.75">
      <c r="A482" s="812">
        <v>474</v>
      </c>
      <c r="B482" s="812">
        <v>6889.9040000000005</v>
      </c>
      <c r="C482" s="812">
        <v>5.51</v>
      </c>
      <c r="D482" s="812">
        <v>56.4</v>
      </c>
      <c r="E482" s="812">
        <v>41155</v>
      </c>
      <c r="F482" s="812">
        <v>1.46</v>
      </c>
      <c r="G482" s="812">
        <v>14.8</v>
      </c>
      <c r="H482" s="812">
        <v>9077</v>
      </c>
    </row>
    <row r="483" spans="1:8" ht="15.75">
      <c r="A483" s="812">
        <v>475</v>
      </c>
      <c r="B483" s="812">
        <v>6901.4290000000001</v>
      </c>
      <c r="C483" s="812">
        <v>9.39</v>
      </c>
      <c r="D483" s="812">
        <v>114.2</v>
      </c>
      <c r="E483" s="812">
        <v>41269</v>
      </c>
      <c r="F483" s="812">
        <v>0.95</v>
      </c>
      <c r="G483" s="812">
        <v>11.5</v>
      </c>
      <c r="H483" s="812">
        <v>9089</v>
      </c>
    </row>
    <row r="484" spans="1:8" ht="15.75">
      <c r="A484" s="812">
        <v>476</v>
      </c>
      <c r="B484" s="812">
        <v>6914.2079999999996</v>
      </c>
      <c r="C484" s="812">
        <v>0.95</v>
      </c>
      <c r="D484" s="812">
        <v>13.1</v>
      </c>
      <c r="E484" s="812">
        <v>41282</v>
      </c>
      <c r="F484" s="812">
        <v>1.28</v>
      </c>
      <c r="G484" s="812">
        <v>17.7</v>
      </c>
      <c r="H484" s="812">
        <v>9107</v>
      </c>
    </row>
    <row r="485" spans="1:8" ht="15.75">
      <c r="A485" s="812">
        <v>477</v>
      </c>
      <c r="B485" s="812">
        <v>6929.1639999999998</v>
      </c>
      <c r="C485" s="812">
        <v>0</v>
      </c>
      <c r="D485" s="812">
        <v>0.1</v>
      </c>
      <c r="E485" s="812">
        <v>41282</v>
      </c>
      <c r="F485" s="812">
        <v>2.78</v>
      </c>
      <c r="G485" s="812">
        <v>42.9</v>
      </c>
      <c r="H485" s="812">
        <v>9149</v>
      </c>
    </row>
    <row r="486" spans="1:8" ht="15.75">
      <c r="A486" s="812">
        <v>478</v>
      </c>
      <c r="B486" s="812">
        <v>6944.9089999999997</v>
      </c>
      <c r="C486" s="812">
        <v>0.02</v>
      </c>
      <c r="D486" s="812">
        <v>0.3</v>
      </c>
      <c r="E486" s="812">
        <v>41282</v>
      </c>
      <c r="F486" s="812">
        <v>2.93</v>
      </c>
      <c r="G486" s="812">
        <v>45.9</v>
      </c>
      <c r="H486" s="812">
        <v>9195</v>
      </c>
    </row>
    <row r="487" spans="1:8" ht="15.75">
      <c r="A487" s="812">
        <v>479</v>
      </c>
      <c r="B487" s="812">
        <v>6960.4870000000001</v>
      </c>
      <c r="C487" s="812">
        <v>0.09</v>
      </c>
      <c r="D487" s="812">
        <v>1.5</v>
      </c>
      <c r="E487" s="812">
        <v>41284</v>
      </c>
      <c r="F487" s="812">
        <v>1.35</v>
      </c>
      <c r="G487" s="812">
        <v>21.9</v>
      </c>
      <c r="H487" s="812">
        <v>9217</v>
      </c>
    </row>
    <row r="488" spans="1:8" ht="15.75">
      <c r="A488" s="812">
        <v>480</v>
      </c>
      <c r="B488" s="812">
        <v>6977.451</v>
      </c>
      <c r="C488" s="812">
        <v>0.32</v>
      </c>
      <c r="D488" s="812">
        <v>5.3</v>
      </c>
      <c r="E488" s="812">
        <v>41289</v>
      </c>
      <c r="F488" s="812">
        <v>0.75</v>
      </c>
      <c r="G488" s="812">
        <v>12.5</v>
      </c>
      <c r="H488" s="812">
        <v>9230</v>
      </c>
    </row>
    <row r="489" spans="1:8" ht="15.75">
      <c r="A489" s="812">
        <v>481</v>
      </c>
      <c r="B489" s="812">
        <v>6993.7250000000004</v>
      </c>
      <c r="C489" s="812">
        <v>0.57999999999999996</v>
      </c>
      <c r="D489" s="812">
        <v>9.6999999999999993</v>
      </c>
      <c r="E489" s="812">
        <v>41299</v>
      </c>
      <c r="F489" s="812">
        <v>0.66</v>
      </c>
      <c r="G489" s="812">
        <v>11</v>
      </c>
      <c r="H489" s="812">
        <v>9241</v>
      </c>
    </row>
    <row r="490" spans="1:8" ht="15.75">
      <c r="A490" s="812">
        <v>482</v>
      </c>
      <c r="B490" s="812">
        <v>7010.6040000000003</v>
      </c>
      <c r="C490" s="812">
        <v>15.93</v>
      </c>
      <c r="D490" s="812">
        <v>283.10000000000002</v>
      </c>
      <c r="E490" s="812">
        <v>41582</v>
      </c>
      <c r="F490" s="812">
        <v>0.75</v>
      </c>
      <c r="G490" s="812">
        <v>13.3</v>
      </c>
      <c r="H490" s="812">
        <v>9254</v>
      </c>
    </row>
    <row r="491" spans="1:8" ht="15.75">
      <c r="A491" s="812">
        <v>483</v>
      </c>
      <c r="B491" s="812">
        <v>7029.2830000000004</v>
      </c>
      <c r="C491" s="812">
        <v>34.51</v>
      </c>
      <c r="D491" s="812">
        <v>642.9</v>
      </c>
      <c r="E491" s="812">
        <v>42225</v>
      </c>
      <c r="F491" s="812">
        <v>0.72</v>
      </c>
      <c r="G491" s="812">
        <v>13.5</v>
      </c>
      <c r="H491" s="812">
        <v>9268</v>
      </c>
    </row>
    <row r="492" spans="1:8" ht="15.75">
      <c r="A492" s="812">
        <v>484</v>
      </c>
      <c r="B492" s="812">
        <v>7047.8620000000001</v>
      </c>
      <c r="C492" s="812">
        <v>31.77</v>
      </c>
      <c r="D492" s="812">
        <v>579.5</v>
      </c>
      <c r="E492" s="812">
        <v>42804</v>
      </c>
      <c r="F492" s="812">
        <v>0.5</v>
      </c>
      <c r="G492" s="812">
        <v>9.1999999999999993</v>
      </c>
      <c r="H492" s="812">
        <v>9277</v>
      </c>
    </row>
    <row r="493" spans="1:8" ht="15.75">
      <c r="A493" s="812">
        <v>485</v>
      </c>
      <c r="B493" s="812">
        <v>7065.67</v>
      </c>
      <c r="C493" s="812">
        <v>55.96</v>
      </c>
      <c r="D493" s="812">
        <v>931.7</v>
      </c>
      <c r="E493" s="812">
        <v>43736</v>
      </c>
      <c r="F493" s="812">
        <v>0.63</v>
      </c>
      <c r="G493" s="812">
        <v>10.199999999999999</v>
      </c>
      <c r="H493" s="812">
        <v>9287</v>
      </c>
    </row>
    <row r="494" spans="1:8" ht="15.75">
      <c r="A494" s="812">
        <v>486</v>
      </c>
      <c r="B494" s="812">
        <v>7080.7039999999997</v>
      </c>
      <c r="C494" s="812">
        <v>42.61</v>
      </c>
      <c r="D494" s="812">
        <v>724.2</v>
      </c>
      <c r="E494" s="812">
        <v>44460</v>
      </c>
      <c r="F494" s="812">
        <v>0</v>
      </c>
      <c r="G494" s="812">
        <v>0</v>
      </c>
      <c r="H494" s="812">
        <v>9287</v>
      </c>
    </row>
    <row r="495" spans="1:8" ht="15.75">
      <c r="A495" s="812">
        <v>487</v>
      </c>
      <c r="B495" s="812">
        <v>7099.1019999999999</v>
      </c>
      <c r="C495" s="812">
        <v>1.57</v>
      </c>
      <c r="D495" s="812">
        <v>33.299999999999997</v>
      </c>
      <c r="E495" s="812">
        <v>44494</v>
      </c>
      <c r="F495" s="812">
        <v>0.56999999999999995</v>
      </c>
      <c r="G495" s="812">
        <v>11.9</v>
      </c>
      <c r="H495" s="812">
        <v>9299</v>
      </c>
    </row>
    <row r="496" spans="1:8" ht="15.75">
      <c r="A496" s="812">
        <v>488</v>
      </c>
      <c r="B496" s="812">
        <v>7122.4189999999999</v>
      </c>
      <c r="C496" s="812">
        <v>0.18</v>
      </c>
      <c r="D496" s="812">
        <v>3.7</v>
      </c>
      <c r="E496" s="812">
        <v>44497</v>
      </c>
      <c r="F496" s="812">
        <v>1.53</v>
      </c>
      <c r="G496" s="812">
        <v>30.4</v>
      </c>
      <c r="H496" s="812">
        <v>9329</v>
      </c>
    </row>
    <row r="497" spans="1:8" ht="15.75">
      <c r="A497" s="812">
        <v>489</v>
      </c>
      <c r="B497" s="812">
        <v>7138.9030000000002</v>
      </c>
      <c r="C497" s="812">
        <v>0.24</v>
      </c>
      <c r="D497" s="812">
        <v>3.2</v>
      </c>
      <c r="E497" s="812">
        <v>44500</v>
      </c>
      <c r="F497" s="812">
        <v>1.38</v>
      </c>
      <c r="G497" s="812">
        <v>18.399999999999999</v>
      </c>
      <c r="H497" s="812">
        <v>9348</v>
      </c>
    </row>
    <row r="498" spans="1:8" ht="15.75">
      <c r="A498" s="812">
        <v>490</v>
      </c>
      <c r="B498" s="812">
        <v>7149.1329999999998</v>
      </c>
      <c r="C498" s="812">
        <v>9.66</v>
      </c>
      <c r="D498" s="812">
        <v>92.2</v>
      </c>
      <c r="E498" s="812">
        <v>44593</v>
      </c>
      <c r="F498" s="812">
        <v>0.53</v>
      </c>
      <c r="G498" s="812">
        <v>5.0999999999999996</v>
      </c>
      <c r="H498" s="812">
        <v>9353</v>
      </c>
    </row>
    <row r="499" spans="1:8" ht="15.75">
      <c r="A499" s="812">
        <v>491</v>
      </c>
      <c r="B499" s="812">
        <v>7157.9960000000001</v>
      </c>
      <c r="C499" s="812">
        <v>7.56</v>
      </c>
      <c r="D499" s="812">
        <v>97.8</v>
      </c>
      <c r="E499" s="812">
        <v>44691</v>
      </c>
      <c r="F499" s="812">
        <v>0.2</v>
      </c>
      <c r="G499" s="812">
        <v>2.6</v>
      </c>
      <c r="H499" s="812">
        <v>9355</v>
      </c>
    </row>
    <row r="500" spans="1:8" ht="15.75">
      <c r="A500" s="812">
        <v>492</v>
      </c>
      <c r="B500" s="812">
        <v>7175.0349999999999</v>
      </c>
      <c r="C500" s="812">
        <v>5.9</v>
      </c>
      <c r="D500" s="812">
        <v>109</v>
      </c>
      <c r="E500" s="812">
        <v>44800</v>
      </c>
      <c r="F500" s="812">
        <v>0</v>
      </c>
      <c r="G500" s="812">
        <v>0</v>
      </c>
      <c r="H500" s="812">
        <v>9355</v>
      </c>
    </row>
    <row r="501" spans="1:8" ht="15.75">
      <c r="A501" s="812">
        <v>493</v>
      </c>
      <c r="B501" s="812">
        <v>7195.0990000000002</v>
      </c>
      <c r="C501" s="812">
        <v>1.51</v>
      </c>
      <c r="D501" s="812">
        <v>27.4</v>
      </c>
      <c r="E501" s="812">
        <v>44827</v>
      </c>
      <c r="F501" s="812">
        <v>0.46</v>
      </c>
      <c r="G501" s="812">
        <v>8.4</v>
      </c>
      <c r="H501" s="812">
        <v>9364</v>
      </c>
    </row>
    <row r="502" spans="1:8" ht="15.75">
      <c r="A502" s="812">
        <v>494</v>
      </c>
      <c r="B502" s="812">
        <v>7211.7089999999998</v>
      </c>
      <c r="C502" s="812">
        <v>0.45</v>
      </c>
      <c r="D502" s="812">
        <v>7.8</v>
      </c>
      <c r="E502" s="812">
        <v>44835</v>
      </c>
      <c r="F502" s="812">
        <v>0.6</v>
      </c>
      <c r="G502" s="812">
        <v>10.6</v>
      </c>
      <c r="H502" s="812">
        <v>9374</v>
      </c>
    </row>
    <row r="503" spans="1:8" ht="15.75">
      <c r="A503" s="812">
        <v>495</v>
      </c>
      <c r="B503" s="812">
        <v>7230.1710000000003</v>
      </c>
      <c r="C503" s="812">
        <v>0.32</v>
      </c>
      <c r="D503" s="812">
        <v>6.1</v>
      </c>
      <c r="E503" s="812">
        <v>44841</v>
      </c>
      <c r="F503" s="812">
        <v>0.39</v>
      </c>
      <c r="G503" s="812">
        <v>7.5</v>
      </c>
      <c r="H503" s="812">
        <v>9382</v>
      </c>
    </row>
    <row r="504" spans="1:8" ht="15.75">
      <c r="A504" s="812">
        <v>496</v>
      </c>
      <c r="B504" s="812">
        <v>7250.0280000000002</v>
      </c>
      <c r="C504" s="812">
        <v>0.32</v>
      </c>
      <c r="D504" s="812">
        <v>6</v>
      </c>
      <c r="E504" s="812">
        <v>44847</v>
      </c>
      <c r="F504" s="812">
        <v>0.42</v>
      </c>
      <c r="G504" s="812">
        <v>7.9</v>
      </c>
      <c r="H504" s="812">
        <v>9390</v>
      </c>
    </row>
    <row r="505" spans="1:8" ht="15.75">
      <c r="A505" s="812">
        <v>497</v>
      </c>
      <c r="B505" s="812">
        <v>7268.1009999999997</v>
      </c>
      <c r="C505" s="812">
        <v>0.41</v>
      </c>
      <c r="D505" s="812">
        <v>8.9</v>
      </c>
      <c r="E505" s="812">
        <v>44856</v>
      </c>
      <c r="F505" s="812">
        <v>0.27</v>
      </c>
      <c r="G505" s="812">
        <v>5.9</v>
      </c>
      <c r="H505" s="812">
        <v>9396</v>
      </c>
    </row>
    <row r="506" spans="1:8" ht="15.75">
      <c r="A506" s="812">
        <v>498</v>
      </c>
      <c r="B506" s="812">
        <v>7293.5910000000003</v>
      </c>
      <c r="C506" s="812">
        <v>0.19</v>
      </c>
      <c r="D506" s="812">
        <v>4.5</v>
      </c>
      <c r="E506" s="812">
        <v>44860</v>
      </c>
      <c r="F506" s="812">
        <v>0.08</v>
      </c>
      <c r="G506" s="812">
        <v>1.9</v>
      </c>
      <c r="H506" s="812">
        <v>9398</v>
      </c>
    </row>
    <row r="507" spans="1:8" ht="15.75">
      <c r="A507" s="812">
        <v>499</v>
      </c>
      <c r="B507" s="812">
        <v>7314.5190000000002</v>
      </c>
      <c r="C507" s="812">
        <v>0.21</v>
      </c>
      <c r="D507" s="812">
        <v>4.0999999999999996</v>
      </c>
      <c r="E507" s="812">
        <v>44864</v>
      </c>
      <c r="F507" s="812">
        <v>0.45</v>
      </c>
      <c r="G507" s="812">
        <v>9.1</v>
      </c>
      <c r="H507" s="812">
        <v>9407</v>
      </c>
    </row>
    <row r="508" spans="1:8" ht="15.75">
      <c r="A508" s="812">
        <v>500</v>
      </c>
      <c r="B508" s="812">
        <v>7333.4669999999996</v>
      </c>
      <c r="C508" s="812">
        <v>0.91</v>
      </c>
      <c r="D508" s="812">
        <v>19.3</v>
      </c>
      <c r="E508" s="812">
        <v>44884</v>
      </c>
      <c r="F508" s="812">
        <v>0.05</v>
      </c>
      <c r="G508" s="812">
        <v>1</v>
      </c>
      <c r="H508" s="812">
        <v>9408</v>
      </c>
    </row>
    <row r="509" spans="1:8" ht="15.75">
      <c r="A509" s="812">
        <v>501</v>
      </c>
      <c r="B509" s="812">
        <v>7357.009</v>
      </c>
      <c r="C509" s="812">
        <v>1.06</v>
      </c>
      <c r="D509" s="812">
        <v>22.2</v>
      </c>
      <c r="E509" s="812">
        <v>44906</v>
      </c>
      <c r="F509" s="812">
        <v>0.03</v>
      </c>
      <c r="G509" s="812">
        <v>0.6</v>
      </c>
      <c r="H509" s="812">
        <v>9408</v>
      </c>
    </row>
    <row r="510" spans="1:8" ht="15.75">
      <c r="A510" s="812">
        <v>502</v>
      </c>
      <c r="B510" s="812">
        <v>7375.3239999999996</v>
      </c>
      <c r="C510" s="812">
        <v>0.31</v>
      </c>
      <c r="D510" s="812">
        <v>6.2</v>
      </c>
      <c r="E510" s="812">
        <v>44912</v>
      </c>
      <c r="F510" s="812">
        <v>0.67</v>
      </c>
      <c r="G510" s="812">
        <v>13.3</v>
      </c>
      <c r="H510" s="812">
        <v>9421</v>
      </c>
    </row>
    <row r="511" spans="1:8" ht="15.75">
      <c r="A511" s="812">
        <v>503</v>
      </c>
      <c r="B511" s="812">
        <v>7396.817</v>
      </c>
      <c r="C511" s="812">
        <v>0.64</v>
      </c>
      <c r="D511" s="812">
        <v>12.7</v>
      </c>
      <c r="E511" s="812">
        <v>44925</v>
      </c>
      <c r="F511" s="812">
        <v>0.1</v>
      </c>
      <c r="G511" s="812">
        <v>2</v>
      </c>
      <c r="H511" s="812">
        <v>9423</v>
      </c>
    </row>
    <row r="512" spans="1:8" ht="15.75">
      <c r="A512" s="812">
        <v>504</v>
      </c>
      <c r="B512" s="812">
        <v>7414.9139999999998</v>
      </c>
      <c r="C512" s="812">
        <v>1.5</v>
      </c>
      <c r="D512" s="812">
        <v>20.2</v>
      </c>
      <c r="E512" s="812">
        <v>44945</v>
      </c>
      <c r="F512" s="812">
        <v>0.43</v>
      </c>
      <c r="G512" s="812">
        <v>5.7</v>
      </c>
      <c r="H512" s="812">
        <v>9429</v>
      </c>
    </row>
    <row r="513" spans="1:8" ht="15.75">
      <c r="A513" s="812">
        <v>505</v>
      </c>
      <c r="B513" s="812">
        <v>7423.7089999999998</v>
      </c>
      <c r="C513" s="812">
        <v>1.52</v>
      </c>
      <c r="D513" s="812">
        <v>13.1</v>
      </c>
      <c r="E513" s="812">
        <v>44958</v>
      </c>
      <c r="F513" s="812">
        <v>0</v>
      </c>
      <c r="G513" s="812">
        <v>0</v>
      </c>
      <c r="H513" s="812">
        <v>9429</v>
      </c>
    </row>
    <row r="514" spans="1:8" ht="15.75">
      <c r="A514" s="812">
        <v>506</v>
      </c>
      <c r="B514" s="812">
        <v>7432.107</v>
      </c>
      <c r="C514" s="812">
        <v>0.12</v>
      </c>
      <c r="D514" s="812">
        <v>1.2</v>
      </c>
      <c r="E514" s="812">
        <v>44959</v>
      </c>
      <c r="F514" s="812">
        <v>3.08</v>
      </c>
      <c r="G514" s="812">
        <v>28.7</v>
      </c>
      <c r="H514" s="812">
        <v>9458</v>
      </c>
    </row>
    <row r="515" spans="1:8" ht="15.75">
      <c r="A515" s="812">
        <v>507</v>
      </c>
      <c r="B515" s="812">
        <v>7442.4449999999997</v>
      </c>
      <c r="C515" s="812">
        <v>0.48</v>
      </c>
      <c r="D515" s="812">
        <v>5.0999999999999996</v>
      </c>
      <c r="E515" s="812">
        <v>44964</v>
      </c>
      <c r="F515" s="812">
        <v>0.12</v>
      </c>
      <c r="G515" s="812">
        <v>1.3</v>
      </c>
      <c r="H515" s="812">
        <v>9459</v>
      </c>
    </row>
    <row r="516" spans="1:8" ht="15.75">
      <c r="A516" s="812">
        <v>508</v>
      </c>
      <c r="B516" s="812">
        <v>7452.857</v>
      </c>
      <c r="C516" s="812">
        <v>4.13</v>
      </c>
      <c r="D516" s="812">
        <v>70.3</v>
      </c>
      <c r="E516" s="812">
        <v>45035</v>
      </c>
      <c r="F516" s="812">
        <v>1.62</v>
      </c>
      <c r="G516" s="812">
        <v>27.6</v>
      </c>
      <c r="H516" s="812">
        <v>9487</v>
      </c>
    </row>
    <row r="517" spans="1:8" ht="15.75">
      <c r="A517" s="812">
        <v>509</v>
      </c>
      <c r="B517" s="812">
        <v>7476.4139999999998</v>
      </c>
      <c r="C517" s="812">
        <v>1.25</v>
      </c>
      <c r="D517" s="812">
        <v>27.6</v>
      </c>
      <c r="E517" s="812">
        <v>45062</v>
      </c>
      <c r="F517" s="812">
        <v>0.94</v>
      </c>
      <c r="G517" s="812">
        <v>20.8</v>
      </c>
      <c r="H517" s="812">
        <v>9508</v>
      </c>
    </row>
    <row r="518" spans="1:8" ht="15.75">
      <c r="A518" s="812">
        <v>510</v>
      </c>
      <c r="B518" s="812">
        <v>7497.2</v>
      </c>
      <c r="C518" s="812">
        <v>0.91</v>
      </c>
      <c r="D518" s="812">
        <v>17.7</v>
      </c>
      <c r="E518" s="812">
        <v>45080</v>
      </c>
      <c r="F518" s="812">
        <v>1.04</v>
      </c>
      <c r="G518" s="812">
        <v>21</v>
      </c>
      <c r="H518" s="812">
        <v>9528</v>
      </c>
    </row>
    <row r="519" spans="1:8" ht="15.75">
      <c r="A519" s="812">
        <v>511</v>
      </c>
      <c r="B519" s="812">
        <v>7516.3609999999999</v>
      </c>
      <c r="C519" s="812">
        <v>0.93</v>
      </c>
      <c r="D519" s="812">
        <v>16</v>
      </c>
      <c r="E519" s="812">
        <v>45096</v>
      </c>
      <c r="F519" s="812">
        <v>1.1299999999999999</v>
      </c>
      <c r="G519" s="812">
        <v>20</v>
      </c>
      <c r="H519" s="812">
        <v>9548</v>
      </c>
    </row>
    <row r="520" spans="1:8" ht="15.75">
      <c r="A520" s="812">
        <v>512</v>
      </c>
      <c r="B520" s="812">
        <v>7532.2219999999998</v>
      </c>
      <c r="C520" s="812">
        <v>0.34</v>
      </c>
      <c r="D520" s="812">
        <v>4.5999999999999996</v>
      </c>
      <c r="E520" s="812">
        <v>45100</v>
      </c>
      <c r="F520" s="812">
        <v>0.77</v>
      </c>
      <c r="G520" s="812">
        <v>10.4</v>
      </c>
      <c r="H520" s="812">
        <v>9559</v>
      </c>
    </row>
    <row r="521" spans="1:8" ht="15.75">
      <c r="A521" s="812">
        <v>513</v>
      </c>
      <c r="B521" s="812">
        <v>7543.0119999999997</v>
      </c>
      <c r="C521" s="812">
        <v>0</v>
      </c>
      <c r="D521" s="812">
        <v>0</v>
      </c>
      <c r="E521" s="812">
        <v>45100</v>
      </c>
      <c r="F521" s="812">
        <v>5.96</v>
      </c>
      <c r="G521" s="812">
        <v>67</v>
      </c>
      <c r="H521" s="812">
        <v>9626</v>
      </c>
    </row>
    <row r="522" spans="1:8" ht="15.75">
      <c r="A522" s="812">
        <v>514</v>
      </c>
      <c r="B522" s="812">
        <v>7555.2839999999997</v>
      </c>
      <c r="C522" s="812">
        <v>0.51</v>
      </c>
      <c r="D522" s="812">
        <v>7.3</v>
      </c>
      <c r="E522" s="812">
        <v>45108</v>
      </c>
      <c r="F522" s="812">
        <v>1.32</v>
      </c>
      <c r="G522" s="812">
        <v>17.899999999999999</v>
      </c>
      <c r="H522" s="812">
        <v>9644</v>
      </c>
    </row>
    <row r="523" spans="1:8" ht="15.75">
      <c r="A523" s="812">
        <v>515</v>
      </c>
      <c r="B523" s="812">
        <v>7570.8739999999998</v>
      </c>
      <c r="C523" s="812">
        <v>0.37</v>
      </c>
      <c r="D523" s="812">
        <v>6.6</v>
      </c>
      <c r="E523" s="812">
        <v>45114</v>
      </c>
      <c r="F523" s="812">
        <v>0.52</v>
      </c>
      <c r="G523" s="812">
        <v>9.6</v>
      </c>
      <c r="H523" s="812">
        <v>9653</v>
      </c>
    </row>
    <row r="524" spans="1:8" ht="15.75">
      <c r="A524" s="812">
        <v>516</v>
      </c>
      <c r="B524" s="812">
        <v>7592.0249999999996</v>
      </c>
      <c r="C524" s="812">
        <v>0.08</v>
      </c>
      <c r="D524" s="812">
        <v>1.6</v>
      </c>
      <c r="E524" s="812">
        <v>45116</v>
      </c>
      <c r="F524" s="812">
        <v>0.95</v>
      </c>
      <c r="G524" s="812">
        <v>21.6</v>
      </c>
      <c r="H524" s="812">
        <v>9675</v>
      </c>
    </row>
    <row r="525" spans="1:8" ht="15.75">
      <c r="A525" s="812">
        <v>517</v>
      </c>
      <c r="B525" s="812">
        <v>7615.59</v>
      </c>
      <c r="C525" s="812">
        <v>0.64</v>
      </c>
      <c r="D525" s="812">
        <v>12.6</v>
      </c>
      <c r="E525" s="812">
        <v>45129</v>
      </c>
      <c r="F525" s="812">
        <v>0.31</v>
      </c>
      <c r="G525" s="812">
        <v>6</v>
      </c>
      <c r="H525" s="812">
        <v>9681</v>
      </c>
    </row>
    <row r="526" spans="1:8" ht="15.75">
      <c r="A526" s="812">
        <v>518</v>
      </c>
      <c r="B526" s="812">
        <v>7631.06</v>
      </c>
      <c r="C526" s="812">
        <v>3.67</v>
      </c>
      <c r="D526" s="812">
        <v>62.5</v>
      </c>
      <c r="E526" s="812">
        <v>45191</v>
      </c>
      <c r="F526" s="812">
        <v>0.92</v>
      </c>
      <c r="G526" s="812">
        <v>14.9</v>
      </c>
      <c r="H526" s="812">
        <v>9696</v>
      </c>
    </row>
    <row r="527" spans="1:8" ht="15.75">
      <c r="A527" s="812">
        <v>519</v>
      </c>
      <c r="B527" s="812">
        <v>7648.7359999999999</v>
      </c>
      <c r="C527" s="812">
        <v>3.38</v>
      </c>
      <c r="D527" s="812">
        <v>73.099999999999994</v>
      </c>
      <c r="E527" s="812">
        <v>45264</v>
      </c>
      <c r="F527" s="812">
        <v>0</v>
      </c>
      <c r="G527" s="812">
        <v>0</v>
      </c>
      <c r="H527" s="812">
        <v>9696</v>
      </c>
    </row>
    <row r="528" spans="1:8" ht="15.75">
      <c r="A528" s="812">
        <v>520</v>
      </c>
      <c r="B528" s="812">
        <v>7674.0619999999999</v>
      </c>
      <c r="C528" s="812">
        <v>0.43</v>
      </c>
      <c r="D528" s="812">
        <v>10.199999999999999</v>
      </c>
      <c r="E528" s="812">
        <v>45274</v>
      </c>
      <c r="F528" s="812">
        <v>2.0499999999999998</v>
      </c>
      <c r="G528" s="812">
        <v>48.5</v>
      </c>
      <c r="H528" s="812">
        <v>9744</v>
      </c>
    </row>
    <row r="529" spans="1:8" ht="15.75">
      <c r="A529" s="812">
        <v>521</v>
      </c>
      <c r="B529" s="812">
        <v>7696.1090000000004</v>
      </c>
      <c r="C529" s="812">
        <v>1.34</v>
      </c>
      <c r="D529" s="812">
        <v>29.8</v>
      </c>
      <c r="E529" s="812">
        <v>45304</v>
      </c>
      <c r="F529" s="812">
        <v>2.64</v>
      </c>
      <c r="G529" s="812">
        <v>58.6</v>
      </c>
      <c r="H529" s="812">
        <v>9803</v>
      </c>
    </row>
    <row r="530" spans="1:8" ht="15.75">
      <c r="A530" s="812">
        <v>522</v>
      </c>
      <c r="B530" s="812">
        <v>7718.46</v>
      </c>
      <c r="C530" s="812">
        <v>0.15</v>
      </c>
      <c r="D530" s="812">
        <v>3.4</v>
      </c>
      <c r="E530" s="812">
        <v>45307</v>
      </c>
      <c r="F530" s="812">
        <v>2.29</v>
      </c>
      <c r="G530" s="812">
        <v>54</v>
      </c>
      <c r="H530" s="812">
        <v>9857</v>
      </c>
    </row>
    <row r="531" spans="1:8" ht="15.75">
      <c r="A531" s="812">
        <v>523</v>
      </c>
      <c r="B531" s="812">
        <v>7743.3620000000001</v>
      </c>
      <c r="C531" s="812">
        <v>0.35</v>
      </c>
      <c r="D531" s="812">
        <v>8.6</v>
      </c>
      <c r="E531" s="812">
        <v>45316</v>
      </c>
      <c r="F531" s="812">
        <v>0.28000000000000003</v>
      </c>
      <c r="G531" s="812">
        <v>6.9</v>
      </c>
      <c r="H531" s="812">
        <v>9864</v>
      </c>
    </row>
    <row r="532" spans="1:8" ht="15.75">
      <c r="A532" s="812">
        <v>524</v>
      </c>
      <c r="B532" s="812">
        <v>7768.2520000000004</v>
      </c>
      <c r="C532" s="812">
        <v>0.46</v>
      </c>
      <c r="D532" s="812">
        <v>9.8000000000000007</v>
      </c>
      <c r="E532" s="812">
        <v>45326</v>
      </c>
      <c r="F532" s="812">
        <v>7.0000000000000007E-2</v>
      </c>
      <c r="G532" s="812">
        <v>1.5</v>
      </c>
      <c r="H532" s="812">
        <v>9865</v>
      </c>
    </row>
    <row r="533" spans="1:8" ht="15.75">
      <c r="A533" s="812">
        <v>525</v>
      </c>
      <c r="B533" s="812">
        <v>7786.5450000000001</v>
      </c>
      <c r="C533" s="812">
        <v>0.73</v>
      </c>
      <c r="D533" s="812">
        <v>13.5</v>
      </c>
      <c r="E533" s="812">
        <v>45339</v>
      </c>
      <c r="F533" s="812">
        <v>0.18</v>
      </c>
      <c r="G533" s="812">
        <v>3.6</v>
      </c>
      <c r="H533" s="812">
        <v>9869</v>
      </c>
    </row>
    <row r="534" spans="1:8" ht="15.75">
      <c r="A534" s="812">
        <v>526</v>
      </c>
      <c r="B534" s="812">
        <v>7806.9830000000002</v>
      </c>
      <c r="C534" s="812">
        <v>0.78</v>
      </c>
      <c r="D534" s="812">
        <v>15.8</v>
      </c>
      <c r="E534" s="812">
        <v>45355</v>
      </c>
      <c r="F534" s="812">
        <v>0.73</v>
      </c>
      <c r="G534" s="812">
        <v>15.2</v>
      </c>
      <c r="H534" s="812">
        <v>9884</v>
      </c>
    </row>
    <row r="535" spans="1:8" ht="15.75">
      <c r="A535" s="812">
        <v>527</v>
      </c>
      <c r="B535" s="812">
        <v>7827.7910000000002</v>
      </c>
      <c r="C535" s="812">
        <v>4.88</v>
      </c>
      <c r="D535" s="812">
        <v>103.6</v>
      </c>
      <c r="E535" s="812">
        <v>45459</v>
      </c>
      <c r="F535" s="812">
        <v>0.71</v>
      </c>
      <c r="G535" s="812">
        <v>15.1</v>
      </c>
      <c r="H535" s="812">
        <v>9899</v>
      </c>
    </row>
    <row r="536" spans="1:8" ht="15.75">
      <c r="A536" s="812">
        <v>528</v>
      </c>
      <c r="B536" s="812">
        <v>7849.4279999999999</v>
      </c>
      <c r="C536" s="812">
        <v>11.34</v>
      </c>
      <c r="D536" s="812">
        <v>222</v>
      </c>
      <c r="E536" s="812">
        <v>45681</v>
      </c>
      <c r="F536" s="812">
        <v>1.79</v>
      </c>
      <c r="G536" s="812">
        <v>35.299999999999997</v>
      </c>
      <c r="H536" s="812">
        <v>9934</v>
      </c>
    </row>
    <row r="537" spans="1:8" ht="15.75">
      <c r="A537" s="812">
        <v>529</v>
      </c>
      <c r="B537" s="812">
        <v>7867.0950000000003</v>
      </c>
      <c r="C537" s="812">
        <v>10.48</v>
      </c>
      <c r="D537" s="812">
        <v>229.6</v>
      </c>
      <c r="E537" s="812">
        <v>45910</v>
      </c>
      <c r="F537" s="812">
        <v>1.29</v>
      </c>
      <c r="G537" s="812">
        <v>28.3</v>
      </c>
      <c r="H537" s="812">
        <v>9963</v>
      </c>
    </row>
    <row r="538" spans="1:8" ht="15.75">
      <c r="A538" s="812">
        <v>530</v>
      </c>
      <c r="B538" s="812">
        <v>7893.2370000000001</v>
      </c>
      <c r="C538" s="812">
        <v>9.15</v>
      </c>
      <c r="D538" s="812">
        <v>204.3</v>
      </c>
      <c r="E538" s="812">
        <v>46115</v>
      </c>
      <c r="F538" s="812">
        <v>2.4700000000000002</v>
      </c>
      <c r="G538" s="812">
        <v>54.3</v>
      </c>
      <c r="H538" s="812">
        <v>10017</v>
      </c>
    </row>
    <row r="539" spans="1:8" ht="15.75">
      <c r="A539" s="812">
        <v>531</v>
      </c>
      <c r="B539" s="812">
        <v>7911.23</v>
      </c>
      <c r="C539" s="812">
        <v>5.81</v>
      </c>
      <c r="D539" s="812">
        <v>113.2</v>
      </c>
      <c r="E539" s="812">
        <v>46228</v>
      </c>
      <c r="F539" s="812">
        <v>0.56000000000000005</v>
      </c>
      <c r="G539" s="812">
        <v>11.3</v>
      </c>
      <c r="H539" s="812">
        <v>10028</v>
      </c>
    </row>
    <row r="540" spans="1:8" ht="15.75">
      <c r="A540" s="812">
        <v>532</v>
      </c>
      <c r="B540" s="812">
        <v>7933.4880000000003</v>
      </c>
      <c r="C540" s="812">
        <v>4.3099999999999996</v>
      </c>
      <c r="D540" s="812">
        <v>72.599999999999994</v>
      </c>
      <c r="E540" s="812">
        <v>46300</v>
      </c>
      <c r="F540" s="812">
        <v>0.67</v>
      </c>
      <c r="G540" s="812">
        <v>12.8</v>
      </c>
      <c r="H540" s="812">
        <v>10041</v>
      </c>
    </row>
    <row r="541" spans="1:8" ht="15.75">
      <c r="A541" s="812">
        <v>533</v>
      </c>
      <c r="B541" s="812">
        <v>7948.2569999999996</v>
      </c>
      <c r="C541" s="812">
        <v>9.9499999999999993</v>
      </c>
      <c r="D541" s="812">
        <v>135</v>
      </c>
      <c r="E541" s="812">
        <v>46435</v>
      </c>
      <c r="F541" s="812">
        <v>1.51</v>
      </c>
      <c r="G541" s="812">
        <v>21.4</v>
      </c>
      <c r="H541" s="812">
        <v>10063</v>
      </c>
    </row>
    <row r="542" spans="1:8" ht="15.75">
      <c r="A542" s="812">
        <v>534</v>
      </c>
      <c r="B542" s="812">
        <v>7961.5039999999999</v>
      </c>
      <c r="C542" s="812">
        <v>5.67</v>
      </c>
      <c r="D542" s="812">
        <v>78</v>
      </c>
      <c r="E542" s="812">
        <v>46513</v>
      </c>
      <c r="F542" s="812">
        <v>0.08</v>
      </c>
      <c r="G542" s="812">
        <v>1.1000000000000001</v>
      </c>
      <c r="H542" s="812">
        <v>10064</v>
      </c>
    </row>
    <row r="543" spans="1:8" ht="15.75">
      <c r="A543" s="812">
        <v>535</v>
      </c>
      <c r="B543" s="812">
        <v>7975.0150000000003</v>
      </c>
      <c r="C543" s="812">
        <v>0.44</v>
      </c>
      <c r="D543" s="812">
        <v>4.8</v>
      </c>
      <c r="E543" s="812">
        <v>46518</v>
      </c>
      <c r="F543" s="812">
        <v>3.27</v>
      </c>
      <c r="G543" s="812">
        <v>26.9</v>
      </c>
      <c r="H543" s="812">
        <v>10091</v>
      </c>
    </row>
    <row r="544" spans="1:8" ht="15.75">
      <c r="A544" s="812">
        <v>536</v>
      </c>
      <c r="B544" s="812">
        <v>7978.8459999999995</v>
      </c>
      <c r="C544" s="812">
        <v>0.47</v>
      </c>
      <c r="D544" s="812">
        <v>6.1</v>
      </c>
      <c r="E544" s="812">
        <v>46524</v>
      </c>
      <c r="F544" s="812">
        <v>0.64</v>
      </c>
      <c r="G544" s="812">
        <v>8.3000000000000007</v>
      </c>
      <c r="H544" s="812">
        <v>10099</v>
      </c>
    </row>
    <row r="545" spans="1:8" ht="15.75">
      <c r="A545" s="812">
        <v>537</v>
      </c>
      <c r="B545" s="812">
        <v>7999.8890000000001</v>
      </c>
      <c r="C545" s="812">
        <v>6</v>
      </c>
      <c r="D545" s="812">
        <v>117.9</v>
      </c>
      <c r="E545" s="812">
        <v>46642</v>
      </c>
      <c r="F545" s="812">
        <v>0</v>
      </c>
      <c r="G545" s="812">
        <v>0</v>
      </c>
      <c r="H545" s="812">
        <v>10099</v>
      </c>
    </row>
    <row r="546" spans="1:8" ht="15.75">
      <c r="A546" s="812">
        <v>538</v>
      </c>
      <c r="B546" s="812">
        <v>8018.1040000000003</v>
      </c>
      <c r="C546" s="812">
        <v>4.4800000000000004</v>
      </c>
      <c r="D546" s="812">
        <v>87.5</v>
      </c>
      <c r="E546" s="812">
        <v>46730</v>
      </c>
      <c r="F546" s="812">
        <v>0</v>
      </c>
      <c r="G546" s="812">
        <v>0</v>
      </c>
      <c r="H546" s="812">
        <v>10099</v>
      </c>
    </row>
    <row r="547" spans="1:8" ht="15.75">
      <c r="A547" s="812">
        <v>539</v>
      </c>
      <c r="B547" s="812">
        <v>8038.9719999999998</v>
      </c>
      <c r="C547" s="812">
        <v>1.51</v>
      </c>
      <c r="D547" s="812">
        <v>32.200000000000003</v>
      </c>
      <c r="E547" s="812">
        <v>46762</v>
      </c>
      <c r="F547" s="812">
        <v>0.81</v>
      </c>
      <c r="G547" s="812">
        <v>17.3</v>
      </c>
      <c r="H547" s="812">
        <v>10116</v>
      </c>
    </row>
    <row r="548" spans="1:8" ht="15.75">
      <c r="A548" s="812">
        <v>540</v>
      </c>
      <c r="B548" s="812">
        <v>8060.7110000000002</v>
      </c>
      <c r="C548" s="812">
        <v>72.14</v>
      </c>
      <c r="D548" s="812">
        <v>1343.2</v>
      </c>
      <c r="E548" s="812">
        <v>48105</v>
      </c>
      <c r="F548" s="812">
        <v>1.6</v>
      </c>
      <c r="G548" s="812">
        <v>31.3</v>
      </c>
      <c r="H548" s="812">
        <v>10147</v>
      </c>
    </row>
    <row r="549" spans="1:8" ht="15.75">
      <c r="A549" s="812">
        <v>541</v>
      </c>
      <c r="B549" s="812">
        <v>8077.7790000000005</v>
      </c>
      <c r="C549" s="812">
        <v>68.42</v>
      </c>
      <c r="D549" s="812">
        <v>1140.0999999999999</v>
      </c>
      <c r="E549" s="812">
        <v>49245</v>
      </c>
      <c r="F549" s="812">
        <v>0.17</v>
      </c>
      <c r="G549" s="812">
        <v>3</v>
      </c>
      <c r="H549" s="812">
        <v>10150</v>
      </c>
    </row>
    <row r="550" spans="1:8" ht="15">
      <c r="A550" s="1311" t="s">
        <v>203</v>
      </c>
      <c r="B550" s="1311"/>
      <c r="C550" s="1312">
        <f>E549</f>
        <v>49245</v>
      </c>
      <c r="D550" s="1311"/>
      <c r="E550" s="1311"/>
      <c r="F550" s="1312">
        <f>H549</f>
        <v>10150</v>
      </c>
      <c r="G550" s="1311"/>
      <c r="H550" s="1311"/>
    </row>
  </sheetData>
  <sheetProtection selectLockedCells="1" selectUnlockedCells="1"/>
  <mergeCells count="7">
    <mergeCell ref="A550:B550"/>
    <mergeCell ref="C550:E550"/>
    <mergeCell ref="F550:H550"/>
    <mergeCell ref="A1:H1"/>
    <mergeCell ref="A2:H2"/>
    <mergeCell ref="A3:H3"/>
    <mergeCell ref="A5:H5"/>
  </mergeCells>
  <phoneticPr fontId="58" type="noConversion"/>
  <printOptions horizontalCentered="1"/>
  <pageMargins left="0.35433070866141736" right="0.39370078740157483" top="0.23622047244094491" bottom="0.23622047244094491" header="0.51181102362204722" footer="0.51181102362204722"/>
  <pageSetup paperSize="9" scale="78" firstPageNumber="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0000"/>
  </sheetPr>
  <dimension ref="A1:Y16"/>
  <sheetViews>
    <sheetView view="pageBreakPreview" topLeftCell="A9" zoomScaleSheetLayoutView="100" workbookViewId="0">
      <selection activeCell="C25" sqref="C25"/>
    </sheetView>
  </sheetViews>
  <sheetFormatPr baseColWidth="10" defaultColWidth="11.42578125" defaultRowHeight="12.75"/>
  <cols>
    <col min="1" max="1" width="24.140625" style="794" customWidth="1"/>
    <col min="2" max="5" width="22.7109375" style="794" customWidth="1"/>
    <col min="6" max="6" width="24.140625" style="794" customWidth="1"/>
    <col min="7" max="7" width="12.28515625" style="794" customWidth="1"/>
    <col min="8" max="9" width="11.42578125" style="794"/>
    <col min="10" max="10" width="11.28515625" style="794" customWidth="1"/>
    <col min="11" max="16384" width="11.42578125" style="794"/>
  </cols>
  <sheetData>
    <row r="1" spans="1:25" s="789" customFormat="1" ht="66" customHeight="1">
      <c r="A1" s="1309" t="str">
        <f>'AVM Chaussee'!A1</f>
        <v>ETUDES DE CONSTRUCTION DE LA PISTE RELIANT DOUAR TIMITAR AU DOUAR LAMSAREH 
A LA COMMUNE OULED ALI YOUSSEF 
PROVINCE DE BOULEMANE</v>
      </c>
      <c r="B1" s="1309"/>
      <c r="C1" s="1309"/>
      <c r="D1" s="1309"/>
      <c r="E1" s="1309"/>
      <c r="F1" s="1309"/>
      <c r="N1" s="790"/>
      <c r="U1" s="791"/>
      <c r="Y1" s="792"/>
    </row>
    <row r="2" spans="1:25" ht="15.75">
      <c r="A2" s="1310"/>
      <c r="B2" s="1310"/>
      <c r="C2" s="1310"/>
      <c r="D2" s="1310"/>
      <c r="E2" s="1310"/>
      <c r="F2" s="1310"/>
    </row>
    <row r="3" spans="1:25" ht="15.75">
      <c r="A3" s="1310" t="str">
        <f>'AVM Chaussee'!A3</f>
        <v>PROJET D'EXECUTION</v>
      </c>
      <c r="B3" s="1310"/>
      <c r="C3" s="1310"/>
      <c r="D3" s="1310"/>
      <c r="E3" s="1310"/>
      <c r="F3" s="1310"/>
      <c r="G3" s="753"/>
    </row>
    <row r="4" spans="1:25" ht="15.75">
      <c r="A4" s="1310"/>
      <c r="B4" s="1310"/>
      <c r="C4" s="1310"/>
      <c r="D4" s="1310"/>
      <c r="E4" s="1310"/>
      <c r="F4" s="1310"/>
      <c r="G4" s="753"/>
    </row>
    <row r="5" spans="1:25" ht="20.100000000000001" customHeight="1">
      <c r="A5" s="1304" t="s">
        <v>3221</v>
      </c>
      <c r="B5" s="1304"/>
      <c r="C5" s="1304"/>
      <c r="D5" s="1304"/>
      <c r="E5" s="1304"/>
      <c r="F5" s="1304"/>
    </row>
    <row r="6" spans="1:25" ht="15.75">
      <c r="B6" s="788"/>
      <c r="C6" s="1305"/>
      <c r="D6" s="1305"/>
      <c r="E6" s="1305"/>
      <c r="F6" s="1305"/>
    </row>
    <row r="7" spans="1:25" ht="15.75" customHeight="1">
      <c r="A7" s="1313" t="s">
        <v>3222</v>
      </c>
      <c r="B7" s="1313"/>
      <c r="C7" s="1313"/>
      <c r="D7" s="1313"/>
      <c r="E7" s="1313"/>
      <c r="F7" s="1313"/>
    </row>
    <row r="8" spans="1:25" ht="15.75">
      <c r="B8" s="788"/>
      <c r="C8" s="1305"/>
      <c r="D8" s="1305"/>
      <c r="E8" s="1305"/>
      <c r="F8" s="1305"/>
    </row>
    <row r="9" spans="1:25" s="796" customFormat="1" ht="15.75">
      <c r="B9" s="804" t="s">
        <v>204</v>
      </c>
      <c r="C9" s="804" t="s">
        <v>205</v>
      </c>
      <c r="D9" s="804" t="s">
        <v>3223</v>
      </c>
      <c r="E9" s="806" t="s">
        <v>206</v>
      </c>
      <c r="F9" s="807"/>
      <c r="G9" s="794"/>
      <c r="H9" s="794"/>
      <c r="I9" s="794"/>
    </row>
    <row r="10" spans="1:25" ht="18.75" customHeight="1">
      <c r="B10" s="1306" t="s">
        <v>207</v>
      </c>
      <c r="C10" s="1307"/>
      <c r="D10" s="1308"/>
      <c r="E10" s="805"/>
      <c r="F10" s="808"/>
    </row>
    <row r="12" spans="1:25" ht="15.75" customHeight="1">
      <c r="A12" s="1313" t="s">
        <v>3224</v>
      </c>
      <c r="B12" s="1313"/>
      <c r="C12" s="1313"/>
      <c r="D12" s="1313"/>
      <c r="E12" s="1313"/>
      <c r="F12" s="1313"/>
    </row>
    <row r="13" spans="1:25" ht="15.75">
      <c r="B13" s="788"/>
      <c r="C13" s="1305"/>
      <c r="D13" s="1305"/>
      <c r="E13" s="1305"/>
      <c r="F13" s="1305"/>
    </row>
    <row r="14" spans="1:25" s="796" customFormat="1" ht="31.5">
      <c r="C14" s="804" t="s">
        <v>619</v>
      </c>
      <c r="D14" s="804" t="s">
        <v>3225</v>
      </c>
      <c r="F14" s="798"/>
      <c r="G14" s="794"/>
      <c r="H14" s="794"/>
      <c r="I14" s="794"/>
    </row>
    <row r="15" spans="1:25" s="796" customFormat="1" ht="15.75">
      <c r="C15" s="934">
        <f>+VLOOKUP(G15,TERRASSEMENT!$A$9:$B$549,2,0)</f>
        <v>7149.1329999999998</v>
      </c>
      <c r="D15" s="800">
        <v>3</v>
      </c>
      <c r="F15" s="798"/>
      <c r="G15" s="794">
        <v>490</v>
      </c>
      <c r="H15" s="794"/>
      <c r="I15" s="794"/>
    </row>
    <row r="16" spans="1:25" ht="18.75" customHeight="1">
      <c r="C16" s="802" t="s">
        <v>207</v>
      </c>
      <c r="D16" s="802">
        <f>SUM(D15:D15)</f>
        <v>3</v>
      </c>
      <c r="F16" s="756"/>
    </row>
  </sheetData>
  <mergeCells count="11">
    <mergeCell ref="B10:D10"/>
    <mergeCell ref="C6:F6"/>
    <mergeCell ref="A7:F7"/>
    <mergeCell ref="A12:F12"/>
    <mergeCell ref="C13:F13"/>
    <mergeCell ref="C8:F8"/>
    <mergeCell ref="A1:F1"/>
    <mergeCell ref="A2:F2"/>
    <mergeCell ref="A3:F3"/>
    <mergeCell ref="A4:F4"/>
    <mergeCell ref="A5:F5"/>
  </mergeCells>
  <printOptions horizontalCentered="1"/>
  <pageMargins left="1.1023622047244095" right="0.47244094488188981" top="0.70866141732283472" bottom="0.62992125984251968" header="1.0236220472440944" footer="0.39370078740157483"/>
  <pageSetup paperSize="9" scale="46" orientation="portrait" r:id="rId1"/>
  <headerFooter alignWithMargins="0">
    <oddFooter>&amp;C&amp;P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84"/>
  <sheetViews>
    <sheetView tabSelected="1" view="pageBreakPreview" zoomScaleNormal="100" zoomScaleSheetLayoutView="100" workbookViewId="0">
      <selection activeCell="A6" sqref="A6:F6"/>
    </sheetView>
  </sheetViews>
  <sheetFormatPr baseColWidth="10" defaultColWidth="11.5703125" defaultRowHeight="15"/>
  <cols>
    <col min="1" max="1" width="9" style="940" customWidth="1"/>
    <col min="2" max="2" width="71" style="940" customWidth="1"/>
    <col min="3" max="3" width="14.85546875" style="940" customWidth="1"/>
    <col min="4" max="4" width="16.5703125" style="940" customWidth="1"/>
    <col min="5" max="5" width="21.7109375" style="940" customWidth="1"/>
    <col min="6" max="6" width="40.5703125" style="961" customWidth="1"/>
    <col min="7" max="7" width="11.5703125" style="940"/>
    <col min="8" max="8" width="12.42578125" style="940" bestFit="1" customWidth="1"/>
    <col min="9" max="252" width="11.5703125" style="940"/>
    <col min="253" max="253" width="9" style="940" customWidth="1"/>
    <col min="254" max="254" width="65.28515625" style="940" customWidth="1"/>
    <col min="255" max="255" width="14.85546875" style="940" customWidth="1"/>
    <col min="256" max="256" width="16.5703125" style="940" customWidth="1"/>
    <col min="257" max="257" width="14.7109375" style="940" customWidth="1"/>
    <col min="258" max="258" width="25.85546875" style="940" customWidth="1"/>
    <col min="259" max="508" width="11.5703125" style="940"/>
    <col min="509" max="509" width="9" style="940" customWidth="1"/>
    <col min="510" max="510" width="65.28515625" style="940" customWidth="1"/>
    <col min="511" max="511" width="14.85546875" style="940" customWidth="1"/>
    <col min="512" max="512" width="16.5703125" style="940" customWidth="1"/>
    <col min="513" max="513" width="14.7109375" style="940" customWidth="1"/>
    <col min="514" max="514" width="25.85546875" style="940" customWidth="1"/>
    <col min="515" max="764" width="11.5703125" style="940"/>
    <col min="765" max="765" width="9" style="940" customWidth="1"/>
    <col min="766" max="766" width="65.28515625" style="940" customWidth="1"/>
    <col min="767" max="767" width="14.85546875" style="940" customWidth="1"/>
    <col min="768" max="768" width="16.5703125" style="940" customWidth="1"/>
    <col min="769" max="769" width="14.7109375" style="940" customWidth="1"/>
    <col min="770" max="770" width="25.85546875" style="940" customWidth="1"/>
    <col min="771" max="1020" width="11.5703125" style="940"/>
    <col min="1021" max="1021" width="9" style="940" customWidth="1"/>
    <col min="1022" max="1022" width="65.28515625" style="940" customWidth="1"/>
    <col min="1023" max="1023" width="14.85546875" style="940" customWidth="1"/>
    <col min="1024" max="1024" width="16.5703125" style="940" customWidth="1"/>
    <col min="1025" max="1025" width="14.7109375" style="940" customWidth="1"/>
    <col min="1026" max="1026" width="25.85546875" style="940" customWidth="1"/>
    <col min="1027" max="1276" width="11.5703125" style="940"/>
    <col min="1277" max="1277" width="9" style="940" customWidth="1"/>
    <col min="1278" max="1278" width="65.28515625" style="940" customWidth="1"/>
    <col min="1279" max="1279" width="14.85546875" style="940" customWidth="1"/>
    <col min="1280" max="1280" width="16.5703125" style="940" customWidth="1"/>
    <col min="1281" max="1281" width="14.7109375" style="940" customWidth="1"/>
    <col min="1282" max="1282" width="25.85546875" style="940" customWidth="1"/>
    <col min="1283" max="1532" width="11.5703125" style="940"/>
    <col min="1533" max="1533" width="9" style="940" customWidth="1"/>
    <col min="1534" max="1534" width="65.28515625" style="940" customWidth="1"/>
    <col min="1535" max="1535" width="14.85546875" style="940" customWidth="1"/>
    <col min="1536" max="1536" width="16.5703125" style="940" customWidth="1"/>
    <col min="1537" max="1537" width="14.7109375" style="940" customWidth="1"/>
    <col min="1538" max="1538" width="25.85546875" style="940" customWidth="1"/>
    <col min="1539" max="1788" width="11.5703125" style="940"/>
    <col min="1789" max="1789" width="9" style="940" customWidth="1"/>
    <col min="1790" max="1790" width="65.28515625" style="940" customWidth="1"/>
    <col min="1791" max="1791" width="14.85546875" style="940" customWidth="1"/>
    <col min="1792" max="1792" width="16.5703125" style="940" customWidth="1"/>
    <col min="1793" max="1793" width="14.7109375" style="940" customWidth="1"/>
    <col min="1794" max="1794" width="25.85546875" style="940" customWidth="1"/>
    <col min="1795" max="2044" width="11.5703125" style="940"/>
    <col min="2045" max="2045" width="9" style="940" customWidth="1"/>
    <col min="2046" max="2046" width="65.28515625" style="940" customWidth="1"/>
    <col min="2047" max="2047" width="14.85546875" style="940" customWidth="1"/>
    <col min="2048" max="2048" width="16.5703125" style="940" customWidth="1"/>
    <col min="2049" max="2049" width="14.7109375" style="940" customWidth="1"/>
    <col min="2050" max="2050" width="25.85546875" style="940" customWidth="1"/>
    <col min="2051" max="2300" width="11.5703125" style="940"/>
    <col min="2301" max="2301" width="9" style="940" customWidth="1"/>
    <col min="2302" max="2302" width="65.28515625" style="940" customWidth="1"/>
    <col min="2303" max="2303" width="14.85546875" style="940" customWidth="1"/>
    <col min="2304" max="2304" width="16.5703125" style="940" customWidth="1"/>
    <col min="2305" max="2305" width="14.7109375" style="940" customWidth="1"/>
    <col min="2306" max="2306" width="25.85546875" style="940" customWidth="1"/>
    <col min="2307" max="2556" width="11.5703125" style="940"/>
    <col min="2557" max="2557" width="9" style="940" customWidth="1"/>
    <col min="2558" max="2558" width="65.28515625" style="940" customWidth="1"/>
    <col min="2559" max="2559" width="14.85546875" style="940" customWidth="1"/>
    <col min="2560" max="2560" width="16.5703125" style="940" customWidth="1"/>
    <col min="2561" max="2561" width="14.7109375" style="940" customWidth="1"/>
    <col min="2562" max="2562" width="25.85546875" style="940" customWidth="1"/>
    <col min="2563" max="2812" width="11.5703125" style="940"/>
    <col min="2813" max="2813" width="9" style="940" customWidth="1"/>
    <col min="2814" max="2814" width="65.28515625" style="940" customWidth="1"/>
    <col min="2815" max="2815" width="14.85546875" style="940" customWidth="1"/>
    <col min="2816" max="2816" width="16.5703125" style="940" customWidth="1"/>
    <col min="2817" max="2817" width="14.7109375" style="940" customWidth="1"/>
    <col min="2818" max="2818" width="25.85546875" style="940" customWidth="1"/>
    <col min="2819" max="3068" width="11.5703125" style="940"/>
    <col min="3069" max="3069" width="9" style="940" customWidth="1"/>
    <col min="3070" max="3070" width="65.28515625" style="940" customWidth="1"/>
    <col min="3071" max="3071" width="14.85546875" style="940" customWidth="1"/>
    <col min="3072" max="3072" width="16.5703125" style="940" customWidth="1"/>
    <col min="3073" max="3073" width="14.7109375" style="940" customWidth="1"/>
    <col min="3074" max="3074" width="25.85546875" style="940" customWidth="1"/>
    <col min="3075" max="3324" width="11.5703125" style="940"/>
    <col min="3325" max="3325" width="9" style="940" customWidth="1"/>
    <col min="3326" max="3326" width="65.28515625" style="940" customWidth="1"/>
    <col min="3327" max="3327" width="14.85546875" style="940" customWidth="1"/>
    <col min="3328" max="3328" width="16.5703125" style="940" customWidth="1"/>
    <col min="3329" max="3329" width="14.7109375" style="940" customWidth="1"/>
    <col min="3330" max="3330" width="25.85546875" style="940" customWidth="1"/>
    <col min="3331" max="3580" width="11.5703125" style="940"/>
    <col min="3581" max="3581" width="9" style="940" customWidth="1"/>
    <col min="3582" max="3582" width="65.28515625" style="940" customWidth="1"/>
    <col min="3583" max="3583" width="14.85546875" style="940" customWidth="1"/>
    <col min="3584" max="3584" width="16.5703125" style="940" customWidth="1"/>
    <col min="3585" max="3585" width="14.7109375" style="940" customWidth="1"/>
    <col min="3586" max="3586" width="25.85546875" style="940" customWidth="1"/>
    <col min="3587" max="3836" width="11.5703125" style="940"/>
    <col min="3837" max="3837" width="9" style="940" customWidth="1"/>
    <col min="3838" max="3838" width="65.28515625" style="940" customWidth="1"/>
    <col min="3839" max="3839" width="14.85546875" style="940" customWidth="1"/>
    <col min="3840" max="3840" width="16.5703125" style="940" customWidth="1"/>
    <col min="3841" max="3841" width="14.7109375" style="940" customWidth="1"/>
    <col min="3842" max="3842" width="25.85546875" style="940" customWidth="1"/>
    <col min="3843" max="4092" width="11.5703125" style="940"/>
    <col min="4093" max="4093" width="9" style="940" customWidth="1"/>
    <col min="4094" max="4094" width="65.28515625" style="940" customWidth="1"/>
    <col min="4095" max="4095" width="14.85546875" style="940" customWidth="1"/>
    <col min="4096" max="4096" width="16.5703125" style="940" customWidth="1"/>
    <col min="4097" max="4097" width="14.7109375" style="940" customWidth="1"/>
    <col min="4098" max="4098" width="25.85546875" style="940" customWidth="1"/>
    <col min="4099" max="4348" width="11.5703125" style="940"/>
    <col min="4349" max="4349" width="9" style="940" customWidth="1"/>
    <col min="4350" max="4350" width="65.28515625" style="940" customWidth="1"/>
    <col min="4351" max="4351" width="14.85546875" style="940" customWidth="1"/>
    <col min="4352" max="4352" width="16.5703125" style="940" customWidth="1"/>
    <col min="4353" max="4353" width="14.7109375" style="940" customWidth="1"/>
    <col min="4354" max="4354" width="25.85546875" style="940" customWidth="1"/>
    <col min="4355" max="4604" width="11.5703125" style="940"/>
    <col min="4605" max="4605" width="9" style="940" customWidth="1"/>
    <col min="4606" max="4606" width="65.28515625" style="940" customWidth="1"/>
    <col min="4607" max="4607" width="14.85546875" style="940" customWidth="1"/>
    <col min="4608" max="4608" width="16.5703125" style="940" customWidth="1"/>
    <col min="4609" max="4609" width="14.7109375" style="940" customWidth="1"/>
    <col min="4610" max="4610" width="25.85546875" style="940" customWidth="1"/>
    <col min="4611" max="4860" width="11.5703125" style="940"/>
    <col min="4861" max="4861" width="9" style="940" customWidth="1"/>
    <col min="4862" max="4862" width="65.28515625" style="940" customWidth="1"/>
    <col min="4863" max="4863" width="14.85546875" style="940" customWidth="1"/>
    <col min="4864" max="4864" width="16.5703125" style="940" customWidth="1"/>
    <col min="4865" max="4865" width="14.7109375" style="940" customWidth="1"/>
    <col min="4866" max="4866" width="25.85546875" style="940" customWidth="1"/>
    <col min="4867" max="5116" width="11.5703125" style="940"/>
    <col min="5117" max="5117" width="9" style="940" customWidth="1"/>
    <col min="5118" max="5118" width="65.28515625" style="940" customWidth="1"/>
    <col min="5119" max="5119" width="14.85546875" style="940" customWidth="1"/>
    <col min="5120" max="5120" width="16.5703125" style="940" customWidth="1"/>
    <col min="5121" max="5121" width="14.7109375" style="940" customWidth="1"/>
    <col min="5122" max="5122" width="25.85546875" style="940" customWidth="1"/>
    <col min="5123" max="5372" width="11.5703125" style="940"/>
    <col min="5373" max="5373" width="9" style="940" customWidth="1"/>
    <col min="5374" max="5374" width="65.28515625" style="940" customWidth="1"/>
    <col min="5375" max="5375" width="14.85546875" style="940" customWidth="1"/>
    <col min="5376" max="5376" width="16.5703125" style="940" customWidth="1"/>
    <col min="5377" max="5377" width="14.7109375" style="940" customWidth="1"/>
    <col min="5378" max="5378" width="25.85546875" style="940" customWidth="1"/>
    <col min="5379" max="5628" width="11.5703125" style="940"/>
    <col min="5629" max="5629" width="9" style="940" customWidth="1"/>
    <col min="5630" max="5630" width="65.28515625" style="940" customWidth="1"/>
    <col min="5631" max="5631" width="14.85546875" style="940" customWidth="1"/>
    <col min="5632" max="5632" width="16.5703125" style="940" customWidth="1"/>
    <col min="5633" max="5633" width="14.7109375" style="940" customWidth="1"/>
    <col min="5634" max="5634" width="25.85546875" style="940" customWidth="1"/>
    <col min="5635" max="5884" width="11.5703125" style="940"/>
    <col min="5885" max="5885" width="9" style="940" customWidth="1"/>
    <col min="5886" max="5886" width="65.28515625" style="940" customWidth="1"/>
    <col min="5887" max="5887" width="14.85546875" style="940" customWidth="1"/>
    <col min="5888" max="5888" width="16.5703125" style="940" customWidth="1"/>
    <col min="5889" max="5889" width="14.7109375" style="940" customWidth="1"/>
    <col min="5890" max="5890" width="25.85546875" style="940" customWidth="1"/>
    <col min="5891" max="6140" width="11.5703125" style="940"/>
    <col min="6141" max="6141" width="9" style="940" customWidth="1"/>
    <col min="6142" max="6142" width="65.28515625" style="940" customWidth="1"/>
    <col min="6143" max="6143" width="14.85546875" style="940" customWidth="1"/>
    <col min="6144" max="6144" width="16.5703125" style="940" customWidth="1"/>
    <col min="6145" max="6145" width="14.7109375" style="940" customWidth="1"/>
    <col min="6146" max="6146" width="25.85546875" style="940" customWidth="1"/>
    <col min="6147" max="6396" width="11.5703125" style="940"/>
    <col min="6397" max="6397" width="9" style="940" customWidth="1"/>
    <col min="6398" max="6398" width="65.28515625" style="940" customWidth="1"/>
    <col min="6399" max="6399" width="14.85546875" style="940" customWidth="1"/>
    <col min="6400" max="6400" width="16.5703125" style="940" customWidth="1"/>
    <col min="6401" max="6401" width="14.7109375" style="940" customWidth="1"/>
    <col min="6402" max="6402" width="25.85546875" style="940" customWidth="1"/>
    <col min="6403" max="6652" width="11.5703125" style="940"/>
    <col min="6653" max="6653" width="9" style="940" customWidth="1"/>
    <col min="6654" max="6654" width="65.28515625" style="940" customWidth="1"/>
    <col min="6655" max="6655" width="14.85546875" style="940" customWidth="1"/>
    <col min="6656" max="6656" width="16.5703125" style="940" customWidth="1"/>
    <col min="6657" max="6657" width="14.7109375" style="940" customWidth="1"/>
    <col min="6658" max="6658" width="25.85546875" style="940" customWidth="1"/>
    <col min="6659" max="6908" width="11.5703125" style="940"/>
    <col min="6909" max="6909" width="9" style="940" customWidth="1"/>
    <col min="6910" max="6910" width="65.28515625" style="940" customWidth="1"/>
    <col min="6911" max="6911" width="14.85546875" style="940" customWidth="1"/>
    <col min="6912" max="6912" width="16.5703125" style="940" customWidth="1"/>
    <col min="6913" max="6913" width="14.7109375" style="940" customWidth="1"/>
    <col min="6914" max="6914" width="25.85546875" style="940" customWidth="1"/>
    <col min="6915" max="7164" width="11.5703125" style="940"/>
    <col min="7165" max="7165" width="9" style="940" customWidth="1"/>
    <col min="7166" max="7166" width="65.28515625" style="940" customWidth="1"/>
    <col min="7167" max="7167" width="14.85546875" style="940" customWidth="1"/>
    <col min="7168" max="7168" width="16.5703125" style="940" customWidth="1"/>
    <col min="7169" max="7169" width="14.7109375" style="940" customWidth="1"/>
    <col min="7170" max="7170" width="25.85546875" style="940" customWidth="1"/>
    <col min="7171" max="7420" width="11.5703125" style="940"/>
    <col min="7421" max="7421" width="9" style="940" customWidth="1"/>
    <col min="7422" max="7422" width="65.28515625" style="940" customWidth="1"/>
    <col min="7423" max="7423" width="14.85546875" style="940" customWidth="1"/>
    <col min="7424" max="7424" width="16.5703125" style="940" customWidth="1"/>
    <col min="7425" max="7425" width="14.7109375" style="940" customWidth="1"/>
    <col min="7426" max="7426" width="25.85546875" style="940" customWidth="1"/>
    <col min="7427" max="7676" width="11.5703125" style="940"/>
    <col min="7677" max="7677" width="9" style="940" customWidth="1"/>
    <col min="7678" max="7678" width="65.28515625" style="940" customWidth="1"/>
    <col min="7679" max="7679" width="14.85546875" style="940" customWidth="1"/>
    <col min="7680" max="7680" width="16.5703125" style="940" customWidth="1"/>
    <col min="7681" max="7681" width="14.7109375" style="940" customWidth="1"/>
    <col min="7682" max="7682" width="25.85546875" style="940" customWidth="1"/>
    <col min="7683" max="7932" width="11.5703125" style="940"/>
    <col min="7933" max="7933" width="9" style="940" customWidth="1"/>
    <col min="7934" max="7934" width="65.28515625" style="940" customWidth="1"/>
    <col min="7935" max="7935" width="14.85546875" style="940" customWidth="1"/>
    <col min="7936" max="7936" width="16.5703125" style="940" customWidth="1"/>
    <col min="7937" max="7937" width="14.7109375" style="940" customWidth="1"/>
    <col min="7938" max="7938" width="25.85546875" style="940" customWidth="1"/>
    <col min="7939" max="8188" width="11.5703125" style="940"/>
    <col min="8189" max="8189" width="9" style="940" customWidth="1"/>
    <col min="8190" max="8190" width="65.28515625" style="940" customWidth="1"/>
    <col min="8191" max="8191" width="14.85546875" style="940" customWidth="1"/>
    <col min="8192" max="8192" width="16.5703125" style="940" customWidth="1"/>
    <col min="8193" max="8193" width="14.7109375" style="940" customWidth="1"/>
    <col min="8194" max="8194" width="25.85546875" style="940" customWidth="1"/>
    <col min="8195" max="8444" width="11.5703125" style="940"/>
    <col min="8445" max="8445" width="9" style="940" customWidth="1"/>
    <col min="8446" max="8446" width="65.28515625" style="940" customWidth="1"/>
    <col min="8447" max="8447" width="14.85546875" style="940" customWidth="1"/>
    <col min="8448" max="8448" width="16.5703125" style="940" customWidth="1"/>
    <col min="8449" max="8449" width="14.7109375" style="940" customWidth="1"/>
    <col min="8450" max="8450" width="25.85546875" style="940" customWidth="1"/>
    <col min="8451" max="8700" width="11.5703125" style="940"/>
    <col min="8701" max="8701" width="9" style="940" customWidth="1"/>
    <col min="8702" max="8702" width="65.28515625" style="940" customWidth="1"/>
    <col min="8703" max="8703" width="14.85546875" style="940" customWidth="1"/>
    <col min="8704" max="8704" width="16.5703125" style="940" customWidth="1"/>
    <col min="8705" max="8705" width="14.7109375" style="940" customWidth="1"/>
    <col min="8706" max="8706" width="25.85546875" style="940" customWidth="1"/>
    <col min="8707" max="8956" width="11.5703125" style="940"/>
    <col min="8957" max="8957" width="9" style="940" customWidth="1"/>
    <col min="8958" max="8958" width="65.28515625" style="940" customWidth="1"/>
    <col min="8959" max="8959" width="14.85546875" style="940" customWidth="1"/>
    <col min="8960" max="8960" width="16.5703125" style="940" customWidth="1"/>
    <col min="8961" max="8961" width="14.7109375" style="940" customWidth="1"/>
    <col min="8962" max="8962" width="25.85546875" style="940" customWidth="1"/>
    <col min="8963" max="9212" width="11.5703125" style="940"/>
    <col min="9213" max="9213" width="9" style="940" customWidth="1"/>
    <col min="9214" max="9214" width="65.28515625" style="940" customWidth="1"/>
    <col min="9215" max="9215" width="14.85546875" style="940" customWidth="1"/>
    <col min="9216" max="9216" width="16.5703125" style="940" customWidth="1"/>
    <col min="9217" max="9217" width="14.7109375" style="940" customWidth="1"/>
    <col min="9218" max="9218" width="25.85546875" style="940" customWidth="1"/>
    <col min="9219" max="9468" width="11.5703125" style="940"/>
    <col min="9469" max="9469" width="9" style="940" customWidth="1"/>
    <col min="9470" max="9470" width="65.28515625" style="940" customWidth="1"/>
    <col min="9471" max="9471" width="14.85546875" style="940" customWidth="1"/>
    <col min="9472" max="9472" width="16.5703125" style="940" customWidth="1"/>
    <col min="9473" max="9473" width="14.7109375" style="940" customWidth="1"/>
    <col min="9474" max="9474" width="25.85546875" style="940" customWidth="1"/>
    <col min="9475" max="9724" width="11.5703125" style="940"/>
    <col min="9725" max="9725" width="9" style="940" customWidth="1"/>
    <col min="9726" max="9726" width="65.28515625" style="940" customWidth="1"/>
    <col min="9727" max="9727" width="14.85546875" style="940" customWidth="1"/>
    <col min="9728" max="9728" width="16.5703125" style="940" customWidth="1"/>
    <col min="9729" max="9729" width="14.7109375" style="940" customWidth="1"/>
    <col min="9730" max="9730" width="25.85546875" style="940" customWidth="1"/>
    <col min="9731" max="9980" width="11.5703125" style="940"/>
    <col min="9981" max="9981" width="9" style="940" customWidth="1"/>
    <col min="9982" max="9982" width="65.28515625" style="940" customWidth="1"/>
    <col min="9983" max="9983" width="14.85546875" style="940" customWidth="1"/>
    <col min="9984" max="9984" width="16.5703125" style="940" customWidth="1"/>
    <col min="9985" max="9985" width="14.7109375" style="940" customWidth="1"/>
    <col min="9986" max="9986" width="25.85546875" style="940" customWidth="1"/>
    <col min="9987" max="10236" width="11.5703125" style="940"/>
    <col min="10237" max="10237" width="9" style="940" customWidth="1"/>
    <col min="10238" max="10238" width="65.28515625" style="940" customWidth="1"/>
    <col min="10239" max="10239" width="14.85546875" style="940" customWidth="1"/>
    <col min="10240" max="10240" width="16.5703125" style="940" customWidth="1"/>
    <col min="10241" max="10241" width="14.7109375" style="940" customWidth="1"/>
    <col min="10242" max="10242" width="25.85546875" style="940" customWidth="1"/>
    <col min="10243" max="10492" width="11.5703125" style="940"/>
    <col min="10493" max="10493" width="9" style="940" customWidth="1"/>
    <col min="10494" max="10494" width="65.28515625" style="940" customWidth="1"/>
    <col min="10495" max="10495" width="14.85546875" style="940" customWidth="1"/>
    <col min="10496" max="10496" width="16.5703125" style="940" customWidth="1"/>
    <col min="10497" max="10497" width="14.7109375" style="940" customWidth="1"/>
    <col min="10498" max="10498" width="25.85546875" style="940" customWidth="1"/>
    <col min="10499" max="10748" width="11.5703125" style="940"/>
    <col min="10749" max="10749" width="9" style="940" customWidth="1"/>
    <col min="10750" max="10750" width="65.28515625" style="940" customWidth="1"/>
    <col min="10751" max="10751" width="14.85546875" style="940" customWidth="1"/>
    <col min="10752" max="10752" width="16.5703125" style="940" customWidth="1"/>
    <col min="10753" max="10753" width="14.7109375" style="940" customWidth="1"/>
    <col min="10754" max="10754" width="25.85546875" style="940" customWidth="1"/>
    <col min="10755" max="11004" width="11.5703125" style="940"/>
    <col min="11005" max="11005" width="9" style="940" customWidth="1"/>
    <col min="11006" max="11006" width="65.28515625" style="940" customWidth="1"/>
    <col min="11007" max="11007" width="14.85546875" style="940" customWidth="1"/>
    <col min="11008" max="11008" width="16.5703125" style="940" customWidth="1"/>
    <col min="11009" max="11009" width="14.7109375" style="940" customWidth="1"/>
    <col min="11010" max="11010" width="25.85546875" style="940" customWidth="1"/>
    <col min="11011" max="11260" width="11.5703125" style="940"/>
    <col min="11261" max="11261" width="9" style="940" customWidth="1"/>
    <col min="11262" max="11262" width="65.28515625" style="940" customWidth="1"/>
    <col min="11263" max="11263" width="14.85546875" style="940" customWidth="1"/>
    <col min="11264" max="11264" width="16.5703125" style="940" customWidth="1"/>
    <col min="11265" max="11265" width="14.7109375" style="940" customWidth="1"/>
    <col min="11266" max="11266" width="25.85546875" style="940" customWidth="1"/>
    <col min="11267" max="11516" width="11.5703125" style="940"/>
    <col min="11517" max="11517" width="9" style="940" customWidth="1"/>
    <col min="11518" max="11518" width="65.28515625" style="940" customWidth="1"/>
    <col min="11519" max="11519" width="14.85546875" style="940" customWidth="1"/>
    <col min="11520" max="11520" width="16.5703125" style="940" customWidth="1"/>
    <col min="11521" max="11521" width="14.7109375" style="940" customWidth="1"/>
    <col min="11522" max="11522" width="25.85546875" style="940" customWidth="1"/>
    <col min="11523" max="11772" width="11.5703125" style="940"/>
    <col min="11773" max="11773" width="9" style="940" customWidth="1"/>
    <col min="11774" max="11774" width="65.28515625" style="940" customWidth="1"/>
    <col min="11775" max="11775" width="14.85546875" style="940" customWidth="1"/>
    <col min="11776" max="11776" width="16.5703125" style="940" customWidth="1"/>
    <col min="11777" max="11777" width="14.7109375" style="940" customWidth="1"/>
    <col min="11778" max="11778" width="25.85546875" style="940" customWidth="1"/>
    <col min="11779" max="12028" width="11.5703125" style="940"/>
    <col min="12029" max="12029" width="9" style="940" customWidth="1"/>
    <col min="12030" max="12030" width="65.28515625" style="940" customWidth="1"/>
    <col min="12031" max="12031" width="14.85546875" style="940" customWidth="1"/>
    <col min="12032" max="12032" width="16.5703125" style="940" customWidth="1"/>
    <col min="12033" max="12033" width="14.7109375" style="940" customWidth="1"/>
    <col min="12034" max="12034" width="25.85546875" style="940" customWidth="1"/>
    <col min="12035" max="12284" width="11.5703125" style="940"/>
    <col min="12285" max="12285" width="9" style="940" customWidth="1"/>
    <col min="12286" max="12286" width="65.28515625" style="940" customWidth="1"/>
    <col min="12287" max="12287" width="14.85546875" style="940" customWidth="1"/>
    <col min="12288" max="12288" width="16.5703125" style="940" customWidth="1"/>
    <col min="12289" max="12289" width="14.7109375" style="940" customWidth="1"/>
    <col min="12290" max="12290" width="25.85546875" style="940" customWidth="1"/>
    <col min="12291" max="12540" width="11.5703125" style="940"/>
    <col min="12541" max="12541" width="9" style="940" customWidth="1"/>
    <col min="12542" max="12542" width="65.28515625" style="940" customWidth="1"/>
    <col min="12543" max="12543" width="14.85546875" style="940" customWidth="1"/>
    <col min="12544" max="12544" width="16.5703125" style="940" customWidth="1"/>
    <col min="12545" max="12545" width="14.7109375" style="940" customWidth="1"/>
    <col min="12546" max="12546" width="25.85546875" style="940" customWidth="1"/>
    <col min="12547" max="12796" width="11.5703125" style="940"/>
    <col min="12797" max="12797" width="9" style="940" customWidth="1"/>
    <col min="12798" max="12798" width="65.28515625" style="940" customWidth="1"/>
    <col min="12799" max="12799" width="14.85546875" style="940" customWidth="1"/>
    <col min="12800" max="12800" width="16.5703125" style="940" customWidth="1"/>
    <col min="12801" max="12801" width="14.7109375" style="940" customWidth="1"/>
    <col min="12802" max="12802" width="25.85546875" style="940" customWidth="1"/>
    <col min="12803" max="13052" width="11.5703125" style="940"/>
    <col min="13053" max="13053" width="9" style="940" customWidth="1"/>
    <col min="13054" max="13054" width="65.28515625" style="940" customWidth="1"/>
    <col min="13055" max="13055" width="14.85546875" style="940" customWidth="1"/>
    <col min="13056" max="13056" width="16.5703125" style="940" customWidth="1"/>
    <col min="13057" max="13057" width="14.7109375" style="940" customWidth="1"/>
    <col min="13058" max="13058" width="25.85546875" style="940" customWidth="1"/>
    <col min="13059" max="13308" width="11.5703125" style="940"/>
    <col min="13309" max="13309" width="9" style="940" customWidth="1"/>
    <col min="13310" max="13310" width="65.28515625" style="940" customWidth="1"/>
    <col min="13311" max="13311" width="14.85546875" style="940" customWidth="1"/>
    <col min="13312" max="13312" width="16.5703125" style="940" customWidth="1"/>
    <col min="13313" max="13313" width="14.7109375" style="940" customWidth="1"/>
    <col min="13314" max="13314" width="25.85546875" style="940" customWidth="1"/>
    <col min="13315" max="13564" width="11.5703125" style="940"/>
    <col min="13565" max="13565" width="9" style="940" customWidth="1"/>
    <col min="13566" max="13566" width="65.28515625" style="940" customWidth="1"/>
    <col min="13567" max="13567" width="14.85546875" style="940" customWidth="1"/>
    <col min="13568" max="13568" width="16.5703125" style="940" customWidth="1"/>
    <col min="13569" max="13569" width="14.7109375" style="940" customWidth="1"/>
    <col min="13570" max="13570" width="25.85546875" style="940" customWidth="1"/>
    <col min="13571" max="13820" width="11.5703125" style="940"/>
    <col min="13821" max="13821" width="9" style="940" customWidth="1"/>
    <col min="13822" max="13822" width="65.28515625" style="940" customWidth="1"/>
    <col min="13823" max="13823" width="14.85546875" style="940" customWidth="1"/>
    <col min="13824" max="13824" width="16.5703125" style="940" customWidth="1"/>
    <col min="13825" max="13825" width="14.7109375" style="940" customWidth="1"/>
    <col min="13826" max="13826" width="25.85546875" style="940" customWidth="1"/>
    <col min="13827" max="14076" width="11.5703125" style="940"/>
    <col min="14077" max="14077" width="9" style="940" customWidth="1"/>
    <col min="14078" max="14078" width="65.28515625" style="940" customWidth="1"/>
    <col min="14079" max="14079" width="14.85546875" style="940" customWidth="1"/>
    <col min="14080" max="14080" width="16.5703125" style="940" customWidth="1"/>
    <col min="14081" max="14081" width="14.7109375" style="940" customWidth="1"/>
    <col min="14082" max="14082" width="25.85546875" style="940" customWidth="1"/>
    <col min="14083" max="14332" width="11.5703125" style="940"/>
    <col min="14333" max="14333" width="9" style="940" customWidth="1"/>
    <col min="14334" max="14334" width="65.28515625" style="940" customWidth="1"/>
    <col min="14335" max="14335" width="14.85546875" style="940" customWidth="1"/>
    <col min="14336" max="14336" width="16.5703125" style="940" customWidth="1"/>
    <col min="14337" max="14337" width="14.7109375" style="940" customWidth="1"/>
    <col min="14338" max="14338" width="25.85546875" style="940" customWidth="1"/>
    <col min="14339" max="14588" width="11.5703125" style="940"/>
    <col min="14589" max="14589" width="9" style="940" customWidth="1"/>
    <col min="14590" max="14590" width="65.28515625" style="940" customWidth="1"/>
    <col min="14591" max="14591" width="14.85546875" style="940" customWidth="1"/>
    <col min="14592" max="14592" width="16.5703125" style="940" customWidth="1"/>
    <col min="14593" max="14593" width="14.7109375" style="940" customWidth="1"/>
    <col min="14594" max="14594" width="25.85546875" style="940" customWidth="1"/>
    <col min="14595" max="14844" width="11.5703125" style="940"/>
    <col min="14845" max="14845" width="9" style="940" customWidth="1"/>
    <col min="14846" max="14846" width="65.28515625" style="940" customWidth="1"/>
    <col min="14847" max="14847" width="14.85546875" style="940" customWidth="1"/>
    <col min="14848" max="14848" width="16.5703125" style="940" customWidth="1"/>
    <col min="14849" max="14849" width="14.7109375" style="940" customWidth="1"/>
    <col min="14850" max="14850" width="25.85546875" style="940" customWidth="1"/>
    <col min="14851" max="15100" width="11.5703125" style="940"/>
    <col min="15101" max="15101" width="9" style="940" customWidth="1"/>
    <col min="15102" max="15102" width="65.28515625" style="940" customWidth="1"/>
    <col min="15103" max="15103" width="14.85546875" style="940" customWidth="1"/>
    <col min="15104" max="15104" width="16.5703125" style="940" customWidth="1"/>
    <col min="15105" max="15105" width="14.7109375" style="940" customWidth="1"/>
    <col min="15106" max="15106" width="25.85546875" style="940" customWidth="1"/>
    <col min="15107" max="15356" width="11.5703125" style="940"/>
    <col min="15357" max="15357" width="9" style="940" customWidth="1"/>
    <col min="15358" max="15358" width="65.28515625" style="940" customWidth="1"/>
    <col min="15359" max="15359" width="14.85546875" style="940" customWidth="1"/>
    <col min="15360" max="15360" width="16.5703125" style="940" customWidth="1"/>
    <col min="15361" max="15361" width="14.7109375" style="940" customWidth="1"/>
    <col min="15362" max="15362" width="25.85546875" style="940" customWidth="1"/>
    <col min="15363" max="15612" width="11.5703125" style="940"/>
    <col min="15613" max="15613" width="9" style="940" customWidth="1"/>
    <col min="15614" max="15614" width="65.28515625" style="940" customWidth="1"/>
    <col min="15615" max="15615" width="14.85546875" style="940" customWidth="1"/>
    <col min="15616" max="15616" width="16.5703125" style="940" customWidth="1"/>
    <col min="15617" max="15617" width="14.7109375" style="940" customWidth="1"/>
    <col min="15618" max="15618" width="25.85546875" style="940" customWidth="1"/>
    <col min="15619" max="15868" width="11.5703125" style="940"/>
    <col min="15869" max="15869" width="9" style="940" customWidth="1"/>
    <col min="15870" max="15870" width="65.28515625" style="940" customWidth="1"/>
    <col min="15871" max="15871" width="14.85546875" style="940" customWidth="1"/>
    <col min="15872" max="15872" width="16.5703125" style="940" customWidth="1"/>
    <col min="15873" max="15873" width="14.7109375" style="940" customWidth="1"/>
    <col min="15874" max="15874" width="25.85546875" style="940" customWidth="1"/>
    <col min="15875" max="16124" width="11.5703125" style="940"/>
    <col min="16125" max="16125" width="9" style="940" customWidth="1"/>
    <col min="16126" max="16126" width="65.28515625" style="940" customWidth="1"/>
    <col min="16127" max="16127" width="14.85546875" style="940" customWidth="1"/>
    <col min="16128" max="16128" width="16.5703125" style="940" customWidth="1"/>
    <col min="16129" max="16129" width="14.7109375" style="940" customWidth="1"/>
    <col min="16130" max="16130" width="25.85546875" style="940" customWidth="1"/>
    <col min="16131" max="16384" width="11.5703125" style="940"/>
  </cols>
  <sheetData>
    <row r="1" spans="1:6">
      <c r="A1" s="1057"/>
      <c r="B1" s="1057"/>
      <c r="C1" s="1057"/>
      <c r="D1" s="1057"/>
      <c r="E1" s="1057"/>
      <c r="F1" s="1057"/>
    </row>
    <row r="2" spans="1:6">
      <c r="A2" s="1057"/>
      <c r="B2" s="1057"/>
      <c r="C2" s="1057"/>
      <c r="D2" s="1057"/>
      <c r="E2" s="1057"/>
      <c r="F2" s="1057"/>
    </row>
    <row r="3" spans="1:6">
      <c r="A3" s="1057"/>
      <c r="B3" s="1057"/>
      <c r="C3" s="1057"/>
      <c r="D3" s="1057"/>
      <c r="E3" s="1057"/>
      <c r="F3" s="1057"/>
    </row>
    <row r="4" spans="1:6">
      <c r="A4" s="1057"/>
      <c r="B4" s="1057"/>
      <c r="C4" s="1057"/>
      <c r="D4" s="1057"/>
      <c r="E4" s="1057"/>
      <c r="F4" s="1057"/>
    </row>
    <row r="5" spans="1:6">
      <c r="A5" s="1057"/>
      <c r="B5" s="1057"/>
      <c r="C5" s="1057"/>
      <c r="D5" s="1057"/>
      <c r="E5" s="1057"/>
      <c r="F5" s="1057"/>
    </row>
    <row r="6" spans="1:6" ht="26.25">
      <c r="A6" s="1058" t="s">
        <v>3476</v>
      </c>
      <c r="B6" s="1058"/>
      <c r="C6" s="1058"/>
      <c r="D6" s="1058"/>
      <c r="E6" s="1058"/>
      <c r="F6" s="1058"/>
    </row>
    <row r="7" spans="1:6" ht="27" thickBot="1">
      <c r="A7" s="1058" t="s">
        <v>3473</v>
      </c>
      <c r="B7" s="1058"/>
      <c r="C7" s="1058"/>
      <c r="D7" s="1058"/>
      <c r="E7" s="1058"/>
      <c r="F7" s="1058"/>
    </row>
    <row r="8" spans="1:6" ht="48" customHeight="1" thickBot="1">
      <c r="A8" s="1059" t="s">
        <v>3474</v>
      </c>
      <c r="B8" s="1060"/>
      <c r="C8" s="1060"/>
      <c r="D8" s="1060"/>
      <c r="E8" s="1060"/>
      <c r="F8" s="1061"/>
    </row>
    <row r="9" spans="1:6" ht="15" customHeight="1">
      <c r="A9" s="1062" t="s">
        <v>3250</v>
      </c>
      <c r="B9" s="1062" t="s">
        <v>3251</v>
      </c>
      <c r="C9" s="1062" t="s">
        <v>3252</v>
      </c>
      <c r="D9" s="1062" t="s">
        <v>241</v>
      </c>
      <c r="E9" s="1062" t="s">
        <v>3253</v>
      </c>
      <c r="F9" s="1062" t="s">
        <v>3254</v>
      </c>
    </row>
    <row r="10" spans="1:6" ht="51.75" customHeight="1" thickBot="1">
      <c r="A10" s="1063"/>
      <c r="B10" s="1063"/>
      <c r="C10" s="1063"/>
      <c r="D10" s="1063"/>
      <c r="E10" s="1063"/>
      <c r="F10" s="1063"/>
    </row>
    <row r="11" spans="1:6" ht="21.75" customHeight="1" thickBot="1">
      <c r="A11" s="941">
        <v>100</v>
      </c>
      <c r="B11" s="1070" t="s">
        <v>3255</v>
      </c>
      <c r="C11" s="1071"/>
      <c r="D11" s="1071"/>
      <c r="E11" s="1071"/>
      <c r="F11" s="1072"/>
    </row>
    <row r="12" spans="1:6" ht="21.75" customHeight="1" thickBot="1">
      <c r="A12" s="942">
        <v>101</v>
      </c>
      <c r="B12" s="943" t="s">
        <v>3256</v>
      </c>
      <c r="C12" s="944" t="s">
        <v>3367</v>
      </c>
      <c r="D12" s="945">
        <v>1</v>
      </c>
      <c r="E12" s="945"/>
      <c r="F12" s="945"/>
    </row>
    <row r="13" spans="1:6" ht="21.75" customHeight="1" thickBot="1">
      <c r="A13" s="942">
        <v>102</v>
      </c>
      <c r="B13" s="943" t="s">
        <v>3368</v>
      </c>
      <c r="C13" s="944" t="s">
        <v>3257</v>
      </c>
      <c r="D13" s="945">
        <v>3</v>
      </c>
      <c r="E13" s="945"/>
      <c r="F13" s="945"/>
    </row>
    <row r="14" spans="1:6" ht="21.75" customHeight="1" thickBot="1">
      <c r="A14" s="942">
        <v>103</v>
      </c>
      <c r="B14" s="946" t="s">
        <v>3369</v>
      </c>
      <c r="C14" s="944" t="s">
        <v>208</v>
      </c>
      <c r="D14" s="945">
        <v>50</v>
      </c>
      <c r="E14" s="945"/>
      <c r="F14" s="945"/>
    </row>
    <row r="15" spans="1:6" ht="21.75" customHeight="1" thickBot="1">
      <c r="A15" s="947"/>
      <c r="B15" s="1073" t="s">
        <v>3370</v>
      </c>
      <c r="C15" s="1074"/>
      <c r="D15" s="1074"/>
      <c r="E15" s="1075"/>
      <c r="F15" s="948"/>
    </row>
    <row r="16" spans="1:6" ht="21.75" customHeight="1" thickBot="1">
      <c r="A16" s="941">
        <v>200</v>
      </c>
      <c r="B16" s="949" t="s">
        <v>3258</v>
      </c>
      <c r="C16" s="950"/>
      <c r="D16" s="950"/>
      <c r="E16" s="951"/>
      <c r="F16" s="952"/>
    </row>
    <row r="17" spans="1:11" ht="21.75" customHeight="1" thickBot="1">
      <c r="A17" s="942">
        <v>201</v>
      </c>
      <c r="B17" s="943" t="s">
        <v>3259</v>
      </c>
      <c r="C17" s="944" t="s">
        <v>3371</v>
      </c>
      <c r="D17" s="945">
        <v>49245</v>
      </c>
      <c r="E17" s="945"/>
      <c r="F17" s="945"/>
    </row>
    <row r="18" spans="1:11" ht="21.75" customHeight="1" thickBot="1">
      <c r="A18" s="942">
        <v>202</v>
      </c>
      <c r="B18" s="943" t="s">
        <v>3260</v>
      </c>
      <c r="C18" s="944" t="s">
        <v>3371</v>
      </c>
      <c r="D18" s="945">
        <v>10150</v>
      </c>
      <c r="E18" s="945"/>
      <c r="F18" s="945"/>
    </row>
    <row r="19" spans="1:11" ht="21.75" customHeight="1" thickBot="1">
      <c r="A19" s="947"/>
      <c r="B19" s="1073" t="s">
        <v>3372</v>
      </c>
      <c r="C19" s="1074"/>
      <c r="D19" s="1074"/>
      <c r="E19" s="1075"/>
      <c r="F19" s="948"/>
    </row>
    <row r="20" spans="1:11" ht="21.75" customHeight="1" thickBot="1">
      <c r="A20" s="941">
        <v>300</v>
      </c>
      <c r="B20" s="1076" t="s">
        <v>3261</v>
      </c>
      <c r="C20" s="1077"/>
      <c r="D20" s="1077"/>
      <c r="E20" s="1077"/>
      <c r="F20" s="1078"/>
    </row>
    <row r="21" spans="1:11" ht="21.75" customHeight="1" thickBot="1">
      <c r="A21" s="942">
        <v>301</v>
      </c>
      <c r="B21" s="943" t="s">
        <v>3373</v>
      </c>
      <c r="C21" s="944" t="s">
        <v>3371</v>
      </c>
      <c r="D21" s="945">
        <v>895</v>
      </c>
      <c r="E21" s="953"/>
      <c r="F21" s="945"/>
      <c r="H21" s="954"/>
    </row>
    <row r="22" spans="1:11" ht="21.75" customHeight="1" thickBot="1">
      <c r="A22" s="942">
        <v>302</v>
      </c>
      <c r="B22" s="943" t="s">
        <v>3262</v>
      </c>
      <c r="C22" s="944" t="s">
        <v>3371</v>
      </c>
      <c r="D22" s="945">
        <v>10906</v>
      </c>
      <c r="E22" s="953"/>
      <c r="F22" s="945"/>
    </row>
    <row r="23" spans="1:11" ht="21.75" customHeight="1" thickBot="1">
      <c r="A23" s="942">
        <v>303</v>
      </c>
      <c r="B23" s="943" t="s">
        <v>3466</v>
      </c>
      <c r="C23" s="944" t="s">
        <v>3371</v>
      </c>
      <c r="D23" s="945">
        <v>5453</v>
      </c>
      <c r="E23" s="953"/>
      <c r="F23" s="945"/>
    </row>
    <row r="24" spans="1:11" ht="21.75" customHeight="1" thickBot="1">
      <c r="A24" s="942">
        <v>304</v>
      </c>
      <c r="B24" s="943" t="s">
        <v>3374</v>
      </c>
      <c r="C24" s="944" t="s">
        <v>237</v>
      </c>
      <c r="D24" s="945">
        <v>55</v>
      </c>
      <c r="E24" s="953"/>
      <c r="F24" s="945"/>
    </row>
    <row r="25" spans="1:11" ht="21.75" customHeight="1" thickBot="1">
      <c r="A25" s="942">
        <v>305</v>
      </c>
      <c r="B25" s="943" t="s">
        <v>3375</v>
      </c>
      <c r="C25" s="944" t="s">
        <v>237</v>
      </c>
      <c r="D25" s="945">
        <v>99</v>
      </c>
      <c r="E25" s="953"/>
      <c r="F25" s="945"/>
      <c r="K25" s="954"/>
    </row>
    <row r="26" spans="1:11" ht="21.75" customHeight="1" thickBot="1">
      <c r="A26" s="942">
        <v>306</v>
      </c>
      <c r="B26" s="943" t="s">
        <v>3263</v>
      </c>
      <c r="C26" s="944" t="s">
        <v>3376</v>
      </c>
      <c r="D26" s="945">
        <v>36351</v>
      </c>
      <c r="E26" s="953"/>
      <c r="F26" s="945"/>
    </row>
    <row r="27" spans="1:11" ht="21.75" customHeight="1" thickBot="1">
      <c r="A27" s="942">
        <v>307</v>
      </c>
      <c r="B27" s="943" t="s">
        <v>3264</v>
      </c>
      <c r="C27" s="944" t="s">
        <v>3376</v>
      </c>
      <c r="D27" s="945">
        <v>36351</v>
      </c>
      <c r="E27" s="953"/>
      <c r="F27" s="945"/>
    </row>
    <row r="28" spans="1:11" ht="21.75" customHeight="1" thickBot="1">
      <c r="A28" s="942">
        <v>308</v>
      </c>
      <c r="B28" s="943" t="s">
        <v>3377</v>
      </c>
      <c r="C28" s="944" t="s">
        <v>3371</v>
      </c>
      <c r="D28" s="945">
        <v>1953</v>
      </c>
      <c r="E28" s="953"/>
      <c r="F28" s="945"/>
    </row>
    <row r="29" spans="1:11" ht="29.25" thickBot="1">
      <c r="A29" s="942">
        <v>309</v>
      </c>
      <c r="B29" s="943" t="s">
        <v>3378</v>
      </c>
      <c r="C29" s="944" t="s">
        <v>3371</v>
      </c>
      <c r="D29" s="945">
        <v>120</v>
      </c>
      <c r="E29" s="953"/>
      <c r="F29" s="945"/>
    </row>
    <row r="30" spans="1:11" ht="21.75" customHeight="1" thickBot="1">
      <c r="A30" s="942">
        <v>310</v>
      </c>
      <c r="B30" s="943" t="s">
        <v>3380</v>
      </c>
      <c r="C30" s="944" t="s">
        <v>3371</v>
      </c>
      <c r="D30" s="945">
        <v>400</v>
      </c>
      <c r="E30" s="953"/>
      <c r="F30" s="945"/>
    </row>
    <row r="31" spans="1:11" ht="21.75" customHeight="1" thickBot="1">
      <c r="A31" s="955"/>
      <c r="B31" s="1073" t="s">
        <v>3381</v>
      </c>
      <c r="C31" s="1074"/>
      <c r="D31" s="1074"/>
      <c r="E31" s="1075"/>
      <c r="F31" s="948"/>
    </row>
    <row r="32" spans="1:11" ht="21.75" customHeight="1" thickBot="1">
      <c r="A32" s="941">
        <v>400</v>
      </c>
      <c r="B32" s="1076" t="s">
        <v>3265</v>
      </c>
      <c r="C32" s="1077"/>
      <c r="D32" s="1077"/>
      <c r="E32" s="1077"/>
      <c r="F32" s="1078"/>
    </row>
    <row r="33" spans="1:8" ht="21.75" customHeight="1" thickBot="1">
      <c r="A33" s="942">
        <v>401</v>
      </c>
      <c r="B33" s="943" t="s">
        <v>3266</v>
      </c>
      <c r="C33" s="944" t="s">
        <v>3382</v>
      </c>
      <c r="D33" s="945">
        <v>4615</v>
      </c>
      <c r="E33" s="953"/>
      <c r="F33" s="945"/>
    </row>
    <row r="34" spans="1:8" ht="21.75" customHeight="1" thickBot="1">
      <c r="A34" s="942">
        <v>402</v>
      </c>
      <c r="B34" s="943" t="s">
        <v>3267</v>
      </c>
      <c r="C34" s="944" t="s">
        <v>3382</v>
      </c>
      <c r="D34" s="945">
        <v>1190</v>
      </c>
      <c r="E34" s="953"/>
      <c r="F34" s="945"/>
    </row>
    <row r="35" spans="1:8" ht="21.75" customHeight="1" thickBot="1">
      <c r="A35" s="942">
        <v>403</v>
      </c>
      <c r="B35" s="943" t="s">
        <v>3268</v>
      </c>
      <c r="C35" s="944" t="s">
        <v>3382</v>
      </c>
      <c r="D35" s="945">
        <v>108</v>
      </c>
      <c r="E35" s="953"/>
      <c r="F35" s="945"/>
    </row>
    <row r="36" spans="1:8" ht="21.75" customHeight="1" thickBot="1">
      <c r="A36" s="942">
        <v>404</v>
      </c>
      <c r="B36" s="943" t="s">
        <v>3269</v>
      </c>
      <c r="C36" s="944" t="s">
        <v>3382</v>
      </c>
      <c r="D36" s="945">
        <v>539</v>
      </c>
      <c r="E36" s="953"/>
      <c r="F36" s="945"/>
    </row>
    <row r="37" spans="1:8" ht="21.75" customHeight="1" thickBot="1">
      <c r="A37" s="942">
        <v>405</v>
      </c>
      <c r="B37" s="943" t="s">
        <v>3383</v>
      </c>
      <c r="C37" s="944" t="s">
        <v>3382</v>
      </c>
      <c r="D37" s="945">
        <v>568</v>
      </c>
      <c r="E37" s="953"/>
      <c r="F37" s="945"/>
    </row>
    <row r="38" spans="1:8" ht="21.75" customHeight="1" thickBot="1">
      <c r="A38" s="942">
        <v>406</v>
      </c>
      <c r="B38" s="943" t="s">
        <v>3384</v>
      </c>
      <c r="C38" s="944" t="s">
        <v>3382</v>
      </c>
      <c r="D38" s="945">
        <v>20</v>
      </c>
      <c r="E38" s="953"/>
      <c r="F38" s="945"/>
    </row>
    <row r="39" spans="1:8" ht="21.75" customHeight="1" thickBot="1">
      <c r="A39" s="942">
        <v>407</v>
      </c>
      <c r="B39" s="943" t="s">
        <v>3379</v>
      </c>
      <c r="C39" s="944" t="s">
        <v>3371</v>
      </c>
      <c r="D39" s="945">
        <v>148</v>
      </c>
      <c r="E39" s="953"/>
      <c r="F39" s="945"/>
    </row>
    <row r="40" spans="1:8" ht="21.75" customHeight="1" thickBot="1">
      <c r="A40" s="942">
        <v>408</v>
      </c>
      <c r="B40" s="1024" t="s">
        <v>3271</v>
      </c>
      <c r="C40" s="1025" t="s">
        <v>208</v>
      </c>
      <c r="D40" s="1026">
        <v>25</v>
      </c>
      <c r="E40" s="1027"/>
      <c r="F40" s="945"/>
      <c r="H40" s="954"/>
    </row>
    <row r="41" spans="1:8" ht="21.75" customHeight="1" thickBot="1">
      <c r="A41" s="942">
        <v>409</v>
      </c>
      <c r="B41" s="1024" t="s">
        <v>3270</v>
      </c>
      <c r="C41" s="1025" t="s">
        <v>208</v>
      </c>
      <c r="D41" s="1026">
        <v>360</v>
      </c>
      <c r="E41" s="1027"/>
      <c r="F41" s="945"/>
    </row>
    <row r="42" spans="1:8" ht="21.75" customHeight="1" thickBot="1">
      <c r="A42" s="942">
        <v>410</v>
      </c>
      <c r="B42" s="1024" t="s">
        <v>3226</v>
      </c>
      <c r="C42" s="1025" t="s">
        <v>3382</v>
      </c>
      <c r="D42" s="1026">
        <v>47</v>
      </c>
      <c r="E42" s="1027"/>
      <c r="F42" s="945"/>
    </row>
    <row r="43" spans="1:8" ht="21.75" customHeight="1" thickBot="1">
      <c r="A43" s="942">
        <v>411</v>
      </c>
      <c r="B43" s="1024" t="s">
        <v>3385</v>
      </c>
      <c r="C43" s="1025" t="s">
        <v>208</v>
      </c>
      <c r="D43" s="1026">
        <v>3003</v>
      </c>
      <c r="E43" s="1027"/>
      <c r="F43" s="945"/>
    </row>
    <row r="44" spans="1:8" ht="21.75" customHeight="1" thickBot="1">
      <c r="A44" s="942">
        <v>412</v>
      </c>
      <c r="B44" s="943" t="s">
        <v>136</v>
      </c>
      <c r="C44" s="944" t="s">
        <v>3382</v>
      </c>
      <c r="D44" s="945">
        <v>4830</v>
      </c>
      <c r="E44" s="953"/>
      <c r="F44" s="945"/>
    </row>
    <row r="45" spans="1:8" ht="21.75" customHeight="1" thickBot="1">
      <c r="A45" s="942">
        <v>413</v>
      </c>
      <c r="B45" s="943" t="s">
        <v>3386</v>
      </c>
      <c r="C45" s="944" t="s">
        <v>3376</v>
      </c>
      <c r="D45" s="945">
        <v>749</v>
      </c>
      <c r="E45" s="953"/>
      <c r="F45" s="945"/>
    </row>
    <row r="46" spans="1:8" ht="21.75" customHeight="1" thickBot="1">
      <c r="A46" s="942">
        <v>414</v>
      </c>
      <c r="B46" s="943" t="s">
        <v>3387</v>
      </c>
      <c r="C46" s="944" t="s">
        <v>260</v>
      </c>
      <c r="D46" s="945">
        <v>62111</v>
      </c>
      <c r="E46" s="953"/>
      <c r="F46" s="945"/>
    </row>
    <row r="47" spans="1:8" ht="21.75" customHeight="1" thickBot="1">
      <c r="A47" s="942">
        <v>415</v>
      </c>
      <c r="B47" s="943" t="s">
        <v>3388</v>
      </c>
      <c r="C47" s="944" t="s">
        <v>208</v>
      </c>
      <c r="D47" s="945">
        <v>129</v>
      </c>
      <c r="E47" s="953"/>
      <c r="F47" s="945"/>
    </row>
    <row r="48" spans="1:8" ht="21.75" customHeight="1" thickBot="1">
      <c r="A48" s="942">
        <v>416</v>
      </c>
      <c r="B48" s="943" t="s">
        <v>3389</v>
      </c>
      <c r="C48" s="944" t="s">
        <v>3382</v>
      </c>
      <c r="D48" s="945">
        <v>76</v>
      </c>
      <c r="E48" s="953"/>
      <c r="F48" s="945"/>
    </row>
    <row r="49" spans="1:6" ht="21.75" customHeight="1" thickBot="1">
      <c r="A49" s="942">
        <v>417</v>
      </c>
      <c r="B49" s="943" t="s">
        <v>3390</v>
      </c>
      <c r="C49" s="944" t="s">
        <v>208</v>
      </c>
      <c r="D49" s="945">
        <v>61</v>
      </c>
      <c r="E49" s="953"/>
      <c r="F49" s="945"/>
    </row>
    <row r="50" spans="1:6" ht="21.75" customHeight="1" thickBot="1">
      <c r="A50" s="942">
        <v>418</v>
      </c>
      <c r="B50" s="943" t="s">
        <v>3391</v>
      </c>
      <c r="C50" s="944" t="s">
        <v>3376</v>
      </c>
      <c r="D50" s="945">
        <v>761</v>
      </c>
      <c r="E50" s="953"/>
      <c r="F50" s="945"/>
    </row>
    <row r="51" spans="1:6" ht="21.75" customHeight="1" thickBot="1">
      <c r="A51" s="942">
        <v>419</v>
      </c>
      <c r="B51" s="943" t="s">
        <v>3392</v>
      </c>
      <c r="C51" s="944" t="s">
        <v>208</v>
      </c>
      <c r="D51" s="945">
        <v>156</v>
      </c>
      <c r="E51" s="953"/>
      <c r="F51" s="945"/>
    </row>
    <row r="52" spans="1:6" ht="21.75" customHeight="1" thickBot="1">
      <c r="A52" s="942">
        <v>420</v>
      </c>
      <c r="B52" s="943" t="s">
        <v>3393</v>
      </c>
      <c r="C52" s="944" t="s">
        <v>208</v>
      </c>
      <c r="D52" s="945">
        <v>78</v>
      </c>
      <c r="E52" s="953"/>
      <c r="F52" s="945"/>
    </row>
    <row r="53" spans="1:6" ht="21.75" customHeight="1" thickBot="1">
      <c r="A53" s="942">
        <v>421</v>
      </c>
      <c r="B53" s="943" t="s">
        <v>3394</v>
      </c>
      <c r="C53" s="944" t="s">
        <v>3376</v>
      </c>
      <c r="D53" s="1026">
        <v>288</v>
      </c>
      <c r="E53" s="953"/>
      <c r="F53" s="945"/>
    </row>
    <row r="54" spans="1:6" ht="21.75" customHeight="1" thickBot="1">
      <c r="A54" s="942">
        <v>422</v>
      </c>
      <c r="B54" s="943" t="s">
        <v>3395</v>
      </c>
      <c r="C54" s="944" t="s">
        <v>3382</v>
      </c>
      <c r="D54" s="1026">
        <v>1561</v>
      </c>
      <c r="E54" s="953"/>
      <c r="F54" s="945"/>
    </row>
    <row r="55" spans="1:6" ht="21.75" customHeight="1" thickBot="1">
      <c r="A55" s="942">
        <v>423</v>
      </c>
      <c r="B55" s="943" t="s">
        <v>3396</v>
      </c>
      <c r="C55" s="944" t="s">
        <v>279</v>
      </c>
      <c r="D55" s="1026">
        <v>58</v>
      </c>
      <c r="E55" s="953"/>
      <c r="F55" s="945"/>
    </row>
    <row r="56" spans="1:6" ht="21.75" customHeight="1" thickBot="1">
      <c r="A56" s="942">
        <v>424</v>
      </c>
      <c r="B56" s="943" t="s">
        <v>3397</v>
      </c>
      <c r="C56" s="944" t="s">
        <v>208</v>
      </c>
      <c r="D56" s="1026">
        <v>270</v>
      </c>
      <c r="E56" s="953"/>
      <c r="F56" s="945"/>
    </row>
    <row r="57" spans="1:6" ht="21.75" customHeight="1" thickBot="1">
      <c r="A57" s="942">
        <v>425</v>
      </c>
      <c r="B57" s="943" t="s">
        <v>3398</v>
      </c>
      <c r="C57" s="944" t="s">
        <v>208</v>
      </c>
      <c r="D57" s="1026">
        <v>126</v>
      </c>
      <c r="E57" s="953"/>
      <c r="F57" s="945"/>
    </row>
    <row r="58" spans="1:6" ht="21.75" customHeight="1" thickBot="1">
      <c r="A58" s="942">
        <v>426</v>
      </c>
      <c r="B58" s="943" t="s">
        <v>3468</v>
      </c>
      <c r="C58" s="944" t="s">
        <v>3382</v>
      </c>
      <c r="D58" s="1026">
        <v>804</v>
      </c>
      <c r="E58" s="945"/>
      <c r="F58" s="945"/>
    </row>
    <row r="59" spans="1:6" ht="21.75" customHeight="1" thickBot="1">
      <c r="A59" s="955"/>
      <c r="B59" s="1064" t="s">
        <v>3399</v>
      </c>
      <c r="C59" s="1065"/>
      <c r="D59" s="1065"/>
      <c r="E59" s="1066"/>
      <c r="F59" s="948"/>
    </row>
    <row r="60" spans="1:6" customFormat="1" ht="26.25" customHeight="1" thickBot="1">
      <c r="A60" s="1049">
        <v>500</v>
      </c>
      <c r="B60" s="1079" t="s">
        <v>3469</v>
      </c>
      <c r="C60" s="1080"/>
      <c r="D60" s="1080"/>
      <c r="E60" s="1080"/>
      <c r="F60" s="1081"/>
    </row>
    <row r="61" spans="1:6" customFormat="1" ht="22.5" customHeight="1" thickBot="1">
      <c r="A61" s="1050">
        <v>501</v>
      </c>
      <c r="B61" s="1051" t="s">
        <v>3470</v>
      </c>
      <c r="C61" s="1052" t="s">
        <v>3257</v>
      </c>
      <c r="D61" s="1026">
        <v>4</v>
      </c>
      <c r="E61" s="1053"/>
      <c r="F61" s="1053"/>
    </row>
    <row r="62" spans="1:6" customFormat="1" ht="22.5" customHeight="1" thickBot="1">
      <c r="A62" s="1050">
        <v>502</v>
      </c>
      <c r="B62" s="1051" t="s">
        <v>3471</v>
      </c>
      <c r="C62" s="1052" t="s">
        <v>3257</v>
      </c>
      <c r="D62" s="1026">
        <v>2</v>
      </c>
      <c r="E62" s="1053"/>
      <c r="F62" s="1053"/>
    </row>
    <row r="63" spans="1:6" customFormat="1" ht="15.75" thickBot="1">
      <c r="A63" s="1054"/>
      <c r="B63" s="1082" t="s">
        <v>3472</v>
      </c>
      <c r="C63" s="1083"/>
      <c r="D63" s="1083"/>
      <c r="E63" s="1084"/>
      <c r="F63" s="1055"/>
    </row>
    <row r="64" spans="1:6" ht="21.75" customHeight="1" thickBot="1">
      <c r="A64" s="1067" t="s">
        <v>3272</v>
      </c>
      <c r="B64" s="1068"/>
      <c r="C64" s="1068"/>
      <c r="D64" s="1068"/>
      <c r="E64" s="1069"/>
      <c r="F64" s="956"/>
    </row>
    <row r="65" spans="1:6" ht="21.75" customHeight="1" thickBot="1">
      <c r="A65" s="1067" t="s">
        <v>3273</v>
      </c>
      <c r="B65" s="1068"/>
      <c r="C65" s="1068"/>
      <c r="D65" s="1068"/>
      <c r="E65" s="1069"/>
      <c r="F65" s="956"/>
    </row>
    <row r="66" spans="1:6" ht="21.75" customHeight="1" thickBot="1">
      <c r="A66" s="1067" t="s">
        <v>3274</v>
      </c>
      <c r="B66" s="1068"/>
      <c r="C66" s="1068"/>
      <c r="D66" s="1068"/>
      <c r="E66" s="1069"/>
      <c r="F66" s="956"/>
    </row>
    <row r="67" spans="1:6" ht="15.75">
      <c r="A67" s="957"/>
      <c r="B67" s="957"/>
      <c r="C67" s="957"/>
      <c r="D67" s="957"/>
      <c r="E67" s="957"/>
      <c r="F67" s="958"/>
    </row>
    <row r="68" spans="1:6" ht="21">
      <c r="B68" s="959"/>
      <c r="E68" s="1320" t="s">
        <v>3475</v>
      </c>
      <c r="F68" s="1320"/>
    </row>
    <row r="69" spans="1:6">
      <c r="E69" s="1320"/>
      <c r="F69" s="1320"/>
    </row>
    <row r="70" spans="1:6">
      <c r="C70" s="1056"/>
      <c r="D70" s="1056"/>
      <c r="E70" s="1320"/>
      <c r="F70" s="1320"/>
    </row>
    <row r="71" spans="1:6">
      <c r="E71" s="1320"/>
      <c r="F71" s="1320"/>
    </row>
    <row r="72" spans="1:6">
      <c r="F72" s="940"/>
    </row>
    <row r="73" spans="1:6">
      <c r="F73" s="960"/>
    </row>
    <row r="84" spans="6:6">
      <c r="F84" s="961" t="s">
        <v>79</v>
      </c>
    </row>
  </sheetData>
  <mergeCells count="23">
    <mergeCell ref="E68:F71"/>
    <mergeCell ref="B59:E59"/>
    <mergeCell ref="A64:E64"/>
    <mergeCell ref="A65:E65"/>
    <mergeCell ref="A66:E66"/>
    <mergeCell ref="B11:F11"/>
    <mergeCell ref="B15:E15"/>
    <mergeCell ref="B19:E19"/>
    <mergeCell ref="B20:F20"/>
    <mergeCell ref="B31:E31"/>
    <mergeCell ref="B32:F32"/>
    <mergeCell ref="B60:F60"/>
    <mergeCell ref="B63:E63"/>
    <mergeCell ref="A1:F5"/>
    <mergeCell ref="A6:F6"/>
    <mergeCell ref="A7:F7"/>
    <mergeCell ref="A8:F8"/>
    <mergeCell ref="A9:A10"/>
    <mergeCell ref="B9:B10"/>
    <mergeCell ref="C9:C10"/>
    <mergeCell ref="D9:D10"/>
    <mergeCell ref="E9:E10"/>
    <mergeCell ref="F9:F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8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B22"/>
  <sheetViews>
    <sheetView view="pageBreakPreview" zoomScale="85" zoomScaleNormal="100" zoomScaleSheetLayoutView="85" workbookViewId="0">
      <selection activeCell="A2" sqref="A2:B9"/>
    </sheetView>
  </sheetViews>
  <sheetFormatPr baseColWidth="10" defaultColWidth="11.5703125" defaultRowHeight="15.75"/>
  <cols>
    <col min="1" max="1" width="71" style="1030" customWidth="1"/>
    <col min="2" max="2" width="40.5703125" style="1034" customWidth="1"/>
    <col min="3" max="3" width="15" style="1030" bestFit="1" customWidth="1"/>
    <col min="4" max="249" width="11.5703125" style="1030"/>
    <col min="250" max="250" width="9" style="1030" customWidth="1"/>
    <col min="251" max="251" width="65.28515625" style="1030" customWidth="1"/>
    <col min="252" max="252" width="14.85546875" style="1030" customWidth="1"/>
    <col min="253" max="253" width="16.5703125" style="1030" customWidth="1"/>
    <col min="254" max="254" width="14.7109375" style="1030" customWidth="1"/>
    <col min="255" max="255" width="25.85546875" style="1030" customWidth="1"/>
    <col min="256" max="505" width="11.5703125" style="1030"/>
    <col min="506" max="506" width="9" style="1030" customWidth="1"/>
    <col min="507" max="507" width="65.28515625" style="1030" customWidth="1"/>
    <col min="508" max="508" width="14.85546875" style="1030" customWidth="1"/>
    <col min="509" max="509" width="16.5703125" style="1030" customWidth="1"/>
    <col min="510" max="510" width="14.7109375" style="1030" customWidth="1"/>
    <col min="511" max="511" width="25.85546875" style="1030" customWidth="1"/>
    <col min="512" max="761" width="11.5703125" style="1030"/>
    <col min="762" max="762" width="9" style="1030" customWidth="1"/>
    <col min="763" max="763" width="65.28515625" style="1030" customWidth="1"/>
    <col min="764" max="764" width="14.85546875" style="1030" customWidth="1"/>
    <col min="765" max="765" width="16.5703125" style="1030" customWidth="1"/>
    <col min="766" max="766" width="14.7109375" style="1030" customWidth="1"/>
    <col min="767" max="767" width="25.85546875" style="1030" customWidth="1"/>
    <col min="768" max="1017" width="11.5703125" style="1030"/>
    <col min="1018" max="1018" width="9" style="1030" customWidth="1"/>
    <col min="1019" max="1019" width="65.28515625" style="1030" customWidth="1"/>
    <col min="1020" max="1020" width="14.85546875" style="1030" customWidth="1"/>
    <col min="1021" max="1021" width="16.5703125" style="1030" customWidth="1"/>
    <col min="1022" max="1022" width="14.7109375" style="1030" customWidth="1"/>
    <col min="1023" max="1023" width="25.85546875" style="1030" customWidth="1"/>
    <col min="1024" max="1273" width="11.5703125" style="1030"/>
    <col min="1274" max="1274" width="9" style="1030" customWidth="1"/>
    <col min="1275" max="1275" width="65.28515625" style="1030" customWidth="1"/>
    <col min="1276" max="1276" width="14.85546875" style="1030" customWidth="1"/>
    <col min="1277" max="1277" width="16.5703125" style="1030" customWidth="1"/>
    <col min="1278" max="1278" width="14.7109375" style="1030" customWidth="1"/>
    <col min="1279" max="1279" width="25.85546875" style="1030" customWidth="1"/>
    <col min="1280" max="1529" width="11.5703125" style="1030"/>
    <col min="1530" max="1530" width="9" style="1030" customWidth="1"/>
    <col min="1531" max="1531" width="65.28515625" style="1030" customWidth="1"/>
    <col min="1532" max="1532" width="14.85546875" style="1030" customWidth="1"/>
    <col min="1533" max="1533" width="16.5703125" style="1030" customWidth="1"/>
    <col min="1534" max="1534" width="14.7109375" style="1030" customWidth="1"/>
    <col min="1535" max="1535" width="25.85546875" style="1030" customWidth="1"/>
    <col min="1536" max="1785" width="11.5703125" style="1030"/>
    <col min="1786" max="1786" width="9" style="1030" customWidth="1"/>
    <col min="1787" max="1787" width="65.28515625" style="1030" customWidth="1"/>
    <col min="1788" max="1788" width="14.85546875" style="1030" customWidth="1"/>
    <col min="1789" max="1789" width="16.5703125" style="1030" customWidth="1"/>
    <col min="1790" max="1790" width="14.7109375" style="1030" customWidth="1"/>
    <col min="1791" max="1791" width="25.85546875" style="1030" customWidth="1"/>
    <col min="1792" max="2041" width="11.5703125" style="1030"/>
    <col min="2042" max="2042" width="9" style="1030" customWidth="1"/>
    <col min="2043" max="2043" width="65.28515625" style="1030" customWidth="1"/>
    <col min="2044" max="2044" width="14.85546875" style="1030" customWidth="1"/>
    <col min="2045" max="2045" width="16.5703125" style="1030" customWidth="1"/>
    <col min="2046" max="2046" width="14.7109375" style="1030" customWidth="1"/>
    <col min="2047" max="2047" width="25.85546875" style="1030" customWidth="1"/>
    <col min="2048" max="2297" width="11.5703125" style="1030"/>
    <col min="2298" max="2298" width="9" style="1030" customWidth="1"/>
    <col min="2299" max="2299" width="65.28515625" style="1030" customWidth="1"/>
    <col min="2300" max="2300" width="14.85546875" style="1030" customWidth="1"/>
    <col min="2301" max="2301" width="16.5703125" style="1030" customWidth="1"/>
    <col min="2302" max="2302" width="14.7109375" style="1030" customWidth="1"/>
    <col min="2303" max="2303" width="25.85546875" style="1030" customWidth="1"/>
    <col min="2304" max="2553" width="11.5703125" style="1030"/>
    <col min="2554" max="2554" width="9" style="1030" customWidth="1"/>
    <col min="2555" max="2555" width="65.28515625" style="1030" customWidth="1"/>
    <col min="2556" max="2556" width="14.85546875" style="1030" customWidth="1"/>
    <col min="2557" max="2557" width="16.5703125" style="1030" customWidth="1"/>
    <col min="2558" max="2558" width="14.7109375" style="1030" customWidth="1"/>
    <col min="2559" max="2559" width="25.85546875" style="1030" customWidth="1"/>
    <col min="2560" max="2809" width="11.5703125" style="1030"/>
    <col min="2810" max="2810" width="9" style="1030" customWidth="1"/>
    <col min="2811" max="2811" width="65.28515625" style="1030" customWidth="1"/>
    <col min="2812" max="2812" width="14.85546875" style="1030" customWidth="1"/>
    <col min="2813" max="2813" width="16.5703125" style="1030" customWidth="1"/>
    <col min="2814" max="2814" width="14.7109375" style="1030" customWidth="1"/>
    <col min="2815" max="2815" width="25.85546875" style="1030" customWidth="1"/>
    <col min="2816" max="3065" width="11.5703125" style="1030"/>
    <col min="3066" max="3066" width="9" style="1030" customWidth="1"/>
    <col min="3067" max="3067" width="65.28515625" style="1030" customWidth="1"/>
    <col min="3068" max="3068" width="14.85546875" style="1030" customWidth="1"/>
    <col min="3069" max="3069" width="16.5703125" style="1030" customWidth="1"/>
    <col min="3070" max="3070" width="14.7109375" style="1030" customWidth="1"/>
    <col min="3071" max="3071" width="25.85546875" style="1030" customWidth="1"/>
    <col min="3072" max="3321" width="11.5703125" style="1030"/>
    <col min="3322" max="3322" width="9" style="1030" customWidth="1"/>
    <col min="3323" max="3323" width="65.28515625" style="1030" customWidth="1"/>
    <col min="3324" max="3324" width="14.85546875" style="1030" customWidth="1"/>
    <col min="3325" max="3325" width="16.5703125" style="1030" customWidth="1"/>
    <col min="3326" max="3326" width="14.7109375" style="1030" customWidth="1"/>
    <col min="3327" max="3327" width="25.85546875" style="1030" customWidth="1"/>
    <col min="3328" max="3577" width="11.5703125" style="1030"/>
    <col min="3578" max="3578" width="9" style="1030" customWidth="1"/>
    <col min="3579" max="3579" width="65.28515625" style="1030" customWidth="1"/>
    <col min="3580" max="3580" width="14.85546875" style="1030" customWidth="1"/>
    <col min="3581" max="3581" width="16.5703125" style="1030" customWidth="1"/>
    <col min="3582" max="3582" width="14.7109375" style="1030" customWidth="1"/>
    <col min="3583" max="3583" width="25.85546875" style="1030" customWidth="1"/>
    <col min="3584" max="3833" width="11.5703125" style="1030"/>
    <col min="3834" max="3834" width="9" style="1030" customWidth="1"/>
    <col min="3835" max="3835" width="65.28515625" style="1030" customWidth="1"/>
    <col min="3836" max="3836" width="14.85546875" style="1030" customWidth="1"/>
    <col min="3837" max="3837" width="16.5703125" style="1030" customWidth="1"/>
    <col min="3838" max="3838" width="14.7109375" style="1030" customWidth="1"/>
    <col min="3839" max="3839" width="25.85546875" style="1030" customWidth="1"/>
    <col min="3840" max="4089" width="11.5703125" style="1030"/>
    <col min="4090" max="4090" width="9" style="1030" customWidth="1"/>
    <col min="4091" max="4091" width="65.28515625" style="1030" customWidth="1"/>
    <col min="4092" max="4092" width="14.85546875" style="1030" customWidth="1"/>
    <col min="4093" max="4093" width="16.5703125" style="1030" customWidth="1"/>
    <col min="4094" max="4094" width="14.7109375" style="1030" customWidth="1"/>
    <col min="4095" max="4095" width="25.85546875" style="1030" customWidth="1"/>
    <col min="4096" max="4345" width="11.5703125" style="1030"/>
    <col min="4346" max="4346" width="9" style="1030" customWidth="1"/>
    <col min="4347" max="4347" width="65.28515625" style="1030" customWidth="1"/>
    <col min="4348" max="4348" width="14.85546875" style="1030" customWidth="1"/>
    <col min="4349" max="4349" width="16.5703125" style="1030" customWidth="1"/>
    <col min="4350" max="4350" width="14.7109375" style="1030" customWidth="1"/>
    <col min="4351" max="4351" width="25.85546875" style="1030" customWidth="1"/>
    <col min="4352" max="4601" width="11.5703125" style="1030"/>
    <col min="4602" max="4602" width="9" style="1030" customWidth="1"/>
    <col min="4603" max="4603" width="65.28515625" style="1030" customWidth="1"/>
    <col min="4604" max="4604" width="14.85546875" style="1030" customWidth="1"/>
    <col min="4605" max="4605" width="16.5703125" style="1030" customWidth="1"/>
    <col min="4606" max="4606" width="14.7109375" style="1030" customWidth="1"/>
    <col min="4607" max="4607" width="25.85546875" style="1030" customWidth="1"/>
    <col min="4608" max="4857" width="11.5703125" style="1030"/>
    <col min="4858" max="4858" width="9" style="1030" customWidth="1"/>
    <col min="4859" max="4859" width="65.28515625" style="1030" customWidth="1"/>
    <col min="4860" max="4860" width="14.85546875" style="1030" customWidth="1"/>
    <col min="4861" max="4861" width="16.5703125" style="1030" customWidth="1"/>
    <col min="4862" max="4862" width="14.7109375" style="1030" customWidth="1"/>
    <col min="4863" max="4863" width="25.85546875" style="1030" customWidth="1"/>
    <col min="4864" max="5113" width="11.5703125" style="1030"/>
    <col min="5114" max="5114" width="9" style="1030" customWidth="1"/>
    <col min="5115" max="5115" width="65.28515625" style="1030" customWidth="1"/>
    <col min="5116" max="5116" width="14.85546875" style="1030" customWidth="1"/>
    <col min="5117" max="5117" width="16.5703125" style="1030" customWidth="1"/>
    <col min="5118" max="5118" width="14.7109375" style="1030" customWidth="1"/>
    <col min="5119" max="5119" width="25.85546875" style="1030" customWidth="1"/>
    <col min="5120" max="5369" width="11.5703125" style="1030"/>
    <col min="5370" max="5370" width="9" style="1030" customWidth="1"/>
    <col min="5371" max="5371" width="65.28515625" style="1030" customWidth="1"/>
    <col min="5372" max="5372" width="14.85546875" style="1030" customWidth="1"/>
    <col min="5373" max="5373" width="16.5703125" style="1030" customWidth="1"/>
    <col min="5374" max="5374" width="14.7109375" style="1030" customWidth="1"/>
    <col min="5375" max="5375" width="25.85546875" style="1030" customWidth="1"/>
    <col min="5376" max="5625" width="11.5703125" style="1030"/>
    <col min="5626" max="5626" width="9" style="1030" customWidth="1"/>
    <col min="5627" max="5627" width="65.28515625" style="1030" customWidth="1"/>
    <col min="5628" max="5628" width="14.85546875" style="1030" customWidth="1"/>
    <col min="5629" max="5629" width="16.5703125" style="1030" customWidth="1"/>
    <col min="5630" max="5630" width="14.7109375" style="1030" customWidth="1"/>
    <col min="5631" max="5631" width="25.85546875" style="1030" customWidth="1"/>
    <col min="5632" max="5881" width="11.5703125" style="1030"/>
    <col min="5882" max="5882" width="9" style="1030" customWidth="1"/>
    <col min="5883" max="5883" width="65.28515625" style="1030" customWidth="1"/>
    <col min="5884" max="5884" width="14.85546875" style="1030" customWidth="1"/>
    <col min="5885" max="5885" width="16.5703125" style="1030" customWidth="1"/>
    <col min="5886" max="5886" width="14.7109375" style="1030" customWidth="1"/>
    <col min="5887" max="5887" width="25.85546875" style="1030" customWidth="1"/>
    <col min="5888" max="6137" width="11.5703125" style="1030"/>
    <col min="6138" max="6138" width="9" style="1030" customWidth="1"/>
    <col min="6139" max="6139" width="65.28515625" style="1030" customWidth="1"/>
    <col min="6140" max="6140" width="14.85546875" style="1030" customWidth="1"/>
    <col min="6141" max="6141" width="16.5703125" style="1030" customWidth="1"/>
    <col min="6142" max="6142" width="14.7109375" style="1030" customWidth="1"/>
    <col min="6143" max="6143" width="25.85546875" style="1030" customWidth="1"/>
    <col min="6144" max="6393" width="11.5703125" style="1030"/>
    <col min="6394" max="6394" width="9" style="1030" customWidth="1"/>
    <col min="6395" max="6395" width="65.28515625" style="1030" customWidth="1"/>
    <col min="6396" max="6396" width="14.85546875" style="1030" customWidth="1"/>
    <col min="6397" max="6397" width="16.5703125" style="1030" customWidth="1"/>
    <col min="6398" max="6398" width="14.7109375" style="1030" customWidth="1"/>
    <col min="6399" max="6399" width="25.85546875" style="1030" customWidth="1"/>
    <col min="6400" max="6649" width="11.5703125" style="1030"/>
    <col min="6650" max="6650" width="9" style="1030" customWidth="1"/>
    <col min="6651" max="6651" width="65.28515625" style="1030" customWidth="1"/>
    <col min="6652" max="6652" width="14.85546875" style="1030" customWidth="1"/>
    <col min="6653" max="6653" width="16.5703125" style="1030" customWidth="1"/>
    <col min="6654" max="6654" width="14.7109375" style="1030" customWidth="1"/>
    <col min="6655" max="6655" width="25.85546875" style="1030" customWidth="1"/>
    <col min="6656" max="6905" width="11.5703125" style="1030"/>
    <col min="6906" max="6906" width="9" style="1030" customWidth="1"/>
    <col min="6907" max="6907" width="65.28515625" style="1030" customWidth="1"/>
    <col min="6908" max="6908" width="14.85546875" style="1030" customWidth="1"/>
    <col min="6909" max="6909" width="16.5703125" style="1030" customWidth="1"/>
    <col min="6910" max="6910" width="14.7109375" style="1030" customWidth="1"/>
    <col min="6911" max="6911" width="25.85546875" style="1030" customWidth="1"/>
    <col min="6912" max="7161" width="11.5703125" style="1030"/>
    <col min="7162" max="7162" width="9" style="1030" customWidth="1"/>
    <col min="7163" max="7163" width="65.28515625" style="1030" customWidth="1"/>
    <col min="7164" max="7164" width="14.85546875" style="1030" customWidth="1"/>
    <col min="7165" max="7165" width="16.5703125" style="1030" customWidth="1"/>
    <col min="7166" max="7166" width="14.7109375" style="1030" customWidth="1"/>
    <col min="7167" max="7167" width="25.85546875" style="1030" customWidth="1"/>
    <col min="7168" max="7417" width="11.5703125" style="1030"/>
    <col min="7418" max="7418" width="9" style="1030" customWidth="1"/>
    <col min="7419" max="7419" width="65.28515625" style="1030" customWidth="1"/>
    <col min="7420" max="7420" width="14.85546875" style="1030" customWidth="1"/>
    <col min="7421" max="7421" width="16.5703125" style="1030" customWidth="1"/>
    <col min="7422" max="7422" width="14.7109375" style="1030" customWidth="1"/>
    <col min="7423" max="7423" width="25.85546875" style="1030" customWidth="1"/>
    <col min="7424" max="7673" width="11.5703125" style="1030"/>
    <col min="7674" max="7674" width="9" style="1030" customWidth="1"/>
    <col min="7675" max="7675" width="65.28515625" style="1030" customWidth="1"/>
    <col min="7676" max="7676" width="14.85546875" style="1030" customWidth="1"/>
    <col min="7677" max="7677" width="16.5703125" style="1030" customWidth="1"/>
    <col min="7678" max="7678" width="14.7109375" style="1030" customWidth="1"/>
    <col min="7679" max="7679" width="25.85546875" style="1030" customWidth="1"/>
    <col min="7680" max="7929" width="11.5703125" style="1030"/>
    <col min="7930" max="7930" width="9" style="1030" customWidth="1"/>
    <col min="7931" max="7931" width="65.28515625" style="1030" customWidth="1"/>
    <col min="7932" max="7932" width="14.85546875" style="1030" customWidth="1"/>
    <col min="7933" max="7933" width="16.5703125" style="1030" customWidth="1"/>
    <col min="7934" max="7934" width="14.7109375" style="1030" customWidth="1"/>
    <col min="7935" max="7935" width="25.85546875" style="1030" customWidth="1"/>
    <col min="7936" max="8185" width="11.5703125" style="1030"/>
    <col min="8186" max="8186" width="9" style="1030" customWidth="1"/>
    <col min="8187" max="8187" width="65.28515625" style="1030" customWidth="1"/>
    <col min="8188" max="8188" width="14.85546875" style="1030" customWidth="1"/>
    <col min="8189" max="8189" width="16.5703125" style="1030" customWidth="1"/>
    <col min="8190" max="8190" width="14.7109375" style="1030" customWidth="1"/>
    <col min="8191" max="8191" width="25.85546875" style="1030" customWidth="1"/>
    <col min="8192" max="8441" width="11.5703125" style="1030"/>
    <col min="8442" max="8442" width="9" style="1030" customWidth="1"/>
    <col min="8443" max="8443" width="65.28515625" style="1030" customWidth="1"/>
    <col min="8444" max="8444" width="14.85546875" style="1030" customWidth="1"/>
    <col min="8445" max="8445" width="16.5703125" style="1030" customWidth="1"/>
    <col min="8446" max="8446" width="14.7109375" style="1030" customWidth="1"/>
    <col min="8447" max="8447" width="25.85546875" style="1030" customWidth="1"/>
    <col min="8448" max="8697" width="11.5703125" style="1030"/>
    <col min="8698" max="8698" width="9" style="1030" customWidth="1"/>
    <col min="8699" max="8699" width="65.28515625" style="1030" customWidth="1"/>
    <col min="8700" max="8700" width="14.85546875" style="1030" customWidth="1"/>
    <col min="8701" max="8701" width="16.5703125" style="1030" customWidth="1"/>
    <col min="8702" max="8702" width="14.7109375" style="1030" customWidth="1"/>
    <col min="8703" max="8703" width="25.85546875" style="1030" customWidth="1"/>
    <col min="8704" max="8953" width="11.5703125" style="1030"/>
    <col min="8954" max="8954" width="9" style="1030" customWidth="1"/>
    <col min="8955" max="8955" width="65.28515625" style="1030" customWidth="1"/>
    <col min="8956" max="8956" width="14.85546875" style="1030" customWidth="1"/>
    <col min="8957" max="8957" width="16.5703125" style="1030" customWidth="1"/>
    <col min="8958" max="8958" width="14.7109375" style="1030" customWidth="1"/>
    <col min="8959" max="8959" width="25.85546875" style="1030" customWidth="1"/>
    <col min="8960" max="9209" width="11.5703125" style="1030"/>
    <col min="9210" max="9210" width="9" style="1030" customWidth="1"/>
    <col min="9211" max="9211" width="65.28515625" style="1030" customWidth="1"/>
    <col min="9212" max="9212" width="14.85546875" style="1030" customWidth="1"/>
    <col min="9213" max="9213" width="16.5703125" style="1030" customWidth="1"/>
    <col min="9214" max="9214" width="14.7109375" style="1030" customWidth="1"/>
    <col min="9215" max="9215" width="25.85546875" style="1030" customWidth="1"/>
    <col min="9216" max="9465" width="11.5703125" style="1030"/>
    <col min="9466" max="9466" width="9" style="1030" customWidth="1"/>
    <col min="9467" max="9467" width="65.28515625" style="1030" customWidth="1"/>
    <col min="9468" max="9468" width="14.85546875" style="1030" customWidth="1"/>
    <col min="9469" max="9469" width="16.5703125" style="1030" customWidth="1"/>
    <col min="9470" max="9470" width="14.7109375" style="1030" customWidth="1"/>
    <col min="9471" max="9471" width="25.85546875" style="1030" customWidth="1"/>
    <col min="9472" max="9721" width="11.5703125" style="1030"/>
    <col min="9722" max="9722" width="9" style="1030" customWidth="1"/>
    <col min="9723" max="9723" width="65.28515625" style="1030" customWidth="1"/>
    <col min="9724" max="9724" width="14.85546875" style="1030" customWidth="1"/>
    <col min="9725" max="9725" width="16.5703125" style="1030" customWidth="1"/>
    <col min="9726" max="9726" width="14.7109375" style="1030" customWidth="1"/>
    <col min="9727" max="9727" width="25.85546875" style="1030" customWidth="1"/>
    <col min="9728" max="9977" width="11.5703125" style="1030"/>
    <col min="9978" max="9978" width="9" style="1030" customWidth="1"/>
    <col min="9979" max="9979" width="65.28515625" style="1030" customWidth="1"/>
    <col min="9980" max="9980" width="14.85546875" style="1030" customWidth="1"/>
    <col min="9981" max="9981" width="16.5703125" style="1030" customWidth="1"/>
    <col min="9982" max="9982" width="14.7109375" style="1030" customWidth="1"/>
    <col min="9983" max="9983" width="25.85546875" style="1030" customWidth="1"/>
    <col min="9984" max="10233" width="11.5703125" style="1030"/>
    <col min="10234" max="10234" width="9" style="1030" customWidth="1"/>
    <col min="10235" max="10235" width="65.28515625" style="1030" customWidth="1"/>
    <col min="10236" max="10236" width="14.85546875" style="1030" customWidth="1"/>
    <col min="10237" max="10237" width="16.5703125" style="1030" customWidth="1"/>
    <col min="10238" max="10238" width="14.7109375" style="1030" customWidth="1"/>
    <col min="10239" max="10239" width="25.85546875" style="1030" customWidth="1"/>
    <col min="10240" max="10489" width="11.5703125" style="1030"/>
    <col min="10490" max="10490" width="9" style="1030" customWidth="1"/>
    <col min="10491" max="10491" width="65.28515625" style="1030" customWidth="1"/>
    <col min="10492" max="10492" width="14.85546875" style="1030" customWidth="1"/>
    <col min="10493" max="10493" width="16.5703125" style="1030" customWidth="1"/>
    <col min="10494" max="10494" width="14.7109375" style="1030" customWidth="1"/>
    <col min="10495" max="10495" width="25.85546875" style="1030" customWidth="1"/>
    <col min="10496" max="10745" width="11.5703125" style="1030"/>
    <col min="10746" max="10746" width="9" style="1030" customWidth="1"/>
    <col min="10747" max="10747" width="65.28515625" style="1030" customWidth="1"/>
    <col min="10748" max="10748" width="14.85546875" style="1030" customWidth="1"/>
    <col min="10749" max="10749" width="16.5703125" style="1030" customWidth="1"/>
    <col min="10750" max="10750" width="14.7109375" style="1030" customWidth="1"/>
    <col min="10751" max="10751" width="25.85546875" style="1030" customWidth="1"/>
    <col min="10752" max="11001" width="11.5703125" style="1030"/>
    <col min="11002" max="11002" width="9" style="1030" customWidth="1"/>
    <col min="11003" max="11003" width="65.28515625" style="1030" customWidth="1"/>
    <col min="11004" max="11004" width="14.85546875" style="1030" customWidth="1"/>
    <col min="11005" max="11005" width="16.5703125" style="1030" customWidth="1"/>
    <col min="11006" max="11006" width="14.7109375" style="1030" customWidth="1"/>
    <col min="11007" max="11007" width="25.85546875" style="1030" customWidth="1"/>
    <col min="11008" max="11257" width="11.5703125" style="1030"/>
    <col min="11258" max="11258" width="9" style="1030" customWidth="1"/>
    <col min="11259" max="11259" width="65.28515625" style="1030" customWidth="1"/>
    <col min="11260" max="11260" width="14.85546875" style="1030" customWidth="1"/>
    <col min="11261" max="11261" width="16.5703125" style="1030" customWidth="1"/>
    <col min="11262" max="11262" width="14.7109375" style="1030" customWidth="1"/>
    <col min="11263" max="11263" width="25.85546875" style="1030" customWidth="1"/>
    <col min="11264" max="11513" width="11.5703125" style="1030"/>
    <col min="11514" max="11514" width="9" style="1030" customWidth="1"/>
    <col min="11515" max="11515" width="65.28515625" style="1030" customWidth="1"/>
    <col min="11516" max="11516" width="14.85546875" style="1030" customWidth="1"/>
    <col min="11517" max="11517" width="16.5703125" style="1030" customWidth="1"/>
    <col min="11518" max="11518" width="14.7109375" style="1030" customWidth="1"/>
    <col min="11519" max="11519" width="25.85546875" style="1030" customWidth="1"/>
    <col min="11520" max="11769" width="11.5703125" style="1030"/>
    <col min="11770" max="11770" width="9" style="1030" customWidth="1"/>
    <col min="11771" max="11771" width="65.28515625" style="1030" customWidth="1"/>
    <col min="11772" max="11772" width="14.85546875" style="1030" customWidth="1"/>
    <col min="11773" max="11773" width="16.5703125" style="1030" customWidth="1"/>
    <col min="11774" max="11774" width="14.7109375" style="1030" customWidth="1"/>
    <col min="11775" max="11775" width="25.85546875" style="1030" customWidth="1"/>
    <col min="11776" max="12025" width="11.5703125" style="1030"/>
    <col min="12026" max="12026" width="9" style="1030" customWidth="1"/>
    <col min="12027" max="12027" width="65.28515625" style="1030" customWidth="1"/>
    <col min="12028" max="12028" width="14.85546875" style="1030" customWidth="1"/>
    <col min="12029" max="12029" width="16.5703125" style="1030" customWidth="1"/>
    <col min="12030" max="12030" width="14.7109375" style="1030" customWidth="1"/>
    <col min="12031" max="12031" width="25.85546875" style="1030" customWidth="1"/>
    <col min="12032" max="12281" width="11.5703125" style="1030"/>
    <col min="12282" max="12282" width="9" style="1030" customWidth="1"/>
    <col min="12283" max="12283" width="65.28515625" style="1030" customWidth="1"/>
    <col min="12284" max="12284" width="14.85546875" style="1030" customWidth="1"/>
    <col min="12285" max="12285" width="16.5703125" style="1030" customWidth="1"/>
    <col min="12286" max="12286" width="14.7109375" style="1030" customWidth="1"/>
    <col min="12287" max="12287" width="25.85546875" style="1030" customWidth="1"/>
    <col min="12288" max="12537" width="11.5703125" style="1030"/>
    <col min="12538" max="12538" width="9" style="1030" customWidth="1"/>
    <col min="12539" max="12539" width="65.28515625" style="1030" customWidth="1"/>
    <col min="12540" max="12540" width="14.85546875" style="1030" customWidth="1"/>
    <col min="12541" max="12541" width="16.5703125" style="1030" customWidth="1"/>
    <col min="12542" max="12542" width="14.7109375" style="1030" customWidth="1"/>
    <col min="12543" max="12543" width="25.85546875" style="1030" customWidth="1"/>
    <col min="12544" max="12793" width="11.5703125" style="1030"/>
    <col min="12794" max="12794" width="9" style="1030" customWidth="1"/>
    <col min="12795" max="12795" width="65.28515625" style="1030" customWidth="1"/>
    <col min="12796" max="12796" width="14.85546875" style="1030" customWidth="1"/>
    <col min="12797" max="12797" width="16.5703125" style="1030" customWidth="1"/>
    <col min="12798" max="12798" width="14.7109375" style="1030" customWidth="1"/>
    <col min="12799" max="12799" width="25.85546875" style="1030" customWidth="1"/>
    <col min="12800" max="13049" width="11.5703125" style="1030"/>
    <col min="13050" max="13050" width="9" style="1030" customWidth="1"/>
    <col min="13051" max="13051" width="65.28515625" style="1030" customWidth="1"/>
    <col min="13052" max="13052" width="14.85546875" style="1030" customWidth="1"/>
    <col min="13053" max="13053" width="16.5703125" style="1030" customWidth="1"/>
    <col min="13054" max="13054" width="14.7109375" style="1030" customWidth="1"/>
    <col min="13055" max="13055" width="25.85546875" style="1030" customWidth="1"/>
    <col min="13056" max="13305" width="11.5703125" style="1030"/>
    <col min="13306" max="13306" width="9" style="1030" customWidth="1"/>
    <col min="13307" max="13307" width="65.28515625" style="1030" customWidth="1"/>
    <col min="13308" max="13308" width="14.85546875" style="1030" customWidth="1"/>
    <col min="13309" max="13309" width="16.5703125" style="1030" customWidth="1"/>
    <col min="13310" max="13310" width="14.7109375" style="1030" customWidth="1"/>
    <col min="13311" max="13311" width="25.85546875" style="1030" customWidth="1"/>
    <col min="13312" max="13561" width="11.5703125" style="1030"/>
    <col min="13562" max="13562" width="9" style="1030" customWidth="1"/>
    <col min="13563" max="13563" width="65.28515625" style="1030" customWidth="1"/>
    <col min="13564" max="13564" width="14.85546875" style="1030" customWidth="1"/>
    <col min="13565" max="13565" width="16.5703125" style="1030" customWidth="1"/>
    <col min="13566" max="13566" width="14.7109375" style="1030" customWidth="1"/>
    <col min="13567" max="13567" width="25.85546875" style="1030" customWidth="1"/>
    <col min="13568" max="13817" width="11.5703125" style="1030"/>
    <col min="13818" max="13818" width="9" style="1030" customWidth="1"/>
    <col min="13819" max="13819" width="65.28515625" style="1030" customWidth="1"/>
    <col min="13820" max="13820" width="14.85546875" style="1030" customWidth="1"/>
    <col min="13821" max="13821" width="16.5703125" style="1030" customWidth="1"/>
    <col min="13822" max="13822" width="14.7109375" style="1030" customWidth="1"/>
    <col min="13823" max="13823" width="25.85546875" style="1030" customWidth="1"/>
    <col min="13824" max="14073" width="11.5703125" style="1030"/>
    <col min="14074" max="14074" width="9" style="1030" customWidth="1"/>
    <col min="14075" max="14075" width="65.28515625" style="1030" customWidth="1"/>
    <col min="14076" max="14076" width="14.85546875" style="1030" customWidth="1"/>
    <col min="14077" max="14077" width="16.5703125" style="1030" customWidth="1"/>
    <col min="14078" max="14078" width="14.7109375" style="1030" customWidth="1"/>
    <col min="14079" max="14079" width="25.85546875" style="1030" customWidth="1"/>
    <col min="14080" max="14329" width="11.5703125" style="1030"/>
    <col min="14330" max="14330" width="9" style="1030" customWidth="1"/>
    <col min="14331" max="14331" width="65.28515625" style="1030" customWidth="1"/>
    <col min="14332" max="14332" width="14.85546875" style="1030" customWidth="1"/>
    <col min="14333" max="14333" width="16.5703125" style="1030" customWidth="1"/>
    <col min="14334" max="14334" width="14.7109375" style="1030" customWidth="1"/>
    <col min="14335" max="14335" width="25.85546875" style="1030" customWidth="1"/>
    <col min="14336" max="14585" width="11.5703125" style="1030"/>
    <col min="14586" max="14586" width="9" style="1030" customWidth="1"/>
    <col min="14587" max="14587" width="65.28515625" style="1030" customWidth="1"/>
    <col min="14588" max="14588" width="14.85546875" style="1030" customWidth="1"/>
    <col min="14589" max="14589" width="16.5703125" style="1030" customWidth="1"/>
    <col min="14590" max="14590" width="14.7109375" style="1030" customWidth="1"/>
    <col min="14591" max="14591" width="25.85546875" style="1030" customWidth="1"/>
    <col min="14592" max="14841" width="11.5703125" style="1030"/>
    <col min="14842" max="14842" width="9" style="1030" customWidth="1"/>
    <col min="14843" max="14843" width="65.28515625" style="1030" customWidth="1"/>
    <col min="14844" max="14844" width="14.85546875" style="1030" customWidth="1"/>
    <col min="14845" max="14845" width="16.5703125" style="1030" customWidth="1"/>
    <col min="14846" max="14846" width="14.7109375" style="1030" customWidth="1"/>
    <col min="14847" max="14847" width="25.85546875" style="1030" customWidth="1"/>
    <col min="14848" max="15097" width="11.5703125" style="1030"/>
    <col min="15098" max="15098" width="9" style="1030" customWidth="1"/>
    <col min="15099" max="15099" width="65.28515625" style="1030" customWidth="1"/>
    <col min="15100" max="15100" width="14.85546875" style="1030" customWidth="1"/>
    <col min="15101" max="15101" width="16.5703125" style="1030" customWidth="1"/>
    <col min="15102" max="15102" width="14.7109375" style="1030" customWidth="1"/>
    <col min="15103" max="15103" width="25.85546875" style="1030" customWidth="1"/>
    <col min="15104" max="15353" width="11.5703125" style="1030"/>
    <col min="15354" max="15354" width="9" style="1030" customWidth="1"/>
    <col min="15355" max="15355" width="65.28515625" style="1030" customWidth="1"/>
    <col min="15356" max="15356" width="14.85546875" style="1030" customWidth="1"/>
    <col min="15357" max="15357" width="16.5703125" style="1030" customWidth="1"/>
    <col min="15358" max="15358" width="14.7109375" style="1030" customWidth="1"/>
    <col min="15359" max="15359" width="25.85546875" style="1030" customWidth="1"/>
    <col min="15360" max="15609" width="11.5703125" style="1030"/>
    <col min="15610" max="15610" width="9" style="1030" customWidth="1"/>
    <col min="15611" max="15611" width="65.28515625" style="1030" customWidth="1"/>
    <col min="15612" max="15612" width="14.85546875" style="1030" customWidth="1"/>
    <col min="15613" max="15613" width="16.5703125" style="1030" customWidth="1"/>
    <col min="15614" max="15614" width="14.7109375" style="1030" customWidth="1"/>
    <col min="15615" max="15615" width="25.85546875" style="1030" customWidth="1"/>
    <col min="15616" max="15865" width="11.5703125" style="1030"/>
    <col min="15866" max="15866" width="9" style="1030" customWidth="1"/>
    <col min="15867" max="15867" width="65.28515625" style="1030" customWidth="1"/>
    <col min="15868" max="15868" width="14.85546875" style="1030" customWidth="1"/>
    <col min="15869" max="15869" width="16.5703125" style="1030" customWidth="1"/>
    <col min="15870" max="15870" width="14.7109375" style="1030" customWidth="1"/>
    <col min="15871" max="15871" width="25.85546875" style="1030" customWidth="1"/>
    <col min="15872" max="16121" width="11.5703125" style="1030"/>
    <col min="16122" max="16122" width="9" style="1030" customWidth="1"/>
    <col min="16123" max="16123" width="65.28515625" style="1030" customWidth="1"/>
    <col min="16124" max="16124" width="14.85546875" style="1030" customWidth="1"/>
    <col min="16125" max="16125" width="16.5703125" style="1030" customWidth="1"/>
    <col min="16126" max="16126" width="14.7109375" style="1030" customWidth="1"/>
    <col min="16127" max="16127" width="25.85546875" style="1030" customWidth="1"/>
    <col min="16128" max="16384" width="11.5703125" style="1030"/>
  </cols>
  <sheetData>
    <row r="1" spans="1:2">
      <c r="A1" s="1314"/>
      <c r="B1" s="1314"/>
    </row>
    <row r="2" spans="1:2" ht="34.5" customHeight="1">
      <c r="A2" s="1035" t="s">
        <v>3251</v>
      </c>
      <c r="B2" s="1035" t="s">
        <v>3254</v>
      </c>
    </row>
    <row r="3" spans="1:2" ht="34.5" customHeight="1">
      <c r="A3" s="1031" t="s">
        <v>3255</v>
      </c>
      <c r="B3" s="1032">
        <v>225000</v>
      </c>
    </row>
    <row r="4" spans="1:2" ht="34.5" customHeight="1">
      <c r="A4" s="1031" t="s">
        <v>3258</v>
      </c>
      <c r="B4" s="1032">
        <v>2054155</v>
      </c>
    </row>
    <row r="5" spans="1:2" ht="34.5" customHeight="1">
      <c r="A5" s="1031" t="s">
        <v>3261</v>
      </c>
      <c r="B5" s="1032">
        <v>5670152</v>
      </c>
    </row>
    <row r="6" spans="1:2" ht="34.5" customHeight="1">
      <c r="A6" s="1031" t="s">
        <v>3265</v>
      </c>
      <c r="B6" s="1032">
        <v>10426501</v>
      </c>
    </row>
    <row r="7" spans="1:2" ht="34.5" customHeight="1">
      <c r="A7" s="1028" t="s">
        <v>3272</v>
      </c>
      <c r="B7" s="1029">
        <v>18375808</v>
      </c>
    </row>
    <row r="8" spans="1:2" ht="34.5" customHeight="1">
      <c r="A8" s="1028" t="s">
        <v>3273</v>
      </c>
      <c r="B8" s="1029">
        <v>3675161.6</v>
      </c>
    </row>
    <row r="9" spans="1:2" ht="34.5" customHeight="1">
      <c r="A9" s="1028" t="s">
        <v>3274</v>
      </c>
      <c r="B9" s="1029">
        <v>22050969.600000001</v>
      </c>
    </row>
    <row r="10" spans="1:2">
      <c r="B10" s="1030"/>
    </row>
    <row r="11" spans="1:2">
      <c r="B11" s="1033"/>
    </row>
    <row r="22" spans="2:2">
      <c r="B22" s="1034" t="s">
        <v>79</v>
      </c>
    </row>
  </sheetData>
  <mergeCells count="1">
    <mergeCell ref="A1:B1"/>
  </mergeCells>
  <printOptions horizontalCentered="1"/>
  <pageMargins left="0.70866141732283472" right="0.70866141732283472" top="0.39370078740157483" bottom="0.15748031496062992" header="0.31496062992125984" footer="0.31496062992125984"/>
  <pageSetup paperSize="9" scale="4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1334"/>
  <sheetViews>
    <sheetView view="pageBreakPreview" zoomScaleNormal="100" zoomScaleSheetLayoutView="100" workbookViewId="0">
      <selection activeCell="M18" sqref="M18"/>
    </sheetView>
  </sheetViews>
  <sheetFormatPr baseColWidth="10" defaultRowHeight="15.75"/>
  <cols>
    <col min="1" max="1" width="8.85546875" style="742" bestFit="1" customWidth="1"/>
    <col min="2" max="2" width="25.7109375" style="742" bestFit="1" customWidth="1"/>
    <col min="3" max="3" width="15.7109375" style="742" bestFit="1" customWidth="1"/>
    <col min="4" max="4" width="12.7109375" style="742" bestFit="1" customWidth="1"/>
    <col min="5" max="6" width="12.42578125" style="742" bestFit="1" customWidth="1"/>
    <col min="7" max="16384" width="11.42578125" style="742"/>
  </cols>
  <sheetData>
    <row r="1" spans="1:6">
      <c r="A1" s="1177" t="str">
        <f>+'hydro&gt;10km2'!A1:M1</f>
        <v>ETUDES DE CONSTRUCTION DE LA PISTE RELIANT DOUAR TIMITAR AU DOUAR LAMSAREH 
A LA COMMUNE OULED ALI YOUSSEF 
PROVINCE DE BOULEMANE</v>
      </c>
      <c r="B1" s="1177"/>
      <c r="C1" s="1177"/>
      <c r="D1" s="1177"/>
      <c r="E1" s="1177"/>
      <c r="F1" s="1177"/>
    </row>
    <row r="2" spans="1:6">
      <c r="A2" s="1177" t="e">
        <f>+_xlfn.SINGLE('hydro&gt;10km2'!#REF!)</f>
        <v>#REF!</v>
      </c>
      <c r="B2" s="1177"/>
      <c r="C2" s="1177"/>
      <c r="D2" s="1177"/>
      <c r="E2" s="1177"/>
      <c r="F2" s="1177"/>
    </row>
    <row r="3" spans="1:6">
      <c r="A3" s="1177" t="e">
        <f>+_xlfn.SINGLE('hydro&gt;10km2'!#REF!)</f>
        <v>#REF!</v>
      </c>
      <c r="B3" s="1177"/>
      <c r="C3" s="1177"/>
      <c r="D3" s="1177"/>
      <c r="E3" s="1177"/>
      <c r="F3" s="1177"/>
    </row>
    <row r="4" spans="1:6">
      <c r="A4" s="1177"/>
      <c r="B4" s="1177"/>
      <c r="C4" s="1177"/>
      <c r="D4" s="1177"/>
      <c r="E4" s="1177"/>
      <c r="F4" s="1177"/>
    </row>
    <row r="5" spans="1:6">
      <c r="A5" s="1177" t="str">
        <f>+'hydro&gt;10km2'!A3:M3</f>
        <v>PROJET D'EXECUTION</v>
      </c>
      <c r="B5" s="1177"/>
      <c r="C5" s="1177"/>
      <c r="D5" s="1177"/>
      <c r="E5" s="1177"/>
      <c r="F5" s="1177"/>
    </row>
    <row r="7" spans="1:6">
      <c r="A7" s="1315" t="s">
        <v>1462</v>
      </c>
      <c r="B7" s="1315"/>
      <c r="C7" s="1315"/>
      <c r="D7" s="1315"/>
      <c r="E7" s="1315"/>
      <c r="F7" s="1315"/>
    </row>
    <row r="8" spans="1:6">
      <c r="A8" s="744" t="s">
        <v>653</v>
      </c>
      <c r="B8" s="744" t="s">
        <v>654</v>
      </c>
      <c r="C8" s="744" t="s">
        <v>655</v>
      </c>
      <c r="D8" s="744" t="s">
        <v>656</v>
      </c>
      <c r="E8" s="744" t="s">
        <v>657</v>
      </c>
      <c r="F8" s="744" t="s">
        <v>658</v>
      </c>
    </row>
    <row r="9" spans="1:6">
      <c r="A9" s="745"/>
      <c r="B9" s="745"/>
      <c r="C9" s="745"/>
      <c r="D9" s="745" t="s">
        <v>3043</v>
      </c>
      <c r="E9" s="745" t="s">
        <v>659</v>
      </c>
      <c r="F9" s="745" t="s">
        <v>660</v>
      </c>
    </row>
    <row r="10" spans="1:6">
      <c r="A10" s="745" t="s">
        <v>661</v>
      </c>
      <c r="B10" s="745" t="s">
        <v>662</v>
      </c>
      <c r="C10" s="745" t="s">
        <v>663</v>
      </c>
      <c r="D10" s="745" t="s">
        <v>664</v>
      </c>
      <c r="E10" s="745" t="s">
        <v>79</v>
      </c>
      <c r="F10" s="745" t="s">
        <v>79</v>
      </c>
    </row>
    <row r="11" spans="1:6">
      <c r="A11" s="745"/>
      <c r="B11" s="745"/>
      <c r="C11" s="745"/>
      <c r="D11" s="745" t="s">
        <v>3044</v>
      </c>
      <c r="E11" s="745" t="s">
        <v>665</v>
      </c>
      <c r="F11" s="745" t="s">
        <v>666</v>
      </c>
    </row>
    <row r="12" spans="1:6">
      <c r="A12" s="745" t="s">
        <v>667</v>
      </c>
      <c r="B12" s="745" t="s">
        <v>668</v>
      </c>
      <c r="C12" s="745" t="s">
        <v>640</v>
      </c>
      <c r="D12" s="745"/>
      <c r="E12" s="745"/>
      <c r="F12" s="745"/>
    </row>
    <row r="13" spans="1:6">
      <c r="A13" s="745" t="s">
        <v>669</v>
      </c>
      <c r="B13" s="745" t="s">
        <v>670</v>
      </c>
      <c r="C13" s="745" t="s">
        <v>640</v>
      </c>
      <c r="D13" s="745"/>
      <c r="E13" s="745"/>
      <c r="F13" s="745"/>
    </row>
    <row r="14" spans="1:6">
      <c r="A14" s="745" t="s">
        <v>669</v>
      </c>
      <c r="B14" s="745" t="s">
        <v>671</v>
      </c>
      <c r="C14" s="745" t="s">
        <v>672</v>
      </c>
      <c r="D14" s="745"/>
      <c r="E14" s="745"/>
      <c r="F14" s="745"/>
    </row>
    <row r="15" spans="1:6">
      <c r="A15" s="745"/>
      <c r="B15" s="745"/>
      <c r="C15" s="745"/>
      <c r="D15" s="745" t="s">
        <v>3045</v>
      </c>
      <c r="E15" s="745" t="s">
        <v>673</v>
      </c>
      <c r="F15" s="745" t="s">
        <v>674</v>
      </c>
    </row>
    <row r="16" spans="1:6">
      <c r="A16" s="745" t="s">
        <v>661</v>
      </c>
      <c r="B16" s="745" t="s">
        <v>675</v>
      </c>
      <c r="C16" s="745" t="s">
        <v>676</v>
      </c>
      <c r="D16" s="745" t="s">
        <v>664</v>
      </c>
      <c r="E16" s="745" t="s">
        <v>79</v>
      </c>
      <c r="F16" s="745" t="s">
        <v>79</v>
      </c>
    </row>
    <row r="17" spans="1:6">
      <c r="A17" s="745"/>
      <c r="B17" s="745"/>
      <c r="C17" s="745"/>
      <c r="D17" s="745" t="s">
        <v>3046</v>
      </c>
      <c r="E17" s="745" t="s">
        <v>677</v>
      </c>
      <c r="F17" s="745" t="s">
        <v>678</v>
      </c>
    </row>
    <row r="18" spans="1:6">
      <c r="A18" s="745" t="s">
        <v>667</v>
      </c>
      <c r="B18" s="745" t="s">
        <v>679</v>
      </c>
      <c r="C18" s="745" t="s">
        <v>640</v>
      </c>
      <c r="D18" s="745"/>
      <c r="E18" s="745"/>
      <c r="F18" s="745"/>
    </row>
    <row r="19" spans="1:6">
      <c r="A19" s="745" t="s">
        <v>669</v>
      </c>
      <c r="B19" s="745" t="s">
        <v>680</v>
      </c>
      <c r="C19" s="745" t="s">
        <v>640</v>
      </c>
      <c r="D19" s="745"/>
      <c r="E19" s="745"/>
      <c r="F19" s="745"/>
    </row>
    <row r="20" spans="1:6">
      <c r="A20" s="745" t="s">
        <v>669</v>
      </c>
      <c r="B20" s="745" t="s">
        <v>681</v>
      </c>
      <c r="C20" s="745" t="s">
        <v>682</v>
      </c>
      <c r="D20" s="745"/>
      <c r="E20" s="745"/>
      <c r="F20" s="745"/>
    </row>
    <row r="21" spans="1:6">
      <c r="A21" s="745"/>
      <c r="B21" s="745"/>
      <c r="C21" s="745"/>
      <c r="D21" s="745" t="s">
        <v>3047</v>
      </c>
      <c r="E21" s="745" t="s">
        <v>683</v>
      </c>
      <c r="F21" s="745" t="s">
        <v>684</v>
      </c>
    </row>
    <row r="22" spans="1:6">
      <c r="A22" s="745" t="s">
        <v>661</v>
      </c>
      <c r="B22" s="745" t="s">
        <v>685</v>
      </c>
      <c r="C22" s="745" t="s">
        <v>686</v>
      </c>
      <c r="D22" s="745" t="s">
        <v>664</v>
      </c>
      <c r="E22" s="745" t="s">
        <v>79</v>
      </c>
      <c r="F22" s="745" t="s">
        <v>79</v>
      </c>
    </row>
    <row r="23" spans="1:6">
      <c r="A23" s="745"/>
      <c r="B23" s="745"/>
      <c r="C23" s="745"/>
      <c r="D23" s="745" t="s">
        <v>3048</v>
      </c>
      <c r="E23" s="745" t="s">
        <v>687</v>
      </c>
      <c r="F23" s="745" t="s">
        <v>688</v>
      </c>
    </row>
    <row r="24" spans="1:6">
      <c r="A24" s="745" t="s">
        <v>667</v>
      </c>
      <c r="B24" s="745" t="s">
        <v>689</v>
      </c>
      <c r="C24" s="745" t="s">
        <v>640</v>
      </c>
      <c r="D24" s="745"/>
      <c r="E24" s="745"/>
      <c r="F24" s="745"/>
    </row>
    <row r="25" spans="1:6">
      <c r="A25" s="745" t="s">
        <v>669</v>
      </c>
      <c r="B25" s="745" t="s">
        <v>690</v>
      </c>
      <c r="C25" s="745" t="s">
        <v>640</v>
      </c>
      <c r="D25" s="745"/>
      <c r="E25" s="745"/>
      <c r="F25" s="745"/>
    </row>
    <row r="26" spans="1:6">
      <c r="A26" s="745" t="s">
        <v>669</v>
      </c>
      <c r="B26" s="745" t="s">
        <v>691</v>
      </c>
      <c r="C26" s="745" t="s">
        <v>692</v>
      </c>
      <c r="D26" s="745"/>
      <c r="E26" s="745"/>
      <c r="F26" s="745"/>
    </row>
    <row r="27" spans="1:6">
      <c r="A27" s="745"/>
      <c r="B27" s="745"/>
      <c r="C27" s="745"/>
      <c r="D27" s="745" t="s">
        <v>3049</v>
      </c>
      <c r="E27" s="745" t="s">
        <v>693</v>
      </c>
      <c r="F27" s="745" t="s">
        <v>694</v>
      </c>
    </row>
    <row r="28" spans="1:6">
      <c r="A28" s="745" t="s">
        <v>661</v>
      </c>
      <c r="B28" s="745" t="s">
        <v>695</v>
      </c>
      <c r="C28" s="745" t="s">
        <v>696</v>
      </c>
      <c r="D28" s="745" t="s">
        <v>664</v>
      </c>
      <c r="E28" s="745" t="s">
        <v>79</v>
      </c>
      <c r="F28" s="745" t="s">
        <v>79</v>
      </c>
    </row>
    <row r="29" spans="1:6">
      <c r="A29" s="745"/>
      <c r="B29" s="745"/>
      <c r="C29" s="745"/>
      <c r="D29" s="745" t="s">
        <v>3050</v>
      </c>
      <c r="E29" s="745" t="s">
        <v>697</v>
      </c>
      <c r="F29" s="745" t="s">
        <v>698</v>
      </c>
    </row>
    <row r="30" spans="1:6">
      <c r="A30" s="745" t="s">
        <v>667</v>
      </c>
      <c r="B30" s="745" t="s">
        <v>699</v>
      </c>
      <c r="C30" s="745" t="s">
        <v>640</v>
      </c>
      <c r="D30" s="745"/>
      <c r="E30" s="745"/>
      <c r="F30" s="745"/>
    </row>
    <row r="31" spans="1:6">
      <c r="A31" s="745" t="s">
        <v>669</v>
      </c>
      <c r="B31" s="745" t="s">
        <v>700</v>
      </c>
      <c r="C31" s="745" t="s">
        <v>640</v>
      </c>
      <c r="D31" s="745"/>
      <c r="E31" s="745"/>
      <c r="F31" s="745"/>
    </row>
    <row r="32" spans="1:6">
      <c r="A32" s="745" t="s">
        <v>669</v>
      </c>
      <c r="B32" s="745" t="s">
        <v>701</v>
      </c>
      <c r="C32" s="745" t="s">
        <v>702</v>
      </c>
      <c r="D32" s="745"/>
      <c r="E32" s="745"/>
      <c r="F32" s="745"/>
    </row>
    <row r="33" spans="1:6">
      <c r="A33" s="745"/>
      <c r="B33" s="745"/>
      <c r="C33" s="745"/>
      <c r="D33" s="745" t="s">
        <v>3051</v>
      </c>
      <c r="E33" s="745" t="s">
        <v>703</v>
      </c>
      <c r="F33" s="745" t="s">
        <v>704</v>
      </c>
    </row>
    <row r="34" spans="1:6">
      <c r="A34" s="745" t="s">
        <v>661</v>
      </c>
      <c r="B34" s="745" t="s">
        <v>705</v>
      </c>
      <c r="C34" s="745" t="s">
        <v>706</v>
      </c>
      <c r="D34" s="745" t="s">
        <v>664</v>
      </c>
      <c r="E34" s="745" t="s">
        <v>79</v>
      </c>
      <c r="F34" s="745" t="s">
        <v>79</v>
      </c>
    </row>
    <row r="35" spans="1:6">
      <c r="A35" s="745"/>
      <c r="B35" s="745"/>
      <c r="C35" s="745"/>
      <c r="D35" s="745" t="s">
        <v>3052</v>
      </c>
      <c r="E35" s="745" t="s">
        <v>707</v>
      </c>
      <c r="F35" s="745" t="s">
        <v>708</v>
      </c>
    </row>
    <row r="36" spans="1:6">
      <c r="A36" s="745" t="s">
        <v>667</v>
      </c>
      <c r="B36" s="745" t="s">
        <v>709</v>
      </c>
      <c r="C36" s="745" t="s">
        <v>640</v>
      </c>
      <c r="D36" s="745"/>
      <c r="E36" s="745"/>
      <c r="F36" s="745"/>
    </row>
    <row r="37" spans="1:6">
      <c r="A37" s="745" t="s">
        <v>669</v>
      </c>
      <c r="B37" s="745" t="s">
        <v>710</v>
      </c>
      <c r="C37" s="745" t="s">
        <v>640</v>
      </c>
      <c r="D37" s="745"/>
      <c r="E37" s="745"/>
      <c r="F37" s="745"/>
    </row>
    <row r="38" spans="1:6">
      <c r="A38" s="745" t="s">
        <v>669</v>
      </c>
      <c r="B38" s="745" t="s">
        <v>711</v>
      </c>
      <c r="C38" s="745" t="s">
        <v>712</v>
      </c>
      <c r="D38" s="745"/>
      <c r="E38" s="745"/>
      <c r="F38" s="745"/>
    </row>
    <row r="39" spans="1:6">
      <c r="A39" s="745"/>
      <c r="B39" s="745"/>
      <c r="C39" s="745"/>
      <c r="D39" s="745" t="s">
        <v>3053</v>
      </c>
      <c r="E39" s="745" t="s">
        <v>713</v>
      </c>
      <c r="F39" s="745" t="s">
        <v>714</v>
      </c>
    </row>
    <row r="40" spans="1:6">
      <c r="A40" s="745" t="s">
        <v>661</v>
      </c>
      <c r="B40" s="745" t="s">
        <v>715</v>
      </c>
      <c r="C40" s="745" t="s">
        <v>716</v>
      </c>
      <c r="D40" s="745" t="s">
        <v>664</v>
      </c>
      <c r="E40" s="745" t="s">
        <v>79</v>
      </c>
      <c r="F40" s="745" t="s">
        <v>79</v>
      </c>
    </row>
    <row r="41" spans="1:6">
      <c r="A41" s="745"/>
      <c r="B41" s="745"/>
      <c r="C41" s="745"/>
      <c r="D41" s="745" t="s">
        <v>3054</v>
      </c>
      <c r="E41" s="745" t="s">
        <v>717</v>
      </c>
      <c r="F41" s="745" t="s">
        <v>718</v>
      </c>
    </row>
    <row r="42" spans="1:6">
      <c r="A42" s="745" t="s">
        <v>667</v>
      </c>
      <c r="B42" s="745" t="s">
        <v>719</v>
      </c>
      <c r="C42" s="745" t="s">
        <v>640</v>
      </c>
      <c r="D42" s="745"/>
      <c r="E42" s="745"/>
      <c r="F42" s="745"/>
    </row>
    <row r="43" spans="1:6">
      <c r="A43" s="745" t="s">
        <v>669</v>
      </c>
      <c r="B43" s="745" t="s">
        <v>720</v>
      </c>
      <c r="C43" s="745" t="s">
        <v>640</v>
      </c>
      <c r="D43" s="745"/>
      <c r="E43" s="745"/>
      <c r="F43" s="745"/>
    </row>
    <row r="44" spans="1:6">
      <c r="A44" s="745" t="s">
        <v>669</v>
      </c>
      <c r="B44" s="745" t="s">
        <v>721</v>
      </c>
      <c r="C44" s="745" t="s">
        <v>722</v>
      </c>
      <c r="D44" s="745"/>
      <c r="E44" s="745"/>
      <c r="F44" s="745"/>
    </row>
    <row r="45" spans="1:6">
      <c r="A45" s="745"/>
      <c r="B45" s="745"/>
      <c r="C45" s="745"/>
      <c r="D45" s="745" t="s">
        <v>3055</v>
      </c>
      <c r="E45" s="745" t="s">
        <v>723</v>
      </c>
      <c r="F45" s="745" t="s">
        <v>724</v>
      </c>
    </row>
    <row r="46" spans="1:6">
      <c r="A46" s="745" t="s">
        <v>661</v>
      </c>
      <c r="B46" s="745" t="s">
        <v>725</v>
      </c>
      <c r="C46" s="745" t="s">
        <v>726</v>
      </c>
      <c r="D46" s="745" t="s">
        <v>664</v>
      </c>
      <c r="E46" s="745" t="s">
        <v>79</v>
      </c>
      <c r="F46" s="745" t="s">
        <v>79</v>
      </c>
    </row>
    <row r="47" spans="1:6">
      <c r="A47" s="745"/>
      <c r="B47" s="745"/>
      <c r="C47" s="745"/>
      <c r="D47" s="745" t="s">
        <v>3056</v>
      </c>
      <c r="E47" s="745" t="s">
        <v>727</v>
      </c>
      <c r="F47" s="745" t="s">
        <v>728</v>
      </c>
    </row>
    <row r="48" spans="1:6">
      <c r="A48" s="745" t="s">
        <v>667</v>
      </c>
      <c r="B48" s="745" t="s">
        <v>729</v>
      </c>
      <c r="C48" s="745" t="s">
        <v>640</v>
      </c>
      <c r="D48" s="745"/>
      <c r="E48" s="745"/>
      <c r="F48" s="745"/>
    </row>
    <row r="49" spans="1:6">
      <c r="A49" s="745" t="s">
        <v>669</v>
      </c>
      <c r="B49" s="745" t="s">
        <v>730</v>
      </c>
      <c r="C49" s="745" t="s">
        <v>640</v>
      </c>
      <c r="D49" s="745"/>
      <c r="E49" s="745"/>
      <c r="F49" s="745"/>
    </row>
    <row r="50" spans="1:6">
      <c r="A50" s="745" t="s">
        <v>669</v>
      </c>
      <c r="B50" s="745" t="s">
        <v>731</v>
      </c>
      <c r="C50" s="745" t="s">
        <v>732</v>
      </c>
      <c r="D50" s="745"/>
      <c r="E50" s="745"/>
      <c r="F50" s="745"/>
    </row>
    <row r="51" spans="1:6">
      <c r="A51" s="745"/>
      <c r="B51" s="745"/>
      <c r="C51" s="745"/>
      <c r="D51" s="745" t="s">
        <v>3057</v>
      </c>
      <c r="E51" s="745" t="s">
        <v>733</v>
      </c>
      <c r="F51" s="745" t="s">
        <v>734</v>
      </c>
    </row>
    <row r="52" spans="1:6">
      <c r="A52" s="745" t="s">
        <v>661</v>
      </c>
      <c r="B52" s="745" t="s">
        <v>735</v>
      </c>
      <c r="C52" s="745" t="s">
        <v>736</v>
      </c>
      <c r="D52" s="745" t="s">
        <v>664</v>
      </c>
      <c r="E52" s="745" t="s">
        <v>79</v>
      </c>
      <c r="F52" s="745" t="s">
        <v>79</v>
      </c>
    </row>
    <row r="53" spans="1:6">
      <c r="A53" s="745"/>
      <c r="B53" s="745"/>
      <c r="C53" s="745"/>
      <c r="D53" s="745" t="s">
        <v>3058</v>
      </c>
      <c r="E53" s="745" t="s">
        <v>737</v>
      </c>
      <c r="F53" s="745" t="s">
        <v>738</v>
      </c>
    </row>
    <row r="54" spans="1:6">
      <c r="A54" s="745" t="s">
        <v>667</v>
      </c>
      <c r="B54" s="745" t="s">
        <v>739</v>
      </c>
      <c r="C54" s="745" t="s">
        <v>640</v>
      </c>
      <c r="D54" s="745"/>
      <c r="E54" s="745"/>
      <c r="F54" s="745"/>
    </row>
    <row r="55" spans="1:6">
      <c r="A55" s="745" t="s">
        <v>669</v>
      </c>
      <c r="B55" s="745" t="s">
        <v>740</v>
      </c>
      <c r="C55" s="745" t="s">
        <v>640</v>
      </c>
      <c r="D55" s="745"/>
      <c r="E55" s="745"/>
      <c r="F55" s="745"/>
    </row>
    <row r="56" spans="1:6">
      <c r="A56" s="745" t="s">
        <v>669</v>
      </c>
      <c r="B56" s="745" t="s">
        <v>741</v>
      </c>
      <c r="C56" s="745" t="s">
        <v>742</v>
      </c>
      <c r="D56" s="745"/>
      <c r="E56" s="745"/>
      <c r="F56" s="745"/>
    </row>
    <row r="57" spans="1:6">
      <c r="A57" s="745"/>
      <c r="B57" s="745"/>
      <c r="C57" s="745"/>
      <c r="D57" s="745" t="s">
        <v>3059</v>
      </c>
      <c r="E57" s="745" t="s">
        <v>743</v>
      </c>
      <c r="F57" s="745" t="s">
        <v>744</v>
      </c>
    </row>
    <row r="58" spans="1:6">
      <c r="A58" s="745" t="s">
        <v>661</v>
      </c>
      <c r="B58" s="745" t="s">
        <v>745</v>
      </c>
      <c r="C58" s="745" t="s">
        <v>746</v>
      </c>
      <c r="D58" s="745" t="s">
        <v>664</v>
      </c>
      <c r="E58" s="745" t="s">
        <v>79</v>
      </c>
      <c r="F58" s="745" t="s">
        <v>79</v>
      </c>
    </row>
    <row r="59" spans="1:6">
      <c r="A59" s="745"/>
      <c r="B59" s="745"/>
      <c r="C59" s="745"/>
      <c r="D59" s="745" t="s">
        <v>3060</v>
      </c>
      <c r="E59" s="745" t="s">
        <v>747</v>
      </c>
      <c r="F59" s="745" t="s">
        <v>748</v>
      </c>
    </row>
    <row r="60" spans="1:6">
      <c r="A60" s="745" t="s">
        <v>667</v>
      </c>
      <c r="B60" s="745" t="s">
        <v>749</v>
      </c>
      <c r="C60" s="745" t="s">
        <v>640</v>
      </c>
      <c r="D60" s="745"/>
      <c r="E60" s="745"/>
      <c r="F60" s="745"/>
    </row>
    <row r="61" spans="1:6">
      <c r="A61" s="745" t="s">
        <v>669</v>
      </c>
      <c r="B61" s="745" t="s">
        <v>750</v>
      </c>
      <c r="C61" s="745" t="s">
        <v>640</v>
      </c>
      <c r="D61" s="745"/>
      <c r="E61" s="745"/>
      <c r="F61" s="745"/>
    </row>
    <row r="62" spans="1:6">
      <c r="A62" s="745" t="s">
        <v>669</v>
      </c>
      <c r="B62" s="745" t="s">
        <v>751</v>
      </c>
      <c r="C62" s="745" t="s">
        <v>752</v>
      </c>
      <c r="D62" s="745"/>
      <c r="E62" s="745"/>
      <c r="F62" s="745"/>
    </row>
    <row r="63" spans="1:6">
      <c r="A63" s="745"/>
      <c r="B63" s="745"/>
      <c r="C63" s="745"/>
      <c r="D63" s="745" t="s">
        <v>3061</v>
      </c>
      <c r="E63" s="745" t="s">
        <v>753</v>
      </c>
      <c r="F63" s="745" t="s">
        <v>754</v>
      </c>
    </row>
    <row r="64" spans="1:6">
      <c r="A64" s="745" t="s">
        <v>661</v>
      </c>
      <c r="B64" s="745" t="s">
        <v>755</v>
      </c>
      <c r="C64" s="745" t="s">
        <v>756</v>
      </c>
      <c r="D64" s="745" t="s">
        <v>664</v>
      </c>
      <c r="E64" s="745" t="s">
        <v>79</v>
      </c>
      <c r="F64" s="745" t="s">
        <v>79</v>
      </c>
    </row>
    <row r="65" spans="1:6">
      <c r="A65" s="745"/>
      <c r="B65" s="745"/>
      <c r="C65" s="745"/>
      <c r="D65" s="745" t="s">
        <v>3062</v>
      </c>
      <c r="E65" s="745" t="s">
        <v>757</v>
      </c>
      <c r="F65" s="745" t="s">
        <v>758</v>
      </c>
    </row>
    <row r="66" spans="1:6">
      <c r="A66" s="745" t="s">
        <v>667</v>
      </c>
      <c r="B66" s="745" t="s">
        <v>759</v>
      </c>
      <c r="C66" s="745" t="s">
        <v>640</v>
      </c>
      <c r="D66" s="745"/>
      <c r="E66" s="745"/>
      <c r="F66" s="745"/>
    </row>
    <row r="67" spans="1:6">
      <c r="A67" s="745" t="s">
        <v>669</v>
      </c>
      <c r="B67" s="745" t="s">
        <v>760</v>
      </c>
      <c r="C67" s="745" t="s">
        <v>640</v>
      </c>
      <c r="D67" s="745"/>
      <c r="E67" s="745"/>
      <c r="F67" s="745"/>
    </row>
    <row r="68" spans="1:6">
      <c r="A68" s="745" t="s">
        <v>669</v>
      </c>
      <c r="B68" s="745" t="s">
        <v>761</v>
      </c>
      <c r="C68" s="745" t="s">
        <v>762</v>
      </c>
      <c r="D68" s="745"/>
      <c r="E68" s="745"/>
      <c r="F68" s="745"/>
    </row>
    <row r="69" spans="1:6">
      <c r="A69" s="745"/>
      <c r="B69" s="745"/>
      <c r="C69" s="745"/>
      <c r="D69" s="745" t="s">
        <v>3063</v>
      </c>
      <c r="E69" s="745" t="s">
        <v>763</v>
      </c>
      <c r="F69" s="745" t="s">
        <v>764</v>
      </c>
    </row>
    <row r="70" spans="1:6">
      <c r="A70" s="745" t="s">
        <v>661</v>
      </c>
      <c r="B70" s="745" t="s">
        <v>765</v>
      </c>
      <c r="C70" s="745" t="s">
        <v>766</v>
      </c>
      <c r="D70" s="745" t="s">
        <v>664</v>
      </c>
      <c r="E70" s="745" t="s">
        <v>79</v>
      </c>
      <c r="F70" s="745" t="s">
        <v>79</v>
      </c>
    </row>
    <row r="71" spans="1:6">
      <c r="A71" s="745"/>
      <c r="B71" s="745"/>
      <c r="C71" s="745"/>
      <c r="D71" s="745" t="s">
        <v>3064</v>
      </c>
      <c r="E71" s="745" t="s">
        <v>767</v>
      </c>
      <c r="F71" s="745" t="s">
        <v>768</v>
      </c>
    </row>
    <row r="72" spans="1:6">
      <c r="A72" s="745" t="s">
        <v>667</v>
      </c>
      <c r="B72" s="745" t="s">
        <v>769</v>
      </c>
      <c r="C72" s="745" t="s">
        <v>640</v>
      </c>
      <c r="D72" s="745"/>
      <c r="E72" s="745"/>
      <c r="F72" s="745"/>
    </row>
    <row r="73" spans="1:6">
      <c r="A73" s="745" t="s">
        <v>669</v>
      </c>
      <c r="B73" s="745" t="s">
        <v>770</v>
      </c>
      <c r="C73" s="745" t="s">
        <v>640</v>
      </c>
      <c r="D73" s="745"/>
      <c r="E73" s="745"/>
      <c r="F73" s="745"/>
    </row>
    <row r="74" spans="1:6">
      <c r="A74" s="745" t="s">
        <v>669</v>
      </c>
      <c r="B74" s="745" t="s">
        <v>731</v>
      </c>
      <c r="C74" s="745" t="s">
        <v>771</v>
      </c>
      <c r="D74" s="745"/>
      <c r="E74" s="745"/>
      <c r="F74" s="745"/>
    </row>
    <row r="75" spans="1:6">
      <c r="A75" s="745"/>
      <c r="B75" s="745"/>
      <c r="C75" s="745"/>
      <c r="D75" s="745" t="s">
        <v>3065</v>
      </c>
      <c r="E75" s="745" t="s">
        <v>772</v>
      </c>
      <c r="F75" s="745" t="s">
        <v>773</v>
      </c>
    </row>
    <row r="76" spans="1:6">
      <c r="A76" s="745" t="s">
        <v>661</v>
      </c>
      <c r="B76" s="745" t="s">
        <v>774</v>
      </c>
      <c r="C76" s="745" t="s">
        <v>775</v>
      </c>
      <c r="D76" s="745" t="s">
        <v>664</v>
      </c>
      <c r="E76" s="745" t="s">
        <v>79</v>
      </c>
      <c r="F76" s="745" t="s">
        <v>79</v>
      </c>
    </row>
    <row r="77" spans="1:6">
      <c r="A77" s="745"/>
      <c r="B77" s="745"/>
      <c r="C77" s="745"/>
      <c r="D77" s="745" t="s">
        <v>3066</v>
      </c>
      <c r="E77" s="745" t="s">
        <v>776</v>
      </c>
      <c r="F77" s="745" t="s">
        <v>777</v>
      </c>
    </row>
    <row r="78" spans="1:6">
      <c r="A78" s="745" t="s">
        <v>667</v>
      </c>
      <c r="B78" s="745" t="s">
        <v>778</v>
      </c>
      <c r="C78" s="745" t="s">
        <v>640</v>
      </c>
      <c r="D78" s="745"/>
      <c r="E78" s="745"/>
      <c r="F78" s="745"/>
    </row>
    <row r="79" spans="1:6">
      <c r="A79" s="745" t="s">
        <v>669</v>
      </c>
      <c r="B79" s="745" t="s">
        <v>779</v>
      </c>
      <c r="C79" s="745" t="s">
        <v>640</v>
      </c>
      <c r="D79" s="745"/>
      <c r="E79" s="745"/>
      <c r="F79" s="745"/>
    </row>
    <row r="80" spans="1:6">
      <c r="A80" s="745" t="s">
        <v>669</v>
      </c>
      <c r="B80" s="745" t="s">
        <v>780</v>
      </c>
      <c r="C80" s="745" t="s">
        <v>781</v>
      </c>
      <c r="D80" s="745"/>
      <c r="E80" s="745"/>
      <c r="F80" s="745"/>
    </row>
    <row r="81" spans="1:6">
      <c r="A81" s="745"/>
      <c r="B81" s="745"/>
      <c r="C81" s="745"/>
      <c r="D81" s="745" t="s">
        <v>3067</v>
      </c>
      <c r="E81" s="745" t="s">
        <v>782</v>
      </c>
      <c r="F81" s="745" t="s">
        <v>783</v>
      </c>
    </row>
    <row r="82" spans="1:6">
      <c r="A82" s="745" t="s">
        <v>661</v>
      </c>
      <c r="B82" s="745" t="s">
        <v>784</v>
      </c>
      <c r="C82" s="745" t="s">
        <v>785</v>
      </c>
      <c r="D82" s="745" t="s">
        <v>664</v>
      </c>
      <c r="E82" s="745" t="s">
        <v>79</v>
      </c>
      <c r="F82" s="745" t="s">
        <v>79</v>
      </c>
    </row>
    <row r="83" spans="1:6">
      <c r="A83" s="745"/>
      <c r="B83" s="745"/>
      <c r="C83" s="745"/>
      <c r="D83" s="745" t="s">
        <v>3068</v>
      </c>
      <c r="E83" s="745" t="s">
        <v>786</v>
      </c>
      <c r="F83" s="745" t="s">
        <v>787</v>
      </c>
    </row>
    <row r="84" spans="1:6">
      <c r="A84" s="745" t="s">
        <v>667</v>
      </c>
      <c r="B84" s="745" t="s">
        <v>788</v>
      </c>
      <c r="C84" s="745" t="s">
        <v>640</v>
      </c>
      <c r="D84" s="745"/>
      <c r="E84" s="745"/>
      <c r="F84" s="745"/>
    </row>
    <row r="85" spans="1:6">
      <c r="A85" s="745" t="s">
        <v>669</v>
      </c>
      <c r="B85" s="745" t="s">
        <v>789</v>
      </c>
      <c r="C85" s="745" t="s">
        <v>640</v>
      </c>
      <c r="D85" s="745"/>
      <c r="E85" s="745"/>
      <c r="F85" s="745"/>
    </row>
    <row r="86" spans="1:6">
      <c r="A86" s="745" t="s">
        <v>669</v>
      </c>
      <c r="B86" s="745" t="s">
        <v>741</v>
      </c>
      <c r="C86" s="745" t="s">
        <v>790</v>
      </c>
      <c r="D86" s="745"/>
      <c r="E86" s="745"/>
      <c r="F86" s="745"/>
    </row>
    <row r="87" spans="1:6">
      <c r="A87" s="745"/>
      <c r="B87" s="745"/>
      <c r="C87" s="745"/>
      <c r="D87" s="745" t="s">
        <v>3069</v>
      </c>
      <c r="E87" s="745" t="s">
        <v>791</v>
      </c>
      <c r="F87" s="745" t="s">
        <v>792</v>
      </c>
    </row>
    <row r="88" spans="1:6">
      <c r="A88" s="745" t="s">
        <v>661</v>
      </c>
      <c r="B88" s="745" t="s">
        <v>793</v>
      </c>
      <c r="C88" s="745" t="s">
        <v>794</v>
      </c>
      <c r="D88" s="745" t="s">
        <v>664</v>
      </c>
      <c r="E88" s="745" t="s">
        <v>79</v>
      </c>
      <c r="F88" s="745" t="s">
        <v>79</v>
      </c>
    </row>
    <row r="89" spans="1:6">
      <c r="A89" s="745"/>
      <c r="B89" s="745"/>
      <c r="C89" s="745"/>
      <c r="D89" s="745" t="s">
        <v>3070</v>
      </c>
      <c r="E89" s="745" t="s">
        <v>795</v>
      </c>
      <c r="F89" s="745" t="s">
        <v>796</v>
      </c>
    </row>
    <row r="90" spans="1:6">
      <c r="A90" s="745" t="s">
        <v>667</v>
      </c>
      <c r="B90" s="745" t="s">
        <v>797</v>
      </c>
      <c r="C90" s="745" t="s">
        <v>640</v>
      </c>
      <c r="D90" s="745"/>
      <c r="E90" s="745"/>
      <c r="F90" s="745"/>
    </row>
    <row r="91" spans="1:6">
      <c r="A91" s="745" t="s">
        <v>669</v>
      </c>
      <c r="B91" s="745" t="s">
        <v>798</v>
      </c>
      <c r="C91" s="745" t="s">
        <v>640</v>
      </c>
      <c r="D91" s="745"/>
      <c r="E91" s="745"/>
      <c r="F91" s="745"/>
    </row>
    <row r="92" spans="1:6">
      <c r="A92" s="745" t="s">
        <v>669</v>
      </c>
      <c r="B92" s="745" t="s">
        <v>731</v>
      </c>
      <c r="C92" s="745" t="s">
        <v>799</v>
      </c>
      <c r="D92" s="745"/>
      <c r="E92" s="745"/>
      <c r="F92" s="745"/>
    </row>
    <row r="93" spans="1:6">
      <c r="A93" s="745"/>
      <c r="B93" s="745"/>
      <c r="C93" s="745"/>
      <c r="D93" s="745" t="s">
        <v>3071</v>
      </c>
      <c r="E93" s="745" t="s">
        <v>800</v>
      </c>
      <c r="F93" s="745" t="s">
        <v>801</v>
      </c>
    </row>
    <row r="94" spans="1:6">
      <c r="A94" s="745" t="s">
        <v>661</v>
      </c>
      <c r="B94" s="745" t="s">
        <v>802</v>
      </c>
      <c r="C94" s="745" t="s">
        <v>803</v>
      </c>
      <c r="D94" s="745" t="s">
        <v>664</v>
      </c>
      <c r="E94" s="745" t="s">
        <v>79</v>
      </c>
      <c r="F94" s="745" t="s">
        <v>79</v>
      </c>
    </row>
    <row r="95" spans="1:6">
      <c r="A95" s="745"/>
      <c r="B95" s="745"/>
      <c r="C95" s="745"/>
      <c r="D95" s="745" t="s">
        <v>3072</v>
      </c>
      <c r="E95" s="745" t="s">
        <v>804</v>
      </c>
      <c r="F95" s="745" t="s">
        <v>805</v>
      </c>
    </row>
    <row r="96" spans="1:6">
      <c r="A96" s="745" t="s">
        <v>667</v>
      </c>
      <c r="B96" s="745" t="s">
        <v>806</v>
      </c>
      <c r="C96" s="745" t="s">
        <v>640</v>
      </c>
      <c r="D96" s="745"/>
      <c r="E96" s="745"/>
      <c r="F96" s="745"/>
    </row>
    <row r="97" spans="1:6">
      <c r="A97" s="745" t="s">
        <v>669</v>
      </c>
      <c r="B97" s="745" t="s">
        <v>807</v>
      </c>
      <c r="C97" s="745" t="s">
        <v>640</v>
      </c>
      <c r="D97" s="745"/>
      <c r="E97" s="745"/>
      <c r="F97" s="745"/>
    </row>
    <row r="98" spans="1:6">
      <c r="A98" s="745" t="s">
        <v>669</v>
      </c>
      <c r="B98" s="745" t="s">
        <v>780</v>
      </c>
      <c r="C98" s="745" t="s">
        <v>808</v>
      </c>
      <c r="D98" s="745"/>
      <c r="E98" s="745"/>
      <c r="F98" s="745"/>
    </row>
    <row r="99" spans="1:6">
      <c r="A99" s="745"/>
      <c r="B99" s="745"/>
      <c r="C99" s="745"/>
      <c r="D99" s="745" t="s">
        <v>3073</v>
      </c>
      <c r="E99" s="745" t="s">
        <v>809</v>
      </c>
      <c r="F99" s="745" t="s">
        <v>810</v>
      </c>
    </row>
    <row r="100" spans="1:6">
      <c r="A100" s="745" t="s">
        <v>661</v>
      </c>
      <c r="B100" s="745" t="s">
        <v>811</v>
      </c>
      <c r="C100" s="745" t="s">
        <v>812</v>
      </c>
      <c r="D100" s="745" t="s">
        <v>664</v>
      </c>
      <c r="E100" s="745" t="s">
        <v>79</v>
      </c>
      <c r="F100" s="745" t="s">
        <v>79</v>
      </c>
    </row>
    <row r="101" spans="1:6">
      <c r="A101" s="745"/>
      <c r="B101" s="745"/>
      <c r="C101" s="745"/>
      <c r="D101" s="745" t="s">
        <v>3074</v>
      </c>
      <c r="E101" s="745" t="s">
        <v>813</v>
      </c>
      <c r="F101" s="745" t="s">
        <v>814</v>
      </c>
    </row>
    <row r="102" spans="1:6">
      <c r="A102" s="745" t="s">
        <v>667</v>
      </c>
      <c r="B102" s="745" t="s">
        <v>815</v>
      </c>
      <c r="C102" s="745" t="s">
        <v>640</v>
      </c>
      <c r="D102" s="745"/>
      <c r="E102" s="745"/>
      <c r="F102" s="745"/>
    </row>
    <row r="103" spans="1:6">
      <c r="A103" s="745" t="s">
        <v>669</v>
      </c>
      <c r="B103" s="745" t="s">
        <v>816</v>
      </c>
      <c r="C103" s="745" t="s">
        <v>640</v>
      </c>
      <c r="D103" s="745"/>
      <c r="E103" s="745"/>
      <c r="F103" s="745"/>
    </row>
    <row r="104" spans="1:6">
      <c r="A104" s="745" t="s">
        <v>669</v>
      </c>
      <c r="B104" s="745" t="s">
        <v>751</v>
      </c>
      <c r="C104" s="745" t="s">
        <v>817</v>
      </c>
      <c r="D104" s="745"/>
      <c r="E104" s="745"/>
      <c r="F104" s="745"/>
    </row>
    <row r="105" spans="1:6">
      <c r="A105" s="745"/>
      <c r="B105" s="745"/>
      <c r="C105" s="745"/>
      <c r="D105" s="745" t="s">
        <v>3075</v>
      </c>
      <c r="E105" s="745" t="s">
        <v>818</v>
      </c>
      <c r="F105" s="745" t="s">
        <v>819</v>
      </c>
    </row>
    <row r="106" spans="1:6">
      <c r="A106" s="745" t="s">
        <v>661</v>
      </c>
      <c r="B106" s="745" t="s">
        <v>820</v>
      </c>
      <c r="C106" s="745" t="s">
        <v>821</v>
      </c>
      <c r="D106" s="745" t="s">
        <v>664</v>
      </c>
      <c r="E106" s="745" t="s">
        <v>79</v>
      </c>
      <c r="F106" s="745" t="s">
        <v>79</v>
      </c>
    </row>
    <row r="107" spans="1:6">
      <c r="A107" s="745"/>
      <c r="B107" s="745"/>
      <c r="C107" s="745"/>
      <c r="D107" s="745" t="s">
        <v>3076</v>
      </c>
      <c r="E107" s="745" t="s">
        <v>822</v>
      </c>
      <c r="F107" s="745" t="s">
        <v>823</v>
      </c>
    </row>
    <row r="108" spans="1:6">
      <c r="A108" s="745" t="s">
        <v>667</v>
      </c>
      <c r="B108" s="745" t="s">
        <v>824</v>
      </c>
      <c r="C108" s="745" t="s">
        <v>640</v>
      </c>
      <c r="D108" s="745"/>
      <c r="E108" s="745"/>
      <c r="F108" s="745"/>
    </row>
    <row r="109" spans="1:6">
      <c r="A109" s="745" t="s">
        <v>669</v>
      </c>
      <c r="B109" s="745" t="s">
        <v>825</v>
      </c>
      <c r="C109" s="745" t="s">
        <v>640</v>
      </c>
      <c r="D109" s="745"/>
      <c r="E109" s="745"/>
      <c r="F109" s="745"/>
    </row>
    <row r="110" spans="1:6">
      <c r="A110" s="745" t="s">
        <v>669</v>
      </c>
      <c r="B110" s="745" t="s">
        <v>826</v>
      </c>
      <c r="C110" s="745" t="s">
        <v>827</v>
      </c>
      <c r="D110" s="745"/>
      <c r="E110" s="745"/>
      <c r="F110" s="745"/>
    </row>
    <row r="111" spans="1:6">
      <c r="A111" s="745"/>
      <c r="B111" s="745"/>
      <c r="C111" s="745"/>
      <c r="D111" s="745" t="s">
        <v>3077</v>
      </c>
      <c r="E111" s="745" t="s">
        <v>828</v>
      </c>
      <c r="F111" s="745" t="s">
        <v>829</v>
      </c>
    </row>
    <row r="112" spans="1:6">
      <c r="A112" s="745" t="s">
        <v>661</v>
      </c>
      <c r="B112" s="745" t="s">
        <v>830</v>
      </c>
      <c r="C112" s="745" t="s">
        <v>831</v>
      </c>
      <c r="D112" s="745" t="s">
        <v>664</v>
      </c>
      <c r="E112" s="745" t="s">
        <v>79</v>
      </c>
      <c r="F112" s="745" t="s">
        <v>79</v>
      </c>
    </row>
    <row r="113" spans="1:6">
      <c r="A113" s="745"/>
      <c r="B113" s="745"/>
      <c r="C113" s="745"/>
      <c r="D113" s="745" t="s">
        <v>3078</v>
      </c>
      <c r="E113" s="745" t="s">
        <v>832</v>
      </c>
      <c r="F113" s="745" t="s">
        <v>833</v>
      </c>
    </row>
    <row r="114" spans="1:6">
      <c r="A114" s="745" t="s">
        <v>667</v>
      </c>
      <c r="B114" s="745" t="s">
        <v>834</v>
      </c>
      <c r="C114" s="745" t="s">
        <v>640</v>
      </c>
      <c r="D114" s="745"/>
      <c r="E114" s="745"/>
      <c r="F114" s="745"/>
    </row>
    <row r="115" spans="1:6">
      <c r="A115" s="745" t="s">
        <v>669</v>
      </c>
      <c r="B115" s="745" t="s">
        <v>835</v>
      </c>
      <c r="C115" s="745" t="s">
        <v>640</v>
      </c>
      <c r="D115" s="745"/>
      <c r="E115" s="745"/>
      <c r="F115" s="745"/>
    </row>
    <row r="116" spans="1:6">
      <c r="A116" s="745" t="s">
        <v>669</v>
      </c>
      <c r="B116" s="745" t="s">
        <v>836</v>
      </c>
      <c r="C116" s="745" t="s">
        <v>837</v>
      </c>
      <c r="D116" s="745"/>
      <c r="E116" s="745"/>
      <c r="F116" s="745"/>
    </row>
    <row r="117" spans="1:6">
      <c r="A117" s="745"/>
      <c r="B117" s="745"/>
      <c r="C117" s="745"/>
      <c r="D117" s="745" t="s">
        <v>3079</v>
      </c>
      <c r="E117" s="745" t="s">
        <v>838</v>
      </c>
      <c r="F117" s="745" t="s">
        <v>839</v>
      </c>
    </row>
    <row r="118" spans="1:6">
      <c r="A118" s="745" t="s">
        <v>661</v>
      </c>
      <c r="B118" s="745" t="s">
        <v>840</v>
      </c>
      <c r="C118" s="745" t="s">
        <v>841</v>
      </c>
      <c r="D118" s="745" t="s">
        <v>664</v>
      </c>
      <c r="E118" s="745" t="s">
        <v>79</v>
      </c>
      <c r="F118" s="745" t="s">
        <v>79</v>
      </c>
    </row>
    <row r="119" spans="1:6">
      <c r="A119" s="745"/>
      <c r="B119" s="745"/>
      <c r="C119" s="745"/>
      <c r="D119" s="745" t="s">
        <v>3080</v>
      </c>
      <c r="E119" s="745" t="s">
        <v>842</v>
      </c>
      <c r="F119" s="745" t="s">
        <v>843</v>
      </c>
    </row>
    <row r="120" spans="1:6">
      <c r="A120" s="745" t="s">
        <v>667</v>
      </c>
      <c r="B120" s="745" t="s">
        <v>844</v>
      </c>
      <c r="C120" s="745" t="s">
        <v>640</v>
      </c>
      <c r="D120" s="745"/>
      <c r="E120" s="745"/>
      <c r="F120" s="745"/>
    </row>
    <row r="121" spans="1:6">
      <c r="A121" s="745" t="s">
        <v>669</v>
      </c>
      <c r="B121" s="745" t="s">
        <v>845</v>
      </c>
      <c r="C121" s="745" t="s">
        <v>640</v>
      </c>
      <c r="D121" s="745"/>
      <c r="E121" s="745"/>
      <c r="F121" s="745"/>
    </row>
    <row r="122" spans="1:6">
      <c r="A122" s="745" t="s">
        <v>669</v>
      </c>
      <c r="B122" s="745" t="s">
        <v>731</v>
      </c>
      <c r="C122" s="745" t="s">
        <v>846</v>
      </c>
      <c r="D122" s="745"/>
      <c r="E122" s="745"/>
      <c r="F122" s="745"/>
    </row>
    <row r="123" spans="1:6">
      <c r="A123" s="745"/>
      <c r="B123" s="745"/>
      <c r="C123" s="745"/>
      <c r="D123" s="745" t="s">
        <v>3081</v>
      </c>
      <c r="E123" s="745" t="s">
        <v>847</v>
      </c>
      <c r="F123" s="745" t="s">
        <v>848</v>
      </c>
    </row>
    <row r="124" spans="1:6">
      <c r="A124" s="745" t="s">
        <v>661</v>
      </c>
      <c r="B124" s="745" t="s">
        <v>849</v>
      </c>
      <c r="C124" s="745" t="s">
        <v>850</v>
      </c>
      <c r="D124" s="745" t="s">
        <v>664</v>
      </c>
      <c r="E124" s="745" t="s">
        <v>79</v>
      </c>
      <c r="F124" s="745" t="s">
        <v>79</v>
      </c>
    </row>
    <row r="125" spans="1:6">
      <c r="A125" s="745"/>
      <c r="B125" s="745"/>
      <c r="C125" s="745"/>
      <c r="D125" s="745" t="s">
        <v>3082</v>
      </c>
      <c r="E125" s="745" t="s">
        <v>851</v>
      </c>
      <c r="F125" s="745" t="s">
        <v>852</v>
      </c>
    </row>
    <row r="126" spans="1:6">
      <c r="A126" s="745" t="s">
        <v>667</v>
      </c>
      <c r="B126" s="745" t="s">
        <v>853</v>
      </c>
      <c r="C126" s="745" t="s">
        <v>640</v>
      </c>
      <c r="D126" s="745"/>
      <c r="E126" s="745"/>
      <c r="F126" s="745"/>
    </row>
    <row r="127" spans="1:6">
      <c r="A127" s="745" t="s">
        <v>669</v>
      </c>
      <c r="B127" s="745" t="s">
        <v>854</v>
      </c>
      <c r="C127" s="745" t="s">
        <v>640</v>
      </c>
      <c r="D127" s="745"/>
      <c r="E127" s="745"/>
      <c r="F127" s="745"/>
    </row>
    <row r="128" spans="1:6">
      <c r="A128" s="745" t="s">
        <v>669</v>
      </c>
      <c r="B128" s="745" t="s">
        <v>855</v>
      </c>
      <c r="C128" s="745" t="s">
        <v>856</v>
      </c>
      <c r="D128" s="745"/>
      <c r="E128" s="745"/>
      <c r="F128" s="745"/>
    </row>
    <row r="129" spans="1:6">
      <c r="A129" s="745"/>
      <c r="B129" s="745"/>
      <c r="C129" s="745"/>
      <c r="D129" s="745" t="s">
        <v>3083</v>
      </c>
      <c r="E129" s="745" t="s">
        <v>857</v>
      </c>
      <c r="F129" s="745" t="s">
        <v>858</v>
      </c>
    </row>
    <row r="130" spans="1:6">
      <c r="A130" s="745" t="s">
        <v>661</v>
      </c>
      <c r="B130" s="745" t="s">
        <v>859</v>
      </c>
      <c r="C130" s="745" t="s">
        <v>860</v>
      </c>
      <c r="D130" s="745" t="s">
        <v>664</v>
      </c>
      <c r="E130" s="745" t="s">
        <v>79</v>
      </c>
      <c r="F130" s="745" t="s">
        <v>79</v>
      </c>
    </row>
    <row r="131" spans="1:6">
      <c r="A131" s="745"/>
      <c r="B131" s="745"/>
      <c r="C131" s="745"/>
      <c r="D131" s="745" t="s">
        <v>3084</v>
      </c>
      <c r="E131" s="745" t="s">
        <v>861</v>
      </c>
      <c r="F131" s="745" t="s">
        <v>862</v>
      </c>
    </row>
    <row r="132" spans="1:6">
      <c r="A132" s="745" t="s">
        <v>667</v>
      </c>
      <c r="B132" s="745" t="s">
        <v>863</v>
      </c>
      <c r="C132" s="745" t="s">
        <v>640</v>
      </c>
      <c r="D132" s="745"/>
      <c r="E132" s="745"/>
      <c r="F132" s="745"/>
    </row>
    <row r="133" spans="1:6">
      <c r="A133" s="745" t="s">
        <v>669</v>
      </c>
      <c r="B133" s="745" t="s">
        <v>864</v>
      </c>
      <c r="C133" s="745" t="s">
        <v>640</v>
      </c>
      <c r="D133" s="745"/>
      <c r="E133" s="745"/>
      <c r="F133" s="745"/>
    </row>
    <row r="134" spans="1:6">
      <c r="A134" s="745" t="s">
        <v>669</v>
      </c>
      <c r="B134" s="745" t="s">
        <v>855</v>
      </c>
      <c r="C134" s="745" t="s">
        <v>865</v>
      </c>
      <c r="D134" s="745"/>
      <c r="E134" s="745"/>
      <c r="F134" s="745"/>
    </row>
    <row r="135" spans="1:6">
      <c r="A135" s="745"/>
      <c r="B135" s="745"/>
      <c r="C135" s="745"/>
      <c r="D135" s="745" t="s">
        <v>3085</v>
      </c>
      <c r="E135" s="745" t="s">
        <v>866</v>
      </c>
      <c r="F135" s="745" t="s">
        <v>867</v>
      </c>
    </row>
    <row r="136" spans="1:6">
      <c r="A136" s="745" t="s">
        <v>661</v>
      </c>
      <c r="B136" s="745" t="s">
        <v>868</v>
      </c>
      <c r="C136" s="745" t="s">
        <v>869</v>
      </c>
      <c r="D136" s="745" t="s">
        <v>664</v>
      </c>
      <c r="E136" s="745" t="s">
        <v>79</v>
      </c>
      <c r="F136" s="745" t="s">
        <v>79</v>
      </c>
    </row>
    <row r="137" spans="1:6">
      <c r="A137" s="745"/>
      <c r="B137" s="745"/>
      <c r="C137" s="745"/>
      <c r="D137" s="745" t="s">
        <v>3086</v>
      </c>
      <c r="E137" s="745" t="s">
        <v>870</v>
      </c>
      <c r="F137" s="745" t="s">
        <v>871</v>
      </c>
    </row>
    <row r="138" spans="1:6">
      <c r="A138" s="745" t="s">
        <v>667</v>
      </c>
      <c r="B138" s="745" t="s">
        <v>872</v>
      </c>
      <c r="C138" s="745" t="s">
        <v>640</v>
      </c>
      <c r="D138" s="745"/>
      <c r="E138" s="745"/>
      <c r="F138" s="745"/>
    </row>
    <row r="139" spans="1:6">
      <c r="A139" s="745" t="s">
        <v>669</v>
      </c>
      <c r="B139" s="745" t="s">
        <v>873</v>
      </c>
      <c r="C139" s="745" t="s">
        <v>640</v>
      </c>
      <c r="D139" s="745"/>
      <c r="E139" s="745"/>
      <c r="F139" s="745"/>
    </row>
    <row r="140" spans="1:6">
      <c r="A140" s="745" t="s">
        <v>669</v>
      </c>
      <c r="B140" s="745" t="s">
        <v>874</v>
      </c>
      <c r="C140" s="745" t="s">
        <v>875</v>
      </c>
      <c r="D140" s="745"/>
      <c r="E140" s="745"/>
      <c r="F140" s="745"/>
    </row>
    <row r="141" spans="1:6">
      <c r="A141" s="745"/>
      <c r="B141" s="745"/>
      <c r="C141" s="745"/>
      <c r="D141" s="745" t="s">
        <v>3087</v>
      </c>
      <c r="E141" s="745" t="s">
        <v>876</v>
      </c>
      <c r="F141" s="745" t="s">
        <v>877</v>
      </c>
    </row>
    <row r="142" spans="1:6">
      <c r="A142" s="745" t="s">
        <v>661</v>
      </c>
      <c r="B142" s="745" t="s">
        <v>878</v>
      </c>
      <c r="C142" s="745" t="s">
        <v>879</v>
      </c>
      <c r="D142" s="745" t="s">
        <v>664</v>
      </c>
      <c r="E142" s="745" t="s">
        <v>79</v>
      </c>
      <c r="F142" s="745" t="s">
        <v>79</v>
      </c>
    </row>
    <row r="143" spans="1:6">
      <c r="A143" s="745"/>
      <c r="B143" s="745"/>
      <c r="C143" s="745"/>
      <c r="D143" s="745" t="s">
        <v>3088</v>
      </c>
      <c r="E143" s="745" t="s">
        <v>880</v>
      </c>
      <c r="F143" s="745" t="s">
        <v>881</v>
      </c>
    </row>
    <row r="144" spans="1:6">
      <c r="A144" s="745" t="s">
        <v>667</v>
      </c>
      <c r="B144" s="745" t="s">
        <v>882</v>
      </c>
      <c r="C144" s="745" t="s">
        <v>640</v>
      </c>
      <c r="D144" s="745"/>
      <c r="E144" s="745"/>
      <c r="F144" s="745"/>
    </row>
    <row r="145" spans="1:6">
      <c r="A145" s="745" t="s">
        <v>669</v>
      </c>
      <c r="B145" s="745" t="s">
        <v>883</v>
      </c>
      <c r="C145" s="745" t="s">
        <v>640</v>
      </c>
      <c r="D145" s="745"/>
      <c r="E145" s="745"/>
      <c r="F145" s="745"/>
    </row>
    <row r="146" spans="1:6">
      <c r="A146" s="745" t="s">
        <v>669</v>
      </c>
      <c r="B146" s="745" t="s">
        <v>884</v>
      </c>
      <c r="C146" s="745" t="s">
        <v>885</v>
      </c>
      <c r="D146" s="745"/>
      <c r="E146" s="745"/>
      <c r="F146" s="745"/>
    </row>
    <row r="147" spans="1:6">
      <c r="A147" s="745"/>
      <c r="B147" s="745"/>
      <c r="C147" s="745"/>
      <c r="D147" s="745" t="s">
        <v>3089</v>
      </c>
      <c r="E147" s="745" t="s">
        <v>886</v>
      </c>
      <c r="F147" s="745" t="s">
        <v>887</v>
      </c>
    </row>
    <row r="148" spans="1:6">
      <c r="A148" s="745" t="s">
        <v>661</v>
      </c>
      <c r="B148" s="745" t="s">
        <v>888</v>
      </c>
      <c r="C148" s="745" t="s">
        <v>889</v>
      </c>
      <c r="D148" s="745" t="s">
        <v>664</v>
      </c>
      <c r="E148" s="745" t="s">
        <v>79</v>
      </c>
      <c r="F148" s="745" t="s">
        <v>79</v>
      </c>
    </row>
    <row r="149" spans="1:6">
      <c r="A149" s="745"/>
      <c r="B149" s="745"/>
      <c r="C149" s="745"/>
      <c r="D149" s="745" t="s">
        <v>3090</v>
      </c>
      <c r="E149" s="745" t="s">
        <v>890</v>
      </c>
      <c r="F149" s="745" t="s">
        <v>891</v>
      </c>
    </row>
    <row r="150" spans="1:6">
      <c r="A150" s="745" t="s">
        <v>667</v>
      </c>
      <c r="B150" s="745" t="s">
        <v>892</v>
      </c>
      <c r="C150" s="745" t="s">
        <v>640</v>
      </c>
      <c r="D150" s="745"/>
      <c r="E150" s="745"/>
      <c r="F150" s="745"/>
    </row>
    <row r="151" spans="1:6">
      <c r="A151" s="745" t="s">
        <v>669</v>
      </c>
      <c r="B151" s="745" t="s">
        <v>893</v>
      </c>
      <c r="C151" s="745" t="s">
        <v>640</v>
      </c>
      <c r="D151" s="745"/>
      <c r="E151" s="745"/>
      <c r="F151" s="745"/>
    </row>
    <row r="152" spans="1:6">
      <c r="A152" s="745" t="s">
        <v>669</v>
      </c>
      <c r="B152" s="745" t="s">
        <v>894</v>
      </c>
      <c r="C152" s="745" t="s">
        <v>895</v>
      </c>
      <c r="D152" s="745"/>
      <c r="E152" s="745"/>
      <c r="F152" s="745"/>
    </row>
    <row r="153" spans="1:6">
      <c r="A153" s="745"/>
      <c r="B153" s="745"/>
      <c r="C153" s="745"/>
      <c r="D153" s="745" t="s">
        <v>3091</v>
      </c>
      <c r="E153" s="745" t="s">
        <v>896</v>
      </c>
      <c r="F153" s="745" t="s">
        <v>897</v>
      </c>
    </row>
    <row r="154" spans="1:6">
      <c r="A154" s="745" t="s">
        <v>661</v>
      </c>
      <c r="B154" s="745" t="s">
        <v>898</v>
      </c>
      <c r="C154" s="745" t="s">
        <v>899</v>
      </c>
      <c r="D154" s="745" t="s">
        <v>664</v>
      </c>
      <c r="E154" s="745" t="s">
        <v>79</v>
      </c>
      <c r="F154" s="745" t="s">
        <v>79</v>
      </c>
    </row>
    <row r="155" spans="1:6">
      <c r="A155" s="745"/>
      <c r="B155" s="745"/>
      <c r="C155" s="745"/>
      <c r="D155" s="745" t="s">
        <v>3092</v>
      </c>
      <c r="E155" s="745" t="s">
        <v>900</v>
      </c>
      <c r="F155" s="745" t="s">
        <v>901</v>
      </c>
    </row>
    <row r="156" spans="1:6">
      <c r="A156" s="745" t="s">
        <v>667</v>
      </c>
      <c r="B156" s="745" t="s">
        <v>902</v>
      </c>
      <c r="C156" s="745" t="s">
        <v>640</v>
      </c>
      <c r="D156" s="745"/>
      <c r="E156" s="745"/>
      <c r="F156" s="745"/>
    </row>
    <row r="157" spans="1:6">
      <c r="A157" s="745" t="s">
        <v>669</v>
      </c>
      <c r="B157" s="745" t="s">
        <v>903</v>
      </c>
      <c r="C157" s="745" t="s">
        <v>640</v>
      </c>
      <c r="D157" s="745"/>
      <c r="E157" s="745"/>
      <c r="F157" s="745"/>
    </row>
    <row r="158" spans="1:6">
      <c r="A158" s="745" t="s">
        <v>669</v>
      </c>
      <c r="B158" s="745" t="s">
        <v>751</v>
      </c>
      <c r="C158" s="745" t="s">
        <v>904</v>
      </c>
      <c r="D158" s="745"/>
      <c r="E158" s="745"/>
      <c r="F158" s="745"/>
    </row>
    <row r="159" spans="1:6">
      <c r="A159" s="745"/>
      <c r="B159" s="745"/>
      <c r="C159" s="745"/>
      <c r="D159" s="745" t="s">
        <v>3093</v>
      </c>
      <c r="E159" s="745" t="s">
        <v>905</v>
      </c>
      <c r="F159" s="745" t="s">
        <v>906</v>
      </c>
    </row>
    <row r="160" spans="1:6">
      <c r="A160" s="745" t="s">
        <v>661</v>
      </c>
      <c r="B160" s="745" t="s">
        <v>907</v>
      </c>
      <c r="C160" s="745" t="s">
        <v>908</v>
      </c>
      <c r="D160" s="745" t="s">
        <v>664</v>
      </c>
      <c r="E160" s="745" t="s">
        <v>79</v>
      </c>
      <c r="F160" s="745" t="s">
        <v>79</v>
      </c>
    </row>
    <row r="161" spans="1:6">
      <c r="A161" s="745"/>
      <c r="B161" s="745"/>
      <c r="C161" s="745"/>
      <c r="D161" s="745" t="s">
        <v>3094</v>
      </c>
      <c r="E161" s="745" t="s">
        <v>909</v>
      </c>
      <c r="F161" s="745" t="s">
        <v>910</v>
      </c>
    </row>
    <row r="162" spans="1:6">
      <c r="A162" s="745" t="s">
        <v>667</v>
      </c>
      <c r="B162" s="745" t="s">
        <v>911</v>
      </c>
      <c r="C162" s="745" t="s">
        <v>640</v>
      </c>
      <c r="D162" s="745"/>
      <c r="E162" s="745"/>
      <c r="F162" s="745"/>
    </row>
    <row r="163" spans="1:6">
      <c r="A163" s="745" t="s">
        <v>669</v>
      </c>
      <c r="B163" s="745" t="s">
        <v>912</v>
      </c>
      <c r="C163" s="745" t="s">
        <v>640</v>
      </c>
      <c r="D163" s="745"/>
      <c r="E163" s="745"/>
      <c r="F163" s="745"/>
    </row>
    <row r="164" spans="1:6">
      <c r="A164" s="745" t="s">
        <v>669</v>
      </c>
      <c r="B164" s="745" t="s">
        <v>913</v>
      </c>
      <c r="C164" s="745" t="s">
        <v>914</v>
      </c>
      <c r="D164" s="745"/>
      <c r="E164" s="745"/>
      <c r="F164" s="745"/>
    </row>
    <row r="165" spans="1:6">
      <c r="A165" s="745"/>
      <c r="B165" s="745"/>
      <c r="C165" s="745"/>
      <c r="D165" s="745" t="s">
        <v>3095</v>
      </c>
      <c r="E165" s="745" t="s">
        <v>915</v>
      </c>
      <c r="F165" s="745" t="s">
        <v>916</v>
      </c>
    </row>
    <row r="166" spans="1:6">
      <c r="A166" s="745" t="s">
        <v>661</v>
      </c>
      <c r="B166" s="745" t="s">
        <v>917</v>
      </c>
      <c r="C166" s="745" t="s">
        <v>918</v>
      </c>
      <c r="D166" s="745" t="s">
        <v>664</v>
      </c>
      <c r="E166" s="745" t="s">
        <v>79</v>
      </c>
      <c r="F166" s="745" t="s">
        <v>79</v>
      </c>
    </row>
    <row r="167" spans="1:6">
      <c r="A167" s="745"/>
      <c r="B167" s="745"/>
      <c r="C167" s="745"/>
      <c r="D167" s="745" t="s">
        <v>3096</v>
      </c>
      <c r="E167" s="745" t="s">
        <v>919</v>
      </c>
      <c r="F167" s="745" t="s">
        <v>920</v>
      </c>
    </row>
    <row r="168" spans="1:6">
      <c r="A168" s="745" t="s">
        <v>667</v>
      </c>
      <c r="B168" s="745" t="s">
        <v>921</v>
      </c>
      <c r="C168" s="745" t="s">
        <v>640</v>
      </c>
      <c r="D168" s="745"/>
      <c r="E168" s="745"/>
      <c r="F168" s="745"/>
    </row>
    <row r="169" spans="1:6">
      <c r="A169" s="745" t="s">
        <v>669</v>
      </c>
      <c r="B169" s="745" t="s">
        <v>922</v>
      </c>
      <c r="C169" s="745" t="s">
        <v>640</v>
      </c>
      <c r="D169" s="745"/>
      <c r="E169" s="745"/>
      <c r="F169" s="745"/>
    </row>
    <row r="170" spans="1:6">
      <c r="A170" s="745" t="s">
        <v>669</v>
      </c>
      <c r="B170" s="745" t="s">
        <v>780</v>
      </c>
      <c r="C170" s="745" t="s">
        <v>923</v>
      </c>
      <c r="D170" s="745"/>
      <c r="E170" s="745"/>
      <c r="F170" s="745"/>
    </row>
    <row r="171" spans="1:6">
      <c r="A171" s="745"/>
      <c r="B171" s="745"/>
      <c r="C171" s="745"/>
      <c r="D171" s="745" t="s">
        <v>3097</v>
      </c>
      <c r="E171" s="745" t="s">
        <v>924</v>
      </c>
      <c r="F171" s="745" t="s">
        <v>925</v>
      </c>
    </row>
    <row r="172" spans="1:6">
      <c r="A172" s="745" t="s">
        <v>661</v>
      </c>
      <c r="B172" s="745" t="s">
        <v>926</v>
      </c>
      <c r="C172" s="745" t="s">
        <v>927</v>
      </c>
      <c r="D172" s="745" t="s">
        <v>664</v>
      </c>
      <c r="E172" s="745" t="s">
        <v>79</v>
      </c>
      <c r="F172" s="745" t="s">
        <v>79</v>
      </c>
    </row>
    <row r="173" spans="1:6">
      <c r="A173" s="745"/>
      <c r="B173" s="745"/>
      <c r="C173" s="745"/>
      <c r="D173" s="745" t="s">
        <v>3098</v>
      </c>
      <c r="E173" s="745" t="s">
        <v>928</v>
      </c>
      <c r="F173" s="745" t="s">
        <v>929</v>
      </c>
    </row>
    <row r="174" spans="1:6">
      <c r="A174" s="745" t="s">
        <v>667</v>
      </c>
      <c r="B174" s="745" t="s">
        <v>930</v>
      </c>
      <c r="C174" s="745" t="s">
        <v>640</v>
      </c>
      <c r="D174" s="745"/>
      <c r="E174" s="745"/>
      <c r="F174" s="745"/>
    </row>
    <row r="175" spans="1:6">
      <c r="A175" s="745" t="s">
        <v>669</v>
      </c>
      <c r="B175" s="745" t="s">
        <v>931</v>
      </c>
      <c r="C175" s="745" t="s">
        <v>640</v>
      </c>
      <c r="D175" s="745"/>
      <c r="E175" s="745"/>
      <c r="F175" s="745"/>
    </row>
    <row r="176" spans="1:6">
      <c r="A176" s="745" t="s">
        <v>669</v>
      </c>
      <c r="B176" s="745" t="s">
        <v>751</v>
      </c>
      <c r="C176" s="745" t="s">
        <v>932</v>
      </c>
      <c r="D176" s="745"/>
      <c r="E176" s="745"/>
      <c r="F176" s="745"/>
    </row>
    <row r="177" spans="1:6">
      <c r="A177" s="745"/>
      <c r="B177" s="745"/>
      <c r="C177" s="745"/>
      <c r="D177" s="745" t="s">
        <v>3099</v>
      </c>
      <c r="E177" s="745" t="s">
        <v>933</v>
      </c>
      <c r="F177" s="745" t="s">
        <v>934</v>
      </c>
    </row>
    <row r="178" spans="1:6">
      <c r="A178" s="745" t="s">
        <v>661</v>
      </c>
      <c r="B178" s="745" t="s">
        <v>935</v>
      </c>
      <c r="C178" s="745" t="s">
        <v>936</v>
      </c>
      <c r="D178" s="745" t="s">
        <v>664</v>
      </c>
      <c r="E178" s="745" t="s">
        <v>79</v>
      </c>
      <c r="F178" s="745" t="s">
        <v>79</v>
      </c>
    </row>
    <row r="179" spans="1:6">
      <c r="A179" s="745"/>
      <c r="B179" s="745"/>
      <c r="C179" s="745"/>
      <c r="D179" s="745" t="s">
        <v>3100</v>
      </c>
      <c r="E179" s="745" t="s">
        <v>937</v>
      </c>
      <c r="F179" s="745" t="s">
        <v>938</v>
      </c>
    </row>
    <row r="180" spans="1:6">
      <c r="A180" s="745" t="s">
        <v>667</v>
      </c>
      <c r="B180" s="745" t="s">
        <v>939</v>
      </c>
      <c r="C180" s="745" t="s">
        <v>640</v>
      </c>
      <c r="D180" s="745"/>
      <c r="E180" s="745"/>
      <c r="F180" s="745"/>
    </row>
    <row r="181" spans="1:6">
      <c r="A181" s="745" t="s">
        <v>669</v>
      </c>
      <c r="B181" s="745" t="s">
        <v>940</v>
      </c>
      <c r="C181" s="745" t="s">
        <v>640</v>
      </c>
      <c r="D181" s="745"/>
      <c r="E181" s="745"/>
      <c r="F181" s="745"/>
    </row>
    <row r="182" spans="1:6">
      <c r="A182" s="745" t="s">
        <v>669</v>
      </c>
      <c r="B182" s="745" t="s">
        <v>751</v>
      </c>
      <c r="C182" s="745" t="s">
        <v>941</v>
      </c>
      <c r="D182" s="745"/>
      <c r="E182" s="745"/>
      <c r="F182" s="745"/>
    </row>
    <row r="183" spans="1:6">
      <c r="A183" s="745"/>
      <c r="B183" s="745"/>
      <c r="C183" s="745"/>
      <c r="D183" s="745" t="s">
        <v>3101</v>
      </c>
      <c r="E183" s="745" t="s">
        <v>942</v>
      </c>
      <c r="F183" s="745" t="s">
        <v>943</v>
      </c>
    </row>
    <row r="184" spans="1:6">
      <c r="A184" s="745" t="s">
        <v>661</v>
      </c>
      <c r="B184" s="745" t="s">
        <v>944</v>
      </c>
      <c r="C184" s="745" t="s">
        <v>945</v>
      </c>
      <c r="D184" s="745" t="s">
        <v>664</v>
      </c>
      <c r="E184" s="745" t="s">
        <v>79</v>
      </c>
      <c r="F184" s="745" t="s">
        <v>79</v>
      </c>
    </row>
    <row r="185" spans="1:6">
      <c r="A185" s="745"/>
      <c r="B185" s="745"/>
      <c r="C185" s="745"/>
      <c r="D185" s="745" t="s">
        <v>3102</v>
      </c>
      <c r="E185" s="745" t="s">
        <v>946</v>
      </c>
      <c r="F185" s="745" t="s">
        <v>947</v>
      </c>
    </row>
    <row r="186" spans="1:6">
      <c r="A186" s="745" t="s">
        <v>667</v>
      </c>
      <c r="B186" s="745" t="s">
        <v>948</v>
      </c>
      <c r="C186" s="745" t="s">
        <v>640</v>
      </c>
      <c r="D186" s="745"/>
      <c r="E186" s="745"/>
      <c r="F186" s="745"/>
    </row>
    <row r="187" spans="1:6">
      <c r="A187" s="745" t="s">
        <v>669</v>
      </c>
      <c r="B187" s="745" t="s">
        <v>949</v>
      </c>
      <c r="C187" s="745" t="s">
        <v>640</v>
      </c>
      <c r="D187" s="745"/>
      <c r="E187" s="745"/>
      <c r="F187" s="745"/>
    </row>
    <row r="188" spans="1:6">
      <c r="A188" s="745" t="s">
        <v>669</v>
      </c>
      <c r="B188" s="745" t="s">
        <v>950</v>
      </c>
      <c r="C188" s="745" t="s">
        <v>951</v>
      </c>
      <c r="D188" s="745"/>
      <c r="E188" s="745"/>
      <c r="F188" s="745"/>
    </row>
    <row r="189" spans="1:6">
      <c r="A189" s="745"/>
      <c r="B189" s="745"/>
      <c r="C189" s="745"/>
      <c r="D189" s="745" t="s">
        <v>3103</v>
      </c>
      <c r="E189" s="745" t="s">
        <v>952</v>
      </c>
      <c r="F189" s="745" t="s">
        <v>953</v>
      </c>
    </row>
    <row r="190" spans="1:6">
      <c r="A190" s="745" t="s">
        <v>661</v>
      </c>
      <c r="B190" s="745" t="s">
        <v>954</v>
      </c>
      <c r="C190" s="745" t="s">
        <v>955</v>
      </c>
      <c r="D190" s="745" t="s">
        <v>664</v>
      </c>
      <c r="E190" s="745" t="s">
        <v>79</v>
      </c>
      <c r="F190" s="745" t="s">
        <v>79</v>
      </c>
    </row>
    <row r="191" spans="1:6">
      <c r="A191" s="745"/>
      <c r="B191" s="745"/>
      <c r="C191" s="745"/>
      <c r="D191" s="745" t="s">
        <v>3104</v>
      </c>
      <c r="E191" s="745" t="s">
        <v>956</v>
      </c>
      <c r="F191" s="745" t="s">
        <v>957</v>
      </c>
    </row>
    <row r="192" spans="1:6">
      <c r="A192" s="745" t="s">
        <v>667</v>
      </c>
      <c r="B192" s="745" t="s">
        <v>958</v>
      </c>
      <c r="C192" s="745" t="s">
        <v>640</v>
      </c>
      <c r="D192" s="745"/>
      <c r="E192" s="745"/>
      <c r="F192" s="745"/>
    </row>
    <row r="193" spans="1:6">
      <c r="A193" s="745" t="s">
        <v>669</v>
      </c>
      <c r="B193" s="745" t="s">
        <v>959</v>
      </c>
      <c r="C193" s="745" t="s">
        <v>640</v>
      </c>
      <c r="D193" s="745"/>
      <c r="E193" s="745"/>
      <c r="F193" s="745"/>
    </row>
    <row r="194" spans="1:6">
      <c r="A194" s="745" t="s">
        <v>669</v>
      </c>
      <c r="B194" s="745" t="s">
        <v>960</v>
      </c>
      <c r="C194" s="745" t="s">
        <v>961</v>
      </c>
      <c r="D194" s="745"/>
      <c r="E194" s="745"/>
      <c r="F194" s="745"/>
    </row>
    <row r="195" spans="1:6">
      <c r="A195" s="745"/>
      <c r="B195" s="745"/>
      <c r="C195" s="745"/>
      <c r="D195" s="745" t="s">
        <v>3105</v>
      </c>
      <c r="E195" s="745" t="s">
        <v>962</v>
      </c>
      <c r="F195" s="745" t="s">
        <v>963</v>
      </c>
    </row>
    <row r="196" spans="1:6">
      <c r="A196" s="745" t="s">
        <v>661</v>
      </c>
      <c r="B196" s="745" t="s">
        <v>964</v>
      </c>
      <c r="C196" s="745" t="s">
        <v>965</v>
      </c>
      <c r="D196" s="745" t="s">
        <v>664</v>
      </c>
      <c r="E196" s="745" t="s">
        <v>79</v>
      </c>
      <c r="F196" s="745" t="s">
        <v>79</v>
      </c>
    </row>
    <row r="197" spans="1:6">
      <c r="A197" s="745"/>
      <c r="B197" s="745"/>
      <c r="C197" s="745"/>
      <c r="D197" s="745" t="s">
        <v>3106</v>
      </c>
      <c r="E197" s="745" t="s">
        <v>966</v>
      </c>
      <c r="F197" s="745" t="s">
        <v>967</v>
      </c>
    </row>
    <row r="198" spans="1:6">
      <c r="A198" s="745" t="s">
        <v>667</v>
      </c>
      <c r="B198" s="745" t="s">
        <v>968</v>
      </c>
      <c r="C198" s="745" t="s">
        <v>640</v>
      </c>
      <c r="D198" s="745"/>
      <c r="E198" s="745"/>
      <c r="F198" s="745"/>
    </row>
    <row r="199" spans="1:6">
      <c r="A199" s="745" t="s">
        <v>669</v>
      </c>
      <c r="B199" s="745" t="s">
        <v>969</v>
      </c>
      <c r="C199" s="745" t="s">
        <v>640</v>
      </c>
      <c r="D199" s="745"/>
      <c r="E199" s="745"/>
      <c r="F199" s="745"/>
    </row>
    <row r="200" spans="1:6">
      <c r="A200" s="745" t="s">
        <v>669</v>
      </c>
      <c r="B200" s="745" t="s">
        <v>731</v>
      </c>
      <c r="C200" s="745" t="s">
        <v>970</v>
      </c>
      <c r="D200" s="745"/>
      <c r="E200" s="745"/>
      <c r="F200" s="745"/>
    </row>
    <row r="201" spans="1:6">
      <c r="A201" s="745"/>
      <c r="B201" s="745"/>
      <c r="C201" s="745"/>
      <c r="D201" s="745" t="s">
        <v>3107</v>
      </c>
      <c r="E201" s="745" t="s">
        <v>971</v>
      </c>
      <c r="F201" s="745" t="s">
        <v>972</v>
      </c>
    </row>
    <row r="202" spans="1:6">
      <c r="A202" s="745" t="s">
        <v>661</v>
      </c>
      <c r="B202" s="745" t="s">
        <v>973</v>
      </c>
      <c r="C202" s="745" t="s">
        <v>974</v>
      </c>
      <c r="D202" s="745" t="s">
        <v>664</v>
      </c>
      <c r="E202" s="745" t="s">
        <v>79</v>
      </c>
      <c r="F202" s="745" t="s">
        <v>79</v>
      </c>
    </row>
    <row r="203" spans="1:6">
      <c r="A203" s="745"/>
      <c r="B203" s="745"/>
      <c r="C203" s="745"/>
      <c r="D203" s="745" t="s">
        <v>3108</v>
      </c>
      <c r="E203" s="745" t="s">
        <v>975</v>
      </c>
      <c r="F203" s="745" t="s">
        <v>976</v>
      </c>
    </row>
    <row r="204" spans="1:6">
      <c r="A204" s="745" t="s">
        <v>667</v>
      </c>
      <c r="B204" s="745" t="s">
        <v>977</v>
      </c>
      <c r="C204" s="745" t="s">
        <v>640</v>
      </c>
      <c r="D204" s="745"/>
      <c r="E204" s="745"/>
      <c r="F204" s="745"/>
    </row>
    <row r="205" spans="1:6">
      <c r="A205" s="745" t="s">
        <v>669</v>
      </c>
      <c r="B205" s="745" t="s">
        <v>978</v>
      </c>
      <c r="C205" s="745" t="s">
        <v>640</v>
      </c>
      <c r="D205" s="745"/>
      <c r="E205" s="745"/>
      <c r="F205" s="745"/>
    </row>
    <row r="206" spans="1:6">
      <c r="A206" s="745" t="s">
        <v>669</v>
      </c>
      <c r="B206" s="745" t="s">
        <v>950</v>
      </c>
      <c r="C206" s="745" t="s">
        <v>979</v>
      </c>
      <c r="D206" s="745"/>
      <c r="E206" s="745"/>
      <c r="F206" s="745"/>
    </row>
    <row r="207" spans="1:6">
      <c r="A207" s="745"/>
      <c r="B207" s="745"/>
      <c r="C207" s="745"/>
      <c r="D207" s="745" t="s">
        <v>3109</v>
      </c>
      <c r="E207" s="745" t="s">
        <v>980</v>
      </c>
      <c r="F207" s="745" t="s">
        <v>981</v>
      </c>
    </row>
    <row r="208" spans="1:6">
      <c r="A208" s="745" t="s">
        <v>661</v>
      </c>
      <c r="B208" s="745" t="s">
        <v>982</v>
      </c>
      <c r="C208" s="745" t="s">
        <v>983</v>
      </c>
      <c r="D208" s="745" t="s">
        <v>664</v>
      </c>
      <c r="E208" s="745" t="s">
        <v>79</v>
      </c>
      <c r="F208" s="745" t="s">
        <v>79</v>
      </c>
    </row>
    <row r="209" spans="1:6">
      <c r="A209" s="745"/>
      <c r="B209" s="745"/>
      <c r="C209" s="745"/>
      <c r="D209" s="745" t="s">
        <v>3110</v>
      </c>
      <c r="E209" s="745" t="s">
        <v>984</v>
      </c>
      <c r="F209" s="745" t="s">
        <v>985</v>
      </c>
    </row>
    <row r="210" spans="1:6">
      <c r="A210" s="745" t="s">
        <v>667</v>
      </c>
      <c r="B210" s="745" t="s">
        <v>986</v>
      </c>
      <c r="C210" s="745" t="s">
        <v>640</v>
      </c>
      <c r="D210" s="745"/>
      <c r="E210" s="745"/>
      <c r="F210" s="745"/>
    </row>
    <row r="211" spans="1:6">
      <c r="A211" s="745" t="s">
        <v>669</v>
      </c>
      <c r="B211" s="745" t="s">
        <v>987</v>
      </c>
      <c r="C211" s="745" t="s">
        <v>640</v>
      </c>
      <c r="D211" s="745"/>
      <c r="E211" s="745"/>
      <c r="F211" s="745"/>
    </row>
    <row r="212" spans="1:6">
      <c r="A212" s="745" t="s">
        <v>669</v>
      </c>
      <c r="B212" s="745" t="s">
        <v>988</v>
      </c>
      <c r="C212" s="745" t="s">
        <v>989</v>
      </c>
      <c r="D212" s="745"/>
      <c r="E212" s="745"/>
      <c r="F212" s="745"/>
    </row>
    <row r="213" spans="1:6">
      <c r="A213" s="745"/>
      <c r="B213" s="745"/>
      <c r="C213" s="745"/>
      <c r="D213" s="745" t="s">
        <v>3111</v>
      </c>
      <c r="E213" s="745" t="s">
        <v>990</v>
      </c>
      <c r="F213" s="745" t="s">
        <v>991</v>
      </c>
    </row>
    <row r="214" spans="1:6">
      <c r="A214" s="745" t="s">
        <v>661</v>
      </c>
      <c r="B214" s="745" t="s">
        <v>992</v>
      </c>
      <c r="C214" s="745" t="s">
        <v>993</v>
      </c>
      <c r="D214" s="745" t="s">
        <v>664</v>
      </c>
      <c r="E214" s="745" t="s">
        <v>79</v>
      </c>
      <c r="F214" s="745" t="s">
        <v>79</v>
      </c>
    </row>
    <row r="215" spans="1:6">
      <c r="A215" s="745"/>
      <c r="B215" s="745"/>
      <c r="C215" s="745"/>
      <c r="D215" s="745" t="s">
        <v>3112</v>
      </c>
      <c r="E215" s="745" t="s">
        <v>994</v>
      </c>
      <c r="F215" s="745" t="s">
        <v>995</v>
      </c>
    </row>
    <row r="216" spans="1:6">
      <c r="A216" s="745" t="s">
        <v>667</v>
      </c>
      <c r="B216" s="745" t="s">
        <v>996</v>
      </c>
      <c r="C216" s="745" t="s">
        <v>640</v>
      </c>
      <c r="D216" s="745"/>
      <c r="E216" s="745"/>
      <c r="F216" s="745"/>
    </row>
    <row r="217" spans="1:6">
      <c r="A217" s="745" t="s">
        <v>669</v>
      </c>
      <c r="B217" s="745" t="s">
        <v>997</v>
      </c>
      <c r="C217" s="745" t="s">
        <v>640</v>
      </c>
      <c r="D217" s="745"/>
      <c r="E217" s="745"/>
      <c r="F217" s="745"/>
    </row>
    <row r="218" spans="1:6">
      <c r="A218" s="745" t="s">
        <v>669</v>
      </c>
      <c r="B218" s="745" t="s">
        <v>998</v>
      </c>
      <c r="C218" s="745" t="s">
        <v>999</v>
      </c>
      <c r="D218" s="745"/>
      <c r="E218" s="745"/>
      <c r="F218" s="745"/>
    </row>
    <row r="219" spans="1:6">
      <c r="A219" s="745"/>
      <c r="B219" s="745"/>
      <c r="C219" s="745"/>
      <c r="D219" s="745" t="s">
        <v>3113</v>
      </c>
      <c r="E219" s="745" t="s">
        <v>1000</v>
      </c>
      <c r="F219" s="745" t="s">
        <v>1001</v>
      </c>
    </row>
    <row r="220" spans="1:6">
      <c r="A220" s="745" t="s">
        <v>661</v>
      </c>
      <c r="B220" s="745" t="s">
        <v>1002</v>
      </c>
      <c r="C220" s="745" t="s">
        <v>1003</v>
      </c>
      <c r="D220" s="745" t="s">
        <v>664</v>
      </c>
      <c r="E220" s="745" t="s">
        <v>79</v>
      </c>
      <c r="F220" s="745" t="s">
        <v>79</v>
      </c>
    </row>
    <row r="221" spans="1:6">
      <c r="A221" s="745"/>
      <c r="B221" s="745"/>
      <c r="C221" s="745"/>
      <c r="D221" s="745" t="s">
        <v>3114</v>
      </c>
      <c r="E221" s="745" t="s">
        <v>1004</v>
      </c>
      <c r="F221" s="745" t="s">
        <v>1005</v>
      </c>
    </row>
    <row r="222" spans="1:6">
      <c r="A222" s="745" t="s">
        <v>667</v>
      </c>
      <c r="B222" s="745" t="s">
        <v>1006</v>
      </c>
      <c r="C222" s="745" t="s">
        <v>640</v>
      </c>
      <c r="D222" s="745"/>
      <c r="E222" s="745"/>
      <c r="F222" s="745"/>
    </row>
    <row r="223" spans="1:6">
      <c r="A223" s="745" t="s">
        <v>669</v>
      </c>
      <c r="B223" s="745" t="s">
        <v>1007</v>
      </c>
      <c r="C223" s="745" t="s">
        <v>640</v>
      </c>
      <c r="D223" s="745"/>
      <c r="E223" s="745"/>
      <c r="F223" s="745"/>
    </row>
    <row r="224" spans="1:6">
      <c r="A224" s="745" t="s">
        <v>669</v>
      </c>
      <c r="B224" s="745" t="s">
        <v>1008</v>
      </c>
      <c r="C224" s="745" t="s">
        <v>1009</v>
      </c>
      <c r="D224" s="745"/>
      <c r="E224" s="745"/>
      <c r="F224" s="745"/>
    </row>
    <row r="225" spans="1:6">
      <c r="A225" s="745"/>
      <c r="B225" s="745"/>
      <c r="C225" s="745"/>
      <c r="D225" s="745" t="s">
        <v>3115</v>
      </c>
      <c r="E225" s="745" t="s">
        <v>1010</v>
      </c>
      <c r="F225" s="745" t="s">
        <v>1011</v>
      </c>
    </row>
    <row r="226" spans="1:6">
      <c r="A226" s="745" t="s">
        <v>661</v>
      </c>
      <c r="B226" s="745" t="s">
        <v>1012</v>
      </c>
      <c r="C226" s="745" t="s">
        <v>1013</v>
      </c>
      <c r="D226" s="745" t="s">
        <v>664</v>
      </c>
      <c r="E226" s="745" t="s">
        <v>79</v>
      </c>
      <c r="F226" s="745" t="s">
        <v>79</v>
      </c>
    </row>
    <row r="227" spans="1:6">
      <c r="A227" s="745"/>
      <c r="B227" s="745"/>
      <c r="C227" s="745"/>
      <c r="D227" s="745" t="s">
        <v>3116</v>
      </c>
      <c r="E227" s="745" t="s">
        <v>1014</v>
      </c>
      <c r="F227" s="745" t="s">
        <v>1015</v>
      </c>
    </row>
    <row r="228" spans="1:6">
      <c r="A228" s="745" t="s">
        <v>667</v>
      </c>
      <c r="B228" s="745" t="s">
        <v>1016</v>
      </c>
      <c r="C228" s="745" t="s">
        <v>640</v>
      </c>
      <c r="D228" s="745"/>
      <c r="E228" s="745"/>
      <c r="F228" s="745"/>
    </row>
    <row r="229" spans="1:6">
      <c r="A229" s="745" t="s">
        <v>669</v>
      </c>
      <c r="B229" s="745" t="s">
        <v>1017</v>
      </c>
      <c r="C229" s="745" t="s">
        <v>640</v>
      </c>
      <c r="D229" s="745"/>
      <c r="E229" s="745"/>
      <c r="F229" s="745"/>
    </row>
    <row r="230" spans="1:6">
      <c r="A230" s="745" t="s">
        <v>669</v>
      </c>
      <c r="B230" s="745" t="s">
        <v>1018</v>
      </c>
      <c r="C230" s="745" t="s">
        <v>1019</v>
      </c>
      <c r="D230" s="745"/>
      <c r="E230" s="745"/>
      <c r="F230" s="745"/>
    </row>
    <row r="231" spans="1:6">
      <c r="A231" s="745"/>
      <c r="B231" s="745"/>
      <c r="C231" s="745"/>
      <c r="D231" s="745" t="s">
        <v>3117</v>
      </c>
      <c r="E231" s="745" t="s">
        <v>1020</v>
      </c>
      <c r="F231" s="745" t="s">
        <v>1021</v>
      </c>
    </row>
    <row r="232" spans="1:6">
      <c r="A232" s="745" t="s">
        <v>661</v>
      </c>
      <c r="B232" s="745" t="s">
        <v>1022</v>
      </c>
      <c r="C232" s="745" t="s">
        <v>1023</v>
      </c>
      <c r="D232" s="745" t="s">
        <v>664</v>
      </c>
      <c r="E232" s="745" t="s">
        <v>79</v>
      </c>
      <c r="F232" s="745" t="s">
        <v>79</v>
      </c>
    </row>
    <row r="233" spans="1:6">
      <c r="A233" s="745"/>
      <c r="B233" s="745"/>
      <c r="C233" s="745"/>
      <c r="D233" s="745" t="s">
        <v>3118</v>
      </c>
      <c r="E233" s="745" t="s">
        <v>1024</v>
      </c>
      <c r="F233" s="745" t="s">
        <v>1025</v>
      </c>
    </row>
    <row r="234" spans="1:6">
      <c r="A234" s="745" t="s">
        <v>667</v>
      </c>
      <c r="B234" s="745" t="s">
        <v>1026</v>
      </c>
      <c r="C234" s="745" t="s">
        <v>640</v>
      </c>
      <c r="D234" s="745"/>
      <c r="E234" s="745"/>
      <c r="F234" s="745"/>
    </row>
    <row r="235" spans="1:6">
      <c r="A235" s="745" t="s">
        <v>669</v>
      </c>
      <c r="B235" s="745" t="s">
        <v>1027</v>
      </c>
      <c r="C235" s="745" t="s">
        <v>640</v>
      </c>
      <c r="D235" s="745"/>
      <c r="E235" s="745"/>
      <c r="F235" s="745"/>
    </row>
    <row r="236" spans="1:6">
      <c r="A236" s="745" t="s">
        <v>669</v>
      </c>
      <c r="B236" s="745" t="s">
        <v>1028</v>
      </c>
      <c r="C236" s="745" t="s">
        <v>1029</v>
      </c>
      <c r="D236" s="745"/>
      <c r="E236" s="745"/>
      <c r="F236" s="745"/>
    </row>
    <row r="237" spans="1:6">
      <c r="A237" s="745"/>
      <c r="B237" s="745"/>
      <c r="C237" s="745"/>
      <c r="D237" s="745" t="s">
        <v>3119</v>
      </c>
      <c r="E237" s="745" t="s">
        <v>1030</v>
      </c>
      <c r="F237" s="745" t="s">
        <v>1031</v>
      </c>
    </row>
    <row r="238" spans="1:6">
      <c r="A238" s="745" t="s">
        <v>661</v>
      </c>
      <c r="B238" s="745" t="s">
        <v>1032</v>
      </c>
      <c r="C238" s="745" t="s">
        <v>1033</v>
      </c>
      <c r="D238" s="745" t="s">
        <v>664</v>
      </c>
      <c r="E238" s="745" t="s">
        <v>79</v>
      </c>
      <c r="F238" s="745" t="s">
        <v>79</v>
      </c>
    </row>
    <row r="239" spans="1:6">
      <c r="A239" s="745"/>
      <c r="B239" s="745"/>
      <c r="C239" s="745"/>
      <c r="D239" s="745" t="s">
        <v>3120</v>
      </c>
      <c r="E239" s="745" t="s">
        <v>1034</v>
      </c>
      <c r="F239" s="745" t="s">
        <v>1035</v>
      </c>
    </row>
    <row r="240" spans="1:6">
      <c r="A240" s="745" t="s">
        <v>667</v>
      </c>
      <c r="B240" s="745" t="s">
        <v>1036</v>
      </c>
      <c r="C240" s="745" t="s">
        <v>640</v>
      </c>
      <c r="D240" s="745"/>
      <c r="E240" s="745"/>
      <c r="F240" s="745"/>
    </row>
    <row r="241" spans="1:6">
      <c r="A241" s="745" t="s">
        <v>669</v>
      </c>
      <c r="B241" s="745" t="s">
        <v>1037</v>
      </c>
      <c r="C241" s="745" t="s">
        <v>640</v>
      </c>
      <c r="D241" s="745"/>
      <c r="E241" s="745"/>
      <c r="F241" s="745"/>
    </row>
    <row r="242" spans="1:6">
      <c r="A242" s="745" t="s">
        <v>669</v>
      </c>
      <c r="B242" s="745" t="s">
        <v>1038</v>
      </c>
      <c r="C242" s="745" t="s">
        <v>1039</v>
      </c>
      <c r="D242" s="745"/>
      <c r="E242" s="745"/>
      <c r="F242" s="745"/>
    </row>
    <row r="243" spans="1:6">
      <c r="A243" s="745"/>
      <c r="B243" s="745"/>
      <c r="C243" s="745"/>
      <c r="D243" s="745" t="s">
        <v>3121</v>
      </c>
      <c r="E243" s="745" t="s">
        <v>1040</v>
      </c>
      <c r="F243" s="745" t="s">
        <v>1041</v>
      </c>
    </row>
    <row r="244" spans="1:6">
      <c r="A244" s="745" t="s">
        <v>661</v>
      </c>
      <c r="B244" s="745" t="s">
        <v>1042</v>
      </c>
      <c r="C244" s="745" t="s">
        <v>1043</v>
      </c>
      <c r="D244" s="745" t="s">
        <v>664</v>
      </c>
      <c r="E244" s="745" t="s">
        <v>79</v>
      </c>
      <c r="F244" s="745" t="s">
        <v>79</v>
      </c>
    </row>
    <row r="245" spans="1:6">
      <c r="A245" s="745"/>
      <c r="B245" s="745"/>
      <c r="C245" s="745"/>
      <c r="D245" s="745" t="s">
        <v>3122</v>
      </c>
      <c r="E245" s="745" t="s">
        <v>1044</v>
      </c>
      <c r="F245" s="745" t="s">
        <v>1045</v>
      </c>
    </row>
    <row r="246" spans="1:6">
      <c r="A246" s="745" t="s">
        <v>667</v>
      </c>
      <c r="B246" s="745" t="s">
        <v>1046</v>
      </c>
      <c r="C246" s="745" t="s">
        <v>640</v>
      </c>
      <c r="D246" s="745"/>
      <c r="E246" s="745"/>
      <c r="F246" s="745"/>
    </row>
    <row r="247" spans="1:6">
      <c r="A247" s="745" t="s">
        <v>669</v>
      </c>
      <c r="B247" s="745" t="s">
        <v>1047</v>
      </c>
      <c r="C247" s="745" t="s">
        <v>640</v>
      </c>
      <c r="D247" s="745"/>
      <c r="E247" s="745"/>
      <c r="F247" s="745"/>
    </row>
    <row r="248" spans="1:6">
      <c r="A248" s="745" t="s">
        <v>669</v>
      </c>
      <c r="B248" s="745" t="s">
        <v>1048</v>
      </c>
      <c r="C248" s="745" t="s">
        <v>1049</v>
      </c>
      <c r="D248" s="745"/>
      <c r="E248" s="745"/>
      <c r="F248" s="745"/>
    </row>
    <row r="249" spans="1:6">
      <c r="A249" s="745"/>
      <c r="B249" s="745"/>
      <c r="C249" s="745"/>
      <c r="D249" s="745" t="s">
        <v>3123</v>
      </c>
      <c r="E249" s="745" t="s">
        <v>1050</v>
      </c>
      <c r="F249" s="745" t="s">
        <v>1051</v>
      </c>
    </row>
    <row r="250" spans="1:6">
      <c r="A250" s="745" t="s">
        <v>661</v>
      </c>
      <c r="B250" s="745" t="s">
        <v>1052</v>
      </c>
      <c r="C250" s="745" t="s">
        <v>1053</v>
      </c>
      <c r="D250" s="745" t="s">
        <v>664</v>
      </c>
      <c r="E250" s="745" t="s">
        <v>79</v>
      </c>
      <c r="F250" s="745" t="s">
        <v>79</v>
      </c>
    </row>
    <row r="251" spans="1:6">
      <c r="A251" s="745"/>
      <c r="B251" s="745"/>
      <c r="C251" s="745"/>
      <c r="D251" s="745" t="s">
        <v>3124</v>
      </c>
      <c r="E251" s="745" t="s">
        <v>1054</v>
      </c>
      <c r="F251" s="745" t="s">
        <v>1055</v>
      </c>
    </row>
    <row r="252" spans="1:6">
      <c r="A252" s="745" t="s">
        <v>667</v>
      </c>
      <c r="B252" s="745" t="s">
        <v>1056</v>
      </c>
      <c r="C252" s="745" t="s">
        <v>640</v>
      </c>
      <c r="D252" s="745"/>
      <c r="E252" s="745"/>
      <c r="F252" s="745"/>
    </row>
    <row r="253" spans="1:6">
      <c r="A253" s="745" t="s">
        <v>669</v>
      </c>
      <c r="B253" s="745" t="s">
        <v>1057</v>
      </c>
      <c r="C253" s="745" t="s">
        <v>640</v>
      </c>
      <c r="D253" s="745"/>
      <c r="E253" s="745"/>
      <c r="F253" s="745"/>
    </row>
    <row r="254" spans="1:6">
      <c r="A254" s="745" t="s">
        <v>669</v>
      </c>
      <c r="B254" s="745" t="s">
        <v>1058</v>
      </c>
      <c r="C254" s="745" t="s">
        <v>1059</v>
      </c>
      <c r="D254" s="745"/>
      <c r="E254" s="745"/>
      <c r="F254" s="745"/>
    </row>
    <row r="255" spans="1:6">
      <c r="A255" s="745"/>
      <c r="B255" s="745"/>
      <c r="C255" s="745"/>
      <c r="D255" s="745" t="s">
        <v>3125</v>
      </c>
      <c r="E255" s="745" t="s">
        <v>1060</v>
      </c>
      <c r="F255" s="745" t="s">
        <v>1061</v>
      </c>
    </row>
    <row r="256" spans="1:6">
      <c r="A256" s="745" t="s">
        <v>661</v>
      </c>
      <c r="B256" s="745" t="s">
        <v>1062</v>
      </c>
      <c r="C256" s="745" t="s">
        <v>1063</v>
      </c>
      <c r="D256" s="745" t="s">
        <v>664</v>
      </c>
      <c r="E256" s="745" t="s">
        <v>79</v>
      </c>
      <c r="F256" s="745" t="s">
        <v>79</v>
      </c>
    </row>
    <row r="257" spans="1:6">
      <c r="A257" s="745"/>
      <c r="B257" s="745"/>
      <c r="C257" s="745"/>
      <c r="D257" s="745" t="s">
        <v>3126</v>
      </c>
      <c r="E257" s="745" t="s">
        <v>1064</v>
      </c>
      <c r="F257" s="745" t="s">
        <v>1065</v>
      </c>
    </row>
    <row r="258" spans="1:6">
      <c r="A258" s="745" t="s">
        <v>667</v>
      </c>
      <c r="B258" s="745" t="s">
        <v>1066</v>
      </c>
      <c r="C258" s="745" t="s">
        <v>640</v>
      </c>
      <c r="D258" s="745"/>
      <c r="E258" s="745"/>
      <c r="F258" s="745"/>
    </row>
    <row r="259" spans="1:6">
      <c r="A259" s="745" t="s">
        <v>669</v>
      </c>
      <c r="B259" s="745" t="s">
        <v>1067</v>
      </c>
      <c r="C259" s="745" t="s">
        <v>640</v>
      </c>
      <c r="D259" s="745"/>
      <c r="E259" s="745"/>
      <c r="F259" s="745"/>
    </row>
    <row r="260" spans="1:6">
      <c r="A260" s="745" t="s">
        <v>669</v>
      </c>
      <c r="B260" s="745" t="s">
        <v>1068</v>
      </c>
      <c r="C260" s="745" t="s">
        <v>1069</v>
      </c>
      <c r="D260" s="745"/>
      <c r="E260" s="745"/>
      <c r="F260" s="745"/>
    </row>
    <row r="261" spans="1:6">
      <c r="A261" s="745"/>
      <c r="B261" s="745"/>
      <c r="C261" s="745"/>
      <c r="D261" s="745" t="s">
        <v>3127</v>
      </c>
      <c r="E261" s="745" t="s">
        <v>1070</v>
      </c>
      <c r="F261" s="745" t="s">
        <v>1071</v>
      </c>
    </row>
    <row r="262" spans="1:6">
      <c r="A262" s="745" t="s">
        <v>661</v>
      </c>
      <c r="B262" s="745" t="s">
        <v>1072</v>
      </c>
      <c r="C262" s="745" t="s">
        <v>1073</v>
      </c>
      <c r="D262" s="745" t="s">
        <v>664</v>
      </c>
      <c r="E262" s="745" t="s">
        <v>79</v>
      </c>
      <c r="F262" s="745" t="s">
        <v>79</v>
      </c>
    </row>
    <row r="263" spans="1:6">
      <c r="A263" s="745"/>
      <c r="B263" s="745"/>
      <c r="C263" s="745"/>
      <c r="D263" s="745" t="s">
        <v>3128</v>
      </c>
      <c r="E263" s="745" t="s">
        <v>1074</v>
      </c>
      <c r="F263" s="745" t="s">
        <v>1075</v>
      </c>
    </row>
    <row r="264" spans="1:6">
      <c r="A264" s="745" t="s">
        <v>667</v>
      </c>
      <c r="B264" s="745" t="s">
        <v>1076</v>
      </c>
      <c r="C264" s="745" t="s">
        <v>640</v>
      </c>
      <c r="D264" s="745"/>
      <c r="E264" s="745"/>
      <c r="F264" s="745"/>
    </row>
    <row r="265" spans="1:6">
      <c r="A265" s="745" t="s">
        <v>669</v>
      </c>
      <c r="B265" s="745" t="s">
        <v>1077</v>
      </c>
      <c r="C265" s="745" t="s">
        <v>640</v>
      </c>
      <c r="D265" s="745"/>
      <c r="E265" s="745"/>
      <c r="F265" s="745"/>
    </row>
    <row r="266" spans="1:6">
      <c r="A266" s="745" t="s">
        <v>669</v>
      </c>
      <c r="B266" s="745" t="s">
        <v>950</v>
      </c>
      <c r="C266" s="745" t="s">
        <v>1078</v>
      </c>
      <c r="D266" s="745"/>
      <c r="E266" s="745"/>
      <c r="F266" s="745"/>
    </row>
    <row r="267" spans="1:6">
      <c r="A267" s="745"/>
      <c r="B267" s="745"/>
      <c r="C267" s="745"/>
      <c r="D267" s="745" t="s">
        <v>3129</v>
      </c>
      <c r="E267" s="745" t="s">
        <v>1079</v>
      </c>
      <c r="F267" s="745" t="s">
        <v>1080</v>
      </c>
    </row>
    <row r="268" spans="1:6">
      <c r="A268" s="745" t="s">
        <v>661</v>
      </c>
      <c r="B268" s="745" t="s">
        <v>1081</v>
      </c>
      <c r="C268" s="745" t="s">
        <v>1082</v>
      </c>
      <c r="D268" s="745" t="s">
        <v>664</v>
      </c>
      <c r="E268" s="745" t="s">
        <v>79</v>
      </c>
      <c r="F268" s="745" t="s">
        <v>79</v>
      </c>
    </row>
    <row r="269" spans="1:6">
      <c r="A269" s="745"/>
      <c r="B269" s="745"/>
      <c r="C269" s="745"/>
      <c r="D269" s="745" t="s">
        <v>3130</v>
      </c>
      <c r="E269" s="745" t="s">
        <v>1083</v>
      </c>
      <c r="F269" s="745" t="s">
        <v>1084</v>
      </c>
    </row>
    <row r="270" spans="1:6">
      <c r="A270" s="745" t="s">
        <v>667</v>
      </c>
      <c r="B270" s="745" t="s">
        <v>1085</v>
      </c>
      <c r="C270" s="745" t="s">
        <v>640</v>
      </c>
      <c r="D270" s="745"/>
      <c r="E270" s="745"/>
      <c r="F270" s="745"/>
    </row>
    <row r="271" spans="1:6">
      <c r="A271" s="745" t="s">
        <v>669</v>
      </c>
      <c r="B271" s="745" t="s">
        <v>1086</v>
      </c>
      <c r="C271" s="745" t="s">
        <v>640</v>
      </c>
      <c r="D271" s="745"/>
      <c r="E271" s="745"/>
      <c r="F271" s="745"/>
    </row>
    <row r="272" spans="1:6">
      <c r="A272" s="745" t="s">
        <v>669</v>
      </c>
      <c r="B272" s="745" t="s">
        <v>1018</v>
      </c>
      <c r="C272" s="745" t="s">
        <v>1087</v>
      </c>
      <c r="D272" s="745"/>
      <c r="E272" s="745"/>
      <c r="F272" s="745"/>
    </row>
    <row r="273" spans="1:6">
      <c r="A273" s="745"/>
      <c r="B273" s="745"/>
      <c r="C273" s="745"/>
      <c r="D273" s="745" t="s">
        <v>3131</v>
      </c>
      <c r="E273" s="745" t="s">
        <v>1088</v>
      </c>
      <c r="F273" s="745" t="s">
        <v>1089</v>
      </c>
    </row>
    <row r="274" spans="1:6">
      <c r="A274" s="745" t="s">
        <v>661</v>
      </c>
      <c r="B274" s="745" t="s">
        <v>1090</v>
      </c>
      <c r="C274" s="745" t="s">
        <v>1091</v>
      </c>
      <c r="D274" s="745" t="s">
        <v>664</v>
      </c>
      <c r="E274" s="745" t="s">
        <v>79</v>
      </c>
      <c r="F274" s="745" t="s">
        <v>79</v>
      </c>
    </row>
    <row r="275" spans="1:6">
      <c r="A275" s="745"/>
      <c r="B275" s="745"/>
      <c r="C275" s="745"/>
      <c r="D275" s="745" t="s">
        <v>3132</v>
      </c>
      <c r="E275" s="745" t="s">
        <v>1092</v>
      </c>
      <c r="F275" s="745" t="s">
        <v>1093</v>
      </c>
    </row>
    <row r="276" spans="1:6">
      <c r="A276" s="745" t="s">
        <v>667</v>
      </c>
      <c r="B276" s="745" t="s">
        <v>1094</v>
      </c>
      <c r="C276" s="745" t="s">
        <v>640</v>
      </c>
      <c r="D276" s="745"/>
      <c r="E276" s="745"/>
      <c r="F276" s="745"/>
    </row>
    <row r="277" spans="1:6">
      <c r="A277" s="745" t="s">
        <v>669</v>
      </c>
      <c r="B277" s="745" t="s">
        <v>1095</v>
      </c>
      <c r="C277" s="745" t="s">
        <v>640</v>
      </c>
      <c r="D277" s="745"/>
      <c r="E277" s="745"/>
      <c r="F277" s="745"/>
    </row>
    <row r="278" spans="1:6">
      <c r="A278" s="745" t="s">
        <v>669</v>
      </c>
      <c r="B278" s="745" t="s">
        <v>731</v>
      </c>
      <c r="C278" s="745" t="s">
        <v>1096</v>
      </c>
      <c r="D278" s="745"/>
      <c r="E278" s="745"/>
      <c r="F278" s="745"/>
    </row>
    <row r="279" spans="1:6">
      <c r="A279" s="745"/>
      <c r="B279" s="745"/>
      <c r="C279" s="745"/>
      <c r="D279" s="745" t="s">
        <v>3133</v>
      </c>
      <c r="E279" s="745" t="s">
        <v>1097</v>
      </c>
      <c r="F279" s="745" t="s">
        <v>1098</v>
      </c>
    </row>
    <row r="280" spans="1:6">
      <c r="A280" s="745" t="s">
        <v>661</v>
      </c>
      <c r="B280" s="745" t="s">
        <v>1099</v>
      </c>
      <c r="C280" s="745" t="s">
        <v>1100</v>
      </c>
      <c r="D280" s="745" t="s">
        <v>664</v>
      </c>
      <c r="E280" s="745" t="s">
        <v>79</v>
      </c>
      <c r="F280" s="745" t="s">
        <v>79</v>
      </c>
    </row>
    <row r="281" spans="1:6">
      <c r="A281" s="745"/>
      <c r="B281" s="745"/>
      <c r="C281" s="745"/>
      <c r="D281" s="745" t="s">
        <v>3134</v>
      </c>
      <c r="E281" s="745" t="s">
        <v>1101</v>
      </c>
      <c r="F281" s="745" t="s">
        <v>1102</v>
      </c>
    </row>
    <row r="282" spans="1:6">
      <c r="A282" s="745" t="s">
        <v>667</v>
      </c>
      <c r="B282" s="745" t="s">
        <v>1103</v>
      </c>
      <c r="C282" s="745" t="s">
        <v>640</v>
      </c>
      <c r="D282" s="745"/>
      <c r="E282" s="745"/>
      <c r="F282" s="745"/>
    </row>
    <row r="283" spans="1:6">
      <c r="A283" s="745" t="s">
        <v>669</v>
      </c>
      <c r="B283" s="745" t="s">
        <v>1104</v>
      </c>
      <c r="C283" s="745" t="s">
        <v>640</v>
      </c>
      <c r="D283" s="745"/>
      <c r="E283" s="745"/>
      <c r="F283" s="745"/>
    </row>
    <row r="284" spans="1:6">
      <c r="A284" s="745" t="s">
        <v>669</v>
      </c>
      <c r="B284" s="745" t="s">
        <v>1105</v>
      </c>
      <c r="C284" s="745" t="s">
        <v>1106</v>
      </c>
      <c r="D284" s="745"/>
      <c r="E284" s="745"/>
      <c r="F284" s="745"/>
    </row>
    <row r="285" spans="1:6">
      <c r="A285" s="745"/>
      <c r="B285" s="745"/>
      <c r="C285" s="745"/>
      <c r="D285" s="745" t="s">
        <v>3135</v>
      </c>
      <c r="E285" s="745" t="s">
        <v>1107</v>
      </c>
      <c r="F285" s="745" t="s">
        <v>1108</v>
      </c>
    </row>
    <row r="286" spans="1:6">
      <c r="A286" s="745" t="s">
        <v>661</v>
      </c>
      <c r="B286" s="745" t="s">
        <v>1109</v>
      </c>
      <c r="C286" s="745" t="s">
        <v>1110</v>
      </c>
      <c r="D286" s="745" t="s">
        <v>664</v>
      </c>
      <c r="E286" s="745" t="s">
        <v>79</v>
      </c>
      <c r="F286" s="745" t="s">
        <v>79</v>
      </c>
    </row>
    <row r="287" spans="1:6">
      <c r="A287" s="745"/>
      <c r="B287" s="745"/>
      <c r="C287" s="745"/>
      <c r="D287" s="745" t="s">
        <v>3136</v>
      </c>
      <c r="E287" s="745" t="s">
        <v>1111</v>
      </c>
      <c r="F287" s="745" t="s">
        <v>1112</v>
      </c>
    </row>
    <row r="288" spans="1:6">
      <c r="A288" s="745" t="s">
        <v>667</v>
      </c>
      <c r="B288" s="745" t="s">
        <v>1113</v>
      </c>
      <c r="C288" s="745" t="s">
        <v>640</v>
      </c>
      <c r="D288" s="745"/>
      <c r="E288" s="745"/>
      <c r="F288" s="745"/>
    </row>
    <row r="289" spans="1:6">
      <c r="A289" s="745" t="s">
        <v>669</v>
      </c>
      <c r="B289" s="745" t="s">
        <v>1114</v>
      </c>
      <c r="C289" s="745" t="s">
        <v>640</v>
      </c>
      <c r="D289" s="745"/>
      <c r="E289" s="745"/>
      <c r="F289" s="745"/>
    </row>
    <row r="290" spans="1:6">
      <c r="A290" s="745" t="s">
        <v>669</v>
      </c>
      <c r="B290" s="745" t="s">
        <v>1115</v>
      </c>
      <c r="C290" s="745" t="s">
        <v>1116</v>
      </c>
      <c r="D290" s="745"/>
      <c r="E290" s="745"/>
      <c r="F290" s="745"/>
    </row>
    <row r="291" spans="1:6">
      <c r="A291" s="745"/>
      <c r="B291" s="745"/>
      <c r="C291" s="745"/>
      <c r="D291" s="745" t="s">
        <v>3137</v>
      </c>
      <c r="E291" s="745" t="s">
        <v>1117</v>
      </c>
      <c r="F291" s="745" t="s">
        <v>1118</v>
      </c>
    </row>
    <row r="292" spans="1:6">
      <c r="A292" s="745" t="s">
        <v>661</v>
      </c>
      <c r="B292" s="745" t="s">
        <v>1119</v>
      </c>
      <c r="C292" s="745" t="s">
        <v>1120</v>
      </c>
      <c r="D292" s="745" t="s">
        <v>664</v>
      </c>
      <c r="E292" s="745" t="s">
        <v>79</v>
      </c>
      <c r="F292" s="745" t="s">
        <v>79</v>
      </c>
    </row>
    <row r="293" spans="1:6">
      <c r="A293" s="745"/>
      <c r="B293" s="745"/>
      <c r="C293" s="745"/>
      <c r="D293" s="745" t="s">
        <v>3138</v>
      </c>
      <c r="E293" s="745" t="s">
        <v>1121</v>
      </c>
      <c r="F293" s="745" t="s">
        <v>1122</v>
      </c>
    </row>
    <row r="294" spans="1:6">
      <c r="A294" s="745" t="s">
        <v>667</v>
      </c>
      <c r="B294" s="745" t="s">
        <v>1123</v>
      </c>
      <c r="C294" s="745" t="s">
        <v>640</v>
      </c>
      <c r="D294" s="745"/>
      <c r="E294" s="745"/>
      <c r="F294" s="745"/>
    </row>
    <row r="295" spans="1:6">
      <c r="A295" s="745" t="s">
        <v>669</v>
      </c>
      <c r="B295" s="745" t="s">
        <v>1124</v>
      </c>
      <c r="C295" s="745" t="s">
        <v>640</v>
      </c>
      <c r="D295" s="745"/>
      <c r="E295" s="745"/>
      <c r="F295" s="745"/>
    </row>
    <row r="296" spans="1:6">
      <c r="A296" s="745" t="s">
        <v>669</v>
      </c>
      <c r="B296" s="745" t="s">
        <v>751</v>
      </c>
      <c r="C296" s="745" t="s">
        <v>1125</v>
      </c>
      <c r="D296" s="745"/>
      <c r="E296" s="745"/>
      <c r="F296" s="745"/>
    </row>
    <row r="297" spans="1:6">
      <c r="A297" s="745"/>
      <c r="B297" s="745"/>
      <c r="C297" s="745"/>
      <c r="D297" s="745" t="s">
        <v>3139</v>
      </c>
      <c r="E297" s="745" t="s">
        <v>1126</v>
      </c>
      <c r="F297" s="745" t="s">
        <v>1127</v>
      </c>
    </row>
    <row r="298" spans="1:6">
      <c r="A298" s="745" t="s">
        <v>661</v>
      </c>
      <c r="B298" s="745" t="s">
        <v>1128</v>
      </c>
      <c r="C298" s="745" t="s">
        <v>1129</v>
      </c>
      <c r="D298" s="745" t="s">
        <v>664</v>
      </c>
      <c r="E298" s="745" t="s">
        <v>79</v>
      </c>
      <c r="F298" s="745" t="s">
        <v>79</v>
      </c>
    </row>
    <row r="299" spans="1:6">
      <c r="A299" s="745"/>
      <c r="B299" s="745"/>
      <c r="C299" s="745"/>
      <c r="D299" s="745" t="s">
        <v>3140</v>
      </c>
      <c r="E299" s="745" t="s">
        <v>1130</v>
      </c>
      <c r="F299" s="745" t="s">
        <v>1131</v>
      </c>
    </row>
    <row r="300" spans="1:6">
      <c r="A300" s="745" t="s">
        <v>667</v>
      </c>
      <c r="B300" s="745" t="s">
        <v>1132</v>
      </c>
      <c r="C300" s="745" t="s">
        <v>640</v>
      </c>
      <c r="D300" s="745"/>
      <c r="E300" s="745"/>
      <c r="F300" s="745"/>
    </row>
    <row r="301" spans="1:6">
      <c r="A301" s="745" t="s">
        <v>669</v>
      </c>
      <c r="B301" s="745" t="s">
        <v>1133</v>
      </c>
      <c r="C301" s="745" t="s">
        <v>640</v>
      </c>
      <c r="D301" s="745"/>
      <c r="E301" s="745"/>
      <c r="F301" s="745"/>
    </row>
    <row r="302" spans="1:6">
      <c r="A302" s="745" t="s">
        <v>669</v>
      </c>
      <c r="B302" s="745" t="s">
        <v>1134</v>
      </c>
      <c r="C302" s="745" t="s">
        <v>1135</v>
      </c>
      <c r="D302" s="745"/>
      <c r="E302" s="745"/>
      <c r="F302" s="745"/>
    </row>
    <row r="303" spans="1:6">
      <c r="A303" s="745"/>
      <c r="B303" s="745"/>
      <c r="C303" s="745"/>
      <c r="D303" s="745" t="s">
        <v>3141</v>
      </c>
      <c r="E303" s="745" t="s">
        <v>1136</v>
      </c>
      <c r="F303" s="745" t="s">
        <v>1137</v>
      </c>
    </row>
    <row r="304" spans="1:6">
      <c r="A304" s="745" t="s">
        <v>661</v>
      </c>
      <c r="B304" s="745" t="s">
        <v>1138</v>
      </c>
      <c r="C304" s="745" t="s">
        <v>1139</v>
      </c>
      <c r="D304" s="745" t="s">
        <v>664</v>
      </c>
      <c r="E304" s="745" t="s">
        <v>79</v>
      </c>
      <c r="F304" s="745" t="s">
        <v>79</v>
      </c>
    </row>
    <row r="305" spans="1:6">
      <c r="A305" s="745"/>
      <c r="B305" s="745"/>
      <c r="C305" s="745"/>
      <c r="D305" s="745" t="s">
        <v>3142</v>
      </c>
      <c r="E305" s="745" t="s">
        <v>1140</v>
      </c>
      <c r="F305" s="745" t="s">
        <v>1141</v>
      </c>
    </row>
    <row r="306" spans="1:6">
      <c r="A306" s="745" t="s">
        <v>667</v>
      </c>
      <c r="B306" s="745" t="s">
        <v>1142</v>
      </c>
      <c r="C306" s="745" t="s">
        <v>640</v>
      </c>
      <c r="D306" s="745"/>
      <c r="E306" s="745"/>
      <c r="F306" s="745"/>
    </row>
    <row r="307" spans="1:6">
      <c r="A307" s="745" t="s">
        <v>669</v>
      </c>
      <c r="B307" s="745" t="s">
        <v>1143</v>
      </c>
      <c r="C307" s="745" t="s">
        <v>640</v>
      </c>
      <c r="D307" s="745"/>
      <c r="E307" s="745"/>
      <c r="F307" s="745"/>
    </row>
    <row r="308" spans="1:6">
      <c r="A308" s="745" t="s">
        <v>669</v>
      </c>
      <c r="B308" s="745" t="s">
        <v>1144</v>
      </c>
      <c r="C308" s="745" t="s">
        <v>1145</v>
      </c>
      <c r="D308" s="745"/>
      <c r="E308" s="745"/>
      <c r="F308" s="745"/>
    </row>
    <row r="309" spans="1:6">
      <c r="A309" s="745"/>
      <c r="B309" s="745"/>
      <c r="C309" s="745"/>
      <c r="D309" s="745" t="s">
        <v>3143</v>
      </c>
      <c r="E309" s="745" t="s">
        <v>1146</v>
      </c>
      <c r="F309" s="745" t="s">
        <v>1147</v>
      </c>
    </row>
    <row r="310" spans="1:6">
      <c r="A310" s="745" t="s">
        <v>661</v>
      </c>
      <c r="B310" s="745" t="s">
        <v>1148</v>
      </c>
      <c r="C310" s="745" t="s">
        <v>1149</v>
      </c>
      <c r="D310" s="745" t="s">
        <v>664</v>
      </c>
      <c r="E310" s="745" t="s">
        <v>79</v>
      </c>
      <c r="F310" s="745" t="s">
        <v>79</v>
      </c>
    </row>
    <row r="311" spans="1:6">
      <c r="A311" s="745"/>
      <c r="B311" s="745"/>
      <c r="C311" s="745"/>
      <c r="D311" s="745" t="s">
        <v>3144</v>
      </c>
      <c r="E311" s="745" t="s">
        <v>1150</v>
      </c>
      <c r="F311" s="745" t="s">
        <v>1151</v>
      </c>
    </row>
    <row r="312" spans="1:6">
      <c r="A312" s="745" t="s">
        <v>667</v>
      </c>
      <c r="B312" s="745" t="s">
        <v>1152</v>
      </c>
      <c r="C312" s="745" t="s">
        <v>640</v>
      </c>
      <c r="D312" s="745"/>
      <c r="E312" s="745"/>
      <c r="F312" s="745"/>
    </row>
    <row r="313" spans="1:6">
      <c r="A313" s="745" t="s">
        <v>669</v>
      </c>
      <c r="B313" s="745" t="s">
        <v>1153</v>
      </c>
      <c r="C313" s="745" t="s">
        <v>640</v>
      </c>
      <c r="D313" s="745"/>
      <c r="E313" s="745"/>
      <c r="F313" s="745"/>
    </row>
    <row r="314" spans="1:6">
      <c r="A314" s="745" t="s">
        <v>669</v>
      </c>
      <c r="B314" s="745" t="s">
        <v>1018</v>
      </c>
      <c r="C314" s="745" t="s">
        <v>1154</v>
      </c>
      <c r="D314" s="745"/>
      <c r="E314" s="745"/>
      <c r="F314" s="745"/>
    </row>
    <row r="315" spans="1:6">
      <c r="A315" s="745"/>
      <c r="B315" s="745"/>
      <c r="C315" s="745"/>
      <c r="D315" s="745" t="s">
        <v>3145</v>
      </c>
      <c r="E315" s="745" t="s">
        <v>1155</v>
      </c>
      <c r="F315" s="745" t="s">
        <v>1156</v>
      </c>
    </row>
    <row r="316" spans="1:6">
      <c r="A316" s="745" t="s">
        <v>661</v>
      </c>
      <c r="B316" s="745" t="s">
        <v>1157</v>
      </c>
      <c r="C316" s="745" t="s">
        <v>1158</v>
      </c>
      <c r="D316" s="745" t="s">
        <v>664</v>
      </c>
      <c r="E316" s="745" t="s">
        <v>79</v>
      </c>
      <c r="F316" s="745" t="s">
        <v>79</v>
      </c>
    </row>
    <row r="317" spans="1:6">
      <c r="A317" s="745"/>
      <c r="B317" s="745"/>
      <c r="C317" s="745"/>
      <c r="D317" s="745" t="s">
        <v>3146</v>
      </c>
      <c r="E317" s="745" t="s">
        <v>1159</v>
      </c>
      <c r="F317" s="745" t="s">
        <v>1160</v>
      </c>
    </row>
    <row r="318" spans="1:6">
      <c r="A318" s="745" t="s">
        <v>667</v>
      </c>
      <c r="B318" s="745" t="s">
        <v>1161</v>
      </c>
      <c r="C318" s="745" t="s">
        <v>640</v>
      </c>
      <c r="D318" s="745"/>
      <c r="E318" s="745"/>
      <c r="F318" s="745"/>
    </row>
    <row r="319" spans="1:6">
      <c r="A319" s="745" t="s">
        <v>669</v>
      </c>
      <c r="B319" s="745" t="s">
        <v>1162</v>
      </c>
      <c r="C319" s="745" t="s">
        <v>640</v>
      </c>
      <c r="D319" s="745"/>
      <c r="E319" s="745"/>
      <c r="F319" s="745"/>
    </row>
    <row r="320" spans="1:6">
      <c r="A320" s="745" t="s">
        <v>669</v>
      </c>
      <c r="B320" s="745" t="s">
        <v>731</v>
      </c>
      <c r="C320" s="745" t="s">
        <v>1163</v>
      </c>
      <c r="D320" s="745"/>
      <c r="E320" s="745"/>
      <c r="F320" s="745"/>
    </row>
    <row r="321" spans="1:6">
      <c r="A321" s="745"/>
      <c r="B321" s="745"/>
      <c r="C321" s="745"/>
      <c r="D321" s="745" t="s">
        <v>3147</v>
      </c>
      <c r="E321" s="745" t="s">
        <v>1164</v>
      </c>
      <c r="F321" s="745" t="s">
        <v>1165</v>
      </c>
    </row>
    <row r="322" spans="1:6">
      <c r="A322" s="745" t="s">
        <v>661</v>
      </c>
      <c r="B322" s="745" t="s">
        <v>1166</v>
      </c>
      <c r="C322" s="745" t="s">
        <v>1167</v>
      </c>
      <c r="D322" s="745" t="s">
        <v>664</v>
      </c>
      <c r="E322" s="745" t="s">
        <v>79</v>
      </c>
      <c r="F322" s="745" t="s">
        <v>79</v>
      </c>
    </row>
    <row r="323" spans="1:6">
      <c r="A323" s="745"/>
      <c r="B323" s="745"/>
      <c r="C323" s="745"/>
      <c r="D323" s="745" t="s">
        <v>3148</v>
      </c>
      <c r="E323" s="745" t="s">
        <v>1168</v>
      </c>
      <c r="F323" s="745" t="s">
        <v>1169</v>
      </c>
    </row>
    <row r="324" spans="1:6">
      <c r="A324" s="745" t="s">
        <v>667</v>
      </c>
      <c r="B324" s="745" t="s">
        <v>1170</v>
      </c>
      <c r="C324" s="745" t="s">
        <v>640</v>
      </c>
      <c r="D324" s="745"/>
      <c r="E324" s="745"/>
      <c r="F324" s="745"/>
    </row>
    <row r="325" spans="1:6">
      <c r="A325" s="745" t="s">
        <v>669</v>
      </c>
      <c r="B325" s="745" t="s">
        <v>1171</v>
      </c>
      <c r="C325" s="745" t="s">
        <v>640</v>
      </c>
      <c r="D325" s="745"/>
      <c r="E325" s="745"/>
      <c r="F325" s="745"/>
    </row>
    <row r="326" spans="1:6">
      <c r="A326" s="745" t="s">
        <v>669</v>
      </c>
      <c r="B326" s="745" t="s">
        <v>1172</v>
      </c>
      <c r="C326" s="745" t="s">
        <v>1173</v>
      </c>
      <c r="D326" s="745"/>
      <c r="E326" s="745"/>
      <c r="F326" s="745"/>
    </row>
    <row r="327" spans="1:6">
      <c r="A327" s="745"/>
      <c r="B327" s="745"/>
      <c r="C327" s="745"/>
      <c r="D327" s="745" t="s">
        <v>3149</v>
      </c>
      <c r="E327" s="745" t="s">
        <v>1174</v>
      </c>
      <c r="F327" s="745" t="s">
        <v>1175</v>
      </c>
    </row>
    <row r="328" spans="1:6">
      <c r="A328" s="745" t="s">
        <v>661</v>
      </c>
      <c r="B328" s="745" t="s">
        <v>1176</v>
      </c>
      <c r="C328" s="745" t="s">
        <v>1177</v>
      </c>
      <c r="D328" s="745" t="s">
        <v>664</v>
      </c>
      <c r="E328" s="745" t="s">
        <v>79</v>
      </c>
      <c r="F328" s="745" t="s">
        <v>79</v>
      </c>
    </row>
    <row r="329" spans="1:6">
      <c r="A329" s="745"/>
      <c r="B329" s="745"/>
      <c r="C329" s="745"/>
      <c r="D329" s="745" t="s">
        <v>3150</v>
      </c>
      <c r="E329" s="745" t="s">
        <v>1178</v>
      </c>
      <c r="F329" s="745" t="s">
        <v>1179</v>
      </c>
    </row>
    <row r="330" spans="1:6">
      <c r="A330" s="745" t="s">
        <v>667</v>
      </c>
      <c r="B330" s="745" t="s">
        <v>1180</v>
      </c>
      <c r="C330" s="745" t="s">
        <v>640</v>
      </c>
      <c r="D330" s="745"/>
      <c r="E330" s="745"/>
      <c r="F330" s="745"/>
    </row>
    <row r="331" spans="1:6">
      <c r="A331" s="745" t="s">
        <v>669</v>
      </c>
      <c r="B331" s="745" t="s">
        <v>1181</v>
      </c>
      <c r="C331" s="745" t="s">
        <v>640</v>
      </c>
      <c r="D331" s="745"/>
      <c r="E331" s="745"/>
      <c r="F331" s="745"/>
    </row>
    <row r="332" spans="1:6">
      <c r="A332" s="745" t="s">
        <v>669</v>
      </c>
      <c r="B332" s="745" t="s">
        <v>960</v>
      </c>
      <c r="C332" s="745" t="s">
        <v>1182</v>
      </c>
      <c r="D332" s="745"/>
      <c r="E332" s="745"/>
      <c r="F332" s="745"/>
    </row>
    <row r="333" spans="1:6">
      <c r="A333" s="745"/>
      <c r="B333" s="745"/>
      <c r="C333" s="745"/>
      <c r="D333" s="745" t="s">
        <v>3151</v>
      </c>
      <c r="E333" s="745" t="s">
        <v>1183</v>
      </c>
      <c r="F333" s="745" t="s">
        <v>1184</v>
      </c>
    </row>
    <row r="334" spans="1:6">
      <c r="A334" s="745" t="s">
        <v>661</v>
      </c>
      <c r="B334" s="745" t="s">
        <v>1185</v>
      </c>
      <c r="C334" s="745" t="s">
        <v>1186</v>
      </c>
      <c r="D334" s="745" t="s">
        <v>664</v>
      </c>
      <c r="E334" s="745" t="s">
        <v>79</v>
      </c>
      <c r="F334" s="745" t="s">
        <v>79</v>
      </c>
    </row>
    <row r="335" spans="1:6">
      <c r="A335" s="745"/>
      <c r="B335" s="745"/>
      <c r="C335" s="745"/>
      <c r="D335" s="745" t="s">
        <v>3152</v>
      </c>
      <c r="E335" s="745" t="s">
        <v>1187</v>
      </c>
      <c r="F335" s="745" t="s">
        <v>1188</v>
      </c>
    </row>
    <row r="336" spans="1:6">
      <c r="A336" s="745" t="s">
        <v>667</v>
      </c>
      <c r="B336" s="745" t="s">
        <v>1189</v>
      </c>
      <c r="C336" s="745" t="s">
        <v>640</v>
      </c>
      <c r="D336" s="745"/>
      <c r="E336" s="745"/>
      <c r="F336" s="745"/>
    </row>
    <row r="337" spans="1:6">
      <c r="A337" s="745" t="s">
        <v>669</v>
      </c>
      <c r="B337" s="745" t="s">
        <v>1190</v>
      </c>
      <c r="C337" s="745" t="s">
        <v>640</v>
      </c>
      <c r="D337" s="745"/>
      <c r="E337" s="745"/>
      <c r="F337" s="745"/>
    </row>
    <row r="338" spans="1:6">
      <c r="A338" s="745" t="s">
        <v>669</v>
      </c>
      <c r="B338" s="745" t="s">
        <v>731</v>
      </c>
      <c r="C338" s="745" t="s">
        <v>1191</v>
      </c>
      <c r="D338" s="745"/>
      <c r="E338" s="745"/>
      <c r="F338" s="745"/>
    </row>
    <row r="339" spans="1:6">
      <c r="A339" s="745"/>
      <c r="B339" s="745"/>
      <c r="C339" s="745"/>
      <c r="D339" s="745" t="s">
        <v>3153</v>
      </c>
      <c r="E339" s="745" t="s">
        <v>1192</v>
      </c>
      <c r="F339" s="745" t="s">
        <v>1193</v>
      </c>
    </row>
    <row r="340" spans="1:6">
      <c r="A340" s="745" t="s">
        <v>661</v>
      </c>
      <c r="B340" s="745" t="s">
        <v>1194</v>
      </c>
      <c r="C340" s="745" t="s">
        <v>1195</v>
      </c>
      <c r="D340" s="745" t="s">
        <v>664</v>
      </c>
      <c r="E340" s="745" t="s">
        <v>79</v>
      </c>
      <c r="F340" s="745" t="s">
        <v>79</v>
      </c>
    </row>
    <row r="341" spans="1:6">
      <c r="A341" s="745"/>
      <c r="B341" s="745"/>
      <c r="C341" s="745"/>
      <c r="D341" s="745" t="s">
        <v>3154</v>
      </c>
      <c r="E341" s="745" t="s">
        <v>1196</v>
      </c>
      <c r="F341" s="745" t="s">
        <v>1197</v>
      </c>
    </row>
    <row r="342" spans="1:6">
      <c r="A342" s="745" t="s">
        <v>667</v>
      </c>
      <c r="B342" s="745" t="s">
        <v>1198</v>
      </c>
      <c r="C342" s="745" t="s">
        <v>640</v>
      </c>
      <c r="D342" s="745"/>
      <c r="E342" s="745"/>
      <c r="F342" s="745"/>
    </row>
    <row r="343" spans="1:6">
      <c r="A343" s="745" t="s">
        <v>669</v>
      </c>
      <c r="B343" s="745" t="s">
        <v>1199</v>
      </c>
      <c r="C343" s="745" t="s">
        <v>640</v>
      </c>
      <c r="D343" s="745"/>
      <c r="E343" s="745"/>
      <c r="F343" s="745"/>
    </row>
    <row r="344" spans="1:6">
      <c r="A344" s="745" t="s">
        <v>669</v>
      </c>
      <c r="B344" s="745" t="s">
        <v>1200</v>
      </c>
      <c r="C344" s="745" t="s">
        <v>1201</v>
      </c>
      <c r="D344" s="745"/>
      <c r="E344" s="745"/>
      <c r="F344" s="745"/>
    </row>
    <row r="345" spans="1:6">
      <c r="A345" s="745"/>
      <c r="B345" s="745"/>
      <c r="C345" s="745"/>
      <c r="D345" s="745" t="s">
        <v>3155</v>
      </c>
      <c r="E345" s="745" t="s">
        <v>1202</v>
      </c>
      <c r="F345" s="745" t="s">
        <v>1203</v>
      </c>
    </row>
    <row r="346" spans="1:6">
      <c r="A346" s="745" t="s">
        <v>661</v>
      </c>
      <c r="B346" s="745" t="s">
        <v>1204</v>
      </c>
      <c r="C346" s="745" t="s">
        <v>1205</v>
      </c>
      <c r="D346" s="745" t="s">
        <v>664</v>
      </c>
      <c r="E346" s="745" t="s">
        <v>79</v>
      </c>
      <c r="F346" s="745" t="s">
        <v>79</v>
      </c>
    </row>
    <row r="347" spans="1:6">
      <c r="A347" s="745"/>
      <c r="B347" s="745"/>
      <c r="C347" s="745"/>
      <c r="D347" s="745" t="s">
        <v>3156</v>
      </c>
      <c r="E347" s="745" t="s">
        <v>1206</v>
      </c>
      <c r="F347" s="745" t="s">
        <v>1207</v>
      </c>
    </row>
    <row r="348" spans="1:6">
      <c r="A348" s="745" t="s">
        <v>667</v>
      </c>
      <c r="B348" s="745" t="s">
        <v>1208</v>
      </c>
      <c r="C348" s="745" t="s">
        <v>640</v>
      </c>
      <c r="D348" s="745"/>
      <c r="E348" s="745"/>
      <c r="F348" s="745"/>
    </row>
    <row r="349" spans="1:6">
      <c r="A349" s="745" t="s">
        <v>669</v>
      </c>
      <c r="B349" s="745" t="s">
        <v>1209</v>
      </c>
      <c r="C349" s="745" t="s">
        <v>640</v>
      </c>
      <c r="D349" s="745"/>
      <c r="E349" s="745"/>
      <c r="F349" s="745"/>
    </row>
    <row r="350" spans="1:6">
      <c r="A350" s="745" t="s">
        <v>669</v>
      </c>
      <c r="B350" s="745" t="s">
        <v>1210</v>
      </c>
      <c r="C350" s="745" t="s">
        <v>1211</v>
      </c>
      <c r="D350" s="745"/>
      <c r="E350" s="745"/>
      <c r="F350" s="745"/>
    </row>
    <row r="351" spans="1:6">
      <c r="A351" s="745"/>
      <c r="B351" s="745"/>
      <c r="C351" s="745"/>
      <c r="D351" s="745" t="s">
        <v>3157</v>
      </c>
      <c r="E351" s="745" t="s">
        <v>1212</v>
      </c>
      <c r="F351" s="745" t="s">
        <v>1213</v>
      </c>
    </row>
    <row r="352" spans="1:6">
      <c r="A352" s="745" t="s">
        <v>661</v>
      </c>
      <c r="B352" s="745" t="s">
        <v>1214</v>
      </c>
      <c r="C352" s="745" t="s">
        <v>1215</v>
      </c>
      <c r="D352" s="745" t="s">
        <v>664</v>
      </c>
      <c r="E352" s="745" t="s">
        <v>79</v>
      </c>
      <c r="F352" s="745" t="s">
        <v>79</v>
      </c>
    </row>
    <row r="353" spans="1:6">
      <c r="A353" s="745"/>
      <c r="B353" s="745"/>
      <c r="C353" s="745"/>
      <c r="D353" s="745" t="s">
        <v>3158</v>
      </c>
      <c r="E353" s="745" t="s">
        <v>1216</v>
      </c>
      <c r="F353" s="745" t="s">
        <v>1217</v>
      </c>
    </row>
    <row r="354" spans="1:6">
      <c r="A354" s="745" t="s">
        <v>667</v>
      </c>
      <c r="B354" s="745" t="s">
        <v>1218</v>
      </c>
      <c r="C354" s="745" t="s">
        <v>640</v>
      </c>
      <c r="D354" s="745"/>
      <c r="E354" s="745"/>
      <c r="F354" s="745"/>
    </row>
    <row r="355" spans="1:6">
      <c r="A355" s="745" t="s">
        <v>669</v>
      </c>
      <c r="B355" s="745" t="s">
        <v>1219</v>
      </c>
      <c r="C355" s="745" t="s">
        <v>640</v>
      </c>
      <c r="D355" s="745"/>
      <c r="E355" s="745"/>
      <c r="F355" s="745"/>
    </row>
    <row r="356" spans="1:6">
      <c r="A356" s="745" t="s">
        <v>669</v>
      </c>
      <c r="B356" s="745" t="s">
        <v>761</v>
      </c>
      <c r="C356" s="745" t="s">
        <v>1220</v>
      </c>
      <c r="D356" s="745"/>
      <c r="E356" s="745"/>
      <c r="F356" s="745"/>
    </row>
    <row r="357" spans="1:6">
      <c r="A357" s="745"/>
      <c r="B357" s="745"/>
      <c r="C357" s="745"/>
      <c r="D357" s="745" t="s">
        <v>3159</v>
      </c>
      <c r="E357" s="745" t="s">
        <v>1221</v>
      </c>
      <c r="F357" s="745" t="s">
        <v>1222</v>
      </c>
    </row>
    <row r="358" spans="1:6">
      <c r="A358" s="745" t="s">
        <v>661</v>
      </c>
      <c r="B358" s="745" t="s">
        <v>1223</v>
      </c>
      <c r="C358" s="745" t="s">
        <v>1224</v>
      </c>
      <c r="D358" s="745" t="s">
        <v>664</v>
      </c>
      <c r="E358" s="745" t="s">
        <v>79</v>
      </c>
      <c r="F358" s="745" t="s">
        <v>79</v>
      </c>
    </row>
    <row r="359" spans="1:6">
      <c r="A359" s="745"/>
      <c r="B359" s="745"/>
      <c r="C359" s="745"/>
      <c r="D359" s="745" t="s">
        <v>3160</v>
      </c>
      <c r="E359" s="745" t="s">
        <v>1225</v>
      </c>
      <c r="F359" s="745" t="s">
        <v>1226</v>
      </c>
    </row>
    <row r="360" spans="1:6">
      <c r="A360" s="745" t="s">
        <v>667</v>
      </c>
      <c r="B360" s="745" t="s">
        <v>1227</v>
      </c>
      <c r="C360" s="745" t="s">
        <v>640</v>
      </c>
      <c r="D360" s="745"/>
      <c r="E360" s="745"/>
      <c r="F360" s="745"/>
    </row>
    <row r="361" spans="1:6">
      <c r="A361" s="745" t="s">
        <v>669</v>
      </c>
      <c r="B361" s="745" t="s">
        <v>1228</v>
      </c>
      <c r="C361" s="745" t="s">
        <v>640</v>
      </c>
      <c r="D361" s="745"/>
      <c r="E361" s="745"/>
      <c r="F361" s="745"/>
    </row>
    <row r="362" spans="1:6">
      <c r="A362" s="745" t="s">
        <v>669</v>
      </c>
      <c r="B362" s="745" t="s">
        <v>1229</v>
      </c>
      <c r="C362" s="745" t="s">
        <v>1230</v>
      </c>
      <c r="D362" s="745"/>
      <c r="E362" s="745"/>
      <c r="F362" s="745"/>
    </row>
    <row r="363" spans="1:6">
      <c r="A363" s="745"/>
      <c r="B363" s="745"/>
      <c r="C363" s="745"/>
      <c r="D363" s="745" t="s">
        <v>3161</v>
      </c>
      <c r="E363" s="745" t="s">
        <v>1231</v>
      </c>
      <c r="F363" s="745" t="s">
        <v>1232</v>
      </c>
    </row>
    <row r="364" spans="1:6">
      <c r="A364" s="745" t="s">
        <v>661</v>
      </c>
      <c r="B364" s="745" t="s">
        <v>1233</v>
      </c>
      <c r="C364" s="745" t="s">
        <v>1234</v>
      </c>
      <c r="D364" s="745" t="s">
        <v>664</v>
      </c>
      <c r="E364" s="745" t="s">
        <v>79</v>
      </c>
      <c r="F364" s="745" t="s">
        <v>79</v>
      </c>
    </row>
    <row r="365" spans="1:6">
      <c r="A365" s="745"/>
      <c r="B365" s="745"/>
      <c r="C365" s="745"/>
      <c r="D365" s="745" t="s">
        <v>3162</v>
      </c>
      <c r="E365" s="745" t="s">
        <v>1235</v>
      </c>
      <c r="F365" s="745" t="s">
        <v>1236</v>
      </c>
    </row>
    <row r="366" spans="1:6">
      <c r="A366" s="745" t="s">
        <v>667</v>
      </c>
      <c r="B366" s="745" t="s">
        <v>1237</v>
      </c>
      <c r="C366" s="745" t="s">
        <v>640</v>
      </c>
      <c r="D366" s="745"/>
      <c r="E366" s="745"/>
      <c r="F366" s="745"/>
    </row>
    <row r="367" spans="1:6">
      <c r="A367" s="745" t="s">
        <v>669</v>
      </c>
      <c r="B367" s="745" t="s">
        <v>1238</v>
      </c>
      <c r="C367" s="745" t="s">
        <v>640</v>
      </c>
      <c r="D367" s="745"/>
      <c r="E367" s="745"/>
      <c r="F367" s="745"/>
    </row>
    <row r="368" spans="1:6">
      <c r="A368" s="745" t="s">
        <v>669</v>
      </c>
      <c r="B368" s="745" t="s">
        <v>1239</v>
      </c>
      <c r="C368" s="745" t="s">
        <v>1240</v>
      </c>
      <c r="D368" s="745"/>
      <c r="E368" s="745"/>
      <c r="F368" s="745"/>
    </row>
    <row r="369" spans="1:6">
      <c r="A369" s="745"/>
      <c r="B369" s="745"/>
      <c r="C369" s="745"/>
      <c r="D369" s="745" t="s">
        <v>3163</v>
      </c>
      <c r="E369" s="745" t="s">
        <v>1241</v>
      </c>
      <c r="F369" s="745" t="s">
        <v>1242</v>
      </c>
    </row>
    <row r="370" spans="1:6">
      <c r="A370" s="745" t="s">
        <v>661</v>
      </c>
      <c r="B370" s="745" t="s">
        <v>1243</v>
      </c>
      <c r="C370" s="745" t="s">
        <v>1244</v>
      </c>
      <c r="D370" s="745" t="s">
        <v>664</v>
      </c>
      <c r="E370" s="745" t="s">
        <v>79</v>
      </c>
      <c r="F370" s="745" t="s">
        <v>79</v>
      </c>
    </row>
    <row r="371" spans="1:6">
      <c r="A371" s="745"/>
      <c r="B371" s="745"/>
      <c r="C371" s="745"/>
      <c r="D371" s="745" t="s">
        <v>3164</v>
      </c>
      <c r="E371" s="745" t="s">
        <v>1245</v>
      </c>
      <c r="F371" s="745" t="s">
        <v>1246</v>
      </c>
    </row>
    <row r="372" spans="1:6">
      <c r="A372" s="745" t="s">
        <v>667</v>
      </c>
      <c r="B372" s="745" t="s">
        <v>1247</v>
      </c>
      <c r="C372" s="745" t="s">
        <v>640</v>
      </c>
      <c r="D372" s="745"/>
      <c r="E372" s="745"/>
      <c r="F372" s="745"/>
    </row>
    <row r="373" spans="1:6">
      <c r="A373" s="745" t="s">
        <v>669</v>
      </c>
      <c r="B373" s="745" t="s">
        <v>1248</v>
      </c>
      <c r="C373" s="745" t="s">
        <v>640</v>
      </c>
      <c r="D373" s="745"/>
      <c r="E373" s="745"/>
      <c r="F373" s="745"/>
    </row>
    <row r="374" spans="1:6">
      <c r="A374" s="745" t="s">
        <v>669</v>
      </c>
      <c r="B374" s="745" t="s">
        <v>1249</v>
      </c>
      <c r="C374" s="745" t="s">
        <v>1250</v>
      </c>
      <c r="D374" s="745"/>
      <c r="E374" s="745"/>
      <c r="F374" s="745"/>
    </row>
    <row r="375" spans="1:6">
      <c r="A375" s="745"/>
      <c r="B375" s="745"/>
      <c r="C375" s="745"/>
      <c r="D375" s="745" t="s">
        <v>3165</v>
      </c>
      <c r="E375" s="745" t="s">
        <v>1251</v>
      </c>
      <c r="F375" s="745" t="s">
        <v>1252</v>
      </c>
    </row>
    <row r="376" spans="1:6">
      <c r="A376" s="745" t="s">
        <v>661</v>
      </c>
      <c r="B376" s="745" t="s">
        <v>1253</v>
      </c>
      <c r="C376" s="745" t="s">
        <v>1254</v>
      </c>
      <c r="D376" s="745" t="s">
        <v>664</v>
      </c>
      <c r="E376" s="745" t="s">
        <v>79</v>
      </c>
      <c r="F376" s="745" t="s">
        <v>79</v>
      </c>
    </row>
    <row r="377" spans="1:6">
      <c r="A377" s="745"/>
      <c r="B377" s="745"/>
      <c r="C377" s="745"/>
      <c r="D377" s="745" t="s">
        <v>3166</v>
      </c>
      <c r="E377" s="745" t="s">
        <v>1255</v>
      </c>
      <c r="F377" s="745" t="s">
        <v>1256</v>
      </c>
    </row>
    <row r="378" spans="1:6">
      <c r="A378" s="745" t="s">
        <v>667</v>
      </c>
      <c r="B378" s="745" t="s">
        <v>1257</v>
      </c>
      <c r="C378" s="745" t="s">
        <v>640</v>
      </c>
      <c r="D378" s="745"/>
      <c r="E378" s="745"/>
      <c r="F378" s="745"/>
    </row>
    <row r="379" spans="1:6">
      <c r="A379" s="745" t="s">
        <v>669</v>
      </c>
      <c r="B379" s="745" t="s">
        <v>1258</v>
      </c>
      <c r="C379" s="745" t="s">
        <v>640</v>
      </c>
      <c r="D379" s="745"/>
      <c r="E379" s="745"/>
      <c r="F379" s="745"/>
    </row>
    <row r="380" spans="1:6">
      <c r="A380" s="745" t="s">
        <v>669</v>
      </c>
      <c r="B380" s="745" t="s">
        <v>1259</v>
      </c>
      <c r="C380" s="745" t="s">
        <v>1260</v>
      </c>
      <c r="D380" s="745"/>
      <c r="E380" s="745"/>
      <c r="F380" s="745"/>
    </row>
    <row r="381" spans="1:6">
      <c r="A381" s="745"/>
      <c r="B381" s="745"/>
      <c r="C381" s="745"/>
      <c r="D381" s="745" t="s">
        <v>3167</v>
      </c>
      <c r="E381" s="745" t="s">
        <v>1261</v>
      </c>
      <c r="F381" s="745" t="s">
        <v>1262</v>
      </c>
    </row>
    <row r="382" spans="1:6">
      <c r="A382" s="745" t="s">
        <v>661</v>
      </c>
      <c r="B382" s="745" t="s">
        <v>1263</v>
      </c>
      <c r="C382" s="745" t="s">
        <v>1264</v>
      </c>
      <c r="D382" s="745" t="s">
        <v>664</v>
      </c>
      <c r="E382" s="745" t="s">
        <v>79</v>
      </c>
      <c r="F382" s="745" t="s">
        <v>79</v>
      </c>
    </row>
    <row r="383" spans="1:6">
      <c r="A383" s="745"/>
      <c r="B383" s="745"/>
      <c r="C383" s="745"/>
      <c r="D383" s="745" t="s">
        <v>3168</v>
      </c>
      <c r="E383" s="745" t="s">
        <v>1265</v>
      </c>
      <c r="F383" s="745" t="s">
        <v>1266</v>
      </c>
    </row>
    <row r="384" spans="1:6">
      <c r="A384" s="745" t="s">
        <v>667</v>
      </c>
      <c r="B384" s="745" t="s">
        <v>1267</v>
      </c>
      <c r="C384" s="745" t="s">
        <v>640</v>
      </c>
      <c r="D384" s="745"/>
      <c r="E384" s="745"/>
      <c r="F384" s="745"/>
    </row>
    <row r="385" spans="1:6">
      <c r="A385" s="745" t="s">
        <v>669</v>
      </c>
      <c r="B385" s="745" t="s">
        <v>1268</v>
      </c>
      <c r="C385" s="745" t="s">
        <v>640</v>
      </c>
      <c r="D385" s="745"/>
      <c r="E385" s="745"/>
      <c r="F385" s="745"/>
    </row>
    <row r="386" spans="1:6">
      <c r="A386" s="745" t="s">
        <v>669</v>
      </c>
      <c r="B386" s="745" t="s">
        <v>731</v>
      </c>
      <c r="C386" s="745" t="s">
        <v>1269</v>
      </c>
      <c r="D386" s="745"/>
      <c r="E386" s="745"/>
      <c r="F386" s="745"/>
    </row>
    <row r="387" spans="1:6">
      <c r="A387" s="745"/>
      <c r="B387" s="745"/>
      <c r="C387" s="745"/>
      <c r="D387" s="745" t="s">
        <v>3169</v>
      </c>
      <c r="E387" s="745" t="s">
        <v>1270</v>
      </c>
      <c r="F387" s="745" t="s">
        <v>1271</v>
      </c>
    </row>
    <row r="388" spans="1:6">
      <c r="A388" s="745" t="s">
        <v>661</v>
      </c>
      <c r="B388" s="745" t="s">
        <v>1272</v>
      </c>
      <c r="C388" s="745" t="s">
        <v>1273</v>
      </c>
      <c r="D388" s="745" t="s">
        <v>664</v>
      </c>
      <c r="E388" s="745" t="s">
        <v>79</v>
      </c>
      <c r="F388" s="745" t="s">
        <v>79</v>
      </c>
    </row>
    <row r="389" spans="1:6">
      <c r="A389" s="745"/>
      <c r="B389" s="745"/>
      <c r="C389" s="745"/>
      <c r="D389" s="745" t="s">
        <v>3170</v>
      </c>
      <c r="E389" s="745" t="s">
        <v>1274</v>
      </c>
      <c r="F389" s="745" t="s">
        <v>1275</v>
      </c>
    </row>
    <row r="390" spans="1:6">
      <c r="A390" s="745" t="s">
        <v>667</v>
      </c>
      <c r="B390" s="745" t="s">
        <v>1276</v>
      </c>
      <c r="C390" s="745" t="s">
        <v>640</v>
      </c>
      <c r="D390" s="745"/>
      <c r="E390" s="745"/>
      <c r="F390" s="745"/>
    </row>
    <row r="391" spans="1:6">
      <c r="A391" s="745" t="s">
        <v>669</v>
      </c>
      <c r="B391" s="745" t="s">
        <v>1277</v>
      </c>
      <c r="C391" s="745" t="s">
        <v>640</v>
      </c>
      <c r="D391" s="745"/>
      <c r="E391" s="745"/>
      <c r="F391" s="745"/>
    </row>
    <row r="392" spans="1:6">
      <c r="A392" s="745" t="s">
        <v>669</v>
      </c>
      <c r="B392" s="745" t="s">
        <v>780</v>
      </c>
      <c r="C392" s="745" t="s">
        <v>1278</v>
      </c>
      <c r="D392" s="745"/>
      <c r="E392" s="745"/>
      <c r="F392" s="745"/>
    </row>
    <row r="393" spans="1:6">
      <c r="A393" s="745"/>
      <c r="B393" s="745"/>
      <c r="C393" s="745"/>
      <c r="D393" s="745" t="s">
        <v>3171</v>
      </c>
      <c r="E393" s="745" t="s">
        <v>1279</v>
      </c>
      <c r="F393" s="745" t="s">
        <v>1280</v>
      </c>
    </row>
    <row r="394" spans="1:6">
      <c r="A394" s="745" t="s">
        <v>661</v>
      </c>
      <c r="B394" s="745" t="s">
        <v>1281</v>
      </c>
      <c r="C394" s="745" t="s">
        <v>1282</v>
      </c>
      <c r="D394" s="745" t="s">
        <v>664</v>
      </c>
      <c r="E394" s="745" t="s">
        <v>79</v>
      </c>
      <c r="F394" s="745" t="s">
        <v>79</v>
      </c>
    </row>
    <row r="395" spans="1:6">
      <c r="A395" s="745"/>
      <c r="B395" s="745"/>
      <c r="C395" s="745"/>
      <c r="D395" s="745" t="s">
        <v>3172</v>
      </c>
      <c r="E395" s="745" t="s">
        <v>1283</v>
      </c>
      <c r="F395" s="745" t="s">
        <v>1284</v>
      </c>
    </row>
    <row r="396" spans="1:6">
      <c r="A396" s="745" t="s">
        <v>667</v>
      </c>
      <c r="B396" s="745" t="s">
        <v>1285</v>
      </c>
      <c r="C396" s="745" t="s">
        <v>640</v>
      </c>
      <c r="D396" s="745"/>
      <c r="E396" s="745"/>
      <c r="F396" s="745"/>
    </row>
    <row r="397" spans="1:6">
      <c r="A397" s="745" t="s">
        <v>669</v>
      </c>
      <c r="B397" s="745" t="s">
        <v>1286</v>
      </c>
      <c r="C397" s="745" t="s">
        <v>640</v>
      </c>
      <c r="D397" s="745"/>
      <c r="E397" s="745"/>
      <c r="F397" s="745"/>
    </row>
    <row r="398" spans="1:6">
      <c r="A398" s="745" t="s">
        <v>669</v>
      </c>
      <c r="B398" s="745" t="s">
        <v>1287</v>
      </c>
      <c r="C398" s="745" t="s">
        <v>1288</v>
      </c>
      <c r="D398" s="745"/>
      <c r="E398" s="745"/>
      <c r="F398" s="745"/>
    </row>
    <row r="399" spans="1:6">
      <c r="A399" s="745"/>
      <c r="B399" s="745"/>
      <c r="C399" s="745"/>
      <c r="D399" s="745" t="s">
        <v>3173</v>
      </c>
      <c r="E399" s="745" t="s">
        <v>1289</v>
      </c>
      <c r="F399" s="745" t="s">
        <v>1290</v>
      </c>
    </row>
    <row r="400" spans="1:6">
      <c r="A400" s="745" t="s">
        <v>661</v>
      </c>
      <c r="B400" s="745" t="s">
        <v>1291</v>
      </c>
      <c r="C400" s="745" t="s">
        <v>1292</v>
      </c>
      <c r="D400" s="745" t="s">
        <v>664</v>
      </c>
      <c r="E400" s="745" t="s">
        <v>79</v>
      </c>
      <c r="F400" s="745" t="s">
        <v>79</v>
      </c>
    </row>
    <row r="401" spans="1:6">
      <c r="A401" s="745"/>
      <c r="B401" s="745"/>
      <c r="C401" s="745"/>
      <c r="D401" s="745" t="s">
        <v>3174</v>
      </c>
      <c r="E401" s="745" t="s">
        <v>1293</v>
      </c>
      <c r="F401" s="745" t="s">
        <v>1294</v>
      </c>
    </row>
    <row r="402" spans="1:6">
      <c r="A402" s="745" t="s">
        <v>667</v>
      </c>
      <c r="B402" s="745" t="s">
        <v>1295</v>
      </c>
      <c r="C402" s="745" t="s">
        <v>640</v>
      </c>
      <c r="D402" s="745"/>
      <c r="E402" s="745"/>
      <c r="F402" s="745"/>
    </row>
    <row r="403" spans="1:6">
      <c r="A403" s="745" t="s">
        <v>669</v>
      </c>
      <c r="B403" s="745" t="s">
        <v>1296</v>
      </c>
      <c r="C403" s="745" t="s">
        <v>640</v>
      </c>
      <c r="D403" s="745"/>
      <c r="E403" s="745"/>
      <c r="F403" s="745"/>
    </row>
    <row r="404" spans="1:6">
      <c r="A404" s="745" t="s">
        <v>669</v>
      </c>
      <c r="B404" s="745" t="s">
        <v>1297</v>
      </c>
      <c r="C404" s="745" t="s">
        <v>1298</v>
      </c>
      <c r="D404" s="745"/>
      <c r="E404" s="745"/>
      <c r="F404" s="745"/>
    </row>
    <row r="405" spans="1:6">
      <c r="A405" s="745"/>
      <c r="B405" s="745"/>
      <c r="C405" s="745"/>
      <c r="D405" s="745" t="s">
        <v>3175</v>
      </c>
      <c r="E405" s="745" t="s">
        <v>1299</v>
      </c>
      <c r="F405" s="745" t="s">
        <v>1300</v>
      </c>
    </row>
    <row r="406" spans="1:6">
      <c r="A406" s="745" t="s">
        <v>661</v>
      </c>
      <c r="B406" s="745" t="s">
        <v>1301</v>
      </c>
      <c r="C406" s="745" t="s">
        <v>1302</v>
      </c>
      <c r="D406" s="745" t="s">
        <v>664</v>
      </c>
      <c r="E406" s="745" t="s">
        <v>79</v>
      </c>
      <c r="F406" s="745" t="s">
        <v>79</v>
      </c>
    </row>
    <row r="407" spans="1:6">
      <c r="A407" s="745"/>
      <c r="B407" s="745"/>
      <c r="C407" s="745"/>
      <c r="D407" s="745" t="s">
        <v>3176</v>
      </c>
      <c r="E407" s="745" t="s">
        <v>1303</v>
      </c>
      <c r="F407" s="745" t="s">
        <v>1304</v>
      </c>
    </row>
    <row r="408" spans="1:6">
      <c r="A408" s="745" t="s">
        <v>667</v>
      </c>
      <c r="B408" s="745" t="s">
        <v>1305</v>
      </c>
      <c r="C408" s="745" t="s">
        <v>640</v>
      </c>
      <c r="D408" s="745"/>
      <c r="E408" s="745"/>
      <c r="F408" s="745"/>
    </row>
    <row r="409" spans="1:6">
      <c r="A409" s="745" t="s">
        <v>669</v>
      </c>
      <c r="B409" s="745" t="s">
        <v>1306</v>
      </c>
      <c r="C409" s="745" t="s">
        <v>640</v>
      </c>
      <c r="D409" s="745"/>
      <c r="E409" s="745"/>
      <c r="F409" s="745"/>
    </row>
    <row r="410" spans="1:6">
      <c r="A410" s="745" t="s">
        <v>669</v>
      </c>
      <c r="B410" s="745" t="s">
        <v>1307</v>
      </c>
      <c r="C410" s="745" t="s">
        <v>1308</v>
      </c>
      <c r="D410" s="745"/>
      <c r="E410" s="745"/>
      <c r="F410" s="745"/>
    </row>
    <row r="411" spans="1:6">
      <c r="A411" s="745"/>
      <c r="B411" s="745"/>
      <c r="C411" s="745"/>
      <c r="D411" s="745" t="s">
        <v>3177</v>
      </c>
      <c r="E411" s="745" t="s">
        <v>1309</v>
      </c>
      <c r="F411" s="745" t="s">
        <v>1310</v>
      </c>
    </row>
    <row r="412" spans="1:6">
      <c r="A412" s="745" t="s">
        <v>661</v>
      </c>
      <c r="B412" s="745" t="s">
        <v>1311</v>
      </c>
      <c r="C412" s="745" t="s">
        <v>1312</v>
      </c>
      <c r="D412" s="745" t="s">
        <v>664</v>
      </c>
      <c r="E412" s="745" t="s">
        <v>79</v>
      </c>
      <c r="F412" s="745" t="s">
        <v>79</v>
      </c>
    </row>
    <row r="413" spans="1:6">
      <c r="A413" s="745"/>
      <c r="B413" s="745"/>
      <c r="C413" s="745"/>
      <c r="D413" s="745" t="s">
        <v>3178</v>
      </c>
      <c r="E413" s="745" t="s">
        <v>1313</v>
      </c>
      <c r="F413" s="745" t="s">
        <v>1314</v>
      </c>
    </row>
    <row r="414" spans="1:6">
      <c r="A414" s="745" t="s">
        <v>667</v>
      </c>
      <c r="B414" s="745" t="s">
        <v>1315</v>
      </c>
      <c r="C414" s="745" t="s">
        <v>640</v>
      </c>
      <c r="D414" s="745"/>
      <c r="E414" s="745"/>
      <c r="F414" s="745"/>
    </row>
    <row r="415" spans="1:6">
      <c r="A415" s="745" t="s">
        <v>669</v>
      </c>
      <c r="B415" s="745" t="s">
        <v>1316</v>
      </c>
      <c r="C415" s="745" t="s">
        <v>640</v>
      </c>
      <c r="D415" s="745"/>
      <c r="E415" s="745"/>
      <c r="F415" s="745"/>
    </row>
    <row r="416" spans="1:6">
      <c r="A416" s="745" t="s">
        <v>669</v>
      </c>
      <c r="B416" s="745" t="s">
        <v>1317</v>
      </c>
      <c r="C416" s="745" t="s">
        <v>1318</v>
      </c>
      <c r="D416" s="745"/>
      <c r="E416" s="745"/>
      <c r="F416" s="745"/>
    </row>
    <row r="417" spans="1:6">
      <c r="A417" s="745"/>
      <c r="B417" s="745"/>
      <c r="C417" s="745"/>
      <c r="D417" s="745" t="s">
        <v>3179</v>
      </c>
      <c r="E417" s="745" t="s">
        <v>1319</v>
      </c>
      <c r="F417" s="745" t="s">
        <v>1320</v>
      </c>
    </row>
    <row r="418" spans="1:6">
      <c r="A418" s="745" t="s">
        <v>661</v>
      </c>
      <c r="B418" s="745" t="s">
        <v>1321</v>
      </c>
      <c r="C418" s="745" t="s">
        <v>1322</v>
      </c>
      <c r="D418" s="745" t="s">
        <v>664</v>
      </c>
      <c r="E418" s="745" t="s">
        <v>79</v>
      </c>
      <c r="F418" s="745" t="s">
        <v>79</v>
      </c>
    </row>
    <row r="419" spans="1:6">
      <c r="A419" s="745"/>
      <c r="B419" s="745"/>
      <c r="C419" s="745"/>
      <c r="D419" s="745" t="s">
        <v>3180</v>
      </c>
      <c r="E419" s="745" t="s">
        <v>1323</v>
      </c>
      <c r="F419" s="745" t="s">
        <v>1324</v>
      </c>
    </row>
    <row r="420" spans="1:6">
      <c r="A420" s="745" t="s">
        <v>667</v>
      </c>
      <c r="B420" s="745" t="s">
        <v>1325</v>
      </c>
      <c r="C420" s="745" t="s">
        <v>640</v>
      </c>
      <c r="D420" s="745"/>
      <c r="E420" s="745"/>
      <c r="F420" s="745"/>
    </row>
    <row r="421" spans="1:6">
      <c r="A421" s="745" t="s">
        <v>669</v>
      </c>
      <c r="B421" s="745" t="s">
        <v>1326</v>
      </c>
      <c r="C421" s="745" t="s">
        <v>640</v>
      </c>
      <c r="D421" s="745"/>
      <c r="E421" s="745"/>
      <c r="F421" s="745"/>
    </row>
    <row r="422" spans="1:6">
      <c r="A422" s="745" t="s">
        <v>669</v>
      </c>
      <c r="B422" s="745" t="s">
        <v>741</v>
      </c>
      <c r="C422" s="745" t="s">
        <v>1327</v>
      </c>
      <c r="D422" s="745"/>
      <c r="E422" s="745"/>
      <c r="F422" s="745"/>
    </row>
    <row r="423" spans="1:6">
      <c r="A423" s="745"/>
      <c r="B423" s="745"/>
      <c r="C423" s="745"/>
      <c r="D423" s="745" t="s">
        <v>3181</v>
      </c>
      <c r="E423" s="745" t="s">
        <v>1328</v>
      </c>
      <c r="F423" s="745" t="s">
        <v>1329</v>
      </c>
    </row>
    <row r="424" spans="1:6">
      <c r="A424" s="745" t="s">
        <v>661</v>
      </c>
      <c r="B424" s="745" t="s">
        <v>1330</v>
      </c>
      <c r="C424" s="745" t="s">
        <v>1331</v>
      </c>
      <c r="D424" s="745" t="s">
        <v>664</v>
      </c>
      <c r="E424" s="745" t="s">
        <v>79</v>
      </c>
      <c r="F424" s="745" t="s">
        <v>79</v>
      </c>
    </row>
    <row r="425" spans="1:6">
      <c r="A425" s="745"/>
      <c r="B425" s="745"/>
      <c r="C425" s="745"/>
      <c r="D425" s="745" t="s">
        <v>3182</v>
      </c>
      <c r="E425" s="745" t="s">
        <v>1332</v>
      </c>
      <c r="F425" s="745" t="s">
        <v>1333</v>
      </c>
    </row>
    <row r="426" spans="1:6">
      <c r="A426" s="745" t="s">
        <v>667</v>
      </c>
      <c r="B426" s="745" t="s">
        <v>1334</v>
      </c>
      <c r="C426" s="745" t="s">
        <v>640</v>
      </c>
      <c r="D426" s="745"/>
      <c r="E426" s="745"/>
      <c r="F426" s="745"/>
    </row>
    <row r="427" spans="1:6">
      <c r="A427" s="745" t="s">
        <v>669</v>
      </c>
      <c r="B427" s="745" t="s">
        <v>1335</v>
      </c>
      <c r="C427" s="745" t="s">
        <v>640</v>
      </c>
      <c r="D427" s="745"/>
      <c r="E427" s="745"/>
      <c r="F427" s="745"/>
    </row>
    <row r="428" spans="1:6">
      <c r="A428" s="745" t="s">
        <v>669</v>
      </c>
      <c r="B428" s="745" t="s">
        <v>1336</v>
      </c>
      <c r="C428" s="745" t="s">
        <v>1337</v>
      </c>
      <c r="D428" s="745"/>
      <c r="E428" s="745"/>
      <c r="F428" s="745"/>
    </row>
    <row r="429" spans="1:6">
      <c r="A429" s="745"/>
      <c r="B429" s="745"/>
      <c r="C429" s="745"/>
      <c r="D429" s="745" t="s">
        <v>3183</v>
      </c>
      <c r="E429" s="745" t="s">
        <v>1338</v>
      </c>
      <c r="F429" s="745" t="s">
        <v>1339</v>
      </c>
    </row>
    <row r="430" spans="1:6">
      <c r="A430" s="745" t="s">
        <v>661</v>
      </c>
      <c r="B430" s="745" t="s">
        <v>1340</v>
      </c>
      <c r="C430" s="745" t="s">
        <v>1341</v>
      </c>
      <c r="D430" s="745" t="s">
        <v>664</v>
      </c>
      <c r="E430" s="745" t="s">
        <v>79</v>
      </c>
      <c r="F430" s="745" t="s">
        <v>79</v>
      </c>
    </row>
    <row r="431" spans="1:6">
      <c r="A431" s="745"/>
      <c r="B431" s="745"/>
      <c r="C431" s="745"/>
      <c r="D431" s="745" t="s">
        <v>3184</v>
      </c>
      <c r="E431" s="745" t="s">
        <v>1342</v>
      </c>
      <c r="F431" s="745" t="s">
        <v>1343</v>
      </c>
    </row>
    <row r="432" spans="1:6">
      <c r="A432" s="745" t="s">
        <v>667</v>
      </c>
      <c r="B432" s="745" t="s">
        <v>1344</v>
      </c>
      <c r="C432" s="745" t="s">
        <v>640</v>
      </c>
      <c r="D432" s="745"/>
      <c r="E432" s="745"/>
      <c r="F432" s="745"/>
    </row>
    <row r="433" spans="1:6">
      <c r="A433" s="745" t="s">
        <v>669</v>
      </c>
      <c r="B433" s="745" t="s">
        <v>1345</v>
      </c>
      <c r="C433" s="745" t="s">
        <v>640</v>
      </c>
      <c r="D433" s="745"/>
      <c r="E433" s="745"/>
      <c r="F433" s="745"/>
    </row>
    <row r="434" spans="1:6">
      <c r="A434" s="745" t="s">
        <v>669</v>
      </c>
      <c r="B434" s="745" t="s">
        <v>1018</v>
      </c>
      <c r="C434" s="745" t="s">
        <v>1346</v>
      </c>
      <c r="D434" s="745"/>
      <c r="E434" s="745"/>
      <c r="F434" s="745"/>
    </row>
    <row r="435" spans="1:6">
      <c r="A435" s="745"/>
      <c r="B435" s="745"/>
      <c r="C435" s="745"/>
      <c r="D435" s="745" t="s">
        <v>3185</v>
      </c>
      <c r="E435" s="745" t="s">
        <v>1347</v>
      </c>
      <c r="F435" s="745" t="s">
        <v>1348</v>
      </c>
    </row>
    <row r="436" spans="1:6">
      <c r="A436" s="745" t="s">
        <v>661</v>
      </c>
      <c r="B436" s="745" t="s">
        <v>1349</v>
      </c>
      <c r="C436" s="745" t="s">
        <v>1350</v>
      </c>
      <c r="D436" s="745" t="s">
        <v>664</v>
      </c>
      <c r="E436" s="745" t="s">
        <v>79</v>
      </c>
      <c r="F436" s="745" t="s">
        <v>79</v>
      </c>
    </row>
    <row r="437" spans="1:6">
      <c r="A437" s="745"/>
      <c r="B437" s="745"/>
      <c r="C437" s="745"/>
      <c r="D437" s="745" t="s">
        <v>3186</v>
      </c>
      <c r="E437" s="745" t="s">
        <v>1351</v>
      </c>
      <c r="F437" s="745" t="s">
        <v>1352</v>
      </c>
    </row>
    <row r="438" spans="1:6">
      <c r="A438" s="745" t="s">
        <v>667</v>
      </c>
      <c r="B438" s="745" t="s">
        <v>1353</v>
      </c>
      <c r="C438" s="745" t="s">
        <v>640</v>
      </c>
      <c r="D438" s="745"/>
      <c r="E438" s="745"/>
      <c r="F438" s="745"/>
    </row>
    <row r="439" spans="1:6">
      <c r="A439" s="745" t="s">
        <v>669</v>
      </c>
      <c r="B439" s="745" t="s">
        <v>1354</v>
      </c>
      <c r="C439" s="745" t="s">
        <v>640</v>
      </c>
      <c r="D439" s="745"/>
      <c r="E439" s="745"/>
      <c r="F439" s="745"/>
    </row>
    <row r="440" spans="1:6">
      <c r="A440" s="745" t="s">
        <v>669</v>
      </c>
      <c r="B440" s="745" t="s">
        <v>1355</v>
      </c>
      <c r="C440" s="745" t="s">
        <v>1356</v>
      </c>
      <c r="D440" s="745"/>
      <c r="E440" s="745"/>
      <c r="F440" s="745"/>
    </row>
    <row r="441" spans="1:6">
      <c r="A441" s="745"/>
      <c r="B441" s="745"/>
      <c r="C441" s="745"/>
      <c r="D441" s="745" t="s">
        <v>3187</v>
      </c>
      <c r="E441" s="745" t="s">
        <v>1357</v>
      </c>
      <c r="F441" s="745" t="s">
        <v>1358</v>
      </c>
    </row>
    <row r="442" spans="1:6">
      <c r="A442" s="745" t="s">
        <v>661</v>
      </c>
      <c r="B442" s="745" t="s">
        <v>1359</v>
      </c>
      <c r="C442" s="745" t="s">
        <v>1360</v>
      </c>
      <c r="D442" s="745" t="s">
        <v>664</v>
      </c>
      <c r="E442" s="745" t="s">
        <v>79</v>
      </c>
      <c r="F442" s="745" t="s">
        <v>79</v>
      </c>
    </row>
    <row r="443" spans="1:6">
      <c r="A443" s="745"/>
      <c r="B443" s="745"/>
      <c r="C443" s="745"/>
      <c r="D443" s="745" t="s">
        <v>3188</v>
      </c>
      <c r="E443" s="745" t="s">
        <v>1361</v>
      </c>
      <c r="F443" s="745" t="s">
        <v>1362</v>
      </c>
    </row>
    <row r="444" spans="1:6">
      <c r="A444" s="745" t="s">
        <v>667</v>
      </c>
      <c r="B444" s="745" t="s">
        <v>1363</v>
      </c>
      <c r="C444" s="745" t="s">
        <v>640</v>
      </c>
      <c r="D444" s="745"/>
      <c r="E444" s="745"/>
      <c r="F444" s="745"/>
    </row>
    <row r="445" spans="1:6">
      <c r="A445" s="745" t="s">
        <v>669</v>
      </c>
      <c r="B445" s="745" t="s">
        <v>1364</v>
      </c>
      <c r="C445" s="745" t="s">
        <v>640</v>
      </c>
      <c r="D445" s="745"/>
      <c r="E445" s="745"/>
      <c r="F445" s="745"/>
    </row>
    <row r="446" spans="1:6">
      <c r="A446" s="745" t="s">
        <v>669</v>
      </c>
      <c r="B446" s="745" t="s">
        <v>751</v>
      </c>
      <c r="C446" s="745" t="s">
        <v>1365</v>
      </c>
      <c r="D446" s="745"/>
      <c r="E446" s="745"/>
      <c r="F446" s="745"/>
    </row>
    <row r="447" spans="1:6">
      <c r="A447" s="745"/>
      <c r="B447" s="745"/>
      <c r="C447" s="745"/>
      <c r="D447" s="745" t="s">
        <v>3189</v>
      </c>
      <c r="E447" s="745" t="s">
        <v>1366</v>
      </c>
      <c r="F447" s="745" t="s">
        <v>1367</v>
      </c>
    </row>
    <row r="448" spans="1:6">
      <c r="A448" s="745" t="s">
        <v>661</v>
      </c>
      <c r="B448" s="745" t="s">
        <v>1368</v>
      </c>
      <c r="C448" s="745" t="s">
        <v>1369</v>
      </c>
      <c r="D448" s="745" t="s">
        <v>664</v>
      </c>
      <c r="E448" s="745" t="s">
        <v>79</v>
      </c>
      <c r="F448" s="745" t="s">
        <v>79</v>
      </c>
    </row>
    <row r="449" spans="1:6">
      <c r="A449" s="745"/>
      <c r="B449" s="745"/>
      <c r="C449" s="745"/>
      <c r="D449" s="745" t="s">
        <v>3190</v>
      </c>
      <c r="E449" s="745" t="s">
        <v>1370</v>
      </c>
      <c r="F449" s="745" t="s">
        <v>1371</v>
      </c>
    </row>
    <row r="450" spans="1:6">
      <c r="A450" s="745" t="s">
        <v>667</v>
      </c>
      <c r="B450" s="745" t="s">
        <v>1372</v>
      </c>
      <c r="C450" s="745" t="s">
        <v>640</v>
      </c>
      <c r="D450" s="745"/>
      <c r="E450" s="745"/>
      <c r="F450" s="745"/>
    </row>
    <row r="451" spans="1:6">
      <c r="A451" s="745" t="s">
        <v>669</v>
      </c>
      <c r="B451" s="745" t="s">
        <v>1373</v>
      </c>
      <c r="C451" s="745" t="s">
        <v>640</v>
      </c>
      <c r="D451" s="745"/>
      <c r="E451" s="745"/>
      <c r="F451" s="745"/>
    </row>
    <row r="452" spans="1:6">
      <c r="A452" s="745" t="s">
        <v>669</v>
      </c>
      <c r="B452" s="745" t="s">
        <v>751</v>
      </c>
      <c r="C452" s="745" t="s">
        <v>1374</v>
      </c>
      <c r="D452" s="745"/>
      <c r="E452" s="745"/>
      <c r="F452" s="745"/>
    </row>
    <row r="453" spans="1:6">
      <c r="A453" s="745"/>
      <c r="B453" s="745"/>
      <c r="C453" s="745"/>
      <c r="D453" s="745" t="s">
        <v>3191</v>
      </c>
      <c r="E453" s="745" t="s">
        <v>1375</v>
      </c>
      <c r="F453" s="745" t="s">
        <v>1376</v>
      </c>
    </row>
    <row r="454" spans="1:6">
      <c r="A454" s="745" t="s">
        <v>661</v>
      </c>
      <c r="B454" s="745" t="s">
        <v>1377</v>
      </c>
      <c r="C454" s="745" t="s">
        <v>1378</v>
      </c>
      <c r="D454" s="745" t="s">
        <v>664</v>
      </c>
      <c r="E454" s="745" t="s">
        <v>79</v>
      </c>
      <c r="F454" s="745" t="s">
        <v>79</v>
      </c>
    </row>
    <row r="455" spans="1:6">
      <c r="A455" s="745"/>
      <c r="B455" s="745"/>
      <c r="C455" s="745"/>
      <c r="D455" s="745" t="s">
        <v>3192</v>
      </c>
      <c r="E455" s="745" t="s">
        <v>1379</v>
      </c>
      <c r="F455" s="745" t="s">
        <v>1380</v>
      </c>
    </row>
    <row r="456" spans="1:6">
      <c r="A456" s="745" t="s">
        <v>667</v>
      </c>
      <c r="B456" s="745" t="s">
        <v>1381</v>
      </c>
      <c r="C456" s="745" t="s">
        <v>640</v>
      </c>
      <c r="D456" s="745"/>
      <c r="E456" s="745"/>
      <c r="F456" s="745"/>
    </row>
    <row r="457" spans="1:6">
      <c r="A457" s="745" t="s">
        <v>669</v>
      </c>
      <c r="B457" s="745" t="s">
        <v>1382</v>
      </c>
      <c r="C457" s="745" t="s">
        <v>640</v>
      </c>
      <c r="D457" s="745"/>
      <c r="E457" s="745"/>
      <c r="F457" s="745"/>
    </row>
    <row r="458" spans="1:6">
      <c r="A458" s="745" t="s">
        <v>669</v>
      </c>
      <c r="B458" s="745" t="s">
        <v>1383</v>
      </c>
      <c r="C458" s="745" t="s">
        <v>1384</v>
      </c>
      <c r="D458" s="745"/>
      <c r="E458" s="745"/>
      <c r="F458" s="745"/>
    </row>
    <row r="459" spans="1:6">
      <c r="A459" s="745"/>
      <c r="B459" s="745"/>
      <c r="C459" s="745"/>
      <c r="D459" s="745" t="s">
        <v>3193</v>
      </c>
      <c r="E459" s="745" t="s">
        <v>1385</v>
      </c>
      <c r="F459" s="745" t="s">
        <v>1386</v>
      </c>
    </row>
    <row r="460" spans="1:6">
      <c r="A460" s="745" t="s">
        <v>661</v>
      </c>
      <c r="B460" s="745" t="s">
        <v>1387</v>
      </c>
      <c r="C460" s="745" t="s">
        <v>1388</v>
      </c>
      <c r="D460" s="745" t="s">
        <v>664</v>
      </c>
      <c r="E460" s="745" t="s">
        <v>79</v>
      </c>
      <c r="F460" s="745" t="s">
        <v>79</v>
      </c>
    </row>
    <row r="461" spans="1:6">
      <c r="A461" s="745"/>
      <c r="B461" s="745"/>
      <c r="C461" s="745"/>
      <c r="D461" s="745" t="s">
        <v>3194</v>
      </c>
      <c r="E461" s="745" t="s">
        <v>1389</v>
      </c>
      <c r="F461" s="745" t="s">
        <v>1390</v>
      </c>
    </row>
    <row r="462" spans="1:6">
      <c r="A462" s="745" t="s">
        <v>667</v>
      </c>
      <c r="B462" s="745" t="s">
        <v>1391</v>
      </c>
      <c r="C462" s="745" t="s">
        <v>640</v>
      </c>
      <c r="D462" s="745"/>
      <c r="E462" s="745"/>
      <c r="F462" s="745"/>
    </row>
    <row r="463" spans="1:6">
      <c r="A463" s="745" t="s">
        <v>669</v>
      </c>
      <c r="B463" s="745" t="s">
        <v>1392</v>
      </c>
      <c r="C463" s="745" t="s">
        <v>640</v>
      </c>
      <c r="D463" s="745"/>
      <c r="E463" s="745"/>
      <c r="F463" s="745"/>
    </row>
    <row r="464" spans="1:6">
      <c r="A464" s="745" t="s">
        <v>669</v>
      </c>
      <c r="B464" s="745" t="s">
        <v>1393</v>
      </c>
      <c r="C464" s="745" t="s">
        <v>1394</v>
      </c>
      <c r="D464" s="745"/>
      <c r="E464" s="745"/>
      <c r="F464" s="745"/>
    </row>
    <row r="465" spans="1:6">
      <c r="A465" s="745"/>
      <c r="B465" s="745"/>
      <c r="C465" s="745"/>
      <c r="D465" s="745" t="s">
        <v>3195</v>
      </c>
      <c r="E465" s="745" t="s">
        <v>1395</v>
      </c>
      <c r="F465" s="745" t="s">
        <v>1396</v>
      </c>
    </row>
    <row r="466" spans="1:6">
      <c r="A466" s="745" t="s">
        <v>661</v>
      </c>
      <c r="B466" s="745" t="s">
        <v>1397</v>
      </c>
      <c r="C466" s="745" t="s">
        <v>1398</v>
      </c>
      <c r="D466" s="745" t="s">
        <v>664</v>
      </c>
      <c r="E466" s="745" t="s">
        <v>79</v>
      </c>
      <c r="F466" s="745" t="s">
        <v>79</v>
      </c>
    </row>
    <row r="467" spans="1:6">
      <c r="A467" s="745"/>
      <c r="B467" s="745"/>
      <c r="C467" s="745"/>
      <c r="D467" s="745" t="s">
        <v>3196</v>
      </c>
      <c r="E467" s="745" t="s">
        <v>1399</v>
      </c>
      <c r="F467" s="745" t="s">
        <v>1400</v>
      </c>
    </row>
    <row r="468" spans="1:6">
      <c r="A468" s="745" t="s">
        <v>667</v>
      </c>
      <c r="B468" s="745" t="s">
        <v>1401</v>
      </c>
      <c r="C468" s="745" t="s">
        <v>640</v>
      </c>
      <c r="D468" s="745"/>
      <c r="E468" s="745"/>
      <c r="F468" s="745"/>
    </row>
    <row r="469" spans="1:6">
      <c r="A469" s="745" t="s">
        <v>669</v>
      </c>
      <c r="B469" s="745" t="s">
        <v>1402</v>
      </c>
      <c r="C469" s="745" t="s">
        <v>640</v>
      </c>
      <c r="D469" s="745"/>
      <c r="E469" s="745"/>
      <c r="F469" s="745"/>
    </row>
    <row r="470" spans="1:6">
      <c r="A470" s="745" t="s">
        <v>669</v>
      </c>
      <c r="B470" s="745" t="s">
        <v>1403</v>
      </c>
      <c r="C470" s="745" t="s">
        <v>1404</v>
      </c>
      <c r="D470" s="745"/>
      <c r="E470" s="745"/>
      <c r="F470" s="745"/>
    </row>
    <row r="471" spans="1:6">
      <c r="A471" s="745"/>
      <c r="B471" s="745"/>
      <c r="C471" s="745"/>
      <c r="D471" s="745" t="s">
        <v>3197</v>
      </c>
      <c r="E471" s="745" t="s">
        <v>1405</v>
      </c>
      <c r="F471" s="745" t="s">
        <v>1406</v>
      </c>
    </row>
    <row r="472" spans="1:6">
      <c r="A472" s="745" t="s">
        <v>661</v>
      </c>
      <c r="B472" s="745" t="s">
        <v>1407</v>
      </c>
      <c r="C472" s="745" t="s">
        <v>1408</v>
      </c>
      <c r="D472" s="745" t="s">
        <v>664</v>
      </c>
      <c r="E472" s="745" t="s">
        <v>79</v>
      </c>
      <c r="F472" s="745" t="s">
        <v>79</v>
      </c>
    </row>
    <row r="473" spans="1:6">
      <c r="A473" s="745"/>
      <c r="B473" s="745"/>
      <c r="C473" s="745"/>
      <c r="D473" s="745" t="s">
        <v>3198</v>
      </c>
      <c r="E473" s="745" t="s">
        <v>1409</v>
      </c>
      <c r="F473" s="745" t="s">
        <v>1410</v>
      </c>
    </row>
    <row r="474" spans="1:6">
      <c r="A474" s="745" t="s">
        <v>667</v>
      </c>
      <c r="B474" s="745" t="s">
        <v>1411</v>
      </c>
      <c r="C474" s="745" t="s">
        <v>640</v>
      </c>
      <c r="D474" s="745"/>
      <c r="E474" s="745"/>
      <c r="F474" s="745"/>
    </row>
    <row r="475" spans="1:6">
      <c r="A475" s="745" t="s">
        <v>669</v>
      </c>
      <c r="B475" s="745" t="s">
        <v>1412</v>
      </c>
      <c r="C475" s="745" t="s">
        <v>640</v>
      </c>
      <c r="D475" s="745"/>
      <c r="E475" s="745"/>
      <c r="F475" s="745"/>
    </row>
    <row r="476" spans="1:6">
      <c r="A476" s="745" t="s">
        <v>669</v>
      </c>
      <c r="B476" s="745" t="s">
        <v>1413</v>
      </c>
      <c r="C476" s="745" t="s">
        <v>1414</v>
      </c>
      <c r="D476" s="745"/>
      <c r="E476" s="745"/>
      <c r="F476" s="745"/>
    </row>
    <row r="477" spans="1:6">
      <c r="A477" s="745"/>
      <c r="B477" s="745"/>
      <c r="C477" s="745"/>
      <c r="D477" s="745" t="s">
        <v>3199</v>
      </c>
      <c r="E477" s="745" t="s">
        <v>1415</v>
      </c>
      <c r="F477" s="745" t="s">
        <v>1416</v>
      </c>
    </row>
    <row r="478" spans="1:6">
      <c r="A478" s="745" t="s">
        <v>661</v>
      </c>
      <c r="B478" s="745" t="s">
        <v>1417</v>
      </c>
      <c r="C478" s="745" t="s">
        <v>1418</v>
      </c>
      <c r="D478" s="745" t="s">
        <v>664</v>
      </c>
      <c r="E478" s="745" t="s">
        <v>79</v>
      </c>
      <c r="F478" s="745" t="s">
        <v>79</v>
      </c>
    </row>
    <row r="479" spans="1:6">
      <c r="A479" s="745"/>
      <c r="B479" s="745"/>
      <c r="C479" s="745"/>
      <c r="D479" s="745" t="s">
        <v>3200</v>
      </c>
      <c r="E479" s="745" t="s">
        <v>1419</v>
      </c>
      <c r="F479" s="745" t="s">
        <v>1420</v>
      </c>
    </row>
    <row r="480" spans="1:6">
      <c r="A480" s="745" t="s">
        <v>667</v>
      </c>
      <c r="B480" s="745" t="s">
        <v>1421</v>
      </c>
      <c r="C480" s="745" t="s">
        <v>640</v>
      </c>
      <c r="D480" s="745"/>
      <c r="E480" s="745"/>
      <c r="F480" s="745"/>
    </row>
    <row r="481" spans="1:6">
      <c r="A481" s="745" t="s">
        <v>669</v>
      </c>
      <c r="B481" s="745" t="s">
        <v>1422</v>
      </c>
      <c r="C481" s="745" t="s">
        <v>640</v>
      </c>
      <c r="D481" s="745"/>
      <c r="E481" s="745"/>
      <c r="F481" s="745"/>
    </row>
    <row r="482" spans="1:6">
      <c r="A482" s="745" t="s">
        <v>669</v>
      </c>
      <c r="B482" s="745" t="s">
        <v>1423</v>
      </c>
      <c r="C482" s="745" t="s">
        <v>1424</v>
      </c>
      <c r="D482" s="745"/>
      <c r="E482" s="745"/>
      <c r="F482" s="745"/>
    </row>
    <row r="483" spans="1:6">
      <c r="A483" s="745"/>
      <c r="B483" s="745"/>
      <c r="C483" s="745"/>
      <c r="D483" s="745" t="s">
        <v>3201</v>
      </c>
      <c r="E483" s="745" t="s">
        <v>1425</v>
      </c>
      <c r="F483" s="745" t="s">
        <v>1426</v>
      </c>
    </row>
    <row r="484" spans="1:6">
      <c r="A484" s="745" t="s">
        <v>661</v>
      </c>
      <c r="B484" s="745" t="s">
        <v>1427</v>
      </c>
      <c r="C484" s="745" t="s">
        <v>1428</v>
      </c>
      <c r="D484" s="745" t="s">
        <v>664</v>
      </c>
      <c r="E484" s="745" t="s">
        <v>79</v>
      </c>
      <c r="F484" s="745" t="s">
        <v>79</v>
      </c>
    </row>
    <row r="485" spans="1:6">
      <c r="A485" s="745"/>
      <c r="B485" s="745"/>
      <c r="C485" s="745"/>
      <c r="D485" s="745" t="s">
        <v>3202</v>
      </c>
      <c r="E485" s="745" t="s">
        <v>1429</v>
      </c>
      <c r="F485" s="745" t="s">
        <v>1430</v>
      </c>
    </row>
    <row r="486" spans="1:6">
      <c r="A486" s="745" t="s">
        <v>667</v>
      </c>
      <c r="B486" s="745" t="s">
        <v>1431</v>
      </c>
      <c r="C486" s="745" t="s">
        <v>640</v>
      </c>
      <c r="D486" s="745"/>
      <c r="E486" s="745"/>
      <c r="F486" s="745"/>
    </row>
    <row r="487" spans="1:6">
      <c r="A487" s="745" t="s">
        <v>669</v>
      </c>
      <c r="B487" s="745" t="s">
        <v>1432</v>
      </c>
      <c r="C487" s="745" t="s">
        <v>640</v>
      </c>
      <c r="D487" s="745"/>
      <c r="E487" s="745"/>
      <c r="F487" s="745"/>
    </row>
    <row r="488" spans="1:6">
      <c r="A488" s="745" t="s">
        <v>669</v>
      </c>
      <c r="B488" s="745" t="s">
        <v>1433</v>
      </c>
      <c r="C488" s="745" t="s">
        <v>1434</v>
      </c>
      <c r="D488" s="745"/>
      <c r="E488" s="745"/>
      <c r="F488" s="745"/>
    </row>
    <row r="489" spans="1:6">
      <c r="A489" s="745"/>
      <c r="B489" s="745"/>
      <c r="C489" s="745"/>
      <c r="D489" s="745" t="s">
        <v>3203</v>
      </c>
      <c r="E489" s="745" t="s">
        <v>1435</v>
      </c>
      <c r="F489" s="745" t="s">
        <v>1436</v>
      </c>
    </row>
    <row r="490" spans="1:6">
      <c r="A490" s="745" t="s">
        <v>661</v>
      </c>
      <c r="B490" s="745" t="s">
        <v>1437</v>
      </c>
      <c r="C490" s="745" t="s">
        <v>1438</v>
      </c>
      <c r="D490" s="745" t="s">
        <v>664</v>
      </c>
      <c r="E490" s="745" t="s">
        <v>79</v>
      </c>
      <c r="F490" s="745" t="s">
        <v>79</v>
      </c>
    </row>
    <row r="491" spans="1:6">
      <c r="A491" s="745"/>
      <c r="B491" s="745"/>
      <c r="C491" s="745"/>
      <c r="D491" s="745" t="s">
        <v>3204</v>
      </c>
      <c r="E491" s="745" t="s">
        <v>1439</v>
      </c>
      <c r="F491" s="745" t="s">
        <v>1440</v>
      </c>
    </row>
    <row r="492" spans="1:6">
      <c r="A492" s="745" t="s">
        <v>667</v>
      </c>
      <c r="B492" s="745" t="s">
        <v>1441</v>
      </c>
      <c r="C492" s="745" t="s">
        <v>640</v>
      </c>
      <c r="D492" s="745"/>
      <c r="E492" s="745"/>
      <c r="F492" s="745"/>
    </row>
    <row r="493" spans="1:6">
      <c r="A493" s="745" t="s">
        <v>669</v>
      </c>
      <c r="B493" s="745" t="s">
        <v>1442</v>
      </c>
      <c r="C493" s="745" t="s">
        <v>640</v>
      </c>
      <c r="D493" s="745"/>
      <c r="E493" s="745"/>
      <c r="F493" s="745"/>
    </row>
    <row r="494" spans="1:6">
      <c r="A494" s="745" t="s">
        <v>669</v>
      </c>
      <c r="B494" s="745" t="s">
        <v>1443</v>
      </c>
      <c r="C494" s="745" t="s">
        <v>1444</v>
      </c>
      <c r="D494" s="745"/>
      <c r="E494" s="745"/>
      <c r="F494" s="745"/>
    </row>
    <row r="495" spans="1:6">
      <c r="A495" s="745"/>
      <c r="B495" s="745"/>
      <c r="C495" s="745"/>
      <c r="D495" s="745" t="s">
        <v>3205</v>
      </c>
      <c r="E495" s="745" t="s">
        <v>1445</v>
      </c>
      <c r="F495" s="745" t="s">
        <v>1446</v>
      </c>
    </row>
    <row r="496" spans="1:6">
      <c r="A496" s="745" t="s">
        <v>661</v>
      </c>
      <c r="B496" s="745" t="s">
        <v>1447</v>
      </c>
      <c r="C496" s="745" t="s">
        <v>1448</v>
      </c>
      <c r="D496" s="745" t="s">
        <v>664</v>
      </c>
      <c r="E496" s="745" t="s">
        <v>79</v>
      </c>
      <c r="F496" s="745" t="s">
        <v>79</v>
      </c>
    </row>
    <row r="497" spans="1:6">
      <c r="A497" s="745"/>
      <c r="B497" s="745"/>
      <c r="C497" s="745"/>
      <c r="D497" s="745" t="s">
        <v>3206</v>
      </c>
      <c r="E497" s="745" t="s">
        <v>1449</v>
      </c>
      <c r="F497" s="745" t="s">
        <v>1450</v>
      </c>
    </row>
    <row r="498" spans="1:6">
      <c r="A498" s="745" t="s">
        <v>667</v>
      </c>
      <c r="B498" s="745" t="s">
        <v>1451</v>
      </c>
      <c r="C498" s="745" t="s">
        <v>640</v>
      </c>
      <c r="D498" s="745"/>
      <c r="E498" s="745"/>
      <c r="F498" s="745"/>
    </row>
    <row r="499" spans="1:6">
      <c r="A499" s="745" t="s">
        <v>669</v>
      </c>
      <c r="B499" s="745" t="s">
        <v>1452</v>
      </c>
      <c r="C499" s="745" t="s">
        <v>640</v>
      </c>
      <c r="D499" s="745"/>
      <c r="E499" s="745"/>
      <c r="F499" s="745"/>
    </row>
    <row r="500" spans="1:6">
      <c r="A500" s="745" t="s">
        <v>669</v>
      </c>
      <c r="B500" s="745" t="s">
        <v>1453</v>
      </c>
      <c r="C500" s="745" t="s">
        <v>1454</v>
      </c>
      <c r="D500" s="745"/>
      <c r="E500" s="745"/>
      <c r="F500" s="745"/>
    </row>
    <row r="501" spans="1:6">
      <c r="A501" s="745"/>
      <c r="B501" s="745"/>
      <c r="C501" s="745"/>
      <c r="D501" s="745" t="s">
        <v>3207</v>
      </c>
      <c r="E501" s="745" t="s">
        <v>1455</v>
      </c>
      <c r="F501" s="745" t="s">
        <v>1456</v>
      </c>
    </row>
    <row r="502" spans="1:6">
      <c r="A502" s="745" t="s">
        <v>661</v>
      </c>
      <c r="B502" s="745" t="s">
        <v>1457</v>
      </c>
      <c r="C502" s="745" t="s">
        <v>1458</v>
      </c>
      <c r="D502" s="745" t="s">
        <v>664</v>
      </c>
      <c r="E502" s="745" t="s">
        <v>79</v>
      </c>
      <c r="F502" s="745" t="s">
        <v>79</v>
      </c>
    </row>
    <row r="503" spans="1:6">
      <c r="A503" s="745"/>
      <c r="B503" s="745"/>
      <c r="C503" s="745"/>
      <c r="D503" s="745" t="s">
        <v>1463</v>
      </c>
      <c r="E503" s="745" t="s">
        <v>1459</v>
      </c>
      <c r="F503" s="745" t="s">
        <v>1460</v>
      </c>
    </row>
    <row r="504" spans="1:6">
      <c r="A504" s="1315" t="s">
        <v>1461</v>
      </c>
      <c r="B504" s="1315"/>
      <c r="C504" s="1315"/>
      <c r="D504" s="1315"/>
      <c r="E504" s="1315"/>
      <c r="F504" s="1315"/>
    </row>
    <row r="505" spans="1:6">
      <c r="A505" s="742" t="s">
        <v>79</v>
      </c>
    </row>
    <row r="506" spans="1:6">
      <c r="A506" s="1317" t="s">
        <v>3028</v>
      </c>
      <c r="B506" s="1318"/>
      <c r="C506" s="1318"/>
      <c r="D506" s="1318"/>
      <c r="E506" s="1318"/>
      <c r="F506" s="1319"/>
    </row>
    <row r="507" spans="1:6">
      <c r="A507" s="747" t="s">
        <v>653</v>
      </c>
      <c r="B507" s="747" t="s">
        <v>654</v>
      </c>
      <c r="C507" s="747" t="s">
        <v>655</v>
      </c>
      <c r="D507" s="747" t="s">
        <v>656</v>
      </c>
      <c r="E507" s="747" t="s">
        <v>657</v>
      </c>
      <c r="F507" s="747" t="s">
        <v>658</v>
      </c>
    </row>
    <row r="508" spans="1:6">
      <c r="A508" s="747"/>
      <c r="B508" s="747"/>
      <c r="C508" s="747"/>
      <c r="D508" s="747" t="s">
        <v>1463</v>
      </c>
      <c r="E508" s="747" t="s">
        <v>1459</v>
      </c>
      <c r="F508" s="747" t="s">
        <v>1460</v>
      </c>
    </row>
    <row r="509" spans="1:6">
      <c r="A509" s="747" t="s">
        <v>661</v>
      </c>
      <c r="B509" s="747" t="s">
        <v>1464</v>
      </c>
      <c r="C509" s="747" t="s">
        <v>1465</v>
      </c>
      <c r="D509" s="747" t="s">
        <v>664</v>
      </c>
      <c r="E509" s="747" t="s">
        <v>79</v>
      </c>
      <c r="F509" s="747" t="s">
        <v>79</v>
      </c>
    </row>
    <row r="510" spans="1:6">
      <c r="A510" s="747"/>
      <c r="B510" s="747"/>
      <c r="C510" s="747"/>
      <c r="D510" s="747" t="s">
        <v>1466</v>
      </c>
      <c r="E510" s="747" t="s">
        <v>1467</v>
      </c>
      <c r="F510" s="747" t="s">
        <v>1468</v>
      </c>
    </row>
    <row r="511" spans="1:6">
      <c r="A511" s="747" t="s">
        <v>667</v>
      </c>
      <c r="B511" s="747" t="s">
        <v>1469</v>
      </c>
      <c r="C511" s="747" t="s">
        <v>640</v>
      </c>
      <c r="D511" s="747"/>
      <c r="E511" s="747"/>
      <c r="F511" s="747"/>
    </row>
    <row r="512" spans="1:6">
      <c r="A512" s="747" t="s">
        <v>669</v>
      </c>
      <c r="B512" s="747" t="s">
        <v>1470</v>
      </c>
      <c r="C512" s="747" t="s">
        <v>640</v>
      </c>
      <c r="D512" s="747"/>
      <c r="E512" s="747"/>
      <c r="F512" s="747"/>
    </row>
    <row r="513" spans="1:6">
      <c r="A513" s="747" t="s">
        <v>669</v>
      </c>
      <c r="B513" s="747" t="s">
        <v>731</v>
      </c>
      <c r="C513" s="747" t="s">
        <v>1471</v>
      </c>
      <c r="D513" s="747"/>
      <c r="E513" s="747"/>
      <c r="F513" s="747"/>
    </row>
    <row r="514" spans="1:6">
      <c r="A514" s="747"/>
      <c r="B514" s="747"/>
      <c r="C514" s="747"/>
      <c r="D514" s="747" t="s">
        <v>1472</v>
      </c>
      <c r="E514" s="747" t="s">
        <v>1473</v>
      </c>
      <c r="F514" s="747" t="s">
        <v>1474</v>
      </c>
    </row>
    <row r="515" spans="1:6">
      <c r="A515" s="747" t="s">
        <v>661</v>
      </c>
      <c r="B515" s="747" t="s">
        <v>1475</v>
      </c>
      <c r="C515" s="747" t="s">
        <v>1476</v>
      </c>
      <c r="D515" s="747" t="s">
        <v>664</v>
      </c>
      <c r="E515" s="747" t="s">
        <v>79</v>
      </c>
      <c r="F515" s="747" t="s">
        <v>79</v>
      </c>
    </row>
    <row r="516" spans="1:6">
      <c r="A516" s="747"/>
      <c r="B516" s="747"/>
      <c r="C516" s="747"/>
      <c r="D516" s="747" t="s">
        <v>1477</v>
      </c>
      <c r="E516" s="747" t="s">
        <v>1478</v>
      </c>
      <c r="F516" s="747" t="s">
        <v>1479</v>
      </c>
    </row>
    <row r="517" spans="1:6">
      <c r="A517" s="747" t="s">
        <v>667</v>
      </c>
      <c r="B517" s="747" t="s">
        <v>1480</v>
      </c>
      <c r="C517" s="747" t="s">
        <v>640</v>
      </c>
      <c r="D517" s="747"/>
      <c r="E517" s="747"/>
      <c r="F517" s="747"/>
    </row>
    <row r="518" spans="1:6">
      <c r="A518" s="747" t="s">
        <v>669</v>
      </c>
      <c r="B518" s="747" t="s">
        <v>1481</v>
      </c>
      <c r="C518" s="747" t="s">
        <v>640</v>
      </c>
      <c r="D518" s="747"/>
      <c r="E518" s="747"/>
      <c r="F518" s="747"/>
    </row>
    <row r="519" spans="1:6">
      <c r="A519" s="747" t="s">
        <v>669</v>
      </c>
      <c r="B519" s="747" t="s">
        <v>761</v>
      </c>
      <c r="C519" s="747" t="s">
        <v>1482</v>
      </c>
      <c r="D519" s="747"/>
      <c r="E519" s="747"/>
      <c r="F519" s="747"/>
    </row>
    <row r="520" spans="1:6">
      <c r="A520" s="747"/>
      <c r="B520" s="747"/>
      <c r="C520" s="747"/>
      <c r="D520" s="747" t="s">
        <v>1483</v>
      </c>
      <c r="E520" s="747" t="s">
        <v>1484</v>
      </c>
      <c r="F520" s="747" t="s">
        <v>1485</v>
      </c>
    </row>
    <row r="521" spans="1:6">
      <c r="A521" s="747" t="s">
        <v>661</v>
      </c>
      <c r="B521" s="747" t="s">
        <v>1486</v>
      </c>
      <c r="C521" s="747" t="s">
        <v>1487</v>
      </c>
      <c r="D521" s="747" t="s">
        <v>664</v>
      </c>
      <c r="E521" s="747" t="s">
        <v>79</v>
      </c>
      <c r="F521" s="747" t="s">
        <v>79</v>
      </c>
    </row>
    <row r="522" spans="1:6">
      <c r="A522" s="747"/>
      <c r="B522" s="747"/>
      <c r="C522" s="747"/>
      <c r="D522" s="747" t="s">
        <v>1488</v>
      </c>
      <c r="E522" s="747" t="s">
        <v>1489</v>
      </c>
      <c r="F522" s="747" t="s">
        <v>1490</v>
      </c>
    </row>
    <row r="523" spans="1:6">
      <c r="A523" s="747" t="s">
        <v>667</v>
      </c>
      <c r="B523" s="747" t="s">
        <v>1491</v>
      </c>
      <c r="C523" s="747" t="s">
        <v>640</v>
      </c>
      <c r="D523" s="747"/>
      <c r="E523" s="747"/>
      <c r="F523" s="747"/>
    </row>
    <row r="524" spans="1:6">
      <c r="A524" s="747" t="s">
        <v>669</v>
      </c>
      <c r="B524" s="747" t="s">
        <v>1492</v>
      </c>
      <c r="C524" s="747" t="s">
        <v>640</v>
      </c>
      <c r="D524" s="747"/>
      <c r="E524" s="747"/>
      <c r="F524" s="747"/>
    </row>
    <row r="525" spans="1:6">
      <c r="A525" s="747" t="s">
        <v>669</v>
      </c>
      <c r="B525" s="747" t="s">
        <v>1493</v>
      </c>
      <c r="C525" s="747" t="s">
        <v>1494</v>
      </c>
      <c r="D525" s="747"/>
      <c r="E525" s="747"/>
      <c r="F525" s="747"/>
    </row>
    <row r="526" spans="1:6">
      <c r="A526" s="747"/>
      <c r="B526" s="747"/>
      <c r="C526" s="747"/>
      <c r="D526" s="747" t="s">
        <v>1495</v>
      </c>
      <c r="E526" s="747" t="s">
        <v>1496</v>
      </c>
      <c r="F526" s="747" t="s">
        <v>1497</v>
      </c>
    </row>
    <row r="527" spans="1:6">
      <c r="A527" s="747" t="s">
        <v>661</v>
      </c>
      <c r="B527" s="747" t="s">
        <v>1498</v>
      </c>
      <c r="C527" s="747" t="s">
        <v>1499</v>
      </c>
      <c r="D527" s="747" t="s">
        <v>664</v>
      </c>
      <c r="E527" s="747" t="s">
        <v>79</v>
      </c>
      <c r="F527" s="747" t="s">
        <v>79</v>
      </c>
    </row>
    <row r="528" spans="1:6">
      <c r="A528" s="747"/>
      <c r="B528" s="747"/>
      <c r="C528" s="747"/>
      <c r="D528" s="747" t="s">
        <v>1500</v>
      </c>
      <c r="E528" s="747" t="s">
        <v>1501</v>
      </c>
      <c r="F528" s="747" t="s">
        <v>1502</v>
      </c>
    </row>
    <row r="529" spans="1:6">
      <c r="A529" s="747" t="s">
        <v>667</v>
      </c>
      <c r="B529" s="747" t="s">
        <v>1503</v>
      </c>
      <c r="C529" s="747" t="s">
        <v>640</v>
      </c>
      <c r="D529" s="747"/>
      <c r="E529" s="747"/>
      <c r="F529" s="747"/>
    </row>
    <row r="530" spans="1:6">
      <c r="A530" s="747" t="s">
        <v>669</v>
      </c>
      <c r="B530" s="747" t="s">
        <v>1504</v>
      </c>
      <c r="C530" s="747" t="s">
        <v>640</v>
      </c>
      <c r="D530" s="747"/>
      <c r="E530" s="747"/>
      <c r="F530" s="747"/>
    </row>
    <row r="531" spans="1:6">
      <c r="A531" s="747" t="s">
        <v>669</v>
      </c>
      <c r="B531" s="747" t="s">
        <v>960</v>
      </c>
      <c r="C531" s="747" t="s">
        <v>1505</v>
      </c>
      <c r="D531" s="747"/>
      <c r="E531" s="747"/>
      <c r="F531" s="747"/>
    </row>
    <row r="532" spans="1:6">
      <c r="A532" s="747"/>
      <c r="B532" s="747"/>
      <c r="C532" s="747"/>
      <c r="D532" s="747" t="s">
        <v>1506</v>
      </c>
      <c r="E532" s="747" t="s">
        <v>1507</v>
      </c>
      <c r="F532" s="747" t="s">
        <v>1508</v>
      </c>
    </row>
    <row r="533" spans="1:6">
      <c r="A533" s="747" t="s">
        <v>661</v>
      </c>
      <c r="B533" s="747" t="s">
        <v>1509</v>
      </c>
      <c r="C533" s="747" t="s">
        <v>1510</v>
      </c>
      <c r="D533" s="747" t="s">
        <v>664</v>
      </c>
      <c r="E533" s="747" t="s">
        <v>79</v>
      </c>
      <c r="F533" s="747" t="s">
        <v>79</v>
      </c>
    </row>
    <row r="534" spans="1:6">
      <c r="A534" s="747"/>
      <c r="B534" s="747"/>
      <c r="C534" s="747"/>
      <c r="D534" s="747" t="s">
        <v>1511</v>
      </c>
      <c r="E534" s="747" t="s">
        <v>1512</v>
      </c>
      <c r="F534" s="747" t="s">
        <v>1513</v>
      </c>
    </row>
    <row r="535" spans="1:6">
      <c r="A535" s="747" t="s">
        <v>667</v>
      </c>
      <c r="B535" s="747" t="s">
        <v>1514</v>
      </c>
      <c r="C535" s="747" t="s">
        <v>640</v>
      </c>
      <c r="D535" s="747"/>
      <c r="E535" s="747"/>
      <c r="F535" s="747"/>
    </row>
    <row r="536" spans="1:6">
      <c r="A536" s="747" t="s">
        <v>669</v>
      </c>
      <c r="B536" s="747" t="s">
        <v>1515</v>
      </c>
      <c r="C536" s="747" t="s">
        <v>640</v>
      </c>
      <c r="D536" s="747"/>
      <c r="E536" s="747"/>
      <c r="F536" s="747"/>
    </row>
    <row r="537" spans="1:6">
      <c r="A537" s="747" t="s">
        <v>669</v>
      </c>
      <c r="B537" s="747" t="s">
        <v>1516</v>
      </c>
      <c r="C537" s="747" t="s">
        <v>1517</v>
      </c>
      <c r="D537" s="747"/>
      <c r="E537" s="747"/>
      <c r="F537" s="747"/>
    </row>
    <row r="538" spans="1:6">
      <c r="A538" s="747"/>
      <c r="B538" s="747"/>
      <c r="C538" s="747"/>
      <c r="D538" s="747" t="s">
        <v>1518</v>
      </c>
      <c r="E538" s="747" t="s">
        <v>1519</v>
      </c>
      <c r="F538" s="747" t="s">
        <v>1520</v>
      </c>
    </row>
    <row r="539" spans="1:6">
      <c r="A539" s="747" t="s">
        <v>661</v>
      </c>
      <c r="B539" s="747" t="s">
        <v>1521</v>
      </c>
      <c r="C539" s="747" t="s">
        <v>1522</v>
      </c>
      <c r="D539" s="747" t="s">
        <v>664</v>
      </c>
      <c r="E539" s="747" t="s">
        <v>79</v>
      </c>
      <c r="F539" s="747" t="s">
        <v>79</v>
      </c>
    </row>
    <row r="540" spans="1:6">
      <c r="A540" s="747"/>
      <c r="B540" s="747"/>
      <c r="C540" s="747"/>
      <c r="D540" s="747" t="s">
        <v>1523</v>
      </c>
      <c r="E540" s="747" t="s">
        <v>1524</v>
      </c>
      <c r="F540" s="747" t="s">
        <v>1525</v>
      </c>
    </row>
    <row r="541" spans="1:6">
      <c r="A541" s="747" t="s">
        <v>667</v>
      </c>
      <c r="B541" s="747" t="s">
        <v>1526</v>
      </c>
      <c r="C541" s="747" t="s">
        <v>640</v>
      </c>
      <c r="D541" s="747"/>
      <c r="E541" s="747"/>
      <c r="F541" s="747"/>
    </row>
    <row r="542" spans="1:6">
      <c r="A542" s="747" t="s">
        <v>669</v>
      </c>
      <c r="B542" s="747" t="s">
        <v>1527</v>
      </c>
      <c r="C542" s="747" t="s">
        <v>640</v>
      </c>
      <c r="D542" s="747"/>
      <c r="E542" s="747"/>
      <c r="F542" s="747"/>
    </row>
    <row r="543" spans="1:6">
      <c r="A543" s="747" t="s">
        <v>669</v>
      </c>
      <c r="B543" s="747" t="s">
        <v>1297</v>
      </c>
      <c r="C543" s="747" t="s">
        <v>1528</v>
      </c>
      <c r="D543" s="747"/>
      <c r="E543" s="747"/>
      <c r="F543" s="747"/>
    </row>
    <row r="544" spans="1:6">
      <c r="A544" s="747"/>
      <c r="B544" s="747"/>
      <c r="C544" s="747"/>
      <c r="D544" s="747" t="s">
        <v>1529</v>
      </c>
      <c r="E544" s="747" t="s">
        <v>1530</v>
      </c>
      <c r="F544" s="747" t="s">
        <v>1531</v>
      </c>
    </row>
    <row r="545" spans="1:6">
      <c r="A545" s="747" t="s">
        <v>661</v>
      </c>
      <c r="B545" s="747" t="s">
        <v>1532</v>
      </c>
      <c r="C545" s="747" t="s">
        <v>1533</v>
      </c>
      <c r="D545" s="747" t="s">
        <v>664</v>
      </c>
      <c r="E545" s="747" t="s">
        <v>79</v>
      </c>
      <c r="F545" s="747" t="s">
        <v>79</v>
      </c>
    </row>
    <row r="546" spans="1:6">
      <c r="A546" s="747"/>
      <c r="B546" s="747"/>
      <c r="C546" s="747"/>
      <c r="D546" s="747" t="s">
        <v>1534</v>
      </c>
      <c r="E546" s="747" t="s">
        <v>1535</v>
      </c>
      <c r="F546" s="747" t="s">
        <v>1536</v>
      </c>
    </row>
    <row r="547" spans="1:6">
      <c r="A547" s="747" t="s">
        <v>667</v>
      </c>
      <c r="B547" s="747" t="s">
        <v>1537</v>
      </c>
      <c r="C547" s="747" t="s">
        <v>640</v>
      </c>
      <c r="D547" s="747"/>
      <c r="E547" s="747"/>
      <c r="F547" s="747"/>
    </row>
    <row r="548" spans="1:6">
      <c r="A548" s="747" t="s">
        <v>669</v>
      </c>
      <c r="B548" s="747" t="s">
        <v>1538</v>
      </c>
      <c r="C548" s="747" t="s">
        <v>640</v>
      </c>
      <c r="D548" s="747"/>
      <c r="E548" s="747"/>
      <c r="F548" s="747"/>
    </row>
    <row r="549" spans="1:6">
      <c r="A549" s="747" t="s">
        <v>669</v>
      </c>
      <c r="B549" s="747" t="s">
        <v>1336</v>
      </c>
      <c r="C549" s="747" t="s">
        <v>1539</v>
      </c>
      <c r="D549" s="747"/>
      <c r="E549" s="747"/>
      <c r="F549" s="747"/>
    </row>
    <row r="550" spans="1:6">
      <c r="A550" s="747"/>
      <c r="B550" s="747"/>
      <c r="C550" s="747"/>
      <c r="D550" s="747" t="s">
        <v>1540</v>
      </c>
      <c r="E550" s="747" t="s">
        <v>1541</v>
      </c>
      <c r="F550" s="747" t="s">
        <v>1542</v>
      </c>
    </row>
    <row r="551" spans="1:6">
      <c r="A551" s="747" t="s">
        <v>661</v>
      </c>
      <c r="B551" s="747" t="s">
        <v>1543</v>
      </c>
      <c r="C551" s="747" t="s">
        <v>1544</v>
      </c>
      <c r="D551" s="747" t="s">
        <v>664</v>
      </c>
      <c r="E551" s="747" t="s">
        <v>79</v>
      </c>
      <c r="F551" s="747" t="s">
        <v>79</v>
      </c>
    </row>
    <row r="552" spans="1:6">
      <c r="A552" s="747"/>
      <c r="B552" s="747"/>
      <c r="C552" s="747"/>
      <c r="D552" s="747" t="s">
        <v>1545</v>
      </c>
      <c r="E552" s="747" t="s">
        <v>1546</v>
      </c>
      <c r="F552" s="747" t="s">
        <v>1547</v>
      </c>
    </row>
    <row r="553" spans="1:6">
      <c r="A553" s="747" t="s">
        <v>667</v>
      </c>
      <c r="B553" s="747" t="s">
        <v>1548</v>
      </c>
      <c r="C553" s="747" t="s">
        <v>640</v>
      </c>
      <c r="D553" s="747"/>
      <c r="E553" s="747"/>
      <c r="F553" s="747"/>
    </row>
    <row r="554" spans="1:6">
      <c r="A554" s="747" t="s">
        <v>669</v>
      </c>
      <c r="B554" s="747" t="s">
        <v>1549</v>
      </c>
      <c r="C554" s="747" t="s">
        <v>640</v>
      </c>
      <c r="D554" s="747"/>
      <c r="E554" s="747"/>
      <c r="F554" s="747"/>
    </row>
    <row r="555" spans="1:6">
      <c r="A555" s="747" t="s">
        <v>669</v>
      </c>
      <c r="B555" s="747" t="s">
        <v>1550</v>
      </c>
      <c r="C555" s="747" t="s">
        <v>1551</v>
      </c>
      <c r="D555" s="747"/>
      <c r="E555" s="747"/>
      <c r="F555" s="747"/>
    </row>
    <row r="556" spans="1:6">
      <c r="A556" s="747"/>
      <c r="B556" s="747"/>
      <c r="C556" s="747"/>
      <c r="D556" s="747" t="s">
        <v>1552</v>
      </c>
      <c r="E556" s="747" t="s">
        <v>1553</v>
      </c>
      <c r="F556" s="747" t="s">
        <v>1554</v>
      </c>
    </row>
    <row r="557" spans="1:6">
      <c r="A557" s="747" t="s">
        <v>661</v>
      </c>
      <c r="B557" s="747" t="s">
        <v>1555</v>
      </c>
      <c r="C557" s="747" t="s">
        <v>1556</v>
      </c>
      <c r="D557" s="747" t="s">
        <v>664</v>
      </c>
      <c r="E557" s="747" t="s">
        <v>79</v>
      </c>
      <c r="F557" s="747" t="s">
        <v>79</v>
      </c>
    </row>
    <row r="558" spans="1:6">
      <c r="A558" s="747"/>
      <c r="B558" s="747"/>
      <c r="C558" s="747"/>
      <c r="D558" s="747" t="s">
        <v>1557</v>
      </c>
      <c r="E558" s="747" t="s">
        <v>1558</v>
      </c>
      <c r="F558" s="747" t="s">
        <v>1559</v>
      </c>
    </row>
    <row r="559" spans="1:6">
      <c r="A559" s="747" t="s">
        <v>667</v>
      </c>
      <c r="B559" s="747" t="s">
        <v>1560</v>
      </c>
      <c r="C559" s="747" t="s">
        <v>640</v>
      </c>
      <c r="D559" s="747"/>
      <c r="E559" s="747"/>
      <c r="F559" s="747"/>
    </row>
    <row r="560" spans="1:6">
      <c r="A560" s="747" t="s">
        <v>669</v>
      </c>
      <c r="B560" s="747" t="s">
        <v>1561</v>
      </c>
      <c r="C560" s="747" t="s">
        <v>640</v>
      </c>
      <c r="D560" s="747"/>
      <c r="E560" s="747"/>
      <c r="F560" s="747"/>
    </row>
    <row r="561" spans="1:6">
      <c r="A561" s="747" t="s">
        <v>669</v>
      </c>
      <c r="B561" s="747" t="s">
        <v>1562</v>
      </c>
      <c r="C561" s="747" t="s">
        <v>1563</v>
      </c>
      <c r="D561" s="747"/>
      <c r="E561" s="747"/>
      <c r="F561" s="747"/>
    </row>
    <row r="562" spans="1:6">
      <c r="A562" s="747"/>
      <c r="B562" s="747"/>
      <c r="C562" s="747"/>
      <c r="D562" s="747" t="s">
        <v>1564</v>
      </c>
      <c r="E562" s="747" t="s">
        <v>1565</v>
      </c>
      <c r="F562" s="747" t="s">
        <v>1566</v>
      </c>
    </row>
    <row r="563" spans="1:6">
      <c r="A563" s="747" t="s">
        <v>661</v>
      </c>
      <c r="B563" s="747" t="s">
        <v>1567</v>
      </c>
      <c r="C563" s="747" t="s">
        <v>1568</v>
      </c>
      <c r="D563" s="747" t="s">
        <v>664</v>
      </c>
      <c r="E563" s="747" t="s">
        <v>79</v>
      </c>
      <c r="F563" s="747" t="s">
        <v>79</v>
      </c>
    </row>
    <row r="564" spans="1:6">
      <c r="A564" s="747"/>
      <c r="B564" s="747"/>
      <c r="C564" s="747"/>
      <c r="D564" s="747" t="s">
        <v>1569</v>
      </c>
      <c r="E564" s="747" t="s">
        <v>1570</v>
      </c>
      <c r="F564" s="747" t="s">
        <v>1571</v>
      </c>
    </row>
    <row r="565" spans="1:6">
      <c r="A565" s="747" t="s">
        <v>667</v>
      </c>
      <c r="B565" s="747" t="s">
        <v>1572</v>
      </c>
      <c r="C565" s="747" t="s">
        <v>640</v>
      </c>
      <c r="D565" s="747"/>
      <c r="E565" s="747"/>
      <c r="F565" s="747"/>
    </row>
    <row r="566" spans="1:6">
      <c r="A566" s="747" t="s">
        <v>669</v>
      </c>
      <c r="B566" s="747" t="s">
        <v>1573</v>
      </c>
      <c r="C566" s="747" t="s">
        <v>640</v>
      </c>
      <c r="D566" s="747"/>
      <c r="E566" s="747"/>
      <c r="F566" s="747"/>
    </row>
    <row r="567" spans="1:6">
      <c r="A567" s="747" t="s">
        <v>669</v>
      </c>
      <c r="B567" s="747" t="s">
        <v>1574</v>
      </c>
      <c r="C567" s="747" t="s">
        <v>1575</v>
      </c>
      <c r="D567" s="747"/>
      <c r="E567" s="747"/>
      <c r="F567" s="747"/>
    </row>
    <row r="568" spans="1:6">
      <c r="A568" s="747"/>
      <c r="B568" s="747"/>
      <c r="C568" s="747"/>
      <c r="D568" s="747" t="s">
        <v>1576</v>
      </c>
      <c r="E568" s="747" t="s">
        <v>1577</v>
      </c>
      <c r="F568" s="747" t="s">
        <v>1578</v>
      </c>
    </row>
    <row r="569" spans="1:6">
      <c r="A569" s="747" t="s">
        <v>661</v>
      </c>
      <c r="B569" s="747" t="s">
        <v>1579</v>
      </c>
      <c r="C569" s="747" t="s">
        <v>1580</v>
      </c>
      <c r="D569" s="747" t="s">
        <v>664</v>
      </c>
      <c r="E569" s="747" t="s">
        <v>79</v>
      </c>
      <c r="F569" s="747" t="s">
        <v>79</v>
      </c>
    </row>
    <row r="570" spans="1:6">
      <c r="A570" s="747"/>
      <c r="B570" s="747"/>
      <c r="C570" s="747"/>
      <c r="D570" s="747" t="s">
        <v>1581</v>
      </c>
      <c r="E570" s="747" t="s">
        <v>1582</v>
      </c>
      <c r="F570" s="747" t="s">
        <v>1583</v>
      </c>
    </row>
    <row r="571" spans="1:6">
      <c r="A571" s="747" t="s">
        <v>667</v>
      </c>
      <c r="B571" s="747" t="s">
        <v>1584</v>
      </c>
      <c r="C571" s="747" t="s">
        <v>640</v>
      </c>
      <c r="D571" s="747"/>
      <c r="E571" s="747"/>
      <c r="F571" s="747"/>
    </row>
    <row r="572" spans="1:6">
      <c r="A572" s="747" t="s">
        <v>669</v>
      </c>
      <c r="B572" s="747" t="s">
        <v>1585</v>
      </c>
      <c r="C572" s="747" t="s">
        <v>640</v>
      </c>
      <c r="D572" s="747"/>
      <c r="E572" s="747"/>
      <c r="F572" s="747"/>
    </row>
    <row r="573" spans="1:6">
      <c r="A573" s="747" t="s">
        <v>669</v>
      </c>
      <c r="B573" s="747" t="s">
        <v>1297</v>
      </c>
      <c r="C573" s="747" t="s">
        <v>1586</v>
      </c>
      <c r="D573" s="747"/>
      <c r="E573" s="747"/>
      <c r="F573" s="747"/>
    </row>
    <row r="574" spans="1:6">
      <c r="A574" s="747"/>
      <c r="B574" s="747"/>
      <c r="C574" s="747"/>
      <c r="D574" s="747" t="s">
        <v>1587</v>
      </c>
      <c r="E574" s="747" t="s">
        <v>1588</v>
      </c>
      <c r="F574" s="747" t="s">
        <v>1589</v>
      </c>
    </row>
    <row r="575" spans="1:6">
      <c r="A575" s="747" t="s">
        <v>661</v>
      </c>
      <c r="B575" s="747" t="s">
        <v>1590</v>
      </c>
      <c r="C575" s="747" t="s">
        <v>1591</v>
      </c>
      <c r="D575" s="747" t="s">
        <v>664</v>
      </c>
      <c r="E575" s="747" t="s">
        <v>79</v>
      </c>
      <c r="F575" s="747" t="s">
        <v>79</v>
      </c>
    </row>
    <row r="576" spans="1:6">
      <c r="A576" s="747"/>
      <c r="B576" s="747"/>
      <c r="C576" s="747"/>
      <c r="D576" s="747" t="s">
        <v>1592</v>
      </c>
      <c r="E576" s="747" t="s">
        <v>1593</v>
      </c>
      <c r="F576" s="747" t="s">
        <v>1594</v>
      </c>
    </row>
    <row r="577" spans="1:6">
      <c r="A577" s="747" t="s">
        <v>667</v>
      </c>
      <c r="B577" s="747" t="s">
        <v>1595</v>
      </c>
      <c r="C577" s="747" t="s">
        <v>640</v>
      </c>
      <c r="D577" s="747"/>
      <c r="E577" s="747"/>
      <c r="F577" s="747"/>
    </row>
    <row r="578" spans="1:6">
      <c r="A578" s="747" t="s">
        <v>669</v>
      </c>
      <c r="B578" s="747" t="s">
        <v>1596</v>
      </c>
      <c r="C578" s="747" t="s">
        <v>640</v>
      </c>
      <c r="D578" s="747"/>
      <c r="E578" s="747"/>
      <c r="F578" s="747"/>
    </row>
    <row r="579" spans="1:6">
      <c r="A579" s="747" t="s">
        <v>669</v>
      </c>
      <c r="B579" s="747" t="s">
        <v>1172</v>
      </c>
      <c r="C579" s="747" t="s">
        <v>1597</v>
      </c>
      <c r="D579" s="747"/>
      <c r="E579" s="747"/>
      <c r="F579" s="747"/>
    </row>
    <row r="580" spans="1:6">
      <c r="A580" s="747"/>
      <c r="B580" s="747"/>
      <c r="C580" s="747"/>
      <c r="D580" s="747" t="s">
        <v>1598</v>
      </c>
      <c r="E580" s="747" t="s">
        <v>1599</v>
      </c>
      <c r="F580" s="747" t="s">
        <v>1600</v>
      </c>
    </row>
    <row r="581" spans="1:6">
      <c r="A581" s="747" t="s">
        <v>661</v>
      </c>
      <c r="B581" s="747" t="s">
        <v>1601</v>
      </c>
      <c r="C581" s="747" t="s">
        <v>1602</v>
      </c>
      <c r="D581" s="747" t="s">
        <v>664</v>
      </c>
      <c r="E581" s="747" t="s">
        <v>79</v>
      </c>
      <c r="F581" s="747" t="s">
        <v>79</v>
      </c>
    </row>
    <row r="582" spans="1:6">
      <c r="A582" s="747"/>
      <c r="B582" s="747"/>
      <c r="C582" s="747"/>
      <c r="D582" s="747" t="s">
        <v>1603</v>
      </c>
      <c r="E582" s="747" t="s">
        <v>1604</v>
      </c>
      <c r="F582" s="747" t="s">
        <v>1605</v>
      </c>
    </row>
    <row r="583" spans="1:6">
      <c r="A583" s="747" t="s">
        <v>667</v>
      </c>
      <c r="B583" s="747" t="s">
        <v>1606</v>
      </c>
      <c r="C583" s="747" t="s">
        <v>640</v>
      </c>
      <c r="D583" s="747"/>
      <c r="E583" s="747"/>
      <c r="F583" s="747"/>
    </row>
    <row r="584" spans="1:6">
      <c r="A584" s="747" t="s">
        <v>669</v>
      </c>
      <c r="B584" s="747" t="s">
        <v>1607</v>
      </c>
      <c r="C584" s="747" t="s">
        <v>640</v>
      </c>
      <c r="D584" s="747"/>
      <c r="E584" s="747"/>
      <c r="F584" s="747"/>
    </row>
    <row r="585" spans="1:6">
      <c r="A585" s="747" t="s">
        <v>669</v>
      </c>
      <c r="B585" s="747" t="s">
        <v>1608</v>
      </c>
      <c r="C585" s="747" t="s">
        <v>1609</v>
      </c>
      <c r="D585" s="747"/>
      <c r="E585" s="747"/>
      <c r="F585" s="747"/>
    </row>
    <row r="586" spans="1:6">
      <c r="A586" s="747"/>
      <c r="B586" s="747"/>
      <c r="C586" s="747"/>
      <c r="D586" s="747" t="s">
        <v>1610</v>
      </c>
      <c r="E586" s="747" t="s">
        <v>1611</v>
      </c>
      <c r="F586" s="747" t="s">
        <v>1612</v>
      </c>
    </row>
    <row r="587" spans="1:6">
      <c r="A587" s="747" t="s">
        <v>661</v>
      </c>
      <c r="B587" s="747" t="s">
        <v>1613</v>
      </c>
      <c r="C587" s="747" t="s">
        <v>1614</v>
      </c>
      <c r="D587" s="747" t="s">
        <v>664</v>
      </c>
      <c r="E587" s="747" t="s">
        <v>79</v>
      </c>
      <c r="F587" s="747" t="s">
        <v>79</v>
      </c>
    </row>
    <row r="588" spans="1:6">
      <c r="A588" s="747"/>
      <c r="B588" s="747"/>
      <c r="C588" s="747"/>
      <c r="D588" s="747" t="s">
        <v>1615</v>
      </c>
      <c r="E588" s="747" t="s">
        <v>1616</v>
      </c>
      <c r="F588" s="747" t="s">
        <v>1617</v>
      </c>
    </row>
    <row r="589" spans="1:6">
      <c r="A589" s="747" t="s">
        <v>667</v>
      </c>
      <c r="B589" s="747" t="s">
        <v>1618</v>
      </c>
      <c r="C589" s="747" t="s">
        <v>640</v>
      </c>
      <c r="D589" s="747"/>
      <c r="E589" s="747"/>
      <c r="F589" s="747"/>
    </row>
    <row r="590" spans="1:6">
      <c r="A590" s="747" t="s">
        <v>669</v>
      </c>
      <c r="B590" s="747" t="s">
        <v>1619</v>
      </c>
      <c r="C590" s="747" t="s">
        <v>640</v>
      </c>
      <c r="D590" s="747"/>
      <c r="E590" s="747"/>
      <c r="F590" s="747"/>
    </row>
    <row r="591" spans="1:6">
      <c r="A591" s="747" t="s">
        <v>669</v>
      </c>
      <c r="B591" s="747" t="s">
        <v>1433</v>
      </c>
      <c r="C591" s="747" t="s">
        <v>1620</v>
      </c>
      <c r="D591" s="747"/>
      <c r="E591" s="747"/>
      <c r="F591" s="747"/>
    </row>
    <row r="592" spans="1:6">
      <c r="A592" s="747"/>
      <c r="B592" s="747"/>
      <c r="C592" s="747"/>
      <c r="D592" s="747" t="s">
        <v>1621</v>
      </c>
      <c r="E592" s="747" t="s">
        <v>1622</v>
      </c>
      <c r="F592" s="747" t="s">
        <v>1623</v>
      </c>
    </row>
    <row r="593" spans="1:6">
      <c r="A593" s="747" t="s">
        <v>661</v>
      </c>
      <c r="B593" s="747" t="s">
        <v>1624</v>
      </c>
      <c r="C593" s="747" t="s">
        <v>1625</v>
      </c>
      <c r="D593" s="747" t="s">
        <v>664</v>
      </c>
      <c r="E593" s="747" t="s">
        <v>79</v>
      </c>
      <c r="F593" s="747" t="s">
        <v>79</v>
      </c>
    </row>
    <row r="594" spans="1:6">
      <c r="A594" s="747"/>
      <c r="B594" s="747"/>
      <c r="C594" s="747"/>
      <c r="D594" s="747" t="s">
        <v>1626</v>
      </c>
      <c r="E594" s="747" t="s">
        <v>1627</v>
      </c>
      <c r="F594" s="747" t="s">
        <v>1628</v>
      </c>
    </row>
    <row r="595" spans="1:6">
      <c r="A595" s="747" t="s">
        <v>667</v>
      </c>
      <c r="B595" s="747" t="s">
        <v>1629</v>
      </c>
      <c r="C595" s="747" t="s">
        <v>640</v>
      </c>
      <c r="D595" s="747"/>
      <c r="E595" s="747"/>
      <c r="F595" s="747"/>
    </row>
    <row r="596" spans="1:6">
      <c r="A596" s="747" t="s">
        <v>669</v>
      </c>
      <c r="B596" s="747" t="s">
        <v>1630</v>
      </c>
      <c r="C596" s="747" t="s">
        <v>640</v>
      </c>
      <c r="D596" s="747"/>
      <c r="E596" s="747"/>
      <c r="F596" s="747"/>
    </row>
    <row r="597" spans="1:6">
      <c r="A597" s="747" t="s">
        <v>669</v>
      </c>
      <c r="B597" s="747" t="s">
        <v>1383</v>
      </c>
      <c r="C597" s="747" t="s">
        <v>1631</v>
      </c>
      <c r="D597" s="747"/>
      <c r="E597" s="747"/>
      <c r="F597" s="747"/>
    </row>
    <row r="598" spans="1:6">
      <c r="A598" s="747"/>
      <c r="B598" s="747"/>
      <c r="C598" s="747"/>
      <c r="D598" s="747" t="s">
        <v>1632</v>
      </c>
      <c r="E598" s="747" t="s">
        <v>1633</v>
      </c>
      <c r="F598" s="747" t="s">
        <v>1634</v>
      </c>
    </row>
    <row r="599" spans="1:6">
      <c r="A599" s="747" t="s">
        <v>661</v>
      </c>
      <c r="B599" s="747" t="s">
        <v>1635</v>
      </c>
      <c r="C599" s="747" t="s">
        <v>1636</v>
      </c>
      <c r="D599" s="747" t="s">
        <v>664</v>
      </c>
      <c r="E599" s="747" t="s">
        <v>79</v>
      </c>
      <c r="F599" s="747" t="s">
        <v>79</v>
      </c>
    </row>
    <row r="600" spans="1:6">
      <c r="A600" s="747"/>
      <c r="B600" s="747"/>
      <c r="C600" s="747"/>
      <c r="D600" s="747" t="s">
        <v>1637</v>
      </c>
      <c r="E600" s="747" t="s">
        <v>1638</v>
      </c>
      <c r="F600" s="747" t="s">
        <v>1639</v>
      </c>
    </row>
    <row r="601" spans="1:6">
      <c r="A601" s="747" t="s">
        <v>667</v>
      </c>
      <c r="B601" s="747" t="s">
        <v>1640</v>
      </c>
      <c r="C601" s="747" t="s">
        <v>640</v>
      </c>
      <c r="D601" s="747"/>
      <c r="E601" s="747"/>
      <c r="F601" s="747"/>
    </row>
    <row r="602" spans="1:6">
      <c r="A602" s="747" t="s">
        <v>669</v>
      </c>
      <c r="B602" s="747" t="s">
        <v>1641</v>
      </c>
      <c r="C602" s="747" t="s">
        <v>640</v>
      </c>
      <c r="D602" s="747"/>
      <c r="E602" s="747"/>
      <c r="F602" s="747"/>
    </row>
    <row r="603" spans="1:6">
      <c r="A603" s="747" t="s">
        <v>669</v>
      </c>
      <c r="B603" s="747" t="s">
        <v>988</v>
      </c>
      <c r="C603" s="747" t="s">
        <v>1642</v>
      </c>
      <c r="D603" s="747"/>
      <c r="E603" s="747"/>
      <c r="F603" s="747"/>
    </row>
    <row r="604" spans="1:6">
      <c r="A604" s="747"/>
      <c r="B604" s="747"/>
      <c r="C604" s="747"/>
      <c r="D604" s="747" t="s">
        <v>1643</v>
      </c>
      <c r="E604" s="747" t="s">
        <v>1644</v>
      </c>
      <c r="F604" s="747" t="s">
        <v>1645</v>
      </c>
    </row>
    <row r="605" spans="1:6">
      <c r="A605" s="747" t="s">
        <v>661</v>
      </c>
      <c r="B605" s="747" t="s">
        <v>1646</v>
      </c>
      <c r="C605" s="747" t="s">
        <v>1647</v>
      </c>
      <c r="D605" s="747" t="s">
        <v>664</v>
      </c>
      <c r="E605" s="747" t="s">
        <v>79</v>
      </c>
      <c r="F605" s="747" t="s">
        <v>79</v>
      </c>
    </row>
    <row r="606" spans="1:6">
      <c r="A606" s="747"/>
      <c r="B606" s="747"/>
      <c r="C606" s="747"/>
      <c r="D606" s="747" t="s">
        <v>1648</v>
      </c>
      <c r="E606" s="747" t="s">
        <v>1649</v>
      </c>
      <c r="F606" s="747" t="s">
        <v>1650</v>
      </c>
    </row>
    <row r="607" spans="1:6">
      <c r="A607" s="747" t="s">
        <v>667</v>
      </c>
      <c r="B607" s="747" t="s">
        <v>1651</v>
      </c>
      <c r="C607" s="747" t="s">
        <v>640</v>
      </c>
      <c r="D607" s="747"/>
      <c r="E607" s="747"/>
      <c r="F607" s="747"/>
    </row>
    <row r="608" spans="1:6">
      <c r="A608" s="747" t="s">
        <v>669</v>
      </c>
      <c r="B608" s="747" t="s">
        <v>1652</v>
      </c>
      <c r="C608" s="747" t="s">
        <v>640</v>
      </c>
      <c r="D608" s="747"/>
      <c r="E608" s="747"/>
      <c r="F608" s="747"/>
    </row>
    <row r="609" spans="1:6">
      <c r="A609" s="747" t="s">
        <v>669</v>
      </c>
      <c r="B609" s="747" t="s">
        <v>1653</v>
      </c>
      <c r="C609" s="747" t="s">
        <v>1654</v>
      </c>
      <c r="D609" s="747"/>
      <c r="E609" s="747"/>
      <c r="F609" s="747"/>
    </row>
    <row r="610" spans="1:6">
      <c r="A610" s="747"/>
      <c r="B610" s="747"/>
      <c r="C610" s="747"/>
      <c r="D610" s="747" t="s">
        <v>1655</v>
      </c>
      <c r="E610" s="747" t="s">
        <v>1656</v>
      </c>
      <c r="F610" s="747" t="s">
        <v>1657</v>
      </c>
    </row>
    <row r="611" spans="1:6">
      <c r="A611" s="747" t="s">
        <v>661</v>
      </c>
      <c r="B611" s="747" t="s">
        <v>1658</v>
      </c>
      <c r="C611" s="747" t="s">
        <v>1659</v>
      </c>
      <c r="D611" s="747" t="s">
        <v>664</v>
      </c>
      <c r="E611" s="747" t="s">
        <v>79</v>
      </c>
      <c r="F611" s="747" t="s">
        <v>79</v>
      </c>
    </row>
    <row r="612" spans="1:6">
      <c r="A612" s="747"/>
      <c r="B612" s="747"/>
      <c r="C612" s="747"/>
      <c r="D612" s="747" t="s">
        <v>1660</v>
      </c>
      <c r="E612" s="747" t="s">
        <v>1661</v>
      </c>
      <c r="F612" s="747" t="s">
        <v>1662</v>
      </c>
    </row>
    <row r="613" spans="1:6">
      <c r="A613" s="747" t="s">
        <v>667</v>
      </c>
      <c r="B613" s="747" t="s">
        <v>1663</v>
      </c>
      <c r="C613" s="747" t="s">
        <v>640</v>
      </c>
      <c r="D613" s="747"/>
      <c r="E613" s="747"/>
      <c r="F613" s="747"/>
    </row>
    <row r="614" spans="1:6">
      <c r="A614" s="747" t="s">
        <v>669</v>
      </c>
      <c r="B614" s="747" t="s">
        <v>1664</v>
      </c>
      <c r="C614" s="747" t="s">
        <v>640</v>
      </c>
      <c r="D614" s="747"/>
      <c r="E614" s="747"/>
      <c r="F614" s="747"/>
    </row>
    <row r="615" spans="1:6">
      <c r="A615" s="747" t="s">
        <v>669</v>
      </c>
      <c r="B615" s="747" t="s">
        <v>1665</v>
      </c>
      <c r="C615" s="747" t="s">
        <v>1666</v>
      </c>
      <c r="D615" s="747"/>
      <c r="E615" s="747"/>
      <c r="F615" s="747"/>
    </row>
    <row r="616" spans="1:6">
      <c r="A616" s="747"/>
      <c r="B616" s="747"/>
      <c r="C616" s="747"/>
      <c r="D616" s="747" t="s">
        <v>1667</v>
      </c>
      <c r="E616" s="747" t="s">
        <v>1668</v>
      </c>
      <c r="F616" s="747" t="s">
        <v>1669</v>
      </c>
    </row>
    <row r="617" spans="1:6">
      <c r="A617" s="747" t="s">
        <v>661</v>
      </c>
      <c r="B617" s="747" t="s">
        <v>1670</v>
      </c>
      <c r="C617" s="747" t="s">
        <v>1671</v>
      </c>
      <c r="D617" s="747" t="s">
        <v>664</v>
      </c>
      <c r="E617" s="747" t="s">
        <v>79</v>
      </c>
      <c r="F617" s="747" t="s">
        <v>79</v>
      </c>
    </row>
    <row r="618" spans="1:6">
      <c r="A618" s="747"/>
      <c r="B618" s="747"/>
      <c r="C618" s="747"/>
      <c r="D618" s="747" t="s">
        <v>1672</v>
      </c>
      <c r="E618" s="747" t="s">
        <v>1673</v>
      </c>
      <c r="F618" s="747" t="s">
        <v>1674</v>
      </c>
    </row>
    <row r="619" spans="1:6">
      <c r="A619" s="747" t="s">
        <v>667</v>
      </c>
      <c r="B619" s="747" t="s">
        <v>1675</v>
      </c>
      <c r="C619" s="747" t="s">
        <v>640</v>
      </c>
      <c r="D619" s="747"/>
      <c r="E619" s="747"/>
      <c r="F619" s="747"/>
    </row>
    <row r="620" spans="1:6">
      <c r="A620" s="747" t="s">
        <v>669</v>
      </c>
      <c r="B620" s="747" t="s">
        <v>1676</v>
      </c>
      <c r="C620" s="747" t="s">
        <v>640</v>
      </c>
      <c r="D620" s="747"/>
      <c r="E620" s="747"/>
      <c r="F620" s="747"/>
    </row>
    <row r="621" spans="1:6">
      <c r="A621" s="747" t="s">
        <v>669</v>
      </c>
      <c r="B621" s="747" t="s">
        <v>1608</v>
      </c>
      <c r="C621" s="747" t="s">
        <v>1677</v>
      </c>
      <c r="D621" s="747"/>
      <c r="E621" s="747"/>
      <c r="F621" s="747"/>
    </row>
    <row r="622" spans="1:6">
      <c r="A622" s="747"/>
      <c r="B622" s="747"/>
      <c r="C622" s="747"/>
      <c r="D622" s="747" t="s">
        <v>1678</v>
      </c>
      <c r="E622" s="747" t="s">
        <v>1679</v>
      </c>
      <c r="F622" s="747" t="s">
        <v>1680</v>
      </c>
    </row>
    <row r="623" spans="1:6">
      <c r="A623" s="747" t="s">
        <v>661</v>
      </c>
      <c r="B623" s="747" t="s">
        <v>1681</v>
      </c>
      <c r="C623" s="747" t="s">
        <v>1682</v>
      </c>
      <c r="D623" s="747" t="s">
        <v>664</v>
      </c>
      <c r="E623" s="747" t="s">
        <v>79</v>
      </c>
      <c r="F623" s="747" t="s">
        <v>79</v>
      </c>
    </row>
    <row r="624" spans="1:6">
      <c r="A624" s="747"/>
      <c r="B624" s="747"/>
      <c r="C624" s="747"/>
      <c r="D624" s="747" t="s">
        <v>1683</v>
      </c>
      <c r="E624" s="747" t="s">
        <v>1684</v>
      </c>
      <c r="F624" s="747" t="s">
        <v>1685</v>
      </c>
    </row>
    <row r="625" spans="1:6">
      <c r="A625" s="747" t="s">
        <v>667</v>
      </c>
      <c r="B625" s="747" t="s">
        <v>1686</v>
      </c>
      <c r="C625" s="747" t="s">
        <v>640</v>
      </c>
      <c r="D625" s="747"/>
      <c r="E625" s="747"/>
      <c r="F625" s="747"/>
    </row>
    <row r="626" spans="1:6">
      <c r="A626" s="747" t="s">
        <v>669</v>
      </c>
      <c r="B626" s="747" t="s">
        <v>1687</v>
      </c>
      <c r="C626" s="747" t="s">
        <v>640</v>
      </c>
      <c r="D626" s="747"/>
      <c r="E626" s="747"/>
      <c r="F626" s="747"/>
    </row>
    <row r="627" spans="1:6">
      <c r="A627" s="747" t="s">
        <v>669</v>
      </c>
      <c r="B627" s="747" t="s">
        <v>1688</v>
      </c>
      <c r="C627" s="747" t="s">
        <v>1689</v>
      </c>
      <c r="D627" s="747"/>
      <c r="E627" s="747"/>
      <c r="F627" s="747"/>
    </row>
    <row r="628" spans="1:6">
      <c r="A628" s="747"/>
      <c r="B628" s="747"/>
      <c r="C628" s="747"/>
      <c r="D628" s="747" t="s">
        <v>1690</v>
      </c>
      <c r="E628" s="747" t="s">
        <v>1691</v>
      </c>
      <c r="F628" s="747" t="s">
        <v>1692</v>
      </c>
    </row>
    <row r="629" spans="1:6">
      <c r="A629" s="747" t="s">
        <v>661</v>
      </c>
      <c r="B629" s="747" t="s">
        <v>1693</v>
      </c>
      <c r="C629" s="747" t="s">
        <v>1694</v>
      </c>
      <c r="D629" s="747" t="s">
        <v>664</v>
      </c>
      <c r="E629" s="747" t="s">
        <v>79</v>
      </c>
      <c r="F629" s="747" t="s">
        <v>79</v>
      </c>
    </row>
    <row r="630" spans="1:6">
      <c r="A630" s="747"/>
      <c r="B630" s="747"/>
      <c r="C630" s="747"/>
      <c r="D630" s="747" t="s">
        <v>1695</v>
      </c>
      <c r="E630" s="747" t="s">
        <v>1696</v>
      </c>
      <c r="F630" s="747" t="s">
        <v>1697</v>
      </c>
    </row>
    <row r="631" spans="1:6">
      <c r="A631" s="747" t="s">
        <v>667</v>
      </c>
      <c r="B631" s="747" t="s">
        <v>1698</v>
      </c>
      <c r="C631" s="747" t="s">
        <v>640</v>
      </c>
      <c r="D631" s="747"/>
      <c r="E631" s="747"/>
      <c r="F631" s="747"/>
    </row>
    <row r="632" spans="1:6">
      <c r="A632" s="747" t="s">
        <v>669</v>
      </c>
      <c r="B632" s="747" t="s">
        <v>1699</v>
      </c>
      <c r="C632" s="747" t="s">
        <v>640</v>
      </c>
      <c r="D632" s="747"/>
      <c r="E632" s="747"/>
      <c r="F632" s="747"/>
    </row>
    <row r="633" spans="1:6">
      <c r="A633" s="747" t="s">
        <v>669</v>
      </c>
      <c r="B633" s="747" t="s">
        <v>1413</v>
      </c>
      <c r="C633" s="747" t="s">
        <v>1700</v>
      </c>
      <c r="D633" s="747"/>
      <c r="E633" s="747"/>
      <c r="F633" s="747"/>
    </row>
    <row r="634" spans="1:6">
      <c r="A634" s="747"/>
      <c r="B634" s="747"/>
      <c r="C634" s="747"/>
      <c r="D634" s="747" t="s">
        <v>1701</v>
      </c>
      <c r="E634" s="747" t="s">
        <v>1702</v>
      </c>
      <c r="F634" s="747" t="s">
        <v>1703</v>
      </c>
    </row>
    <row r="635" spans="1:6">
      <c r="A635" s="747" t="s">
        <v>661</v>
      </c>
      <c r="B635" s="747" t="s">
        <v>1704</v>
      </c>
      <c r="C635" s="747" t="s">
        <v>1705</v>
      </c>
      <c r="D635" s="747" t="s">
        <v>664</v>
      </c>
      <c r="E635" s="747" t="s">
        <v>79</v>
      </c>
      <c r="F635" s="747" t="s">
        <v>79</v>
      </c>
    </row>
    <row r="636" spans="1:6">
      <c r="A636" s="747"/>
      <c r="B636" s="747"/>
      <c r="C636" s="747"/>
      <c r="D636" s="747" t="s">
        <v>1706</v>
      </c>
      <c r="E636" s="747" t="s">
        <v>1707</v>
      </c>
      <c r="F636" s="747" t="s">
        <v>1708</v>
      </c>
    </row>
    <row r="637" spans="1:6">
      <c r="A637" s="747" t="s">
        <v>667</v>
      </c>
      <c r="B637" s="747" t="s">
        <v>1709</v>
      </c>
      <c r="C637" s="747" t="s">
        <v>640</v>
      </c>
      <c r="D637" s="747"/>
      <c r="E637" s="747"/>
      <c r="F637" s="747"/>
    </row>
    <row r="638" spans="1:6">
      <c r="A638" s="747" t="s">
        <v>669</v>
      </c>
      <c r="B638" s="747" t="s">
        <v>1710</v>
      </c>
      <c r="C638" s="747" t="s">
        <v>640</v>
      </c>
      <c r="D638" s="747"/>
      <c r="E638" s="747"/>
      <c r="F638" s="747"/>
    </row>
    <row r="639" spans="1:6">
      <c r="A639" s="747" t="s">
        <v>669</v>
      </c>
      <c r="B639" s="747" t="s">
        <v>1574</v>
      </c>
      <c r="C639" s="747" t="s">
        <v>1711</v>
      </c>
      <c r="D639" s="747"/>
      <c r="E639" s="747"/>
      <c r="F639" s="747"/>
    </row>
    <row r="640" spans="1:6">
      <c r="A640" s="747"/>
      <c r="B640" s="747"/>
      <c r="C640" s="747"/>
      <c r="D640" s="747" t="s">
        <v>1712</v>
      </c>
      <c r="E640" s="747" t="s">
        <v>1713</v>
      </c>
      <c r="F640" s="747" t="s">
        <v>1714</v>
      </c>
    </row>
    <row r="641" spans="1:6">
      <c r="A641" s="747" t="s">
        <v>661</v>
      </c>
      <c r="B641" s="747" t="s">
        <v>1715</v>
      </c>
      <c r="C641" s="747" t="s">
        <v>1716</v>
      </c>
      <c r="D641" s="747" t="s">
        <v>664</v>
      </c>
      <c r="E641" s="747" t="s">
        <v>79</v>
      </c>
      <c r="F641" s="747" t="s">
        <v>79</v>
      </c>
    </row>
    <row r="642" spans="1:6">
      <c r="A642" s="747"/>
      <c r="B642" s="747"/>
      <c r="C642" s="747"/>
      <c r="D642" s="747" t="s">
        <v>1717</v>
      </c>
      <c r="E642" s="747" t="s">
        <v>1718</v>
      </c>
      <c r="F642" s="747" t="s">
        <v>1719</v>
      </c>
    </row>
    <row r="643" spans="1:6">
      <c r="A643" s="747" t="s">
        <v>667</v>
      </c>
      <c r="B643" s="747" t="s">
        <v>1720</v>
      </c>
      <c r="C643" s="747" t="s">
        <v>640</v>
      </c>
      <c r="D643" s="747"/>
      <c r="E643" s="747"/>
      <c r="F643" s="747"/>
    </row>
    <row r="644" spans="1:6">
      <c r="A644" s="747" t="s">
        <v>669</v>
      </c>
      <c r="B644" s="747" t="s">
        <v>1721</v>
      </c>
      <c r="C644" s="747" t="s">
        <v>640</v>
      </c>
      <c r="D644" s="747"/>
      <c r="E644" s="747"/>
      <c r="F644" s="747"/>
    </row>
    <row r="645" spans="1:6">
      <c r="A645" s="747" t="s">
        <v>669</v>
      </c>
      <c r="B645" s="747" t="s">
        <v>1307</v>
      </c>
      <c r="C645" s="747" t="s">
        <v>1722</v>
      </c>
      <c r="D645" s="747"/>
      <c r="E645" s="747"/>
      <c r="F645" s="747"/>
    </row>
    <row r="646" spans="1:6">
      <c r="A646" s="747"/>
      <c r="B646" s="747"/>
      <c r="C646" s="747"/>
      <c r="D646" s="747" t="s">
        <v>1723</v>
      </c>
      <c r="E646" s="747" t="s">
        <v>1724</v>
      </c>
      <c r="F646" s="747" t="s">
        <v>1725</v>
      </c>
    </row>
    <row r="647" spans="1:6">
      <c r="A647" s="747" t="s">
        <v>661</v>
      </c>
      <c r="B647" s="747" t="s">
        <v>1726</v>
      </c>
      <c r="C647" s="747" t="s">
        <v>1727</v>
      </c>
      <c r="D647" s="747" t="s">
        <v>664</v>
      </c>
      <c r="E647" s="747" t="s">
        <v>79</v>
      </c>
      <c r="F647" s="747" t="s">
        <v>79</v>
      </c>
    </row>
    <row r="648" spans="1:6">
      <c r="A648" s="747"/>
      <c r="B648" s="747"/>
      <c r="C648" s="747"/>
      <c r="D648" s="747" t="s">
        <v>1728</v>
      </c>
      <c r="E648" s="747" t="s">
        <v>1729</v>
      </c>
      <c r="F648" s="747" t="s">
        <v>1730</v>
      </c>
    </row>
    <row r="649" spans="1:6">
      <c r="A649" s="747" t="s">
        <v>667</v>
      </c>
      <c r="B649" s="747" t="s">
        <v>1731</v>
      </c>
      <c r="C649" s="747" t="s">
        <v>640</v>
      </c>
      <c r="D649" s="747"/>
      <c r="E649" s="747"/>
      <c r="F649" s="747"/>
    </row>
    <row r="650" spans="1:6">
      <c r="A650" s="747" t="s">
        <v>669</v>
      </c>
      <c r="B650" s="747" t="s">
        <v>1732</v>
      </c>
      <c r="C650" s="747" t="s">
        <v>640</v>
      </c>
      <c r="D650" s="747"/>
      <c r="E650" s="747"/>
      <c r="F650" s="747"/>
    </row>
    <row r="651" spans="1:6">
      <c r="A651" s="747" t="s">
        <v>669</v>
      </c>
      <c r="B651" s="747" t="s">
        <v>1733</v>
      </c>
      <c r="C651" s="747" t="s">
        <v>1734</v>
      </c>
      <c r="D651" s="747"/>
      <c r="E651" s="747"/>
      <c r="F651" s="747"/>
    </row>
    <row r="652" spans="1:6">
      <c r="A652" s="747"/>
      <c r="B652" s="747"/>
      <c r="C652" s="747"/>
      <c r="D652" s="747" t="s">
        <v>1735</v>
      </c>
      <c r="E652" s="747" t="s">
        <v>1736</v>
      </c>
      <c r="F652" s="747" t="s">
        <v>1737</v>
      </c>
    </row>
    <row r="653" spans="1:6">
      <c r="A653" s="747" t="s">
        <v>661</v>
      </c>
      <c r="B653" s="747" t="s">
        <v>1738</v>
      </c>
      <c r="C653" s="747" t="s">
        <v>1739</v>
      </c>
      <c r="D653" s="747" t="s">
        <v>664</v>
      </c>
      <c r="E653" s="747" t="s">
        <v>79</v>
      </c>
      <c r="F653" s="747" t="s">
        <v>79</v>
      </c>
    </row>
    <row r="654" spans="1:6">
      <c r="A654" s="747"/>
      <c r="B654" s="747"/>
      <c r="C654" s="747"/>
      <c r="D654" s="747" t="s">
        <v>1740</v>
      </c>
      <c r="E654" s="747" t="s">
        <v>1741</v>
      </c>
      <c r="F654" s="747" t="s">
        <v>1742</v>
      </c>
    </row>
    <row r="655" spans="1:6">
      <c r="A655" s="747" t="s">
        <v>667</v>
      </c>
      <c r="B655" s="747" t="s">
        <v>1743</v>
      </c>
      <c r="C655" s="747" t="s">
        <v>640</v>
      </c>
      <c r="D655" s="747"/>
      <c r="E655" s="747"/>
      <c r="F655" s="747"/>
    </row>
    <row r="656" spans="1:6">
      <c r="A656" s="747" t="s">
        <v>669</v>
      </c>
      <c r="B656" s="747" t="s">
        <v>1744</v>
      </c>
      <c r="C656" s="747" t="s">
        <v>640</v>
      </c>
      <c r="D656" s="747"/>
      <c r="E656" s="747"/>
      <c r="F656" s="747"/>
    </row>
    <row r="657" spans="1:6">
      <c r="A657" s="747" t="s">
        <v>669</v>
      </c>
      <c r="B657" s="747" t="s">
        <v>1574</v>
      </c>
      <c r="C657" s="747" t="s">
        <v>1745</v>
      </c>
      <c r="D657" s="747"/>
      <c r="E657" s="747"/>
      <c r="F657" s="747"/>
    </row>
    <row r="658" spans="1:6">
      <c r="A658" s="747"/>
      <c r="B658" s="747"/>
      <c r="C658" s="747"/>
      <c r="D658" s="747" t="s">
        <v>1746</v>
      </c>
      <c r="E658" s="747" t="s">
        <v>1747</v>
      </c>
      <c r="F658" s="747" t="s">
        <v>1748</v>
      </c>
    </row>
    <row r="659" spans="1:6">
      <c r="A659" s="747" t="s">
        <v>661</v>
      </c>
      <c r="B659" s="747" t="s">
        <v>1749</v>
      </c>
      <c r="C659" s="747" t="s">
        <v>1750</v>
      </c>
      <c r="D659" s="747" t="s">
        <v>664</v>
      </c>
      <c r="E659" s="747" t="s">
        <v>79</v>
      </c>
      <c r="F659" s="747" t="s">
        <v>79</v>
      </c>
    </row>
    <row r="660" spans="1:6">
      <c r="A660" s="747"/>
      <c r="B660" s="747"/>
      <c r="C660" s="747"/>
      <c r="D660" s="747" t="s">
        <v>1751</v>
      </c>
      <c r="E660" s="747" t="s">
        <v>1752</v>
      </c>
      <c r="F660" s="747" t="s">
        <v>1753</v>
      </c>
    </row>
    <row r="661" spans="1:6">
      <c r="A661" s="747" t="s">
        <v>667</v>
      </c>
      <c r="B661" s="747" t="s">
        <v>1754</v>
      </c>
      <c r="C661" s="747" t="s">
        <v>640</v>
      </c>
      <c r="D661" s="747"/>
      <c r="E661" s="747"/>
      <c r="F661" s="747"/>
    </row>
    <row r="662" spans="1:6">
      <c r="A662" s="747" t="s">
        <v>669</v>
      </c>
      <c r="B662" s="747" t="s">
        <v>1755</v>
      </c>
      <c r="C662" s="747" t="s">
        <v>640</v>
      </c>
      <c r="D662" s="747"/>
      <c r="E662" s="747"/>
      <c r="F662" s="747"/>
    </row>
    <row r="663" spans="1:6">
      <c r="A663" s="747" t="s">
        <v>669</v>
      </c>
      <c r="B663" s="747" t="s">
        <v>1134</v>
      </c>
      <c r="C663" s="747" t="s">
        <v>1756</v>
      </c>
      <c r="D663" s="747"/>
      <c r="E663" s="747"/>
      <c r="F663" s="747"/>
    </row>
    <row r="664" spans="1:6">
      <c r="A664" s="747"/>
      <c r="B664" s="747"/>
      <c r="C664" s="747"/>
      <c r="D664" s="747" t="s">
        <v>1757</v>
      </c>
      <c r="E664" s="747" t="s">
        <v>1758</v>
      </c>
      <c r="F664" s="747" t="s">
        <v>1759</v>
      </c>
    </row>
    <row r="665" spans="1:6">
      <c r="A665" s="747" t="s">
        <v>661</v>
      </c>
      <c r="B665" s="747" t="s">
        <v>1760</v>
      </c>
      <c r="C665" s="747" t="s">
        <v>1761</v>
      </c>
      <c r="D665" s="747" t="s">
        <v>664</v>
      </c>
      <c r="E665" s="747" t="s">
        <v>79</v>
      </c>
      <c r="F665" s="747" t="s">
        <v>79</v>
      </c>
    </row>
    <row r="666" spans="1:6">
      <c r="A666" s="747"/>
      <c r="B666" s="747"/>
      <c r="C666" s="747"/>
      <c r="D666" s="747" t="s">
        <v>1762</v>
      </c>
      <c r="E666" s="747" t="s">
        <v>1763</v>
      </c>
      <c r="F666" s="747" t="s">
        <v>1764</v>
      </c>
    </row>
    <row r="667" spans="1:6">
      <c r="A667" s="747" t="s">
        <v>667</v>
      </c>
      <c r="B667" s="747" t="s">
        <v>1765</v>
      </c>
      <c r="C667" s="747" t="s">
        <v>640</v>
      </c>
      <c r="D667" s="747"/>
      <c r="E667" s="747"/>
      <c r="F667" s="747"/>
    </row>
    <row r="668" spans="1:6">
      <c r="A668" s="747" t="s">
        <v>669</v>
      </c>
      <c r="B668" s="747" t="s">
        <v>1766</v>
      </c>
      <c r="C668" s="747" t="s">
        <v>640</v>
      </c>
      <c r="D668" s="747"/>
      <c r="E668" s="747"/>
      <c r="F668" s="747"/>
    </row>
    <row r="669" spans="1:6">
      <c r="A669" s="747" t="s">
        <v>669</v>
      </c>
      <c r="B669" s="747" t="s">
        <v>741</v>
      </c>
      <c r="C669" s="747" t="s">
        <v>1767</v>
      </c>
      <c r="D669" s="747"/>
      <c r="E669" s="747"/>
      <c r="F669" s="747"/>
    </row>
    <row r="670" spans="1:6">
      <c r="A670" s="747"/>
      <c r="B670" s="747"/>
      <c r="C670" s="747"/>
      <c r="D670" s="747" t="s">
        <v>1768</v>
      </c>
      <c r="E670" s="747" t="s">
        <v>1769</v>
      </c>
      <c r="F670" s="747" t="s">
        <v>1770</v>
      </c>
    </row>
    <row r="671" spans="1:6">
      <c r="A671" s="747" t="s">
        <v>661</v>
      </c>
      <c r="B671" s="747" t="s">
        <v>1771</v>
      </c>
      <c r="C671" s="747" t="s">
        <v>1772</v>
      </c>
      <c r="D671" s="747" t="s">
        <v>664</v>
      </c>
      <c r="E671" s="747" t="s">
        <v>79</v>
      </c>
      <c r="F671" s="747" t="s">
        <v>79</v>
      </c>
    </row>
    <row r="672" spans="1:6">
      <c r="A672" s="747"/>
      <c r="B672" s="747"/>
      <c r="C672" s="747"/>
      <c r="D672" s="747" t="s">
        <v>1773</v>
      </c>
      <c r="E672" s="747" t="s">
        <v>1774</v>
      </c>
      <c r="F672" s="747" t="s">
        <v>1775</v>
      </c>
    </row>
    <row r="673" spans="1:6">
      <c r="A673" s="747" t="s">
        <v>667</v>
      </c>
      <c r="B673" s="747" t="s">
        <v>1776</v>
      </c>
      <c r="C673" s="747" t="s">
        <v>640</v>
      </c>
      <c r="D673" s="747"/>
      <c r="E673" s="747"/>
      <c r="F673" s="747"/>
    </row>
    <row r="674" spans="1:6">
      <c r="A674" s="747" t="s">
        <v>669</v>
      </c>
      <c r="B674" s="747" t="s">
        <v>1777</v>
      </c>
      <c r="C674" s="747" t="s">
        <v>640</v>
      </c>
      <c r="D674" s="747"/>
      <c r="E674" s="747"/>
      <c r="F674" s="747"/>
    </row>
    <row r="675" spans="1:6">
      <c r="A675" s="747" t="s">
        <v>669</v>
      </c>
      <c r="B675" s="747" t="s">
        <v>1778</v>
      </c>
      <c r="C675" s="747" t="s">
        <v>1779</v>
      </c>
      <c r="D675" s="747"/>
      <c r="E675" s="747"/>
      <c r="F675" s="747"/>
    </row>
    <row r="676" spans="1:6">
      <c r="A676" s="747"/>
      <c r="B676" s="747"/>
      <c r="C676" s="747"/>
      <c r="D676" s="747" t="s">
        <v>1780</v>
      </c>
      <c r="E676" s="747" t="s">
        <v>1781</v>
      </c>
      <c r="F676" s="747" t="s">
        <v>1782</v>
      </c>
    </row>
    <row r="677" spans="1:6">
      <c r="A677" s="747" t="s">
        <v>661</v>
      </c>
      <c r="B677" s="747" t="s">
        <v>1783</v>
      </c>
      <c r="C677" s="747" t="s">
        <v>1784</v>
      </c>
      <c r="D677" s="747" t="s">
        <v>664</v>
      </c>
      <c r="E677" s="747" t="s">
        <v>79</v>
      </c>
      <c r="F677" s="747" t="s">
        <v>79</v>
      </c>
    </row>
    <row r="678" spans="1:6">
      <c r="A678" s="747"/>
      <c r="B678" s="747"/>
      <c r="C678" s="747"/>
      <c r="D678" s="747" t="s">
        <v>1785</v>
      </c>
      <c r="E678" s="747" t="s">
        <v>1786</v>
      </c>
      <c r="F678" s="747" t="s">
        <v>1787</v>
      </c>
    </row>
    <row r="679" spans="1:6">
      <c r="A679" s="747" t="s">
        <v>667</v>
      </c>
      <c r="B679" s="747" t="s">
        <v>1788</v>
      </c>
      <c r="C679" s="747" t="s">
        <v>640</v>
      </c>
      <c r="D679" s="747"/>
      <c r="E679" s="747"/>
      <c r="F679" s="747"/>
    </row>
    <row r="680" spans="1:6">
      <c r="A680" s="747" t="s">
        <v>669</v>
      </c>
      <c r="B680" s="747" t="s">
        <v>1789</v>
      </c>
      <c r="C680" s="747" t="s">
        <v>640</v>
      </c>
      <c r="D680" s="747"/>
      <c r="E680" s="747"/>
      <c r="F680" s="747"/>
    </row>
    <row r="681" spans="1:6">
      <c r="A681" s="747" t="s">
        <v>669</v>
      </c>
      <c r="B681" s="747" t="s">
        <v>1790</v>
      </c>
      <c r="C681" s="747" t="s">
        <v>1791</v>
      </c>
      <c r="D681" s="747"/>
      <c r="E681" s="747"/>
      <c r="F681" s="747"/>
    </row>
    <row r="682" spans="1:6">
      <c r="A682" s="747"/>
      <c r="B682" s="747"/>
      <c r="C682" s="747"/>
      <c r="D682" s="747" t="s">
        <v>1792</v>
      </c>
      <c r="E682" s="747" t="s">
        <v>1793</v>
      </c>
      <c r="F682" s="747" t="s">
        <v>1794</v>
      </c>
    </row>
    <row r="683" spans="1:6">
      <c r="A683" s="747" t="s">
        <v>661</v>
      </c>
      <c r="B683" s="747" t="s">
        <v>1795</v>
      </c>
      <c r="C683" s="747" t="s">
        <v>1796</v>
      </c>
      <c r="D683" s="747" t="s">
        <v>664</v>
      </c>
      <c r="E683" s="747" t="s">
        <v>79</v>
      </c>
      <c r="F683" s="747" t="s">
        <v>79</v>
      </c>
    </row>
    <row r="684" spans="1:6">
      <c r="A684" s="747"/>
      <c r="B684" s="747"/>
      <c r="C684" s="747"/>
      <c r="D684" s="747" t="s">
        <v>1797</v>
      </c>
      <c r="E684" s="747" t="s">
        <v>1798</v>
      </c>
      <c r="F684" s="747" t="s">
        <v>1799</v>
      </c>
    </row>
    <row r="685" spans="1:6">
      <c r="A685" s="747" t="s">
        <v>667</v>
      </c>
      <c r="B685" s="747" t="s">
        <v>1800</v>
      </c>
      <c r="C685" s="747" t="s">
        <v>640</v>
      </c>
      <c r="D685" s="747"/>
      <c r="E685" s="747"/>
      <c r="F685" s="747"/>
    </row>
    <row r="686" spans="1:6">
      <c r="A686" s="747" t="s">
        <v>669</v>
      </c>
      <c r="B686" s="747" t="s">
        <v>1801</v>
      </c>
      <c r="C686" s="747" t="s">
        <v>640</v>
      </c>
      <c r="D686" s="747"/>
      <c r="E686" s="747"/>
      <c r="F686" s="747"/>
    </row>
    <row r="687" spans="1:6">
      <c r="A687" s="747" t="s">
        <v>669</v>
      </c>
      <c r="B687" s="747" t="s">
        <v>1802</v>
      </c>
      <c r="C687" s="747" t="s">
        <v>1803</v>
      </c>
      <c r="D687" s="747"/>
      <c r="E687" s="747"/>
      <c r="F687" s="747"/>
    </row>
    <row r="688" spans="1:6">
      <c r="A688" s="747"/>
      <c r="B688" s="747"/>
      <c r="C688" s="747"/>
      <c r="D688" s="747" t="s">
        <v>1804</v>
      </c>
      <c r="E688" s="747" t="s">
        <v>1805</v>
      </c>
      <c r="F688" s="747" t="s">
        <v>1806</v>
      </c>
    </row>
    <row r="689" spans="1:6">
      <c r="A689" s="747" t="s">
        <v>661</v>
      </c>
      <c r="B689" s="747" t="s">
        <v>1807</v>
      </c>
      <c r="C689" s="747" t="s">
        <v>1808</v>
      </c>
      <c r="D689" s="747" t="s">
        <v>664</v>
      </c>
      <c r="E689" s="747" t="s">
        <v>79</v>
      </c>
      <c r="F689" s="747" t="s">
        <v>79</v>
      </c>
    </row>
    <row r="690" spans="1:6">
      <c r="A690" s="747"/>
      <c r="B690" s="747"/>
      <c r="C690" s="747"/>
      <c r="D690" s="747" t="s">
        <v>1809</v>
      </c>
      <c r="E690" s="747" t="s">
        <v>1810</v>
      </c>
      <c r="F690" s="747" t="s">
        <v>1811</v>
      </c>
    </row>
    <row r="691" spans="1:6">
      <c r="A691" s="747" t="s">
        <v>667</v>
      </c>
      <c r="B691" s="747" t="s">
        <v>1812</v>
      </c>
      <c r="C691" s="747" t="s">
        <v>640</v>
      </c>
      <c r="D691" s="747"/>
      <c r="E691" s="747"/>
      <c r="F691" s="747"/>
    </row>
    <row r="692" spans="1:6">
      <c r="A692" s="747" t="s">
        <v>669</v>
      </c>
      <c r="B692" s="747" t="s">
        <v>1813</v>
      </c>
      <c r="C692" s="747" t="s">
        <v>640</v>
      </c>
      <c r="D692" s="747"/>
      <c r="E692" s="747"/>
      <c r="F692" s="747"/>
    </row>
    <row r="693" spans="1:6">
      <c r="A693" s="747" t="s">
        <v>669</v>
      </c>
      <c r="B693" s="747" t="s">
        <v>1688</v>
      </c>
      <c r="C693" s="747" t="s">
        <v>1814</v>
      </c>
      <c r="D693" s="747"/>
      <c r="E693" s="747"/>
      <c r="F693" s="747"/>
    </row>
    <row r="694" spans="1:6">
      <c r="A694" s="747"/>
      <c r="B694" s="747"/>
      <c r="C694" s="747"/>
      <c r="D694" s="747" t="s">
        <v>1815</v>
      </c>
      <c r="E694" s="747" t="s">
        <v>1816</v>
      </c>
      <c r="F694" s="747" t="s">
        <v>1817</v>
      </c>
    </row>
    <row r="695" spans="1:6">
      <c r="A695" s="747" t="s">
        <v>661</v>
      </c>
      <c r="B695" s="747" t="s">
        <v>1818</v>
      </c>
      <c r="C695" s="747" t="s">
        <v>1819</v>
      </c>
      <c r="D695" s="747" t="s">
        <v>664</v>
      </c>
      <c r="E695" s="747" t="s">
        <v>79</v>
      </c>
      <c r="F695" s="747" t="s">
        <v>79</v>
      </c>
    </row>
    <row r="696" spans="1:6">
      <c r="A696" s="747"/>
      <c r="B696" s="747"/>
      <c r="C696" s="747"/>
      <c r="D696" s="747" t="s">
        <v>1820</v>
      </c>
      <c r="E696" s="747" t="s">
        <v>1821</v>
      </c>
      <c r="F696" s="747" t="s">
        <v>1822</v>
      </c>
    </row>
    <row r="697" spans="1:6">
      <c r="A697" s="747" t="s">
        <v>667</v>
      </c>
      <c r="B697" s="747" t="s">
        <v>1823</v>
      </c>
      <c r="C697" s="747" t="s">
        <v>640</v>
      </c>
      <c r="D697" s="747"/>
      <c r="E697" s="747"/>
      <c r="F697" s="747"/>
    </row>
    <row r="698" spans="1:6">
      <c r="A698" s="747" t="s">
        <v>669</v>
      </c>
      <c r="B698" s="747" t="s">
        <v>1824</v>
      </c>
      <c r="C698" s="747" t="s">
        <v>640</v>
      </c>
      <c r="D698" s="747"/>
      <c r="E698" s="747"/>
      <c r="F698" s="747"/>
    </row>
    <row r="699" spans="1:6">
      <c r="A699" s="747" t="s">
        <v>669</v>
      </c>
      <c r="B699" s="747" t="s">
        <v>1825</v>
      </c>
      <c r="C699" s="747" t="s">
        <v>1826</v>
      </c>
      <c r="D699" s="747"/>
      <c r="E699" s="747"/>
      <c r="F699" s="747"/>
    </row>
    <row r="700" spans="1:6">
      <c r="A700" s="747"/>
      <c r="B700" s="747"/>
      <c r="C700" s="747"/>
      <c r="D700" s="747" t="s">
        <v>1827</v>
      </c>
      <c r="E700" s="747" t="s">
        <v>1828</v>
      </c>
      <c r="F700" s="747" t="s">
        <v>1829</v>
      </c>
    </row>
    <row r="701" spans="1:6">
      <c r="A701" s="747" t="s">
        <v>661</v>
      </c>
      <c r="B701" s="747" t="s">
        <v>1830</v>
      </c>
      <c r="C701" s="747" t="s">
        <v>1831</v>
      </c>
      <c r="D701" s="747" t="s">
        <v>664</v>
      </c>
      <c r="E701" s="747" t="s">
        <v>79</v>
      </c>
      <c r="F701" s="747" t="s">
        <v>79</v>
      </c>
    </row>
    <row r="702" spans="1:6">
      <c r="A702" s="747"/>
      <c r="B702" s="747"/>
      <c r="C702" s="747"/>
      <c r="D702" s="747" t="s">
        <v>1832</v>
      </c>
      <c r="E702" s="747" t="s">
        <v>1833</v>
      </c>
      <c r="F702" s="747" t="s">
        <v>1834</v>
      </c>
    </row>
    <row r="703" spans="1:6">
      <c r="A703" s="747" t="s">
        <v>667</v>
      </c>
      <c r="B703" s="747" t="s">
        <v>1835</v>
      </c>
      <c r="C703" s="747" t="s">
        <v>640</v>
      </c>
      <c r="D703" s="747"/>
      <c r="E703" s="747"/>
      <c r="F703" s="747"/>
    </row>
    <row r="704" spans="1:6">
      <c r="A704" s="747" t="s">
        <v>669</v>
      </c>
      <c r="B704" s="747" t="s">
        <v>1836</v>
      </c>
      <c r="C704" s="747" t="s">
        <v>640</v>
      </c>
      <c r="D704" s="747"/>
      <c r="E704" s="747"/>
      <c r="F704" s="747"/>
    </row>
    <row r="705" spans="1:6">
      <c r="A705" s="747" t="s">
        <v>669</v>
      </c>
      <c r="B705" s="747" t="s">
        <v>741</v>
      </c>
      <c r="C705" s="747" t="s">
        <v>1837</v>
      </c>
      <c r="D705" s="747"/>
      <c r="E705" s="747"/>
      <c r="F705" s="747"/>
    </row>
    <row r="706" spans="1:6">
      <c r="A706" s="747"/>
      <c r="B706" s="747"/>
      <c r="C706" s="747"/>
      <c r="D706" s="747" t="s">
        <v>1838</v>
      </c>
      <c r="E706" s="747" t="s">
        <v>1839</v>
      </c>
      <c r="F706" s="747" t="s">
        <v>1840</v>
      </c>
    </row>
    <row r="707" spans="1:6">
      <c r="A707" s="747" t="s">
        <v>661</v>
      </c>
      <c r="B707" s="747" t="s">
        <v>1841</v>
      </c>
      <c r="C707" s="747" t="s">
        <v>1842</v>
      </c>
      <c r="D707" s="747" t="s">
        <v>664</v>
      </c>
      <c r="E707" s="747" t="s">
        <v>79</v>
      </c>
      <c r="F707" s="747" t="s">
        <v>79</v>
      </c>
    </row>
    <row r="708" spans="1:6">
      <c r="A708" s="747"/>
      <c r="B708" s="747"/>
      <c r="C708" s="747"/>
      <c r="D708" s="747" t="s">
        <v>1843</v>
      </c>
      <c r="E708" s="747" t="s">
        <v>1844</v>
      </c>
      <c r="F708" s="747" t="s">
        <v>1845</v>
      </c>
    </row>
    <row r="709" spans="1:6">
      <c r="A709" s="747" t="s">
        <v>667</v>
      </c>
      <c r="B709" s="747" t="s">
        <v>1846</v>
      </c>
      <c r="C709" s="747" t="s">
        <v>640</v>
      </c>
      <c r="D709" s="747"/>
      <c r="E709" s="747"/>
      <c r="F709" s="747"/>
    </row>
    <row r="710" spans="1:6">
      <c r="A710" s="747" t="s">
        <v>669</v>
      </c>
      <c r="B710" s="747" t="s">
        <v>1847</v>
      </c>
      <c r="C710" s="747" t="s">
        <v>640</v>
      </c>
      <c r="D710" s="747"/>
      <c r="E710" s="747"/>
      <c r="F710" s="747"/>
    </row>
    <row r="711" spans="1:6">
      <c r="A711" s="747" t="s">
        <v>669</v>
      </c>
      <c r="B711" s="747" t="s">
        <v>1307</v>
      </c>
      <c r="C711" s="747" t="s">
        <v>1848</v>
      </c>
      <c r="D711" s="747"/>
      <c r="E711" s="747"/>
      <c r="F711" s="747"/>
    </row>
    <row r="712" spans="1:6">
      <c r="A712" s="747"/>
      <c r="B712" s="747"/>
      <c r="C712" s="747"/>
      <c r="D712" s="747" t="s">
        <v>1849</v>
      </c>
      <c r="E712" s="747" t="s">
        <v>1850</v>
      </c>
      <c r="F712" s="747" t="s">
        <v>1851</v>
      </c>
    </row>
    <row r="713" spans="1:6">
      <c r="A713" s="747" t="s">
        <v>661</v>
      </c>
      <c r="B713" s="747" t="s">
        <v>1852</v>
      </c>
      <c r="C713" s="747" t="s">
        <v>1853</v>
      </c>
      <c r="D713" s="747" t="s">
        <v>664</v>
      </c>
      <c r="E713" s="747" t="s">
        <v>79</v>
      </c>
      <c r="F713" s="747" t="s">
        <v>79</v>
      </c>
    </row>
    <row r="714" spans="1:6">
      <c r="A714" s="747"/>
      <c r="B714" s="747"/>
      <c r="C714" s="747"/>
      <c r="D714" s="747" t="s">
        <v>1854</v>
      </c>
      <c r="E714" s="747" t="s">
        <v>1855</v>
      </c>
      <c r="F714" s="747" t="s">
        <v>1856</v>
      </c>
    </row>
    <row r="715" spans="1:6">
      <c r="A715" s="747" t="s">
        <v>667</v>
      </c>
      <c r="B715" s="747" t="s">
        <v>1857</v>
      </c>
      <c r="C715" s="747" t="s">
        <v>640</v>
      </c>
      <c r="D715" s="747"/>
      <c r="E715" s="747"/>
      <c r="F715" s="747"/>
    </row>
    <row r="716" spans="1:6">
      <c r="A716" s="747" t="s">
        <v>669</v>
      </c>
      <c r="B716" s="747" t="s">
        <v>1858</v>
      </c>
      <c r="C716" s="747" t="s">
        <v>640</v>
      </c>
      <c r="D716" s="747"/>
      <c r="E716" s="747"/>
      <c r="F716" s="747"/>
    </row>
    <row r="717" spans="1:6">
      <c r="A717" s="747" t="s">
        <v>669</v>
      </c>
      <c r="B717" s="747" t="s">
        <v>1317</v>
      </c>
      <c r="C717" s="747" t="s">
        <v>1859</v>
      </c>
      <c r="D717" s="747"/>
      <c r="E717" s="747"/>
      <c r="F717" s="747"/>
    </row>
    <row r="718" spans="1:6">
      <c r="A718" s="747"/>
      <c r="B718" s="747"/>
      <c r="C718" s="747"/>
      <c r="D718" s="747" t="s">
        <v>1860</v>
      </c>
      <c r="E718" s="747" t="s">
        <v>1861</v>
      </c>
      <c r="F718" s="747" t="s">
        <v>1862</v>
      </c>
    </row>
    <row r="719" spans="1:6">
      <c r="A719" s="747" t="s">
        <v>661</v>
      </c>
      <c r="B719" s="747" t="s">
        <v>1863</v>
      </c>
      <c r="C719" s="747" t="s">
        <v>1864</v>
      </c>
      <c r="D719" s="747" t="s">
        <v>664</v>
      </c>
      <c r="E719" s="747" t="s">
        <v>79</v>
      </c>
      <c r="F719" s="747" t="s">
        <v>79</v>
      </c>
    </row>
    <row r="720" spans="1:6">
      <c r="A720" s="747"/>
      <c r="B720" s="747"/>
      <c r="C720" s="747"/>
      <c r="D720" s="747" t="s">
        <v>1865</v>
      </c>
      <c r="E720" s="747" t="s">
        <v>1866</v>
      </c>
      <c r="F720" s="747" t="s">
        <v>1867</v>
      </c>
    </row>
    <row r="721" spans="1:6">
      <c r="A721" s="747" t="s">
        <v>667</v>
      </c>
      <c r="B721" s="747" t="s">
        <v>1868</v>
      </c>
      <c r="C721" s="747" t="s">
        <v>640</v>
      </c>
      <c r="D721" s="747"/>
      <c r="E721" s="747"/>
      <c r="F721" s="747"/>
    </row>
    <row r="722" spans="1:6">
      <c r="A722" s="747" t="s">
        <v>669</v>
      </c>
      <c r="B722" s="747" t="s">
        <v>1869</v>
      </c>
      <c r="C722" s="747" t="s">
        <v>640</v>
      </c>
      <c r="D722" s="747"/>
      <c r="E722" s="747"/>
      <c r="F722" s="747"/>
    </row>
    <row r="723" spans="1:6">
      <c r="A723" s="747" t="s">
        <v>669</v>
      </c>
      <c r="B723" s="747" t="s">
        <v>1870</v>
      </c>
      <c r="C723" s="747" t="s">
        <v>1871</v>
      </c>
      <c r="D723" s="747"/>
      <c r="E723" s="747"/>
      <c r="F723" s="747"/>
    </row>
    <row r="724" spans="1:6">
      <c r="A724" s="747"/>
      <c r="B724" s="747"/>
      <c r="C724" s="747"/>
      <c r="D724" s="747" t="s">
        <v>1872</v>
      </c>
      <c r="E724" s="747" t="s">
        <v>1873</v>
      </c>
      <c r="F724" s="747" t="s">
        <v>1874</v>
      </c>
    </row>
    <row r="725" spans="1:6">
      <c r="A725" s="747" t="s">
        <v>661</v>
      </c>
      <c r="B725" s="747" t="s">
        <v>1875</v>
      </c>
      <c r="C725" s="747" t="s">
        <v>1876</v>
      </c>
      <c r="D725" s="747" t="s">
        <v>664</v>
      </c>
      <c r="E725" s="747" t="s">
        <v>79</v>
      </c>
      <c r="F725" s="747" t="s">
        <v>79</v>
      </c>
    </row>
    <row r="726" spans="1:6">
      <c r="A726" s="747"/>
      <c r="B726" s="747"/>
      <c r="C726" s="747"/>
      <c r="D726" s="747" t="s">
        <v>1877</v>
      </c>
      <c r="E726" s="747" t="s">
        <v>1878</v>
      </c>
      <c r="F726" s="747" t="s">
        <v>1879</v>
      </c>
    </row>
    <row r="727" spans="1:6">
      <c r="A727" s="747" t="s">
        <v>667</v>
      </c>
      <c r="B727" s="747" t="s">
        <v>1880</v>
      </c>
      <c r="C727" s="747" t="s">
        <v>640</v>
      </c>
      <c r="D727" s="747"/>
      <c r="E727" s="747"/>
      <c r="F727" s="747"/>
    </row>
    <row r="728" spans="1:6">
      <c r="A728" s="747" t="s">
        <v>669</v>
      </c>
      <c r="B728" s="747" t="s">
        <v>1881</v>
      </c>
      <c r="C728" s="747" t="s">
        <v>640</v>
      </c>
      <c r="D728" s="747"/>
      <c r="E728" s="747"/>
      <c r="F728" s="747"/>
    </row>
    <row r="729" spans="1:6">
      <c r="A729" s="747" t="s">
        <v>669</v>
      </c>
      <c r="B729" s="747" t="s">
        <v>741</v>
      </c>
      <c r="C729" s="747" t="s">
        <v>1882</v>
      </c>
      <c r="D729" s="747"/>
      <c r="E729" s="747"/>
      <c r="F729" s="747"/>
    </row>
    <row r="730" spans="1:6">
      <c r="A730" s="747"/>
      <c r="B730" s="747"/>
      <c r="C730" s="747"/>
      <c r="D730" s="747" t="s">
        <v>1883</v>
      </c>
      <c r="E730" s="747" t="s">
        <v>1884</v>
      </c>
      <c r="F730" s="747" t="s">
        <v>1885</v>
      </c>
    </row>
    <row r="731" spans="1:6">
      <c r="A731" s="747" t="s">
        <v>661</v>
      </c>
      <c r="B731" s="747" t="s">
        <v>1886</v>
      </c>
      <c r="C731" s="747" t="s">
        <v>1887</v>
      </c>
      <c r="D731" s="747" t="s">
        <v>664</v>
      </c>
      <c r="E731" s="747" t="s">
        <v>79</v>
      </c>
      <c r="F731" s="747" t="s">
        <v>79</v>
      </c>
    </row>
    <row r="732" spans="1:6">
      <c r="A732" s="747"/>
      <c r="B732" s="747"/>
      <c r="C732" s="747"/>
      <c r="D732" s="747" t="s">
        <v>1888</v>
      </c>
      <c r="E732" s="747" t="s">
        <v>1889</v>
      </c>
      <c r="F732" s="747" t="s">
        <v>1890</v>
      </c>
    </row>
    <row r="733" spans="1:6">
      <c r="A733" s="747" t="s">
        <v>667</v>
      </c>
      <c r="B733" s="747" t="s">
        <v>1891</v>
      </c>
      <c r="C733" s="747" t="s">
        <v>640</v>
      </c>
      <c r="D733" s="747"/>
      <c r="E733" s="747"/>
      <c r="F733" s="747"/>
    </row>
    <row r="734" spans="1:6">
      <c r="A734" s="747" t="s">
        <v>669</v>
      </c>
      <c r="B734" s="747" t="s">
        <v>1892</v>
      </c>
      <c r="C734" s="747" t="s">
        <v>640</v>
      </c>
      <c r="D734" s="747"/>
      <c r="E734" s="747"/>
      <c r="F734" s="747"/>
    </row>
    <row r="735" spans="1:6">
      <c r="A735" s="747" t="s">
        <v>669</v>
      </c>
      <c r="B735" s="747" t="s">
        <v>731</v>
      </c>
      <c r="C735" s="747" t="s">
        <v>1893</v>
      </c>
      <c r="D735" s="747"/>
      <c r="E735" s="747"/>
      <c r="F735" s="747"/>
    </row>
    <row r="736" spans="1:6">
      <c r="A736" s="747"/>
      <c r="B736" s="747"/>
      <c r="C736" s="747"/>
      <c r="D736" s="747" t="s">
        <v>1894</v>
      </c>
      <c r="E736" s="747" t="s">
        <v>1895</v>
      </c>
      <c r="F736" s="747" t="s">
        <v>1896</v>
      </c>
    </row>
    <row r="737" spans="1:6">
      <c r="A737" s="747" t="s">
        <v>661</v>
      </c>
      <c r="B737" s="747" t="s">
        <v>1897</v>
      </c>
      <c r="C737" s="747" t="s">
        <v>1898</v>
      </c>
      <c r="D737" s="747" t="s">
        <v>664</v>
      </c>
      <c r="E737" s="747" t="s">
        <v>79</v>
      </c>
      <c r="F737" s="747" t="s">
        <v>79</v>
      </c>
    </row>
    <row r="738" spans="1:6">
      <c r="A738" s="747"/>
      <c r="B738" s="747"/>
      <c r="C738" s="747"/>
      <c r="D738" s="747" t="s">
        <v>1899</v>
      </c>
      <c r="E738" s="747" t="s">
        <v>1900</v>
      </c>
      <c r="F738" s="747" t="s">
        <v>1901</v>
      </c>
    </row>
    <row r="739" spans="1:6">
      <c r="A739" s="747" t="s">
        <v>667</v>
      </c>
      <c r="B739" s="747" t="s">
        <v>1902</v>
      </c>
      <c r="C739" s="747" t="s">
        <v>640</v>
      </c>
      <c r="D739" s="747"/>
      <c r="E739" s="747"/>
      <c r="F739" s="747"/>
    </row>
    <row r="740" spans="1:6">
      <c r="A740" s="747" t="s">
        <v>669</v>
      </c>
      <c r="B740" s="747" t="s">
        <v>1903</v>
      </c>
      <c r="C740" s="747" t="s">
        <v>640</v>
      </c>
      <c r="D740" s="747"/>
      <c r="E740" s="747"/>
      <c r="F740" s="747"/>
    </row>
    <row r="741" spans="1:6">
      <c r="A741" s="747" t="s">
        <v>669</v>
      </c>
      <c r="B741" s="747" t="s">
        <v>1904</v>
      </c>
      <c r="C741" s="747" t="s">
        <v>1905</v>
      </c>
      <c r="D741" s="747"/>
      <c r="E741" s="747"/>
      <c r="F741" s="747"/>
    </row>
    <row r="742" spans="1:6">
      <c r="A742" s="747"/>
      <c r="B742" s="747"/>
      <c r="C742" s="747"/>
      <c r="D742" s="747" t="s">
        <v>1906</v>
      </c>
      <c r="E742" s="747" t="s">
        <v>1907</v>
      </c>
      <c r="F742" s="747" t="s">
        <v>1908</v>
      </c>
    </row>
    <row r="743" spans="1:6">
      <c r="A743" s="747" t="s">
        <v>661</v>
      </c>
      <c r="B743" s="747" t="s">
        <v>1909</v>
      </c>
      <c r="C743" s="747" t="s">
        <v>1910</v>
      </c>
      <c r="D743" s="747" t="s">
        <v>664</v>
      </c>
      <c r="E743" s="747" t="s">
        <v>79</v>
      </c>
      <c r="F743" s="747" t="s">
        <v>79</v>
      </c>
    </row>
    <row r="744" spans="1:6">
      <c r="A744" s="747"/>
      <c r="B744" s="747"/>
      <c r="C744" s="747"/>
      <c r="D744" s="747" t="s">
        <v>1911</v>
      </c>
      <c r="E744" s="747" t="s">
        <v>1912</v>
      </c>
      <c r="F744" s="747" t="s">
        <v>1913</v>
      </c>
    </row>
    <row r="745" spans="1:6">
      <c r="A745" s="747" t="s">
        <v>667</v>
      </c>
      <c r="B745" s="747" t="s">
        <v>1914</v>
      </c>
      <c r="C745" s="747" t="s">
        <v>640</v>
      </c>
      <c r="D745" s="747"/>
      <c r="E745" s="747"/>
      <c r="F745" s="747"/>
    </row>
    <row r="746" spans="1:6">
      <c r="A746" s="747" t="s">
        <v>669</v>
      </c>
      <c r="B746" s="747" t="s">
        <v>1915</v>
      </c>
      <c r="C746" s="747" t="s">
        <v>640</v>
      </c>
      <c r="D746" s="747"/>
      <c r="E746" s="747"/>
      <c r="F746" s="747"/>
    </row>
    <row r="747" spans="1:6">
      <c r="A747" s="747" t="s">
        <v>669</v>
      </c>
      <c r="B747" s="747" t="s">
        <v>1916</v>
      </c>
      <c r="C747" s="747" t="s">
        <v>1917</v>
      </c>
      <c r="D747" s="747"/>
      <c r="E747" s="747"/>
      <c r="F747" s="747"/>
    </row>
    <row r="748" spans="1:6">
      <c r="A748" s="747"/>
      <c r="B748" s="747"/>
      <c r="C748" s="747"/>
      <c r="D748" s="747" t="s">
        <v>1918</v>
      </c>
      <c r="E748" s="747" t="s">
        <v>1919</v>
      </c>
      <c r="F748" s="747" t="s">
        <v>1920</v>
      </c>
    </row>
    <row r="749" spans="1:6">
      <c r="A749" s="747" t="s">
        <v>661</v>
      </c>
      <c r="B749" s="747" t="s">
        <v>1921</v>
      </c>
      <c r="C749" s="747" t="s">
        <v>1922</v>
      </c>
      <c r="D749" s="747" t="s">
        <v>664</v>
      </c>
      <c r="E749" s="747" t="s">
        <v>79</v>
      </c>
      <c r="F749" s="747" t="s">
        <v>79</v>
      </c>
    </row>
    <row r="750" spans="1:6">
      <c r="A750" s="747"/>
      <c r="B750" s="747"/>
      <c r="C750" s="747"/>
      <c r="D750" s="747" t="s">
        <v>1923</v>
      </c>
      <c r="E750" s="747" t="s">
        <v>1924</v>
      </c>
      <c r="F750" s="747" t="s">
        <v>1925</v>
      </c>
    </row>
    <row r="751" spans="1:6">
      <c r="A751" s="747" t="s">
        <v>667</v>
      </c>
      <c r="B751" s="747" t="s">
        <v>1926</v>
      </c>
      <c r="C751" s="747" t="s">
        <v>640</v>
      </c>
      <c r="D751" s="747"/>
      <c r="E751" s="747"/>
      <c r="F751" s="747"/>
    </row>
    <row r="752" spans="1:6">
      <c r="A752" s="747" t="s">
        <v>669</v>
      </c>
      <c r="B752" s="747" t="s">
        <v>1927</v>
      </c>
      <c r="C752" s="747" t="s">
        <v>640</v>
      </c>
      <c r="D752" s="747"/>
      <c r="E752" s="747"/>
      <c r="F752" s="747"/>
    </row>
    <row r="753" spans="1:6">
      <c r="A753" s="747" t="s">
        <v>669</v>
      </c>
      <c r="B753" s="747" t="s">
        <v>1928</v>
      </c>
      <c r="C753" s="747" t="s">
        <v>1929</v>
      </c>
      <c r="D753" s="747"/>
      <c r="E753" s="747"/>
      <c r="F753" s="747"/>
    </row>
    <row r="754" spans="1:6">
      <c r="A754" s="747"/>
      <c r="B754" s="747"/>
      <c r="C754" s="747"/>
      <c r="D754" s="747" t="s">
        <v>1930</v>
      </c>
      <c r="E754" s="747" t="s">
        <v>1931</v>
      </c>
      <c r="F754" s="747" t="s">
        <v>1932</v>
      </c>
    </row>
    <row r="755" spans="1:6">
      <c r="A755" s="747" t="s">
        <v>661</v>
      </c>
      <c r="B755" s="747" t="s">
        <v>1933</v>
      </c>
      <c r="C755" s="747" t="s">
        <v>1934</v>
      </c>
      <c r="D755" s="747" t="s">
        <v>664</v>
      </c>
      <c r="E755" s="747" t="s">
        <v>79</v>
      </c>
      <c r="F755" s="747" t="s">
        <v>79</v>
      </c>
    </row>
    <row r="756" spans="1:6">
      <c r="A756" s="747"/>
      <c r="B756" s="747"/>
      <c r="C756" s="747"/>
      <c r="D756" s="747" t="s">
        <v>1935</v>
      </c>
      <c r="E756" s="747" t="s">
        <v>1936</v>
      </c>
      <c r="F756" s="747" t="s">
        <v>1937</v>
      </c>
    </row>
    <row r="757" spans="1:6">
      <c r="A757" s="747" t="s">
        <v>667</v>
      </c>
      <c r="B757" s="747" t="s">
        <v>1938</v>
      </c>
      <c r="C757" s="747" t="s">
        <v>640</v>
      </c>
      <c r="D757" s="747"/>
      <c r="E757" s="747"/>
      <c r="F757" s="747"/>
    </row>
    <row r="758" spans="1:6">
      <c r="A758" s="747" t="s">
        <v>669</v>
      </c>
      <c r="B758" s="747" t="s">
        <v>1939</v>
      </c>
      <c r="C758" s="747" t="s">
        <v>640</v>
      </c>
      <c r="D758" s="747"/>
      <c r="E758" s="747"/>
      <c r="F758" s="747"/>
    </row>
    <row r="759" spans="1:6">
      <c r="A759" s="747" t="s">
        <v>669</v>
      </c>
      <c r="B759" s="747" t="s">
        <v>1904</v>
      </c>
      <c r="C759" s="747" t="s">
        <v>1940</v>
      </c>
      <c r="D759" s="747"/>
      <c r="E759" s="747"/>
      <c r="F759" s="747"/>
    </row>
    <row r="760" spans="1:6">
      <c r="A760" s="747"/>
      <c r="B760" s="747"/>
      <c r="C760" s="747"/>
      <c r="D760" s="747" t="s">
        <v>1941</v>
      </c>
      <c r="E760" s="747" t="s">
        <v>1942</v>
      </c>
      <c r="F760" s="747" t="s">
        <v>1943</v>
      </c>
    </row>
    <row r="761" spans="1:6">
      <c r="A761" s="747" t="s">
        <v>661</v>
      </c>
      <c r="B761" s="747" t="s">
        <v>1944</v>
      </c>
      <c r="C761" s="747" t="s">
        <v>1945</v>
      </c>
      <c r="D761" s="747" t="s">
        <v>664</v>
      </c>
      <c r="E761" s="747" t="s">
        <v>79</v>
      </c>
      <c r="F761" s="747" t="s">
        <v>79</v>
      </c>
    </row>
    <row r="762" spans="1:6">
      <c r="A762" s="747"/>
      <c r="B762" s="747"/>
      <c r="C762" s="747"/>
      <c r="D762" s="747" t="s">
        <v>1946</v>
      </c>
      <c r="E762" s="747" t="s">
        <v>1947</v>
      </c>
      <c r="F762" s="747" t="s">
        <v>1948</v>
      </c>
    </row>
    <row r="763" spans="1:6">
      <c r="A763" s="747" t="s">
        <v>667</v>
      </c>
      <c r="B763" s="747" t="s">
        <v>1949</v>
      </c>
      <c r="C763" s="747" t="s">
        <v>640</v>
      </c>
      <c r="D763" s="747"/>
      <c r="E763" s="747"/>
      <c r="F763" s="747"/>
    </row>
    <row r="764" spans="1:6">
      <c r="A764" s="747" t="s">
        <v>669</v>
      </c>
      <c r="B764" s="747" t="s">
        <v>1950</v>
      </c>
      <c r="C764" s="747" t="s">
        <v>640</v>
      </c>
      <c r="D764" s="747"/>
      <c r="E764" s="747"/>
      <c r="F764" s="747"/>
    </row>
    <row r="765" spans="1:6">
      <c r="A765" s="747" t="s">
        <v>669</v>
      </c>
      <c r="B765" s="747" t="s">
        <v>1951</v>
      </c>
      <c r="C765" s="747" t="s">
        <v>1952</v>
      </c>
      <c r="D765" s="747"/>
      <c r="E765" s="747"/>
      <c r="F765" s="747"/>
    </row>
    <row r="766" spans="1:6">
      <c r="A766" s="747"/>
      <c r="B766" s="747"/>
      <c r="C766" s="747"/>
      <c r="D766" s="747" t="s">
        <v>1953</v>
      </c>
      <c r="E766" s="747" t="s">
        <v>1954</v>
      </c>
      <c r="F766" s="747" t="s">
        <v>1955</v>
      </c>
    </row>
    <row r="767" spans="1:6">
      <c r="A767" s="747" t="s">
        <v>661</v>
      </c>
      <c r="B767" s="747" t="s">
        <v>1956</v>
      </c>
      <c r="C767" s="747" t="s">
        <v>1957</v>
      </c>
      <c r="D767" s="747" t="s">
        <v>664</v>
      </c>
      <c r="E767" s="747" t="s">
        <v>79</v>
      </c>
      <c r="F767" s="747" t="s">
        <v>79</v>
      </c>
    </row>
    <row r="768" spans="1:6">
      <c r="A768" s="747"/>
      <c r="B768" s="747"/>
      <c r="C768" s="747"/>
      <c r="D768" s="747" t="s">
        <v>1958</v>
      </c>
      <c r="E768" s="747" t="s">
        <v>1959</v>
      </c>
      <c r="F768" s="747" t="s">
        <v>1960</v>
      </c>
    </row>
    <row r="769" spans="1:6">
      <c r="A769" s="747" t="s">
        <v>667</v>
      </c>
      <c r="B769" s="747" t="s">
        <v>1961</v>
      </c>
      <c r="C769" s="747" t="s">
        <v>640</v>
      </c>
      <c r="D769" s="747"/>
      <c r="E769" s="747"/>
      <c r="F769" s="747"/>
    </row>
    <row r="770" spans="1:6">
      <c r="A770" s="747" t="s">
        <v>669</v>
      </c>
      <c r="B770" s="747" t="s">
        <v>1962</v>
      </c>
      <c r="C770" s="747" t="s">
        <v>640</v>
      </c>
      <c r="D770" s="747"/>
      <c r="E770" s="747"/>
      <c r="F770" s="747"/>
    </row>
    <row r="771" spans="1:6">
      <c r="A771" s="747" t="s">
        <v>669</v>
      </c>
      <c r="B771" s="747" t="s">
        <v>731</v>
      </c>
      <c r="C771" s="747" t="s">
        <v>1963</v>
      </c>
      <c r="D771" s="747"/>
      <c r="E771" s="747"/>
      <c r="F771" s="747"/>
    </row>
    <row r="772" spans="1:6">
      <c r="A772" s="747"/>
      <c r="B772" s="747"/>
      <c r="C772" s="747"/>
      <c r="D772" s="747" t="s">
        <v>1964</v>
      </c>
      <c r="E772" s="747" t="s">
        <v>1965</v>
      </c>
      <c r="F772" s="747" t="s">
        <v>1966</v>
      </c>
    </row>
    <row r="773" spans="1:6">
      <c r="A773" s="747" t="s">
        <v>661</v>
      </c>
      <c r="B773" s="747" t="s">
        <v>1967</v>
      </c>
      <c r="C773" s="747" t="s">
        <v>1968</v>
      </c>
      <c r="D773" s="747" t="s">
        <v>664</v>
      </c>
      <c r="E773" s="747" t="s">
        <v>79</v>
      </c>
      <c r="F773" s="747" t="s">
        <v>79</v>
      </c>
    </row>
    <row r="774" spans="1:6">
      <c r="A774" s="747"/>
      <c r="B774" s="747"/>
      <c r="C774" s="747"/>
      <c r="D774" s="747" t="s">
        <v>1969</v>
      </c>
      <c r="E774" s="747" t="s">
        <v>1970</v>
      </c>
      <c r="F774" s="747" t="s">
        <v>1971</v>
      </c>
    </row>
    <row r="775" spans="1:6">
      <c r="A775" s="747" t="s">
        <v>667</v>
      </c>
      <c r="B775" s="747" t="s">
        <v>1972</v>
      </c>
      <c r="C775" s="747" t="s">
        <v>640</v>
      </c>
      <c r="D775" s="747"/>
      <c r="E775" s="747"/>
      <c r="F775" s="747"/>
    </row>
    <row r="776" spans="1:6">
      <c r="A776" s="747" t="s">
        <v>669</v>
      </c>
      <c r="B776" s="747" t="s">
        <v>1973</v>
      </c>
      <c r="C776" s="747" t="s">
        <v>640</v>
      </c>
      <c r="D776" s="747"/>
      <c r="E776" s="747"/>
      <c r="F776" s="747"/>
    </row>
    <row r="777" spans="1:6">
      <c r="A777" s="747" t="s">
        <v>669</v>
      </c>
      <c r="B777" s="747" t="s">
        <v>1974</v>
      </c>
      <c r="C777" s="747" t="s">
        <v>1975</v>
      </c>
      <c r="D777" s="747"/>
      <c r="E777" s="747"/>
      <c r="F777" s="747"/>
    </row>
    <row r="778" spans="1:6">
      <c r="A778" s="747"/>
      <c r="B778" s="747"/>
      <c r="C778" s="747"/>
      <c r="D778" s="747" t="s">
        <v>1976</v>
      </c>
      <c r="E778" s="747" t="s">
        <v>1977</v>
      </c>
      <c r="F778" s="747" t="s">
        <v>1978</v>
      </c>
    </row>
    <row r="779" spans="1:6">
      <c r="A779" s="747" t="s">
        <v>661</v>
      </c>
      <c r="B779" s="747" t="s">
        <v>1979</v>
      </c>
      <c r="C779" s="747" t="s">
        <v>1980</v>
      </c>
      <c r="D779" s="747" t="s">
        <v>664</v>
      </c>
      <c r="E779" s="747" t="s">
        <v>79</v>
      </c>
      <c r="F779" s="747" t="s">
        <v>79</v>
      </c>
    </row>
    <row r="780" spans="1:6">
      <c r="A780" s="747"/>
      <c r="B780" s="747"/>
      <c r="C780" s="747"/>
      <c r="D780" s="747" t="s">
        <v>1981</v>
      </c>
      <c r="E780" s="747" t="s">
        <v>1982</v>
      </c>
      <c r="F780" s="747" t="s">
        <v>1983</v>
      </c>
    </row>
    <row r="781" spans="1:6">
      <c r="A781" s="747" t="s">
        <v>667</v>
      </c>
      <c r="B781" s="747" t="s">
        <v>1984</v>
      </c>
      <c r="C781" s="747" t="s">
        <v>640</v>
      </c>
      <c r="D781" s="747"/>
      <c r="E781" s="747"/>
      <c r="F781" s="747"/>
    </row>
    <row r="782" spans="1:6">
      <c r="A782" s="747" t="s">
        <v>669</v>
      </c>
      <c r="B782" s="747" t="s">
        <v>1985</v>
      </c>
      <c r="C782" s="747" t="s">
        <v>640</v>
      </c>
      <c r="D782" s="747"/>
      <c r="E782" s="747"/>
      <c r="F782" s="747"/>
    </row>
    <row r="783" spans="1:6">
      <c r="A783" s="747" t="s">
        <v>669</v>
      </c>
      <c r="B783" s="747" t="s">
        <v>1986</v>
      </c>
      <c r="C783" s="747" t="s">
        <v>1987</v>
      </c>
      <c r="D783" s="747"/>
      <c r="E783" s="747"/>
      <c r="F783" s="747"/>
    </row>
    <row r="784" spans="1:6">
      <c r="A784" s="747"/>
      <c r="B784" s="747"/>
      <c r="C784" s="747"/>
      <c r="D784" s="747" t="s">
        <v>1988</v>
      </c>
      <c r="E784" s="747" t="s">
        <v>1989</v>
      </c>
      <c r="F784" s="747" t="s">
        <v>1990</v>
      </c>
    </row>
    <row r="785" spans="1:6">
      <c r="A785" s="747" t="s">
        <v>661</v>
      </c>
      <c r="B785" s="747" t="s">
        <v>1991</v>
      </c>
      <c r="C785" s="747" t="s">
        <v>1992</v>
      </c>
      <c r="D785" s="747" t="s">
        <v>664</v>
      </c>
      <c r="E785" s="747" t="s">
        <v>79</v>
      </c>
      <c r="F785" s="747" t="s">
        <v>79</v>
      </c>
    </row>
    <row r="786" spans="1:6">
      <c r="A786" s="747"/>
      <c r="B786" s="747"/>
      <c r="C786" s="747"/>
      <c r="D786" s="747" t="s">
        <v>1993</v>
      </c>
      <c r="E786" s="747" t="s">
        <v>1994</v>
      </c>
      <c r="F786" s="747" t="s">
        <v>1995</v>
      </c>
    </row>
    <row r="787" spans="1:6">
      <c r="A787" s="747" t="s">
        <v>667</v>
      </c>
      <c r="B787" s="747" t="s">
        <v>1996</v>
      </c>
      <c r="C787" s="747" t="s">
        <v>640</v>
      </c>
      <c r="D787" s="747"/>
      <c r="E787" s="747"/>
      <c r="F787" s="747"/>
    </row>
    <row r="788" spans="1:6">
      <c r="A788" s="747" t="s">
        <v>669</v>
      </c>
      <c r="B788" s="747" t="s">
        <v>1997</v>
      </c>
      <c r="C788" s="747" t="s">
        <v>640</v>
      </c>
      <c r="D788" s="747"/>
      <c r="E788" s="747"/>
      <c r="F788" s="747"/>
    </row>
    <row r="789" spans="1:6">
      <c r="A789" s="747" t="s">
        <v>669</v>
      </c>
      <c r="B789" s="747" t="s">
        <v>1038</v>
      </c>
      <c r="C789" s="747" t="s">
        <v>1998</v>
      </c>
      <c r="D789" s="747"/>
      <c r="E789" s="747"/>
      <c r="F789" s="747"/>
    </row>
    <row r="790" spans="1:6">
      <c r="A790" s="747"/>
      <c r="B790" s="747"/>
      <c r="C790" s="747"/>
      <c r="D790" s="747" t="s">
        <v>1999</v>
      </c>
      <c r="E790" s="747" t="s">
        <v>2000</v>
      </c>
      <c r="F790" s="747" t="s">
        <v>2001</v>
      </c>
    </row>
    <row r="791" spans="1:6">
      <c r="A791" s="747" t="s">
        <v>661</v>
      </c>
      <c r="B791" s="747" t="s">
        <v>2002</v>
      </c>
      <c r="C791" s="747" t="s">
        <v>2003</v>
      </c>
      <c r="D791" s="747" t="s">
        <v>664</v>
      </c>
      <c r="E791" s="747" t="s">
        <v>79</v>
      </c>
      <c r="F791" s="747" t="s">
        <v>79</v>
      </c>
    </row>
    <row r="792" spans="1:6">
      <c r="A792" s="747"/>
      <c r="B792" s="747"/>
      <c r="C792" s="747"/>
      <c r="D792" s="747" t="s">
        <v>2004</v>
      </c>
      <c r="E792" s="747" t="s">
        <v>2005</v>
      </c>
      <c r="F792" s="747" t="s">
        <v>2006</v>
      </c>
    </row>
    <row r="793" spans="1:6">
      <c r="A793" s="747" t="s">
        <v>667</v>
      </c>
      <c r="B793" s="747" t="s">
        <v>2007</v>
      </c>
      <c r="C793" s="747" t="s">
        <v>640</v>
      </c>
      <c r="D793" s="747"/>
      <c r="E793" s="747"/>
      <c r="F793" s="747"/>
    </row>
    <row r="794" spans="1:6">
      <c r="A794" s="747" t="s">
        <v>669</v>
      </c>
      <c r="B794" s="747" t="s">
        <v>2008</v>
      </c>
      <c r="C794" s="747" t="s">
        <v>640</v>
      </c>
      <c r="D794" s="747"/>
      <c r="E794" s="747"/>
      <c r="F794" s="747"/>
    </row>
    <row r="795" spans="1:6">
      <c r="A795" s="747" t="s">
        <v>669</v>
      </c>
      <c r="B795" s="747" t="s">
        <v>1249</v>
      </c>
      <c r="C795" s="747" t="s">
        <v>2009</v>
      </c>
      <c r="D795" s="747"/>
      <c r="E795" s="747"/>
      <c r="F795" s="747"/>
    </row>
    <row r="796" spans="1:6">
      <c r="A796" s="747"/>
      <c r="B796" s="747"/>
      <c r="C796" s="747"/>
      <c r="D796" s="747" t="s">
        <v>2010</v>
      </c>
      <c r="E796" s="747" t="s">
        <v>2011</v>
      </c>
      <c r="F796" s="747" t="s">
        <v>2012</v>
      </c>
    </row>
    <row r="797" spans="1:6">
      <c r="A797" s="747" t="s">
        <v>661</v>
      </c>
      <c r="B797" s="747" t="s">
        <v>2013</v>
      </c>
      <c r="C797" s="747" t="s">
        <v>2014</v>
      </c>
      <c r="D797" s="747" t="s">
        <v>664</v>
      </c>
      <c r="E797" s="747" t="s">
        <v>79</v>
      </c>
      <c r="F797" s="747" t="s">
        <v>79</v>
      </c>
    </row>
    <row r="798" spans="1:6">
      <c r="A798" s="747"/>
      <c r="B798" s="747"/>
      <c r="C798" s="747"/>
      <c r="D798" s="747" t="s">
        <v>2015</v>
      </c>
      <c r="E798" s="747" t="s">
        <v>2016</v>
      </c>
      <c r="F798" s="747" t="s">
        <v>2017</v>
      </c>
    </row>
    <row r="799" spans="1:6">
      <c r="A799" s="747" t="s">
        <v>667</v>
      </c>
      <c r="B799" s="747" t="s">
        <v>2018</v>
      </c>
      <c r="C799" s="747" t="s">
        <v>640</v>
      </c>
      <c r="D799" s="747"/>
      <c r="E799" s="747"/>
      <c r="F799" s="747"/>
    </row>
    <row r="800" spans="1:6">
      <c r="A800" s="747" t="s">
        <v>669</v>
      </c>
      <c r="B800" s="747" t="s">
        <v>2019</v>
      </c>
      <c r="C800" s="747" t="s">
        <v>640</v>
      </c>
      <c r="D800" s="747"/>
      <c r="E800" s="747"/>
      <c r="F800" s="747"/>
    </row>
    <row r="801" spans="1:6">
      <c r="A801" s="747" t="s">
        <v>669</v>
      </c>
      <c r="B801" s="747" t="s">
        <v>1068</v>
      </c>
      <c r="C801" s="747" t="s">
        <v>2020</v>
      </c>
      <c r="D801" s="747"/>
      <c r="E801" s="747"/>
      <c r="F801" s="747"/>
    </row>
    <row r="802" spans="1:6">
      <c r="A802" s="747"/>
      <c r="B802" s="747"/>
      <c r="C802" s="747"/>
      <c r="D802" s="747" t="s">
        <v>2021</v>
      </c>
      <c r="E802" s="747" t="s">
        <v>2022</v>
      </c>
      <c r="F802" s="747" t="s">
        <v>2023</v>
      </c>
    </row>
    <row r="803" spans="1:6">
      <c r="A803" s="747" t="s">
        <v>661</v>
      </c>
      <c r="B803" s="747" t="s">
        <v>2024</v>
      </c>
      <c r="C803" s="747" t="s">
        <v>2025</v>
      </c>
      <c r="D803" s="747" t="s">
        <v>664</v>
      </c>
      <c r="E803" s="747" t="s">
        <v>79</v>
      </c>
      <c r="F803" s="747" t="s">
        <v>79</v>
      </c>
    </row>
    <row r="804" spans="1:6">
      <c r="A804" s="747"/>
      <c r="B804" s="747"/>
      <c r="C804" s="747"/>
      <c r="D804" s="747" t="s">
        <v>2026</v>
      </c>
      <c r="E804" s="747" t="s">
        <v>2027</v>
      </c>
      <c r="F804" s="747" t="s">
        <v>2028</v>
      </c>
    </row>
    <row r="805" spans="1:6">
      <c r="A805" s="747" t="s">
        <v>667</v>
      </c>
      <c r="B805" s="747" t="s">
        <v>2029</v>
      </c>
      <c r="C805" s="747" t="s">
        <v>640</v>
      </c>
      <c r="D805" s="747"/>
      <c r="E805" s="747"/>
      <c r="F805" s="747"/>
    </row>
    <row r="806" spans="1:6">
      <c r="A806" s="747" t="s">
        <v>669</v>
      </c>
      <c r="B806" s="747" t="s">
        <v>2030</v>
      </c>
      <c r="C806" s="747" t="s">
        <v>640</v>
      </c>
      <c r="D806" s="747"/>
      <c r="E806" s="747"/>
      <c r="F806" s="747"/>
    </row>
    <row r="807" spans="1:6">
      <c r="A807" s="747" t="s">
        <v>669</v>
      </c>
      <c r="B807" s="747" t="s">
        <v>2031</v>
      </c>
      <c r="C807" s="747" t="s">
        <v>2032</v>
      </c>
      <c r="D807" s="747"/>
      <c r="E807" s="747"/>
      <c r="F807" s="747"/>
    </row>
    <row r="808" spans="1:6">
      <c r="A808" s="747"/>
      <c r="B808" s="747"/>
      <c r="C808" s="747"/>
      <c r="D808" s="747" t="s">
        <v>2033</v>
      </c>
      <c r="E808" s="747" t="s">
        <v>2034</v>
      </c>
      <c r="F808" s="747" t="s">
        <v>2035</v>
      </c>
    </row>
    <row r="809" spans="1:6">
      <c r="A809" s="747" t="s">
        <v>661</v>
      </c>
      <c r="B809" s="747" t="s">
        <v>2036</v>
      </c>
      <c r="C809" s="747" t="s">
        <v>2037</v>
      </c>
      <c r="D809" s="747" t="s">
        <v>664</v>
      </c>
      <c r="E809" s="747" t="s">
        <v>79</v>
      </c>
      <c r="F809" s="747" t="s">
        <v>79</v>
      </c>
    </row>
    <row r="810" spans="1:6">
      <c r="A810" s="747"/>
      <c r="B810" s="747"/>
      <c r="C810" s="747"/>
      <c r="D810" s="747" t="s">
        <v>2038</v>
      </c>
      <c r="E810" s="747" t="s">
        <v>2039</v>
      </c>
      <c r="F810" s="747" t="s">
        <v>2040</v>
      </c>
    </row>
    <row r="811" spans="1:6">
      <c r="A811" s="747" t="s">
        <v>667</v>
      </c>
      <c r="B811" s="747" t="s">
        <v>2041</v>
      </c>
      <c r="C811" s="747" t="s">
        <v>640</v>
      </c>
      <c r="D811" s="747"/>
      <c r="E811" s="747"/>
      <c r="F811" s="747"/>
    </row>
    <row r="812" spans="1:6">
      <c r="A812" s="747" t="s">
        <v>669</v>
      </c>
      <c r="B812" s="747" t="s">
        <v>2042</v>
      </c>
      <c r="C812" s="747" t="s">
        <v>640</v>
      </c>
      <c r="D812" s="747"/>
      <c r="E812" s="747"/>
      <c r="F812" s="747"/>
    </row>
    <row r="813" spans="1:6">
      <c r="A813" s="747" t="s">
        <v>669</v>
      </c>
      <c r="B813" s="747" t="s">
        <v>960</v>
      </c>
      <c r="C813" s="747" t="s">
        <v>2043</v>
      </c>
      <c r="D813" s="747"/>
      <c r="E813" s="747"/>
      <c r="F813" s="747"/>
    </row>
    <row r="814" spans="1:6">
      <c r="A814" s="747"/>
      <c r="B814" s="747"/>
      <c r="C814" s="747"/>
      <c r="D814" s="747" t="s">
        <v>2044</v>
      </c>
      <c r="E814" s="747" t="s">
        <v>2045</v>
      </c>
      <c r="F814" s="747" t="s">
        <v>2046</v>
      </c>
    </row>
    <row r="815" spans="1:6">
      <c r="A815" s="747" t="s">
        <v>661</v>
      </c>
      <c r="B815" s="747" t="s">
        <v>2047</v>
      </c>
      <c r="C815" s="747" t="s">
        <v>2048</v>
      </c>
      <c r="D815" s="747" t="s">
        <v>664</v>
      </c>
      <c r="E815" s="747" t="s">
        <v>79</v>
      </c>
      <c r="F815" s="747" t="s">
        <v>79</v>
      </c>
    </row>
    <row r="816" spans="1:6">
      <c r="A816" s="747"/>
      <c r="B816" s="747"/>
      <c r="C816" s="747"/>
      <c r="D816" s="747" t="s">
        <v>2049</v>
      </c>
      <c r="E816" s="747" t="s">
        <v>2050</v>
      </c>
      <c r="F816" s="747" t="s">
        <v>2051</v>
      </c>
    </row>
    <row r="817" spans="1:6">
      <c r="A817" s="747" t="s">
        <v>667</v>
      </c>
      <c r="B817" s="747" t="s">
        <v>2052</v>
      </c>
      <c r="C817" s="747" t="s">
        <v>640</v>
      </c>
      <c r="D817" s="747"/>
      <c r="E817" s="747"/>
      <c r="F817" s="747"/>
    </row>
    <row r="818" spans="1:6">
      <c r="A818" s="747" t="s">
        <v>669</v>
      </c>
      <c r="B818" s="747" t="s">
        <v>2053</v>
      </c>
      <c r="C818" s="747" t="s">
        <v>640</v>
      </c>
      <c r="D818" s="747"/>
      <c r="E818" s="747"/>
      <c r="F818" s="747"/>
    </row>
    <row r="819" spans="1:6">
      <c r="A819" s="747" t="s">
        <v>669</v>
      </c>
      <c r="B819" s="747" t="s">
        <v>950</v>
      </c>
      <c r="C819" s="747" t="s">
        <v>2054</v>
      </c>
      <c r="D819" s="747"/>
      <c r="E819" s="747"/>
      <c r="F819" s="747"/>
    </row>
    <row r="820" spans="1:6">
      <c r="A820" s="747"/>
      <c r="B820" s="747"/>
      <c r="C820" s="747"/>
      <c r="D820" s="747" t="s">
        <v>2055</v>
      </c>
      <c r="E820" s="747" t="s">
        <v>2056</v>
      </c>
      <c r="F820" s="747" t="s">
        <v>2057</v>
      </c>
    </row>
    <row r="821" spans="1:6">
      <c r="A821" s="747" t="s">
        <v>661</v>
      </c>
      <c r="B821" s="747" t="s">
        <v>2058</v>
      </c>
      <c r="C821" s="747" t="s">
        <v>2059</v>
      </c>
      <c r="D821" s="747" t="s">
        <v>664</v>
      </c>
      <c r="E821" s="747" t="s">
        <v>79</v>
      </c>
      <c r="F821" s="747" t="s">
        <v>79</v>
      </c>
    </row>
    <row r="822" spans="1:6">
      <c r="A822" s="747"/>
      <c r="B822" s="747"/>
      <c r="C822" s="747"/>
      <c r="D822" s="747" t="s">
        <v>2060</v>
      </c>
      <c r="E822" s="747" t="s">
        <v>2061</v>
      </c>
      <c r="F822" s="747" t="s">
        <v>2062</v>
      </c>
    </row>
    <row r="823" spans="1:6">
      <c r="A823" s="747" t="s">
        <v>667</v>
      </c>
      <c r="B823" s="747" t="s">
        <v>2063</v>
      </c>
      <c r="C823" s="747" t="s">
        <v>640</v>
      </c>
      <c r="D823" s="747"/>
      <c r="E823" s="747"/>
      <c r="F823" s="747"/>
    </row>
    <row r="824" spans="1:6">
      <c r="A824" s="747" t="s">
        <v>669</v>
      </c>
      <c r="B824" s="747" t="s">
        <v>2064</v>
      </c>
      <c r="C824" s="747" t="s">
        <v>640</v>
      </c>
      <c r="D824" s="747"/>
      <c r="E824" s="747"/>
      <c r="F824" s="747"/>
    </row>
    <row r="825" spans="1:6">
      <c r="A825" s="747" t="s">
        <v>669</v>
      </c>
      <c r="B825" s="747" t="s">
        <v>751</v>
      </c>
      <c r="C825" s="747" t="s">
        <v>2065</v>
      </c>
      <c r="D825" s="747"/>
      <c r="E825" s="747"/>
      <c r="F825" s="747"/>
    </row>
    <row r="826" spans="1:6">
      <c r="A826" s="747"/>
      <c r="B826" s="747"/>
      <c r="C826" s="747"/>
      <c r="D826" s="747" t="s">
        <v>2066</v>
      </c>
      <c r="E826" s="747" t="s">
        <v>2067</v>
      </c>
      <c r="F826" s="747" t="s">
        <v>2068</v>
      </c>
    </row>
    <row r="827" spans="1:6">
      <c r="A827" s="747" t="s">
        <v>661</v>
      </c>
      <c r="B827" s="747" t="s">
        <v>2069</v>
      </c>
      <c r="C827" s="747" t="s">
        <v>2070</v>
      </c>
      <c r="D827" s="747" t="s">
        <v>664</v>
      </c>
      <c r="E827" s="747" t="s">
        <v>79</v>
      </c>
      <c r="F827" s="747" t="s">
        <v>79</v>
      </c>
    </row>
    <row r="828" spans="1:6">
      <c r="A828" s="747"/>
      <c r="B828" s="747"/>
      <c r="C828" s="747"/>
      <c r="D828" s="747" t="s">
        <v>2071</v>
      </c>
      <c r="E828" s="747" t="s">
        <v>2072</v>
      </c>
      <c r="F828" s="747" t="s">
        <v>2073</v>
      </c>
    </row>
    <row r="829" spans="1:6">
      <c r="A829" s="747" t="s">
        <v>667</v>
      </c>
      <c r="B829" s="747" t="s">
        <v>2074</v>
      </c>
      <c r="C829" s="747" t="s">
        <v>640</v>
      </c>
      <c r="D829" s="747"/>
      <c r="E829" s="747"/>
      <c r="F829" s="747"/>
    </row>
    <row r="830" spans="1:6">
      <c r="A830" s="747" t="s">
        <v>669</v>
      </c>
      <c r="B830" s="747" t="s">
        <v>2075</v>
      </c>
      <c r="C830" s="747" t="s">
        <v>640</v>
      </c>
      <c r="D830" s="747"/>
      <c r="E830" s="747"/>
      <c r="F830" s="747"/>
    </row>
    <row r="831" spans="1:6">
      <c r="A831" s="747" t="s">
        <v>669</v>
      </c>
      <c r="B831" s="747" t="s">
        <v>1317</v>
      </c>
      <c r="C831" s="747" t="s">
        <v>2076</v>
      </c>
      <c r="D831" s="747"/>
      <c r="E831" s="747"/>
      <c r="F831" s="747"/>
    </row>
    <row r="832" spans="1:6">
      <c r="A832" s="747"/>
      <c r="B832" s="747"/>
      <c r="C832" s="747"/>
      <c r="D832" s="747" t="s">
        <v>2077</v>
      </c>
      <c r="E832" s="747" t="s">
        <v>2078</v>
      </c>
      <c r="F832" s="747" t="s">
        <v>2079</v>
      </c>
    </row>
    <row r="833" spans="1:6">
      <c r="A833" s="747" t="s">
        <v>661</v>
      </c>
      <c r="B833" s="747" t="s">
        <v>2080</v>
      </c>
      <c r="C833" s="747" t="s">
        <v>2081</v>
      </c>
      <c r="D833" s="747" t="s">
        <v>664</v>
      </c>
      <c r="E833" s="747" t="s">
        <v>79</v>
      </c>
      <c r="F833" s="747" t="s">
        <v>79</v>
      </c>
    </row>
    <row r="834" spans="1:6">
      <c r="A834" s="747"/>
      <c r="B834" s="747"/>
      <c r="C834" s="747"/>
      <c r="D834" s="747" t="s">
        <v>2082</v>
      </c>
      <c r="E834" s="747" t="s">
        <v>2083</v>
      </c>
      <c r="F834" s="747" t="s">
        <v>2084</v>
      </c>
    </row>
    <row r="835" spans="1:6">
      <c r="A835" s="747" t="s">
        <v>667</v>
      </c>
      <c r="B835" s="747" t="s">
        <v>2085</v>
      </c>
      <c r="C835" s="747" t="s">
        <v>640</v>
      </c>
      <c r="D835" s="747"/>
      <c r="E835" s="747"/>
      <c r="F835" s="747"/>
    </row>
    <row r="836" spans="1:6">
      <c r="A836" s="747" t="s">
        <v>669</v>
      </c>
      <c r="B836" s="747" t="s">
        <v>2086</v>
      </c>
      <c r="C836" s="747" t="s">
        <v>640</v>
      </c>
      <c r="D836" s="747"/>
      <c r="E836" s="747"/>
      <c r="F836" s="747"/>
    </row>
    <row r="837" spans="1:6">
      <c r="A837" s="747" t="s">
        <v>669</v>
      </c>
      <c r="B837" s="747" t="s">
        <v>960</v>
      </c>
      <c r="C837" s="747" t="s">
        <v>2087</v>
      </c>
      <c r="D837" s="747"/>
      <c r="E837" s="747"/>
      <c r="F837" s="747"/>
    </row>
    <row r="838" spans="1:6">
      <c r="A838" s="747"/>
      <c r="B838" s="747"/>
      <c r="C838" s="747"/>
      <c r="D838" s="747" t="s">
        <v>2088</v>
      </c>
      <c r="E838" s="747" t="s">
        <v>2089</v>
      </c>
      <c r="F838" s="747" t="s">
        <v>2090</v>
      </c>
    </row>
    <row r="839" spans="1:6">
      <c r="A839" s="747" t="s">
        <v>661</v>
      </c>
      <c r="B839" s="747" t="s">
        <v>2091</v>
      </c>
      <c r="C839" s="747" t="s">
        <v>2092</v>
      </c>
      <c r="D839" s="747" t="s">
        <v>664</v>
      </c>
      <c r="E839" s="747" t="s">
        <v>79</v>
      </c>
      <c r="F839" s="747" t="s">
        <v>79</v>
      </c>
    </row>
    <row r="840" spans="1:6">
      <c r="A840" s="747"/>
      <c r="B840" s="747"/>
      <c r="C840" s="747"/>
      <c r="D840" s="747" t="s">
        <v>2093</v>
      </c>
      <c r="E840" s="747" t="s">
        <v>2094</v>
      </c>
      <c r="F840" s="747" t="s">
        <v>2095</v>
      </c>
    </row>
    <row r="841" spans="1:6">
      <c r="A841" s="747" t="s">
        <v>667</v>
      </c>
      <c r="B841" s="747" t="s">
        <v>2096</v>
      </c>
      <c r="C841" s="747" t="s">
        <v>640</v>
      </c>
      <c r="D841" s="747"/>
      <c r="E841" s="747"/>
      <c r="F841" s="747"/>
    </row>
    <row r="842" spans="1:6">
      <c r="A842" s="747" t="s">
        <v>669</v>
      </c>
      <c r="B842" s="747" t="s">
        <v>2097</v>
      </c>
      <c r="C842" s="747" t="s">
        <v>640</v>
      </c>
      <c r="D842" s="747"/>
      <c r="E842" s="747"/>
      <c r="F842" s="747"/>
    </row>
    <row r="843" spans="1:6">
      <c r="A843" s="747" t="s">
        <v>669</v>
      </c>
      <c r="B843" s="747" t="s">
        <v>731</v>
      </c>
      <c r="C843" s="747" t="s">
        <v>2098</v>
      </c>
      <c r="D843" s="747"/>
      <c r="E843" s="747"/>
      <c r="F843" s="747"/>
    </row>
    <row r="844" spans="1:6">
      <c r="A844" s="747"/>
      <c r="B844" s="747"/>
      <c r="C844" s="747"/>
      <c r="D844" s="747" t="s">
        <v>2099</v>
      </c>
      <c r="E844" s="747" t="s">
        <v>2100</v>
      </c>
      <c r="F844" s="747" t="s">
        <v>2101</v>
      </c>
    </row>
    <row r="845" spans="1:6">
      <c r="A845" s="747" t="s">
        <v>661</v>
      </c>
      <c r="B845" s="747" t="s">
        <v>2102</v>
      </c>
      <c r="C845" s="747" t="s">
        <v>2103</v>
      </c>
      <c r="D845" s="747" t="s">
        <v>664</v>
      </c>
      <c r="E845" s="747" t="s">
        <v>79</v>
      </c>
      <c r="F845" s="747" t="s">
        <v>79</v>
      </c>
    </row>
    <row r="846" spans="1:6">
      <c r="A846" s="747"/>
      <c r="B846" s="747"/>
      <c r="C846" s="747"/>
      <c r="D846" s="747" t="s">
        <v>2104</v>
      </c>
      <c r="E846" s="747" t="s">
        <v>2105</v>
      </c>
      <c r="F846" s="747" t="s">
        <v>2106</v>
      </c>
    </row>
    <row r="847" spans="1:6">
      <c r="A847" s="747" t="s">
        <v>667</v>
      </c>
      <c r="B847" s="747" t="s">
        <v>2107</v>
      </c>
      <c r="C847" s="747" t="s">
        <v>640</v>
      </c>
      <c r="D847" s="747"/>
      <c r="E847" s="747"/>
      <c r="F847" s="747"/>
    </row>
    <row r="848" spans="1:6">
      <c r="A848" s="747" t="s">
        <v>669</v>
      </c>
      <c r="B848" s="747" t="s">
        <v>2108</v>
      </c>
      <c r="C848" s="747" t="s">
        <v>640</v>
      </c>
      <c r="D848" s="747"/>
      <c r="E848" s="747"/>
      <c r="F848" s="747"/>
    </row>
    <row r="849" spans="1:6">
      <c r="A849" s="747" t="s">
        <v>669</v>
      </c>
      <c r="B849" s="747" t="s">
        <v>1038</v>
      </c>
      <c r="C849" s="747" t="s">
        <v>2109</v>
      </c>
      <c r="D849" s="747"/>
      <c r="E849" s="747"/>
      <c r="F849" s="747"/>
    </row>
    <row r="850" spans="1:6">
      <c r="A850" s="747"/>
      <c r="B850" s="747"/>
      <c r="C850" s="747"/>
      <c r="D850" s="747" t="s">
        <v>2110</v>
      </c>
      <c r="E850" s="747" t="s">
        <v>2111</v>
      </c>
      <c r="F850" s="747" t="s">
        <v>2112</v>
      </c>
    </row>
    <row r="851" spans="1:6">
      <c r="A851" s="747" t="s">
        <v>661</v>
      </c>
      <c r="B851" s="747" t="s">
        <v>2113</v>
      </c>
      <c r="C851" s="747" t="s">
        <v>2114</v>
      </c>
      <c r="D851" s="747" t="s">
        <v>664</v>
      </c>
      <c r="E851" s="747" t="s">
        <v>79</v>
      </c>
      <c r="F851" s="747" t="s">
        <v>79</v>
      </c>
    </row>
    <row r="852" spans="1:6">
      <c r="A852" s="747"/>
      <c r="B852" s="747"/>
      <c r="C852" s="747"/>
      <c r="D852" s="747" t="s">
        <v>2115</v>
      </c>
      <c r="E852" s="747" t="s">
        <v>2116</v>
      </c>
      <c r="F852" s="747" t="s">
        <v>2117</v>
      </c>
    </row>
    <row r="853" spans="1:6">
      <c r="A853" s="747" t="s">
        <v>667</v>
      </c>
      <c r="B853" s="747" t="s">
        <v>2118</v>
      </c>
      <c r="C853" s="747" t="s">
        <v>640</v>
      </c>
      <c r="D853" s="747"/>
      <c r="E853" s="747"/>
      <c r="F853" s="747"/>
    </row>
    <row r="854" spans="1:6">
      <c r="A854" s="747" t="s">
        <v>669</v>
      </c>
      <c r="B854" s="747" t="s">
        <v>2119</v>
      </c>
      <c r="C854" s="747" t="s">
        <v>640</v>
      </c>
      <c r="D854" s="747"/>
      <c r="E854" s="747"/>
      <c r="F854" s="747"/>
    </row>
    <row r="855" spans="1:6">
      <c r="A855" s="747" t="s">
        <v>669</v>
      </c>
      <c r="B855" s="747" t="s">
        <v>1038</v>
      </c>
      <c r="C855" s="747" t="s">
        <v>2120</v>
      </c>
      <c r="D855" s="747"/>
      <c r="E855" s="747"/>
      <c r="F855" s="747"/>
    </row>
    <row r="856" spans="1:6">
      <c r="A856" s="747"/>
      <c r="B856" s="747"/>
      <c r="C856" s="747"/>
      <c r="D856" s="747" t="s">
        <v>2121</v>
      </c>
      <c r="E856" s="747" t="s">
        <v>2122</v>
      </c>
      <c r="F856" s="747" t="s">
        <v>2123</v>
      </c>
    </row>
    <row r="857" spans="1:6">
      <c r="A857" s="747" t="s">
        <v>661</v>
      </c>
      <c r="B857" s="747" t="s">
        <v>2124</v>
      </c>
      <c r="C857" s="747" t="s">
        <v>2125</v>
      </c>
      <c r="D857" s="747" t="s">
        <v>664</v>
      </c>
      <c r="E857" s="747" t="s">
        <v>79</v>
      </c>
      <c r="F857" s="747" t="s">
        <v>79</v>
      </c>
    </row>
    <row r="858" spans="1:6">
      <c r="A858" s="747"/>
      <c r="B858" s="747"/>
      <c r="C858" s="747"/>
      <c r="D858" s="747" t="s">
        <v>2126</v>
      </c>
      <c r="E858" s="747" t="s">
        <v>2127</v>
      </c>
      <c r="F858" s="747" t="s">
        <v>2128</v>
      </c>
    </row>
    <row r="859" spans="1:6">
      <c r="A859" s="747" t="s">
        <v>667</v>
      </c>
      <c r="B859" s="747" t="s">
        <v>2129</v>
      </c>
      <c r="C859" s="747" t="s">
        <v>640</v>
      </c>
      <c r="D859" s="747"/>
      <c r="E859" s="747"/>
      <c r="F859" s="747"/>
    </row>
    <row r="860" spans="1:6">
      <c r="A860" s="747" t="s">
        <v>669</v>
      </c>
      <c r="B860" s="747" t="s">
        <v>2130</v>
      </c>
      <c r="C860" s="747" t="s">
        <v>640</v>
      </c>
      <c r="D860" s="747"/>
      <c r="E860" s="747"/>
      <c r="F860" s="747"/>
    </row>
    <row r="861" spans="1:6">
      <c r="A861" s="747" t="s">
        <v>669</v>
      </c>
      <c r="B861" s="747" t="s">
        <v>855</v>
      </c>
      <c r="C861" s="747" t="s">
        <v>2131</v>
      </c>
      <c r="D861" s="747"/>
      <c r="E861" s="747"/>
      <c r="F861" s="747"/>
    </row>
    <row r="862" spans="1:6">
      <c r="A862" s="747"/>
      <c r="B862" s="747"/>
      <c r="C862" s="747"/>
      <c r="D862" s="747" t="s">
        <v>2132</v>
      </c>
      <c r="E862" s="747" t="s">
        <v>2133</v>
      </c>
      <c r="F862" s="747" t="s">
        <v>2134</v>
      </c>
    </row>
    <row r="863" spans="1:6">
      <c r="A863" s="747" t="s">
        <v>661</v>
      </c>
      <c r="B863" s="747" t="s">
        <v>2135</v>
      </c>
      <c r="C863" s="747" t="s">
        <v>2136</v>
      </c>
      <c r="D863" s="747" t="s">
        <v>664</v>
      </c>
      <c r="E863" s="747" t="s">
        <v>79</v>
      </c>
      <c r="F863" s="747" t="s">
        <v>79</v>
      </c>
    </row>
    <row r="864" spans="1:6">
      <c r="A864" s="747"/>
      <c r="B864" s="747"/>
      <c r="C864" s="747"/>
      <c r="D864" s="747" t="s">
        <v>2137</v>
      </c>
      <c r="E864" s="747" t="s">
        <v>2138</v>
      </c>
      <c r="F864" s="747" t="s">
        <v>2139</v>
      </c>
    </row>
    <row r="865" spans="1:6">
      <c r="A865" s="747" t="s">
        <v>667</v>
      </c>
      <c r="B865" s="747" t="s">
        <v>2140</v>
      </c>
      <c r="C865" s="747" t="s">
        <v>640</v>
      </c>
      <c r="D865" s="747"/>
      <c r="E865" s="747"/>
      <c r="F865" s="747"/>
    </row>
    <row r="866" spans="1:6">
      <c r="A866" s="747" t="s">
        <v>669</v>
      </c>
      <c r="B866" s="747" t="s">
        <v>2141</v>
      </c>
      <c r="C866" s="747" t="s">
        <v>640</v>
      </c>
      <c r="D866" s="747"/>
      <c r="E866" s="747"/>
      <c r="F866" s="747"/>
    </row>
    <row r="867" spans="1:6">
      <c r="A867" s="747" t="s">
        <v>669</v>
      </c>
      <c r="B867" s="747" t="s">
        <v>751</v>
      </c>
      <c r="C867" s="747" t="s">
        <v>2142</v>
      </c>
      <c r="D867" s="747"/>
      <c r="E867" s="747"/>
      <c r="F867" s="747"/>
    </row>
    <row r="868" spans="1:6">
      <c r="A868" s="747"/>
      <c r="B868" s="747"/>
      <c r="C868" s="747"/>
      <c r="D868" s="747" t="s">
        <v>2143</v>
      </c>
      <c r="E868" s="747" t="s">
        <v>2144</v>
      </c>
      <c r="F868" s="747" t="s">
        <v>2145</v>
      </c>
    </row>
    <row r="869" spans="1:6">
      <c r="A869" s="747" t="s">
        <v>661</v>
      </c>
      <c r="B869" s="747" t="s">
        <v>2146</v>
      </c>
      <c r="C869" s="747" t="s">
        <v>2147</v>
      </c>
      <c r="D869" s="747" t="s">
        <v>664</v>
      </c>
      <c r="E869" s="747" t="s">
        <v>79</v>
      </c>
      <c r="F869" s="747" t="s">
        <v>79</v>
      </c>
    </row>
    <row r="870" spans="1:6">
      <c r="A870" s="747"/>
      <c r="B870" s="747"/>
      <c r="C870" s="747"/>
      <c r="D870" s="747" t="s">
        <v>2148</v>
      </c>
      <c r="E870" s="747" t="s">
        <v>2149</v>
      </c>
      <c r="F870" s="747" t="s">
        <v>2150</v>
      </c>
    </row>
    <row r="871" spans="1:6">
      <c r="A871" s="747" t="s">
        <v>667</v>
      </c>
      <c r="B871" s="747" t="s">
        <v>2151</v>
      </c>
      <c r="C871" s="747" t="s">
        <v>640</v>
      </c>
      <c r="D871" s="747"/>
      <c r="E871" s="747"/>
      <c r="F871" s="747"/>
    </row>
    <row r="872" spans="1:6">
      <c r="A872" s="747" t="s">
        <v>669</v>
      </c>
      <c r="B872" s="747" t="s">
        <v>2152</v>
      </c>
      <c r="C872" s="747" t="s">
        <v>640</v>
      </c>
      <c r="D872" s="747"/>
      <c r="E872" s="747"/>
      <c r="F872" s="747"/>
    </row>
    <row r="873" spans="1:6">
      <c r="A873" s="747" t="s">
        <v>669</v>
      </c>
      <c r="B873" s="747" t="s">
        <v>780</v>
      </c>
      <c r="C873" s="747" t="s">
        <v>702</v>
      </c>
      <c r="D873" s="747"/>
      <c r="E873" s="747"/>
      <c r="F873" s="747"/>
    </row>
    <row r="874" spans="1:6">
      <c r="A874" s="747"/>
      <c r="B874" s="747"/>
      <c r="C874" s="747"/>
      <c r="D874" s="747" t="s">
        <v>2153</v>
      </c>
      <c r="E874" s="747" t="s">
        <v>2154</v>
      </c>
      <c r="F874" s="747" t="s">
        <v>2155</v>
      </c>
    </row>
    <row r="875" spans="1:6">
      <c r="A875" s="747" t="s">
        <v>661</v>
      </c>
      <c r="B875" s="747" t="s">
        <v>2156</v>
      </c>
      <c r="C875" s="747" t="s">
        <v>2157</v>
      </c>
      <c r="D875" s="747" t="s">
        <v>664</v>
      </c>
      <c r="E875" s="747" t="s">
        <v>79</v>
      </c>
      <c r="F875" s="747" t="s">
        <v>79</v>
      </c>
    </row>
    <row r="876" spans="1:6">
      <c r="A876" s="747"/>
      <c r="B876" s="747"/>
      <c r="C876" s="747"/>
      <c r="D876" s="747" t="s">
        <v>2158</v>
      </c>
      <c r="E876" s="747" t="s">
        <v>2159</v>
      </c>
      <c r="F876" s="747" t="s">
        <v>2160</v>
      </c>
    </row>
    <row r="877" spans="1:6">
      <c r="A877" s="747" t="s">
        <v>667</v>
      </c>
      <c r="B877" s="747" t="s">
        <v>2161</v>
      </c>
      <c r="C877" s="747" t="s">
        <v>640</v>
      </c>
      <c r="D877" s="747"/>
      <c r="E877" s="747"/>
      <c r="F877" s="747"/>
    </row>
    <row r="878" spans="1:6">
      <c r="A878" s="747" t="s">
        <v>669</v>
      </c>
      <c r="B878" s="747" t="s">
        <v>2162</v>
      </c>
      <c r="C878" s="747" t="s">
        <v>640</v>
      </c>
      <c r="D878" s="747"/>
      <c r="E878" s="747"/>
      <c r="F878" s="747"/>
    </row>
    <row r="879" spans="1:6">
      <c r="A879" s="747" t="s">
        <v>669</v>
      </c>
      <c r="B879" s="747" t="s">
        <v>751</v>
      </c>
      <c r="C879" s="747" t="s">
        <v>2163</v>
      </c>
      <c r="D879" s="747"/>
      <c r="E879" s="747"/>
      <c r="F879" s="747"/>
    </row>
    <row r="880" spans="1:6">
      <c r="A880" s="747"/>
      <c r="B880" s="747"/>
      <c r="C880" s="747"/>
      <c r="D880" s="747" t="s">
        <v>2164</v>
      </c>
      <c r="E880" s="747" t="s">
        <v>2165</v>
      </c>
      <c r="F880" s="747" t="s">
        <v>2166</v>
      </c>
    </row>
    <row r="881" spans="1:6">
      <c r="A881" s="747" t="s">
        <v>661</v>
      </c>
      <c r="B881" s="747" t="s">
        <v>2167</v>
      </c>
      <c r="C881" s="747" t="s">
        <v>2168</v>
      </c>
      <c r="D881" s="747" t="s">
        <v>664</v>
      </c>
      <c r="E881" s="747" t="s">
        <v>79</v>
      </c>
      <c r="F881" s="747" t="s">
        <v>79</v>
      </c>
    </row>
    <row r="882" spans="1:6">
      <c r="A882" s="747"/>
      <c r="B882" s="747"/>
      <c r="C882" s="747"/>
      <c r="D882" s="747" t="s">
        <v>2169</v>
      </c>
      <c r="E882" s="747" t="s">
        <v>2170</v>
      </c>
      <c r="F882" s="747" t="s">
        <v>2171</v>
      </c>
    </row>
    <row r="883" spans="1:6">
      <c r="A883" s="747" t="s">
        <v>667</v>
      </c>
      <c r="B883" s="747" t="s">
        <v>2172</v>
      </c>
      <c r="C883" s="747" t="s">
        <v>640</v>
      </c>
      <c r="D883" s="747"/>
      <c r="E883" s="747"/>
      <c r="F883" s="747"/>
    </row>
    <row r="884" spans="1:6">
      <c r="A884" s="747" t="s">
        <v>669</v>
      </c>
      <c r="B884" s="747" t="s">
        <v>2173</v>
      </c>
      <c r="C884" s="747" t="s">
        <v>640</v>
      </c>
      <c r="D884" s="747"/>
      <c r="E884" s="747"/>
      <c r="F884" s="747"/>
    </row>
    <row r="885" spans="1:6">
      <c r="A885" s="747" t="s">
        <v>669</v>
      </c>
      <c r="B885" s="747" t="s">
        <v>1974</v>
      </c>
      <c r="C885" s="747" t="s">
        <v>2174</v>
      </c>
      <c r="D885" s="747"/>
      <c r="E885" s="747"/>
      <c r="F885" s="747"/>
    </row>
    <row r="886" spans="1:6">
      <c r="A886" s="747"/>
      <c r="B886" s="747"/>
      <c r="C886" s="747"/>
      <c r="D886" s="747" t="s">
        <v>2175</v>
      </c>
      <c r="E886" s="747" t="s">
        <v>2176</v>
      </c>
      <c r="F886" s="747" t="s">
        <v>2177</v>
      </c>
    </row>
    <row r="887" spans="1:6">
      <c r="A887" s="747" t="s">
        <v>661</v>
      </c>
      <c r="B887" s="747" t="s">
        <v>2178</v>
      </c>
      <c r="C887" s="747" t="s">
        <v>2179</v>
      </c>
      <c r="D887" s="747" t="s">
        <v>664</v>
      </c>
      <c r="E887" s="747" t="s">
        <v>79</v>
      </c>
      <c r="F887" s="747" t="s">
        <v>79</v>
      </c>
    </row>
    <row r="888" spans="1:6">
      <c r="A888" s="747"/>
      <c r="B888" s="747"/>
      <c r="C888" s="747"/>
      <c r="D888" s="747" t="s">
        <v>2180</v>
      </c>
      <c r="E888" s="747" t="s">
        <v>2181</v>
      </c>
      <c r="F888" s="747" t="s">
        <v>2182</v>
      </c>
    </row>
    <row r="889" spans="1:6">
      <c r="A889" s="747" t="s">
        <v>667</v>
      </c>
      <c r="B889" s="747" t="s">
        <v>2183</v>
      </c>
      <c r="C889" s="747" t="s">
        <v>640</v>
      </c>
      <c r="D889" s="747"/>
      <c r="E889" s="747"/>
      <c r="F889" s="747"/>
    </row>
    <row r="890" spans="1:6">
      <c r="A890" s="747" t="s">
        <v>669</v>
      </c>
      <c r="B890" s="747" t="s">
        <v>2184</v>
      </c>
      <c r="C890" s="747" t="s">
        <v>640</v>
      </c>
      <c r="D890" s="747"/>
      <c r="E890" s="747"/>
      <c r="F890" s="747"/>
    </row>
    <row r="891" spans="1:6">
      <c r="A891" s="747" t="s">
        <v>669</v>
      </c>
      <c r="B891" s="747" t="s">
        <v>2185</v>
      </c>
      <c r="C891" s="747" t="s">
        <v>2186</v>
      </c>
      <c r="D891" s="747"/>
      <c r="E891" s="747"/>
      <c r="F891" s="747"/>
    </row>
    <row r="892" spans="1:6">
      <c r="A892" s="747"/>
      <c r="B892" s="747"/>
      <c r="C892" s="747"/>
      <c r="D892" s="747" t="s">
        <v>2187</v>
      </c>
      <c r="E892" s="747" t="s">
        <v>2188</v>
      </c>
      <c r="F892" s="747" t="s">
        <v>2189</v>
      </c>
    </row>
    <row r="893" spans="1:6">
      <c r="A893" s="747" t="s">
        <v>661</v>
      </c>
      <c r="B893" s="747" t="s">
        <v>2190</v>
      </c>
      <c r="C893" s="747" t="s">
        <v>2191</v>
      </c>
      <c r="D893" s="747" t="s">
        <v>664</v>
      </c>
      <c r="E893" s="747" t="s">
        <v>79</v>
      </c>
      <c r="F893" s="747" t="s">
        <v>79</v>
      </c>
    </row>
    <row r="894" spans="1:6">
      <c r="A894" s="747"/>
      <c r="B894" s="747"/>
      <c r="C894" s="747"/>
      <c r="D894" s="747" t="s">
        <v>2192</v>
      </c>
      <c r="E894" s="747" t="s">
        <v>2193</v>
      </c>
      <c r="F894" s="747" t="s">
        <v>2194</v>
      </c>
    </row>
    <row r="895" spans="1:6">
      <c r="A895" s="747" t="s">
        <v>667</v>
      </c>
      <c r="B895" s="747" t="s">
        <v>2195</v>
      </c>
      <c r="C895" s="747" t="s">
        <v>640</v>
      </c>
      <c r="D895" s="747"/>
      <c r="E895" s="747"/>
      <c r="F895" s="747"/>
    </row>
    <row r="896" spans="1:6">
      <c r="A896" s="747" t="s">
        <v>669</v>
      </c>
      <c r="B896" s="747" t="s">
        <v>2196</v>
      </c>
      <c r="C896" s="747" t="s">
        <v>640</v>
      </c>
      <c r="D896" s="747"/>
      <c r="E896" s="747"/>
      <c r="F896" s="747"/>
    </row>
    <row r="897" spans="1:6">
      <c r="A897" s="747" t="s">
        <v>669</v>
      </c>
      <c r="B897" s="747" t="s">
        <v>761</v>
      </c>
      <c r="C897" s="747" t="s">
        <v>2197</v>
      </c>
      <c r="D897" s="747"/>
      <c r="E897" s="747"/>
      <c r="F897" s="747"/>
    </row>
    <row r="898" spans="1:6">
      <c r="A898" s="747"/>
      <c r="B898" s="747"/>
      <c r="C898" s="747"/>
      <c r="D898" s="747" t="s">
        <v>2198</v>
      </c>
      <c r="E898" s="747" t="s">
        <v>2199</v>
      </c>
      <c r="F898" s="747" t="s">
        <v>2200</v>
      </c>
    </row>
    <row r="899" spans="1:6">
      <c r="A899" s="747" t="s">
        <v>661</v>
      </c>
      <c r="B899" s="747" t="s">
        <v>2201</v>
      </c>
      <c r="C899" s="747" t="s">
        <v>2202</v>
      </c>
      <c r="D899" s="747" t="s">
        <v>664</v>
      </c>
      <c r="E899" s="747" t="s">
        <v>79</v>
      </c>
      <c r="F899" s="747" t="s">
        <v>79</v>
      </c>
    </row>
    <row r="900" spans="1:6">
      <c r="A900" s="747"/>
      <c r="B900" s="747"/>
      <c r="C900" s="747"/>
      <c r="D900" s="747" t="s">
        <v>2203</v>
      </c>
      <c r="E900" s="747" t="s">
        <v>2204</v>
      </c>
      <c r="F900" s="747" t="s">
        <v>2205</v>
      </c>
    </row>
    <row r="901" spans="1:6">
      <c r="A901" s="747" t="s">
        <v>667</v>
      </c>
      <c r="B901" s="747" t="s">
        <v>2206</v>
      </c>
      <c r="C901" s="747" t="s">
        <v>640</v>
      </c>
      <c r="D901" s="747"/>
      <c r="E901" s="747"/>
      <c r="F901" s="747"/>
    </row>
    <row r="902" spans="1:6">
      <c r="A902" s="747" t="s">
        <v>669</v>
      </c>
      <c r="B902" s="747" t="s">
        <v>2207</v>
      </c>
      <c r="C902" s="747" t="s">
        <v>640</v>
      </c>
      <c r="D902" s="747"/>
      <c r="E902" s="747"/>
      <c r="F902" s="747"/>
    </row>
    <row r="903" spans="1:6">
      <c r="A903" s="747" t="s">
        <v>669</v>
      </c>
      <c r="B903" s="747" t="s">
        <v>2208</v>
      </c>
      <c r="C903" s="747" t="s">
        <v>2209</v>
      </c>
      <c r="D903" s="747"/>
      <c r="E903" s="747"/>
      <c r="F903" s="747"/>
    </row>
    <row r="904" spans="1:6">
      <c r="A904" s="747"/>
      <c r="B904" s="747"/>
      <c r="C904" s="747"/>
      <c r="D904" s="747" t="s">
        <v>2210</v>
      </c>
      <c r="E904" s="747" t="s">
        <v>2211</v>
      </c>
      <c r="F904" s="747" t="s">
        <v>2212</v>
      </c>
    </row>
    <row r="905" spans="1:6">
      <c r="A905" s="747" t="s">
        <v>661</v>
      </c>
      <c r="B905" s="747" t="s">
        <v>2213</v>
      </c>
      <c r="C905" s="747" t="s">
        <v>2214</v>
      </c>
      <c r="D905" s="747" t="s">
        <v>664</v>
      </c>
      <c r="E905" s="747" t="s">
        <v>79</v>
      </c>
      <c r="F905" s="747" t="s">
        <v>79</v>
      </c>
    </row>
    <row r="906" spans="1:6">
      <c r="A906" s="747"/>
      <c r="B906" s="747"/>
      <c r="C906" s="747"/>
      <c r="D906" s="747" t="s">
        <v>2215</v>
      </c>
      <c r="E906" s="747" t="s">
        <v>2216</v>
      </c>
      <c r="F906" s="747" t="s">
        <v>2217</v>
      </c>
    </row>
    <row r="907" spans="1:6">
      <c r="A907" s="747" t="s">
        <v>667</v>
      </c>
      <c r="B907" s="747" t="s">
        <v>2218</v>
      </c>
      <c r="C907" s="747" t="s">
        <v>640</v>
      </c>
      <c r="D907" s="747"/>
      <c r="E907" s="747"/>
      <c r="F907" s="747"/>
    </row>
    <row r="908" spans="1:6">
      <c r="A908" s="747" t="s">
        <v>669</v>
      </c>
      <c r="B908" s="747" t="s">
        <v>2219</v>
      </c>
      <c r="C908" s="747" t="s">
        <v>640</v>
      </c>
      <c r="D908" s="747"/>
      <c r="E908" s="747"/>
      <c r="F908" s="747"/>
    </row>
    <row r="909" spans="1:6">
      <c r="A909" s="747" t="s">
        <v>669</v>
      </c>
      <c r="B909" s="747" t="s">
        <v>2220</v>
      </c>
      <c r="C909" s="747" t="s">
        <v>2221</v>
      </c>
      <c r="D909" s="747"/>
      <c r="E909" s="747"/>
      <c r="F909" s="747"/>
    </row>
    <row r="910" spans="1:6">
      <c r="A910" s="747"/>
      <c r="B910" s="747"/>
      <c r="C910" s="747"/>
      <c r="D910" s="747" t="s">
        <v>2222</v>
      </c>
      <c r="E910" s="747" t="s">
        <v>2223</v>
      </c>
      <c r="F910" s="747" t="s">
        <v>2224</v>
      </c>
    </row>
    <row r="911" spans="1:6">
      <c r="A911" s="747" t="s">
        <v>661</v>
      </c>
      <c r="B911" s="747" t="s">
        <v>2225</v>
      </c>
      <c r="C911" s="747" t="s">
        <v>2226</v>
      </c>
      <c r="D911" s="747" t="s">
        <v>664</v>
      </c>
      <c r="E911" s="747" t="s">
        <v>79</v>
      </c>
      <c r="F911" s="747" t="s">
        <v>79</v>
      </c>
    </row>
    <row r="912" spans="1:6">
      <c r="A912" s="747"/>
      <c r="B912" s="747"/>
      <c r="C912" s="747"/>
      <c r="D912" s="747" t="s">
        <v>2227</v>
      </c>
      <c r="E912" s="747" t="s">
        <v>2228</v>
      </c>
      <c r="F912" s="747" t="s">
        <v>2229</v>
      </c>
    </row>
    <row r="913" spans="1:6">
      <c r="A913" s="747" t="s">
        <v>667</v>
      </c>
      <c r="B913" s="747" t="s">
        <v>2230</v>
      </c>
      <c r="C913" s="747" t="s">
        <v>640</v>
      </c>
      <c r="D913" s="747"/>
      <c r="E913" s="747"/>
      <c r="F913" s="747"/>
    </row>
    <row r="914" spans="1:6">
      <c r="A914" s="747" t="s">
        <v>669</v>
      </c>
      <c r="B914" s="747" t="s">
        <v>2231</v>
      </c>
      <c r="C914" s="747" t="s">
        <v>640</v>
      </c>
      <c r="D914" s="747"/>
      <c r="E914" s="747"/>
      <c r="F914" s="747"/>
    </row>
    <row r="915" spans="1:6">
      <c r="A915" s="747" t="s">
        <v>669</v>
      </c>
      <c r="B915" s="747" t="s">
        <v>2232</v>
      </c>
      <c r="C915" s="747" t="s">
        <v>2233</v>
      </c>
      <c r="D915" s="747"/>
      <c r="E915" s="747"/>
      <c r="F915" s="747"/>
    </row>
    <row r="916" spans="1:6">
      <c r="A916" s="747"/>
      <c r="B916" s="747"/>
      <c r="C916" s="747"/>
      <c r="D916" s="747" t="s">
        <v>2234</v>
      </c>
      <c r="E916" s="747" t="s">
        <v>2235</v>
      </c>
      <c r="F916" s="747" t="s">
        <v>2236</v>
      </c>
    </row>
    <row r="917" spans="1:6">
      <c r="A917" s="747" t="s">
        <v>661</v>
      </c>
      <c r="B917" s="747" t="s">
        <v>2237</v>
      </c>
      <c r="C917" s="747" t="s">
        <v>2238</v>
      </c>
      <c r="D917" s="747" t="s">
        <v>664</v>
      </c>
      <c r="E917" s="747" t="s">
        <v>79</v>
      </c>
      <c r="F917" s="747" t="s">
        <v>79</v>
      </c>
    </row>
    <row r="918" spans="1:6">
      <c r="A918" s="747"/>
      <c r="B918" s="747"/>
      <c r="C918" s="747"/>
      <c r="D918" s="747" t="s">
        <v>2239</v>
      </c>
      <c r="E918" s="747" t="s">
        <v>2240</v>
      </c>
      <c r="F918" s="747" t="s">
        <v>2241</v>
      </c>
    </row>
    <row r="919" spans="1:6">
      <c r="A919" s="747" t="s">
        <v>667</v>
      </c>
      <c r="B919" s="747" t="s">
        <v>2242</v>
      </c>
      <c r="C919" s="747" t="s">
        <v>640</v>
      </c>
      <c r="D919" s="747"/>
      <c r="E919" s="747"/>
      <c r="F919" s="747"/>
    </row>
    <row r="920" spans="1:6">
      <c r="A920" s="747" t="s">
        <v>669</v>
      </c>
      <c r="B920" s="747" t="s">
        <v>2243</v>
      </c>
      <c r="C920" s="747" t="s">
        <v>640</v>
      </c>
      <c r="D920" s="747"/>
      <c r="E920" s="747"/>
      <c r="F920" s="747"/>
    </row>
    <row r="921" spans="1:6">
      <c r="A921" s="747" t="s">
        <v>669</v>
      </c>
      <c r="B921" s="747" t="s">
        <v>731</v>
      </c>
      <c r="C921" s="747" t="s">
        <v>2244</v>
      </c>
      <c r="D921" s="747"/>
      <c r="E921" s="747"/>
      <c r="F921" s="747"/>
    </row>
    <row r="922" spans="1:6">
      <c r="A922" s="747"/>
      <c r="B922" s="747"/>
      <c r="C922" s="747"/>
      <c r="D922" s="747" t="s">
        <v>2245</v>
      </c>
      <c r="E922" s="747" t="s">
        <v>2246</v>
      </c>
      <c r="F922" s="747" t="s">
        <v>2247</v>
      </c>
    </row>
    <row r="923" spans="1:6">
      <c r="A923" s="747" t="s">
        <v>661</v>
      </c>
      <c r="B923" s="747" t="s">
        <v>2248</v>
      </c>
      <c r="C923" s="747" t="s">
        <v>2249</v>
      </c>
      <c r="D923" s="747" t="s">
        <v>664</v>
      </c>
      <c r="E923" s="747" t="s">
        <v>79</v>
      </c>
      <c r="F923" s="747" t="s">
        <v>79</v>
      </c>
    </row>
    <row r="924" spans="1:6">
      <c r="A924" s="747"/>
      <c r="B924" s="747"/>
      <c r="C924" s="747"/>
      <c r="D924" s="747" t="s">
        <v>2250</v>
      </c>
      <c r="E924" s="747" t="s">
        <v>2251</v>
      </c>
      <c r="F924" s="747" t="s">
        <v>2252</v>
      </c>
    </row>
    <row r="925" spans="1:6">
      <c r="A925" s="747" t="s">
        <v>667</v>
      </c>
      <c r="B925" s="747" t="s">
        <v>2253</v>
      </c>
      <c r="C925" s="747" t="s">
        <v>640</v>
      </c>
      <c r="D925" s="747"/>
      <c r="E925" s="747"/>
      <c r="F925" s="747"/>
    </row>
    <row r="926" spans="1:6">
      <c r="A926" s="747" t="s">
        <v>669</v>
      </c>
      <c r="B926" s="747" t="s">
        <v>2254</v>
      </c>
      <c r="C926" s="747" t="s">
        <v>640</v>
      </c>
      <c r="D926" s="747"/>
      <c r="E926" s="747"/>
      <c r="F926" s="747"/>
    </row>
    <row r="927" spans="1:6">
      <c r="A927" s="747" t="s">
        <v>669</v>
      </c>
      <c r="B927" s="747" t="s">
        <v>2255</v>
      </c>
      <c r="C927" s="747" t="s">
        <v>2256</v>
      </c>
      <c r="D927" s="747"/>
      <c r="E927" s="747"/>
      <c r="F927" s="747"/>
    </row>
    <row r="928" spans="1:6">
      <c r="A928" s="747"/>
      <c r="B928" s="747"/>
      <c r="C928" s="747"/>
      <c r="D928" s="747" t="s">
        <v>2257</v>
      </c>
      <c r="E928" s="747" t="s">
        <v>2258</v>
      </c>
      <c r="F928" s="747" t="s">
        <v>2259</v>
      </c>
    </row>
    <row r="929" spans="1:6">
      <c r="A929" s="747" t="s">
        <v>661</v>
      </c>
      <c r="B929" s="747" t="s">
        <v>2260</v>
      </c>
      <c r="C929" s="747" t="s">
        <v>2261</v>
      </c>
      <c r="D929" s="747" t="s">
        <v>664</v>
      </c>
      <c r="E929" s="747" t="s">
        <v>79</v>
      </c>
      <c r="F929" s="747" t="s">
        <v>79</v>
      </c>
    </row>
    <row r="930" spans="1:6">
      <c r="A930" s="747"/>
      <c r="B930" s="747"/>
      <c r="C930" s="747"/>
      <c r="D930" s="747" t="s">
        <v>2262</v>
      </c>
      <c r="E930" s="747" t="s">
        <v>2263</v>
      </c>
      <c r="F930" s="747" t="s">
        <v>2264</v>
      </c>
    </row>
    <row r="931" spans="1:6">
      <c r="A931" s="747" t="s">
        <v>667</v>
      </c>
      <c r="B931" s="747" t="s">
        <v>2265</v>
      </c>
      <c r="C931" s="747" t="s">
        <v>640</v>
      </c>
      <c r="D931" s="747"/>
      <c r="E931" s="747"/>
      <c r="F931" s="747"/>
    </row>
    <row r="932" spans="1:6">
      <c r="A932" s="747" t="s">
        <v>669</v>
      </c>
      <c r="B932" s="747" t="s">
        <v>2266</v>
      </c>
      <c r="C932" s="747" t="s">
        <v>640</v>
      </c>
      <c r="D932" s="747"/>
      <c r="E932" s="747"/>
      <c r="F932" s="747"/>
    </row>
    <row r="933" spans="1:6">
      <c r="A933" s="747" t="s">
        <v>669</v>
      </c>
      <c r="B933" s="747" t="s">
        <v>731</v>
      </c>
      <c r="C933" s="747" t="s">
        <v>2267</v>
      </c>
      <c r="D933" s="747"/>
      <c r="E933" s="747"/>
      <c r="F933" s="747"/>
    </row>
    <row r="934" spans="1:6">
      <c r="A934" s="747"/>
      <c r="B934" s="747"/>
      <c r="C934" s="747"/>
      <c r="D934" s="747" t="s">
        <v>2268</v>
      </c>
      <c r="E934" s="747" t="s">
        <v>2269</v>
      </c>
      <c r="F934" s="747" t="s">
        <v>2270</v>
      </c>
    </row>
    <row r="935" spans="1:6">
      <c r="A935" s="747" t="s">
        <v>661</v>
      </c>
      <c r="B935" s="747" t="s">
        <v>2271</v>
      </c>
      <c r="C935" s="747" t="s">
        <v>2272</v>
      </c>
      <c r="D935" s="747" t="s">
        <v>664</v>
      </c>
      <c r="E935" s="747" t="s">
        <v>79</v>
      </c>
      <c r="F935" s="747" t="s">
        <v>79</v>
      </c>
    </row>
    <row r="936" spans="1:6">
      <c r="A936" s="747"/>
      <c r="B936" s="747"/>
      <c r="C936" s="747"/>
      <c r="D936" s="747" t="s">
        <v>2273</v>
      </c>
      <c r="E936" s="747" t="s">
        <v>2274</v>
      </c>
      <c r="F936" s="747" t="s">
        <v>2275</v>
      </c>
    </row>
    <row r="937" spans="1:6">
      <c r="A937" s="747" t="s">
        <v>667</v>
      </c>
      <c r="B937" s="747" t="s">
        <v>2276</v>
      </c>
      <c r="C937" s="747" t="s">
        <v>640</v>
      </c>
      <c r="D937" s="747"/>
      <c r="E937" s="747"/>
      <c r="F937" s="747"/>
    </row>
    <row r="938" spans="1:6">
      <c r="A938" s="747" t="s">
        <v>669</v>
      </c>
      <c r="B938" s="747" t="s">
        <v>2277</v>
      </c>
      <c r="C938" s="747" t="s">
        <v>640</v>
      </c>
      <c r="D938" s="747"/>
      <c r="E938" s="747"/>
      <c r="F938" s="747"/>
    </row>
    <row r="939" spans="1:6">
      <c r="A939" s="747" t="s">
        <v>669</v>
      </c>
      <c r="B939" s="747" t="s">
        <v>780</v>
      </c>
      <c r="C939" s="747" t="s">
        <v>2278</v>
      </c>
      <c r="D939" s="747"/>
      <c r="E939" s="747"/>
      <c r="F939" s="747"/>
    </row>
    <row r="940" spans="1:6">
      <c r="A940" s="747"/>
      <c r="B940" s="747"/>
      <c r="C940" s="747"/>
      <c r="D940" s="747" t="s">
        <v>2279</v>
      </c>
      <c r="E940" s="747" t="s">
        <v>2280</v>
      </c>
      <c r="F940" s="747" t="s">
        <v>2281</v>
      </c>
    </row>
    <row r="941" spans="1:6">
      <c r="A941" s="747" t="s">
        <v>661</v>
      </c>
      <c r="B941" s="747" t="s">
        <v>2282</v>
      </c>
      <c r="C941" s="747" t="s">
        <v>2283</v>
      </c>
      <c r="D941" s="747" t="s">
        <v>664</v>
      </c>
      <c r="E941" s="747" t="s">
        <v>79</v>
      </c>
      <c r="F941" s="747" t="s">
        <v>79</v>
      </c>
    </row>
    <row r="942" spans="1:6">
      <c r="A942" s="747"/>
      <c r="B942" s="747"/>
      <c r="C942" s="747"/>
      <c r="D942" s="747" t="s">
        <v>2284</v>
      </c>
      <c r="E942" s="747" t="s">
        <v>2285</v>
      </c>
      <c r="F942" s="747" t="s">
        <v>2286</v>
      </c>
    </row>
    <row r="943" spans="1:6">
      <c r="A943" s="747" t="s">
        <v>667</v>
      </c>
      <c r="B943" s="747" t="s">
        <v>2287</v>
      </c>
      <c r="C943" s="747" t="s">
        <v>640</v>
      </c>
      <c r="D943" s="747"/>
      <c r="E943" s="747"/>
      <c r="F943" s="747"/>
    </row>
    <row r="944" spans="1:6">
      <c r="A944" s="747" t="s">
        <v>669</v>
      </c>
      <c r="B944" s="747" t="s">
        <v>2288</v>
      </c>
      <c r="C944" s="747" t="s">
        <v>640</v>
      </c>
      <c r="D944" s="747"/>
      <c r="E944" s="747"/>
      <c r="F944" s="747"/>
    </row>
    <row r="945" spans="1:6">
      <c r="A945" s="747" t="s">
        <v>669</v>
      </c>
      <c r="B945" s="747" t="s">
        <v>1249</v>
      </c>
      <c r="C945" s="747" t="s">
        <v>2289</v>
      </c>
      <c r="D945" s="747"/>
      <c r="E945" s="747"/>
      <c r="F945" s="747"/>
    </row>
    <row r="946" spans="1:6">
      <c r="A946" s="747"/>
      <c r="B946" s="747"/>
      <c r="C946" s="747"/>
      <c r="D946" s="747" t="s">
        <v>2290</v>
      </c>
      <c r="E946" s="747" t="s">
        <v>2291</v>
      </c>
      <c r="F946" s="747" t="s">
        <v>2292</v>
      </c>
    </row>
    <row r="947" spans="1:6">
      <c r="A947" s="747" t="s">
        <v>661</v>
      </c>
      <c r="B947" s="747" t="s">
        <v>2293</v>
      </c>
      <c r="C947" s="747" t="s">
        <v>2294</v>
      </c>
      <c r="D947" s="747" t="s">
        <v>664</v>
      </c>
      <c r="E947" s="747" t="s">
        <v>79</v>
      </c>
      <c r="F947" s="747" t="s">
        <v>79</v>
      </c>
    </row>
    <row r="948" spans="1:6">
      <c r="A948" s="747"/>
      <c r="B948" s="747"/>
      <c r="C948" s="747"/>
      <c r="D948" s="747" t="s">
        <v>2295</v>
      </c>
      <c r="E948" s="747" t="s">
        <v>2296</v>
      </c>
      <c r="F948" s="747" t="s">
        <v>2297</v>
      </c>
    </row>
    <row r="949" spans="1:6">
      <c r="A949" s="747" t="s">
        <v>667</v>
      </c>
      <c r="B949" s="747" t="s">
        <v>2298</v>
      </c>
      <c r="C949" s="747" t="s">
        <v>640</v>
      </c>
      <c r="D949" s="747"/>
      <c r="E949" s="747"/>
      <c r="F949" s="747"/>
    </row>
    <row r="950" spans="1:6">
      <c r="A950" s="747" t="s">
        <v>669</v>
      </c>
      <c r="B950" s="747" t="s">
        <v>2299</v>
      </c>
      <c r="C950" s="747" t="s">
        <v>640</v>
      </c>
      <c r="D950" s="747"/>
      <c r="E950" s="747"/>
      <c r="F950" s="747"/>
    </row>
    <row r="951" spans="1:6">
      <c r="A951" s="747" t="s">
        <v>669</v>
      </c>
      <c r="B951" s="747" t="s">
        <v>731</v>
      </c>
      <c r="C951" s="747" t="s">
        <v>2300</v>
      </c>
      <c r="D951" s="747"/>
      <c r="E951" s="747"/>
      <c r="F951" s="747"/>
    </row>
    <row r="952" spans="1:6">
      <c r="A952" s="747"/>
      <c r="B952" s="747"/>
      <c r="C952" s="747"/>
      <c r="D952" s="747" t="s">
        <v>2301</v>
      </c>
      <c r="E952" s="747" t="s">
        <v>2302</v>
      </c>
      <c r="F952" s="747" t="s">
        <v>2303</v>
      </c>
    </row>
    <row r="953" spans="1:6">
      <c r="A953" s="747" t="s">
        <v>661</v>
      </c>
      <c r="B953" s="747" t="s">
        <v>2304</v>
      </c>
      <c r="C953" s="747" t="s">
        <v>2305</v>
      </c>
      <c r="D953" s="747" t="s">
        <v>664</v>
      </c>
      <c r="E953" s="747" t="s">
        <v>79</v>
      </c>
      <c r="F953" s="747" t="s">
        <v>79</v>
      </c>
    </row>
    <row r="954" spans="1:6">
      <c r="A954" s="747"/>
      <c r="B954" s="747"/>
      <c r="C954" s="747"/>
      <c r="D954" s="747" t="s">
        <v>2306</v>
      </c>
      <c r="E954" s="747" t="s">
        <v>2307</v>
      </c>
      <c r="F954" s="747" t="s">
        <v>2308</v>
      </c>
    </row>
    <row r="955" spans="1:6">
      <c r="A955" s="747" t="s">
        <v>667</v>
      </c>
      <c r="B955" s="747" t="s">
        <v>2309</v>
      </c>
      <c r="C955" s="747" t="s">
        <v>640</v>
      </c>
      <c r="D955" s="747"/>
      <c r="E955" s="747"/>
      <c r="F955" s="747"/>
    </row>
    <row r="956" spans="1:6">
      <c r="A956" s="747" t="s">
        <v>669</v>
      </c>
      <c r="B956" s="747" t="s">
        <v>2310</v>
      </c>
      <c r="C956" s="747" t="s">
        <v>640</v>
      </c>
      <c r="D956" s="747"/>
      <c r="E956" s="747"/>
      <c r="F956" s="747"/>
    </row>
    <row r="957" spans="1:6">
      <c r="A957" s="747" t="s">
        <v>669</v>
      </c>
      <c r="B957" s="747" t="s">
        <v>1249</v>
      </c>
      <c r="C957" s="747" t="s">
        <v>2311</v>
      </c>
      <c r="D957" s="747"/>
      <c r="E957" s="747"/>
      <c r="F957" s="747"/>
    </row>
    <row r="958" spans="1:6">
      <c r="A958" s="747"/>
      <c r="B958" s="747"/>
      <c r="C958" s="747"/>
      <c r="D958" s="747" t="s">
        <v>2312</v>
      </c>
      <c r="E958" s="747" t="s">
        <v>2313</v>
      </c>
      <c r="F958" s="747" t="s">
        <v>2314</v>
      </c>
    </row>
    <row r="959" spans="1:6">
      <c r="A959" s="747" t="s">
        <v>661</v>
      </c>
      <c r="B959" s="747" t="s">
        <v>2315</v>
      </c>
      <c r="C959" s="747" t="s">
        <v>2316</v>
      </c>
      <c r="D959" s="747" t="s">
        <v>664</v>
      </c>
      <c r="E959" s="747" t="s">
        <v>79</v>
      </c>
      <c r="F959" s="747" t="s">
        <v>79</v>
      </c>
    </row>
    <row r="960" spans="1:6">
      <c r="A960" s="747"/>
      <c r="B960" s="747"/>
      <c r="C960" s="747"/>
      <c r="D960" s="747" t="s">
        <v>2317</v>
      </c>
      <c r="E960" s="747" t="s">
        <v>2318</v>
      </c>
      <c r="F960" s="747" t="s">
        <v>2319</v>
      </c>
    </row>
    <row r="961" spans="1:6">
      <c r="A961" s="747" t="s">
        <v>667</v>
      </c>
      <c r="B961" s="747" t="s">
        <v>2320</v>
      </c>
      <c r="C961" s="747" t="s">
        <v>640</v>
      </c>
      <c r="D961" s="747"/>
      <c r="E961" s="747"/>
      <c r="F961" s="747"/>
    </row>
    <row r="962" spans="1:6">
      <c r="A962" s="747" t="s">
        <v>669</v>
      </c>
      <c r="B962" s="747" t="s">
        <v>2321</v>
      </c>
      <c r="C962" s="747" t="s">
        <v>640</v>
      </c>
      <c r="D962" s="747"/>
      <c r="E962" s="747"/>
      <c r="F962" s="747"/>
    </row>
    <row r="963" spans="1:6">
      <c r="A963" s="747" t="s">
        <v>669</v>
      </c>
      <c r="B963" s="747" t="s">
        <v>2322</v>
      </c>
      <c r="C963" s="747" t="s">
        <v>2323</v>
      </c>
      <c r="D963" s="747"/>
      <c r="E963" s="747"/>
      <c r="F963" s="747"/>
    </row>
    <row r="964" spans="1:6">
      <c r="A964" s="747"/>
      <c r="B964" s="747"/>
      <c r="C964" s="747"/>
      <c r="D964" s="747" t="s">
        <v>2324</v>
      </c>
      <c r="E964" s="747" t="s">
        <v>2325</v>
      </c>
      <c r="F964" s="747" t="s">
        <v>2326</v>
      </c>
    </row>
    <row r="965" spans="1:6">
      <c r="A965" s="747" t="s">
        <v>661</v>
      </c>
      <c r="B965" s="747" t="s">
        <v>2327</v>
      </c>
      <c r="C965" s="747" t="s">
        <v>2328</v>
      </c>
      <c r="D965" s="747" t="s">
        <v>664</v>
      </c>
      <c r="E965" s="747" t="s">
        <v>79</v>
      </c>
      <c r="F965" s="747" t="s">
        <v>79</v>
      </c>
    </row>
    <row r="966" spans="1:6">
      <c r="A966" s="747"/>
      <c r="B966" s="747"/>
      <c r="C966" s="747"/>
      <c r="D966" s="747" t="s">
        <v>2329</v>
      </c>
      <c r="E966" s="747" t="s">
        <v>2330</v>
      </c>
      <c r="F966" s="747" t="s">
        <v>2331</v>
      </c>
    </row>
    <row r="967" spans="1:6">
      <c r="A967" s="747" t="s">
        <v>667</v>
      </c>
      <c r="B967" s="747" t="s">
        <v>2332</v>
      </c>
      <c r="C967" s="747" t="s">
        <v>640</v>
      </c>
      <c r="D967" s="747"/>
      <c r="E967" s="747"/>
      <c r="F967" s="747"/>
    </row>
    <row r="968" spans="1:6">
      <c r="A968" s="747" t="s">
        <v>669</v>
      </c>
      <c r="B968" s="747" t="s">
        <v>2333</v>
      </c>
      <c r="C968" s="747" t="s">
        <v>640</v>
      </c>
      <c r="D968" s="747"/>
      <c r="E968" s="747"/>
      <c r="F968" s="747"/>
    </row>
    <row r="969" spans="1:6">
      <c r="A969" s="747" t="s">
        <v>669</v>
      </c>
      <c r="B969" s="747" t="s">
        <v>681</v>
      </c>
      <c r="C969" s="747" t="s">
        <v>2334</v>
      </c>
      <c r="D969" s="747"/>
      <c r="E969" s="747"/>
      <c r="F969" s="747"/>
    </row>
    <row r="970" spans="1:6">
      <c r="A970" s="747"/>
      <c r="B970" s="747"/>
      <c r="C970" s="747"/>
      <c r="D970" s="747" t="s">
        <v>2335</v>
      </c>
      <c r="E970" s="747" t="s">
        <v>2336</v>
      </c>
      <c r="F970" s="747" t="s">
        <v>2337</v>
      </c>
    </row>
    <row r="971" spans="1:6">
      <c r="A971" s="747" t="s">
        <v>661</v>
      </c>
      <c r="B971" s="747" t="s">
        <v>2338</v>
      </c>
      <c r="C971" s="747" t="s">
        <v>2339</v>
      </c>
      <c r="D971" s="747" t="s">
        <v>664</v>
      </c>
      <c r="E971" s="747" t="s">
        <v>79</v>
      </c>
      <c r="F971" s="747" t="s">
        <v>79</v>
      </c>
    </row>
    <row r="972" spans="1:6">
      <c r="A972" s="747"/>
      <c r="B972" s="747"/>
      <c r="C972" s="747"/>
      <c r="D972" s="747" t="s">
        <v>2340</v>
      </c>
      <c r="E972" s="747" t="s">
        <v>2341</v>
      </c>
      <c r="F972" s="747" t="s">
        <v>2342</v>
      </c>
    </row>
    <row r="973" spans="1:6">
      <c r="A973" s="1316" t="s">
        <v>2343</v>
      </c>
      <c r="B973" s="1316"/>
      <c r="C973" s="1316"/>
      <c r="D973" s="1316"/>
      <c r="E973" s="1316"/>
      <c r="F973" s="1316"/>
    </row>
    <row r="974" spans="1:6">
      <c r="A974" s="745"/>
      <c r="B974" s="745"/>
      <c r="C974" s="745"/>
      <c r="D974" s="745"/>
      <c r="E974" s="745"/>
      <c r="F974" s="745"/>
    </row>
    <row r="975" spans="1:6">
      <c r="A975" s="1316" t="s">
        <v>3027</v>
      </c>
      <c r="B975" s="1316"/>
      <c r="C975" s="1316"/>
      <c r="D975" s="1316"/>
      <c r="E975" s="1316"/>
      <c r="F975" s="1316"/>
    </row>
    <row r="976" spans="1:6">
      <c r="A976" s="748" t="s">
        <v>653</v>
      </c>
      <c r="B976" s="748" t="s">
        <v>654</v>
      </c>
      <c r="C976" s="748" t="s">
        <v>655</v>
      </c>
      <c r="D976" s="748" t="s">
        <v>656</v>
      </c>
      <c r="E976" s="748" t="s">
        <v>657</v>
      </c>
      <c r="F976" s="748" t="s">
        <v>658</v>
      </c>
    </row>
    <row r="977" spans="1:6">
      <c r="A977" s="747"/>
      <c r="B977" s="747"/>
      <c r="C977" s="747"/>
      <c r="D977" s="747" t="s">
        <v>2340</v>
      </c>
      <c r="E977" s="747" t="s">
        <v>2341</v>
      </c>
      <c r="F977" s="747" t="s">
        <v>2342</v>
      </c>
    </row>
    <row r="978" spans="1:6">
      <c r="A978" s="747" t="s">
        <v>661</v>
      </c>
      <c r="B978" s="747" t="s">
        <v>2338</v>
      </c>
      <c r="C978" s="747" t="s">
        <v>2344</v>
      </c>
      <c r="D978" s="747" t="s">
        <v>664</v>
      </c>
      <c r="E978" s="747" t="s">
        <v>79</v>
      </c>
      <c r="F978" s="747" t="s">
        <v>79</v>
      </c>
    </row>
    <row r="979" spans="1:6">
      <c r="A979" s="747"/>
      <c r="B979" s="747"/>
      <c r="C979" s="747"/>
      <c r="D979" s="747" t="s">
        <v>2345</v>
      </c>
      <c r="E979" s="747" t="s">
        <v>2346</v>
      </c>
      <c r="F979" s="747" t="s">
        <v>2347</v>
      </c>
    </row>
    <row r="980" spans="1:6">
      <c r="A980" s="747" t="s">
        <v>667</v>
      </c>
      <c r="B980" s="747" t="s">
        <v>2348</v>
      </c>
      <c r="C980" s="747" t="s">
        <v>640</v>
      </c>
      <c r="D980" s="747"/>
      <c r="E980" s="747"/>
      <c r="F980" s="747"/>
    </row>
    <row r="981" spans="1:6">
      <c r="A981" s="747" t="s">
        <v>669</v>
      </c>
      <c r="B981" s="747" t="s">
        <v>2349</v>
      </c>
      <c r="C981" s="747" t="s">
        <v>640</v>
      </c>
      <c r="D981" s="747"/>
      <c r="E981" s="747"/>
      <c r="F981" s="747"/>
    </row>
    <row r="982" spans="1:6">
      <c r="A982" s="747" t="s">
        <v>669</v>
      </c>
      <c r="B982" s="747" t="s">
        <v>2350</v>
      </c>
      <c r="C982" s="747" t="s">
        <v>2351</v>
      </c>
      <c r="D982" s="747"/>
      <c r="E982" s="747"/>
      <c r="F982" s="747"/>
    </row>
    <row r="983" spans="1:6">
      <c r="A983" s="747"/>
      <c r="B983" s="747"/>
      <c r="C983" s="747"/>
      <c r="D983" s="747" t="s">
        <v>2352</v>
      </c>
      <c r="E983" s="747" t="s">
        <v>2353</v>
      </c>
      <c r="F983" s="747" t="s">
        <v>2354</v>
      </c>
    </row>
    <row r="984" spans="1:6">
      <c r="A984" s="747" t="s">
        <v>661</v>
      </c>
      <c r="B984" s="747" t="s">
        <v>2355</v>
      </c>
      <c r="C984" s="747" t="s">
        <v>2356</v>
      </c>
      <c r="D984" s="747" t="s">
        <v>664</v>
      </c>
      <c r="E984" s="747" t="s">
        <v>79</v>
      </c>
      <c r="F984" s="747" t="s">
        <v>79</v>
      </c>
    </row>
    <row r="985" spans="1:6">
      <c r="A985" s="747"/>
      <c r="B985" s="747"/>
      <c r="C985" s="747"/>
      <c r="D985" s="747" t="s">
        <v>2357</v>
      </c>
      <c r="E985" s="747" t="s">
        <v>2358</v>
      </c>
      <c r="F985" s="747" t="s">
        <v>2359</v>
      </c>
    </row>
    <row r="986" spans="1:6">
      <c r="A986" s="747" t="s">
        <v>667</v>
      </c>
      <c r="B986" s="747" t="s">
        <v>2360</v>
      </c>
      <c r="C986" s="747" t="s">
        <v>640</v>
      </c>
      <c r="D986" s="747"/>
      <c r="E986" s="747"/>
      <c r="F986" s="747"/>
    </row>
    <row r="987" spans="1:6">
      <c r="A987" s="747" t="s">
        <v>669</v>
      </c>
      <c r="B987" s="747" t="s">
        <v>2361</v>
      </c>
      <c r="C987" s="747" t="s">
        <v>640</v>
      </c>
      <c r="D987" s="747"/>
      <c r="E987" s="747"/>
      <c r="F987" s="747"/>
    </row>
    <row r="988" spans="1:6">
      <c r="A988" s="747" t="s">
        <v>669</v>
      </c>
      <c r="B988" s="747" t="s">
        <v>2362</v>
      </c>
      <c r="C988" s="747" t="s">
        <v>2363</v>
      </c>
      <c r="D988" s="747"/>
      <c r="E988" s="747"/>
      <c r="F988" s="747"/>
    </row>
    <row r="989" spans="1:6">
      <c r="A989" s="747"/>
      <c r="B989" s="747"/>
      <c r="C989" s="747"/>
      <c r="D989" s="747" t="s">
        <v>2364</v>
      </c>
      <c r="E989" s="747" t="s">
        <v>2365</v>
      </c>
      <c r="F989" s="747" t="s">
        <v>2366</v>
      </c>
    </row>
    <row r="990" spans="1:6">
      <c r="A990" s="747" t="s">
        <v>661</v>
      </c>
      <c r="B990" s="747" t="s">
        <v>2367</v>
      </c>
      <c r="C990" s="747" t="s">
        <v>2368</v>
      </c>
      <c r="D990" s="747" t="s">
        <v>664</v>
      </c>
      <c r="E990" s="747" t="s">
        <v>79</v>
      </c>
      <c r="F990" s="747" t="s">
        <v>79</v>
      </c>
    </row>
    <row r="991" spans="1:6">
      <c r="A991" s="747"/>
      <c r="B991" s="747"/>
      <c r="C991" s="747"/>
      <c r="D991" s="747" t="s">
        <v>2369</v>
      </c>
      <c r="E991" s="747" t="s">
        <v>2370</v>
      </c>
      <c r="F991" s="747" t="s">
        <v>2371</v>
      </c>
    </row>
    <row r="992" spans="1:6">
      <c r="A992" s="747" t="s">
        <v>667</v>
      </c>
      <c r="B992" s="747" t="s">
        <v>2372</v>
      </c>
      <c r="C992" s="747" t="s">
        <v>640</v>
      </c>
      <c r="D992" s="747"/>
      <c r="E992" s="747"/>
      <c r="F992" s="747"/>
    </row>
    <row r="993" spans="1:6">
      <c r="A993" s="747" t="s">
        <v>669</v>
      </c>
      <c r="B993" s="747" t="s">
        <v>2373</v>
      </c>
      <c r="C993" s="747" t="s">
        <v>640</v>
      </c>
      <c r="D993" s="747"/>
      <c r="E993" s="747"/>
      <c r="F993" s="747"/>
    </row>
    <row r="994" spans="1:6">
      <c r="A994" s="747" t="s">
        <v>669</v>
      </c>
      <c r="B994" s="747" t="s">
        <v>2374</v>
      </c>
      <c r="C994" s="747" t="s">
        <v>2375</v>
      </c>
      <c r="D994" s="747"/>
      <c r="E994" s="747"/>
      <c r="F994" s="747"/>
    </row>
    <row r="995" spans="1:6">
      <c r="A995" s="747"/>
      <c r="B995" s="747"/>
      <c r="C995" s="747"/>
      <c r="D995" s="747" t="s">
        <v>2376</v>
      </c>
      <c r="E995" s="747" t="s">
        <v>2377</v>
      </c>
      <c r="F995" s="747" t="s">
        <v>2378</v>
      </c>
    </row>
    <row r="996" spans="1:6">
      <c r="A996" s="747" t="s">
        <v>661</v>
      </c>
      <c r="B996" s="747" t="s">
        <v>2379</v>
      </c>
      <c r="C996" s="747" t="s">
        <v>2380</v>
      </c>
      <c r="D996" s="747" t="s">
        <v>664</v>
      </c>
      <c r="E996" s="747" t="s">
        <v>79</v>
      </c>
      <c r="F996" s="747" t="s">
        <v>79</v>
      </c>
    </row>
    <row r="997" spans="1:6">
      <c r="A997" s="747"/>
      <c r="B997" s="747"/>
      <c r="C997" s="747"/>
      <c r="D997" s="747" t="s">
        <v>2381</v>
      </c>
      <c r="E997" s="747" t="s">
        <v>2382</v>
      </c>
      <c r="F997" s="747" t="s">
        <v>2383</v>
      </c>
    </row>
    <row r="998" spans="1:6">
      <c r="A998" s="747" t="s">
        <v>667</v>
      </c>
      <c r="B998" s="747" t="s">
        <v>2384</v>
      </c>
      <c r="C998" s="747" t="s">
        <v>640</v>
      </c>
      <c r="D998" s="747"/>
      <c r="E998" s="747"/>
      <c r="F998" s="747"/>
    </row>
    <row r="999" spans="1:6">
      <c r="A999" s="747" t="s">
        <v>669</v>
      </c>
      <c r="B999" s="747" t="s">
        <v>2385</v>
      </c>
      <c r="C999" s="747" t="s">
        <v>640</v>
      </c>
      <c r="D999" s="747"/>
      <c r="E999" s="747"/>
      <c r="F999" s="747"/>
    </row>
    <row r="1000" spans="1:6">
      <c r="A1000" s="747" t="s">
        <v>669</v>
      </c>
      <c r="B1000" s="747" t="s">
        <v>2386</v>
      </c>
      <c r="C1000" s="747" t="s">
        <v>2387</v>
      </c>
      <c r="D1000" s="747"/>
      <c r="E1000" s="747"/>
      <c r="F1000" s="747"/>
    </row>
    <row r="1001" spans="1:6">
      <c r="A1001" s="747"/>
      <c r="B1001" s="747"/>
      <c r="C1001" s="747"/>
      <c r="D1001" s="747" t="s">
        <v>2388</v>
      </c>
      <c r="E1001" s="747" t="s">
        <v>2389</v>
      </c>
      <c r="F1001" s="747" t="s">
        <v>2390</v>
      </c>
    </row>
    <row r="1002" spans="1:6">
      <c r="A1002" s="747" t="s">
        <v>661</v>
      </c>
      <c r="B1002" s="747" t="s">
        <v>2391</v>
      </c>
      <c r="C1002" s="747" t="s">
        <v>2392</v>
      </c>
      <c r="D1002" s="747" t="s">
        <v>664</v>
      </c>
      <c r="E1002" s="747" t="s">
        <v>79</v>
      </c>
      <c r="F1002" s="747" t="s">
        <v>79</v>
      </c>
    </row>
    <row r="1003" spans="1:6">
      <c r="A1003" s="747"/>
      <c r="B1003" s="747"/>
      <c r="C1003" s="747"/>
      <c r="D1003" s="747" t="s">
        <v>2393</v>
      </c>
      <c r="E1003" s="747" t="s">
        <v>2394</v>
      </c>
      <c r="F1003" s="747" t="s">
        <v>2395</v>
      </c>
    </row>
    <row r="1004" spans="1:6">
      <c r="A1004" s="747" t="s">
        <v>667</v>
      </c>
      <c r="B1004" s="747" t="s">
        <v>2396</v>
      </c>
      <c r="C1004" s="747" t="s">
        <v>640</v>
      </c>
      <c r="D1004" s="747"/>
      <c r="E1004" s="747"/>
      <c r="F1004" s="747"/>
    </row>
    <row r="1005" spans="1:6">
      <c r="A1005" s="747" t="s">
        <v>669</v>
      </c>
      <c r="B1005" s="747" t="s">
        <v>2397</v>
      </c>
      <c r="C1005" s="747" t="s">
        <v>640</v>
      </c>
      <c r="D1005" s="747"/>
      <c r="E1005" s="747"/>
      <c r="F1005" s="747"/>
    </row>
    <row r="1006" spans="1:6">
      <c r="A1006" s="747" t="s">
        <v>669</v>
      </c>
      <c r="B1006" s="747" t="s">
        <v>2398</v>
      </c>
      <c r="C1006" s="747" t="s">
        <v>2399</v>
      </c>
      <c r="D1006" s="747"/>
      <c r="E1006" s="747"/>
      <c r="F1006" s="747"/>
    </row>
    <row r="1007" spans="1:6">
      <c r="A1007" s="747"/>
      <c r="B1007" s="747"/>
      <c r="C1007" s="747"/>
      <c r="D1007" s="747" t="s">
        <v>2400</v>
      </c>
      <c r="E1007" s="747" t="s">
        <v>2401</v>
      </c>
      <c r="F1007" s="747" t="s">
        <v>2402</v>
      </c>
    </row>
    <row r="1008" spans="1:6">
      <c r="A1008" s="747" t="s">
        <v>661</v>
      </c>
      <c r="B1008" s="747" t="s">
        <v>2403</v>
      </c>
      <c r="C1008" s="747" t="s">
        <v>2404</v>
      </c>
      <c r="D1008" s="747" t="s">
        <v>664</v>
      </c>
      <c r="E1008" s="747" t="s">
        <v>79</v>
      </c>
      <c r="F1008" s="747" t="s">
        <v>79</v>
      </c>
    </row>
    <row r="1009" spans="1:6">
      <c r="A1009" s="747"/>
      <c r="B1009" s="747"/>
      <c r="C1009" s="747"/>
      <c r="D1009" s="747" t="s">
        <v>2405</v>
      </c>
      <c r="E1009" s="747" t="s">
        <v>2406</v>
      </c>
      <c r="F1009" s="747" t="s">
        <v>2407</v>
      </c>
    </row>
    <row r="1010" spans="1:6">
      <c r="A1010" s="747" t="s">
        <v>667</v>
      </c>
      <c r="B1010" s="747" t="s">
        <v>2408</v>
      </c>
      <c r="C1010" s="747" t="s">
        <v>640</v>
      </c>
      <c r="D1010" s="747"/>
      <c r="E1010" s="747"/>
      <c r="F1010" s="747"/>
    </row>
    <row r="1011" spans="1:6">
      <c r="A1011" s="747" t="s">
        <v>669</v>
      </c>
      <c r="B1011" s="747" t="s">
        <v>2409</v>
      </c>
      <c r="C1011" s="747" t="s">
        <v>640</v>
      </c>
      <c r="D1011" s="747"/>
      <c r="E1011" s="747"/>
      <c r="F1011" s="747"/>
    </row>
    <row r="1012" spans="1:6">
      <c r="A1012" s="747" t="s">
        <v>669</v>
      </c>
      <c r="B1012" s="747" t="s">
        <v>2410</v>
      </c>
      <c r="C1012" s="747" t="s">
        <v>2411</v>
      </c>
      <c r="D1012" s="747"/>
      <c r="E1012" s="747"/>
      <c r="F1012" s="747"/>
    </row>
    <row r="1013" spans="1:6">
      <c r="A1013" s="747"/>
      <c r="B1013" s="747"/>
      <c r="C1013" s="747"/>
      <c r="D1013" s="747" t="s">
        <v>2412</v>
      </c>
      <c r="E1013" s="747" t="s">
        <v>2413</v>
      </c>
      <c r="F1013" s="747" t="s">
        <v>2414</v>
      </c>
    </row>
    <row r="1014" spans="1:6">
      <c r="A1014" s="747" t="s">
        <v>661</v>
      </c>
      <c r="B1014" s="747" t="s">
        <v>2415</v>
      </c>
      <c r="C1014" s="747" t="s">
        <v>2416</v>
      </c>
      <c r="D1014" s="747" t="s">
        <v>664</v>
      </c>
      <c r="E1014" s="747" t="s">
        <v>79</v>
      </c>
      <c r="F1014" s="747" t="s">
        <v>79</v>
      </c>
    </row>
    <row r="1015" spans="1:6">
      <c r="A1015" s="747"/>
      <c r="B1015" s="747"/>
      <c r="C1015" s="747"/>
      <c r="D1015" s="747" t="s">
        <v>2417</v>
      </c>
      <c r="E1015" s="747" t="s">
        <v>2418</v>
      </c>
      <c r="F1015" s="747" t="s">
        <v>2419</v>
      </c>
    </row>
    <row r="1016" spans="1:6">
      <c r="A1016" s="747" t="s">
        <v>667</v>
      </c>
      <c r="B1016" s="747" t="s">
        <v>2420</v>
      </c>
      <c r="C1016" s="747" t="s">
        <v>640</v>
      </c>
      <c r="D1016" s="747"/>
      <c r="E1016" s="747"/>
      <c r="F1016" s="747"/>
    </row>
    <row r="1017" spans="1:6">
      <c r="A1017" s="747" t="s">
        <v>669</v>
      </c>
      <c r="B1017" s="747" t="s">
        <v>2421</v>
      </c>
      <c r="C1017" s="747" t="s">
        <v>640</v>
      </c>
      <c r="D1017" s="747"/>
      <c r="E1017" s="747"/>
      <c r="F1017" s="747"/>
    </row>
    <row r="1018" spans="1:6">
      <c r="A1018" s="747" t="s">
        <v>669</v>
      </c>
      <c r="B1018" s="747" t="s">
        <v>2422</v>
      </c>
      <c r="C1018" s="747" t="s">
        <v>2423</v>
      </c>
      <c r="D1018" s="747"/>
      <c r="E1018" s="747"/>
      <c r="F1018" s="747"/>
    </row>
    <row r="1019" spans="1:6">
      <c r="A1019" s="747"/>
      <c r="B1019" s="747"/>
      <c r="C1019" s="747"/>
      <c r="D1019" s="747" t="s">
        <v>2424</v>
      </c>
      <c r="E1019" s="747" t="s">
        <v>2425</v>
      </c>
      <c r="F1019" s="747" t="s">
        <v>2426</v>
      </c>
    </row>
    <row r="1020" spans="1:6">
      <c r="A1020" s="747" t="s">
        <v>661</v>
      </c>
      <c r="B1020" s="747" t="s">
        <v>2427</v>
      </c>
      <c r="C1020" s="747" t="s">
        <v>2428</v>
      </c>
      <c r="D1020" s="747" t="s">
        <v>664</v>
      </c>
      <c r="E1020" s="747" t="s">
        <v>79</v>
      </c>
      <c r="F1020" s="747" t="s">
        <v>79</v>
      </c>
    </row>
    <row r="1021" spans="1:6">
      <c r="A1021" s="747"/>
      <c r="B1021" s="747"/>
      <c r="C1021" s="747"/>
      <c r="D1021" s="747" t="s">
        <v>2429</v>
      </c>
      <c r="E1021" s="747" t="s">
        <v>2430</v>
      </c>
      <c r="F1021" s="747" t="s">
        <v>2431</v>
      </c>
    </row>
    <row r="1022" spans="1:6">
      <c r="A1022" s="747" t="s">
        <v>667</v>
      </c>
      <c r="B1022" s="747" t="s">
        <v>2432</v>
      </c>
      <c r="C1022" s="747" t="s">
        <v>640</v>
      </c>
      <c r="D1022" s="747"/>
      <c r="E1022" s="747"/>
      <c r="F1022" s="747"/>
    </row>
    <row r="1023" spans="1:6">
      <c r="A1023" s="747" t="s">
        <v>669</v>
      </c>
      <c r="B1023" s="747" t="s">
        <v>2433</v>
      </c>
      <c r="C1023" s="747" t="s">
        <v>640</v>
      </c>
      <c r="D1023" s="747"/>
      <c r="E1023" s="747"/>
      <c r="F1023" s="747"/>
    </row>
    <row r="1024" spans="1:6">
      <c r="A1024" s="747" t="s">
        <v>669</v>
      </c>
      <c r="B1024" s="747" t="s">
        <v>2434</v>
      </c>
      <c r="C1024" s="747" t="s">
        <v>2435</v>
      </c>
      <c r="D1024" s="747"/>
      <c r="E1024" s="747"/>
      <c r="F1024" s="747"/>
    </row>
    <row r="1025" spans="1:6">
      <c r="A1025" s="747"/>
      <c r="B1025" s="747"/>
      <c r="C1025" s="747"/>
      <c r="D1025" s="747" t="s">
        <v>2436</v>
      </c>
      <c r="E1025" s="747" t="s">
        <v>2437</v>
      </c>
      <c r="F1025" s="747" t="s">
        <v>2438</v>
      </c>
    </row>
    <row r="1026" spans="1:6">
      <c r="A1026" s="747" t="s">
        <v>661</v>
      </c>
      <c r="B1026" s="747" t="s">
        <v>2439</v>
      </c>
      <c r="C1026" s="747" t="s">
        <v>2440</v>
      </c>
      <c r="D1026" s="747" t="s">
        <v>664</v>
      </c>
      <c r="E1026" s="747" t="s">
        <v>79</v>
      </c>
      <c r="F1026" s="747" t="s">
        <v>79</v>
      </c>
    </row>
    <row r="1027" spans="1:6">
      <c r="A1027" s="747"/>
      <c r="B1027" s="747"/>
      <c r="C1027" s="747"/>
      <c r="D1027" s="747" t="s">
        <v>2441</v>
      </c>
      <c r="E1027" s="747" t="s">
        <v>2442</v>
      </c>
      <c r="F1027" s="747" t="s">
        <v>2443</v>
      </c>
    </row>
    <row r="1028" spans="1:6">
      <c r="A1028" s="747" t="s">
        <v>667</v>
      </c>
      <c r="B1028" s="747" t="s">
        <v>2444</v>
      </c>
      <c r="C1028" s="747" t="s">
        <v>640</v>
      </c>
      <c r="D1028" s="747"/>
      <c r="E1028" s="747"/>
      <c r="F1028" s="747"/>
    </row>
    <row r="1029" spans="1:6">
      <c r="A1029" s="747" t="s">
        <v>669</v>
      </c>
      <c r="B1029" s="747" t="s">
        <v>2445</v>
      </c>
      <c r="C1029" s="747" t="s">
        <v>640</v>
      </c>
      <c r="D1029" s="747"/>
      <c r="E1029" s="747"/>
      <c r="F1029" s="747"/>
    </row>
    <row r="1030" spans="1:6">
      <c r="A1030" s="747" t="s">
        <v>669</v>
      </c>
      <c r="B1030" s="747" t="s">
        <v>2446</v>
      </c>
      <c r="C1030" s="747" t="s">
        <v>2447</v>
      </c>
      <c r="D1030" s="747"/>
      <c r="E1030" s="747"/>
      <c r="F1030" s="747"/>
    </row>
    <row r="1031" spans="1:6">
      <c r="A1031" s="747"/>
      <c r="B1031" s="747"/>
      <c r="C1031" s="747"/>
      <c r="D1031" s="747" t="s">
        <v>2448</v>
      </c>
      <c r="E1031" s="747" t="s">
        <v>2449</v>
      </c>
      <c r="F1031" s="747" t="s">
        <v>2450</v>
      </c>
    </row>
    <row r="1032" spans="1:6">
      <c r="A1032" s="747" t="s">
        <v>661</v>
      </c>
      <c r="B1032" s="747" t="s">
        <v>2451</v>
      </c>
      <c r="C1032" s="747" t="s">
        <v>2452</v>
      </c>
      <c r="D1032" s="747" t="s">
        <v>664</v>
      </c>
      <c r="E1032" s="747" t="s">
        <v>79</v>
      </c>
      <c r="F1032" s="747" t="s">
        <v>79</v>
      </c>
    </row>
    <row r="1033" spans="1:6">
      <c r="A1033" s="747"/>
      <c r="B1033" s="747"/>
      <c r="C1033" s="747"/>
      <c r="D1033" s="747" t="s">
        <v>2453</v>
      </c>
      <c r="E1033" s="747" t="s">
        <v>2454</v>
      </c>
      <c r="F1033" s="747" t="s">
        <v>2455</v>
      </c>
    </row>
    <row r="1034" spans="1:6">
      <c r="A1034" s="747" t="s">
        <v>667</v>
      </c>
      <c r="B1034" s="747" t="s">
        <v>2456</v>
      </c>
      <c r="C1034" s="747" t="s">
        <v>640</v>
      </c>
      <c r="D1034" s="747"/>
      <c r="E1034" s="747"/>
      <c r="F1034" s="747"/>
    </row>
    <row r="1035" spans="1:6">
      <c r="A1035" s="747" t="s">
        <v>669</v>
      </c>
      <c r="B1035" s="747" t="s">
        <v>2457</v>
      </c>
      <c r="C1035" s="747" t="s">
        <v>640</v>
      </c>
      <c r="D1035" s="747"/>
      <c r="E1035" s="747"/>
      <c r="F1035" s="747"/>
    </row>
    <row r="1036" spans="1:6">
      <c r="A1036" s="747" t="s">
        <v>669</v>
      </c>
      <c r="B1036" s="747" t="s">
        <v>2458</v>
      </c>
      <c r="C1036" s="747" t="s">
        <v>2459</v>
      </c>
      <c r="D1036" s="747"/>
      <c r="E1036" s="747"/>
      <c r="F1036" s="747"/>
    </row>
    <row r="1037" spans="1:6">
      <c r="A1037" s="747"/>
      <c r="B1037" s="747"/>
      <c r="C1037" s="747"/>
      <c r="D1037" s="747" t="s">
        <v>2460</v>
      </c>
      <c r="E1037" s="747" t="s">
        <v>2461</v>
      </c>
      <c r="F1037" s="747" t="s">
        <v>2462</v>
      </c>
    </row>
    <row r="1038" spans="1:6">
      <c r="A1038" s="747" t="s">
        <v>661</v>
      </c>
      <c r="B1038" s="747" t="s">
        <v>2463</v>
      </c>
      <c r="C1038" s="747" t="s">
        <v>2464</v>
      </c>
      <c r="D1038" s="747" t="s">
        <v>664</v>
      </c>
      <c r="E1038" s="747" t="s">
        <v>79</v>
      </c>
      <c r="F1038" s="747" t="s">
        <v>79</v>
      </c>
    </row>
    <row r="1039" spans="1:6">
      <c r="A1039" s="747"/>
      <c r="B1039" s="747"/>
      <c r="C1039" s="747"/>
      <c r="D1039" s="747" t="s">
        <v>2465</v>
      </c>
      <c r="E1039" s="747" t="s">
        <v>2466</v>
      </c>
      <c r="F1039" s="747" t="s">
        <v>2467</v>
      </c>
    </row>
    <row r="1040" spans="1:6">
      <c r="A1040" s="747" t="s">
        <v>667</v>
      </c>
      <c r="B1040" s="747" t="s">
        <v>2468</v>
      </c>
      <c r="C1040" s="747" t="s">
        <v>640</v>
      </c>
      <c r="D1040" s="747"/>
      <c r="E1040" s="747"/>
      <c r="F1040" s="747"/>
    </row>
    <row r="1041" spans="1:6">
      <c r="A1041" s="747" t="s">
        <v>669</v>
      </c>
      <c r="B1041" s="747" t="s">
        <v>2469</v>
      </c>
      <c r="C1041" s="747" t="s">
        <v>640</v>
      </c>
      <c r="D1041" s="747"/>
      <c r="E1041" s="747"/>
      <c r="F1041" s="747"/>
    </row>
    <row r="1042" spans="1:6">
      <c r="A1042" s="747" t="s">
        <v>669</v>
      </c>
      <c r="B1042" s="747" t="s">
        <v>2470</v>
      </c>
      <c r="C1042" s="747" t="s">
        <v>2471</v>
      </c>
      <c r="D1042" s="747"/>
      <c r="E1042" s="747"/>
      <c r="F1042" s="747"/>
    </row>
    <row r="1043" spans="1:6">
      <c r="A1043" s="747"/>
      <c r="B1043" s="747"/>
      <c r="C1043" s="747"/>
      <c r="D1043" s="747" t="s">
        <v>2472</v>
      </c>
      <c r="E1043" s="747" t="s">
        <v>2473</v>
      </c>
      <c r="F1043" s="747" t="s">
        <v>2474</v>
      </c>
    </row>
    <row r="1044" spans="1:6">
      <c r="A1044" s="747" t="s">
        <v>661</v>
      </c>
      <c r="B1044" s="747" t="s">
        <v>2475</v>
      </c>
      <c r="C1044" s="747" t="s">
        <v>2476</v>
      </c>
      <c r="D1044" s="747" t="s">
        <v>664</v>
      </c>
      <c r="E1044" s="747" t="s">
        <v>79</v>
      </c>
      <c r="F1044" s="747" t="s">
        <v>79</v>
      </c>
    </row>
    <row r="1045" spans="1:6">
      <c r="A1045" s="747"/>
      <c r="B1045" s="747"/>
      <c r="C1045" s="747"/>
      <c r="D1045" s="747" t="s">
        <v>2477</v>
      </c>
      <c r="E1045" s="747" t="s">
        <v>2478</v>
      </c>
      <c r="F1045" s="747" t="s">
        <v>2479</v>
      </c>
    </row>
    <row r="1046" spans="1:6">
      <c r="A1046" s="747" t="s">
        <v>667</v>
      </c>
      <c r="B1046" s="747" t="s">
        <v>2480</v>
      </c>
      <c r="C1046" s="747" t="s">
        <v>640</v>
      </c>
      <c r="D1046" s="747"/>
      <c r="E1046" s="747"/>
      <c r="F1046" s="747"/>
    </row>
    <row r="1047" spans="1:6">
      <c r="A1047" s="747" t="s">
        <v>669</v>
      </c>
      <c r="B1047" s="747" t="s">
        <v>2481</v>
      </c>
      <c r="C1047" s="747" t="s">
        <v>640</v>
      </c>
      <c r="D1047" s="747"/>
      <c r="E1047" s="747"/>
      <c r="F1047" s="747"/>
    </row>
    <row r="1048" spans="1:6">
      <c r="A1048" s="747" t="s">
        <v>669</v>
      </c>
      <c r="B1048" s="747" t="s">
        <v>2482</v>
      </c>
      <c r="C1048" s="747" t="s">
        <v>2483</v>
      </c>
      <c r="D1048" s="747"/>
      <c r="E1048" s="747"/>
      <c r="F1048" s="747"/>
    </row>
    <row r="1049" spans="1:6">
      <c r="A1049" s="747"/>
      <c r="B1049" s="747"/>
      <c r="C1049" s="747"/>
      <c r="D1049" s="747" t="s">
        <v>2484</v>
      </c>
      <c r="E1049" s="747" t="s">
        <v>2485</v>
      </c>
      <c r="F1049" s="747" t="s">
        <v>2486</v>
      </c>
    </row>
    <row r="1050" spans="1:6">
      <c r="A1050" s="747" t="s">
        <v>661</v>
      </c>
      <c r="B1050" s="747" t="s">
        <v>2487</v>
      </c>
      <c r="C1050" s="747" t="s">
        <v>2488</v>
      </c>
      <c r="D1050" s="747" t="s">
        <v>664</v>
      </c>
      <c r="E1050" s="747" t="s">
        <v>79</v>
      </c>
      <c r="F1050" s="747" t="s">
        <v>79</v>
      </c>
    </row>
    <row r="1051" spans="1:6">
      <c r="A1051" s="747"/>
      <c r="B1051" s="747"/>
      <c r="C1051" s="747"/>
      <c r="D1051" s="747" t="s">
        <v>2489</v>
      </c>
      <c r="E1051" s="747" t="s">
        <v>2490</v>
      </c>
      <c r="F1051" s="747" t="s">
        <v>2491</v>
      </c>
    </row>
    <row r="1052" spans="1:6">
      <c r="A1052" s="747" t="s">
        <v>667</v>
      </c>
      <c r="B1052" s="747" t="s">
        <v>2492</v>
      </c>
      <c r="C1052" s="747" t="s">
        <v>640</v>
      </c>
      <c r="D1052" s="747"/>
      <c r="E1052" s="747"/>
      <c r="F1052" s="747"/>
    </row>
    <row r="1053" spans="1:6">
      <c r="A1053" s="747" t="s">
        <v>669</v>
      </c>
      <c r="B1053" s="747" t="s">
        <v>2493</v>
      </c>
      <c r="C1053" s="747" t="s">
        <v>640</v>
      </c>
      <c r="D1053" s="747"/>
      <c r="E1053" s="747"/>
      <c r="F1053" s="747"/>
    </row>
    <row r="1054" spans="1:6">
      <c r="A1054" s="747" t="s">
        <v>669</v>
      </c>
      <c r="B1054" s="747" t="s">
        <v>2470</v>
      </c>
      <c r="C1054" s="747" t="s">
        <v>2494</v>
      </c>
      <c r="D1054" s="747"/>
      <c r="E1054" s="747"/>
      <c r="F1054" s="747"/>
    </row>
    <row r="1055" spans="1:6">
      <c r="A1055" s="747"/>
      <c r="B1055" s="747"/>
      <c r="C1055" s="747"/>
      <c r="D1055" s="747" t="s">
        <v>2495</v>
      </c>
      <c r="E1055" s="747" t="s">
        <v>2496</v>
      </c>
      <c r="F1055" s="747" t="s">
        <v>2497</v>
      </c>
    </row>
    <row r="1056" spans="1:6">
      <c r="A1056" s="747" t="s">
        <v>661</v>
      </c>
      <c r="B1056" s="747" t="s">
        <v>2498</v>
      </c>
      <c r="C1056" s="747" t="s">
        <v>2499</v>
      </c>
      <c r="D1056" s="747" t="s">
        <v>664</v>
      </c>
      <c r="E1056" s="747" t="s">
        <v>79</v>
      </c>
      <c r="F1056" s="747" t="s">
        <v>79</v>
      </c>
    </row>
    <row r="1057" spans="1:6">
      <c r="A1057" s="747"/>
      <c r="B1057" s="747"/>
      <c r="C1057" s="747"/>
      <c r="D1057" s="747" t="s">
        <v>2500</v>
      </c>
      <c r="E1057" s="747" t="s">
        <v>2501</v>
      </c>
      <c r="F1057" s="747" t="s">
        <v>2502</v>
      </c>
    </row>
    <row r="1058" spans="1:6">
      <c r="A1058" s="747" t="s">
        <v>667</v>
      </c>
      <c r="B1058" s="747" t="s">
        <v>2503</v>
      </c>
      <c r="C1058" s="747" t="s">
        <v>640</v>
      </c>
      <c r="D1058" s="747"/>
      <c r="E1058" s="747"/>
      <c r="F1058" s="747"/>
    </row>
    <row r="1059" spans="1:6">
      <c r="A1059" s="747" t="s">
        <v>669</v>
      </c>
      <c r="B1059" s="747" t="s">
        <v>2504</v>
      </c>
      <c r="C1059" s="747" t="s">
        <v>640</v>
      </c>
      <c r="D1059" s="747"/>
      <c r="E1059" s="747"/>
      <c r="F1059" s="747"/>
    </row>
    <row r="1060" spans="1:6">
      <c r="A1060" s="747" t="s">
        <v>669</v>
      </c>
      <c r="B1060" s="747" t="s">
        <v>2322</v>
      </c>
      <c r="C1060" s="747" t="s">
        <v>2505</v>
      </c>
      <c r="D1060" s="747"/>
      <c r="E1060" s="747"/>
      <c r="F1060" s="747"/>
    </row>
    <row r="1061" spans="1:6">
      <c r="A1061" s="747"/>
      <c r="B1061" s="747"/>
      <c r="C1061" s="747"/>
      <c r="D1061" s="747" t="s">
        <v>2506</v>
      </c>
      <c r="E1061" s="747" t="s">
        <v>2507</v>
      </c>
      <c r="F1061" s="747" t="s">
        <v>2508</v>
      </c>
    </row>
    <row r="1062" spans="1:6">
      <c r="A1062" s="747" t="s">
        <v>661</v>
      </c>
      <c r="B1062" s="747" t="s">
        <v>2509</v>
      </c>
      <c r="C1062" s="747" t="s">
        <v>2510</v>
      </c>
      <c r="D1062" s="747" t="s">
        <v>664</v>
      </c>
      <c r="E1062" s="747" t="s">
        <v>79</v>
      </c>
      <c r="F1062" s="747" t="s">
        <v>79</v>
      </c>
    </row>
    <row r="1063" spans="1:6">
      <c r="A1063" s="747"/>
      <c r="B1063" s="747"/>
      <c r="C1063" s="747"/>
      <c r="D1063" s="747" t="s">
        <v>2511</v>
      </c>
      <c r="E1063" s="747" t="s">
        <v>2512</v>
      </c>
      <c r="F1063" s="747" t="s">
        <v>2513</v>
      </c>
    </row>
    <row r="1064" spans="1:6">
      <c r="A1064" s="747" t="s">
        <v>667</v>
      </c>
      <c r="B1064" s="747" t="s">
        <v>2514</v>
      </c>
      <c r="C1064" s="747" t="s">
        <v>640</v>
      </c>
      <c r="D1064" s="747"/>
      <c r="E1064" s="747"/>
      <c r="F1064" s="747"/>
    </row>
    <row r="1065" spans="1:6">
      <c r="A1065" s="747" t="s">
        <v>669</v>
      </c>
      <c r="B1065" s="747" t="s">
        <v>2515</v>
      </c>
      <c r="C1065" s="747" t="s">
        <v>640</v>
      </c>
      <c r="D1065" s="747"/>
      <c r="E1065" s="747"/>
      <c r="F1065" s="747"/>
    </row>
    <row r="1066" spans="1:6">
      <c r="A1066" s="747" t="s">
        <v>669</v>
      </c>
      <c r="B1066" s="747" t="s">
        <v>2232</v>
      </c>
      <c r="C1066" s="747" t="s">
        <v>2516</v>
      </c>
      <c r="D1066" s="747"/>
      <c r="E1066" s="747"/>
      <c r="F1066" s="747"/>
    </row>
    <row r="1067" spans="1:6">
      <c r="A1067" s="747"/>
      <c r="B1067" s="747"/>
      <c r="C1067" s="747"/>
      <c r="D1067" s="747" t="s">
        <v>2517</v>
      </c>
      <c r="E1067" s="747" t="s">
        <v>2518</v>
      </c>
      <c r="F1067" s="747" t="s">
        <v>2519</v>
      </c>
    </row>
    <row r="1068" spans="1:6">
      <c r="A1068" s="747" t="s">
        <v>661</v>
      </c>
      <c r="B1068" s="747" t="s">
        <v>2520</v>
      </c>
      <c r="C1068" s="747" t="s">
        <v>2521</v>
      </c>
      <c r="D1068" s="747" t="s">
        <v>664</v>
      </c>
      <c r="E1068" s="747" t="s">
        <v>79</v>
      </c>
      <c r="F1068" s="747" t="s">
        <v>79</v>
      </c>
    </row>
    <row r="1069" spans="1:6">
      <c r="A1069" s="747"/>
      <c r="B1069" s="747"/>
      <c r="C1069" s="747"/>
      <c r="D1069" s="747" t="s">
        <v>2522</v>
      </c>
      <c r="E1069" s="747" t="s">
        <v>2523</v>
      </c>
      <c r="F1069" s="747" t="s">
        <v>2524</v>
      </c>
    </row>
    <row r="1070" spans="1:6">
      <c r="A1070" s="747" t="s">
        <v>667</v>
      </c>
      <c r="B1070" s="747" t="s">
        <v>2525</v>
      </c>
      <c r="C1070" s="747" t="s">
        <v>640</v>
      </c>
      <c r="D1070" s="747"/>
      <c r="E1070" s="747"/>
      <c r="F1070" s="747"/>
    </row>
    <row r="1071" spans="1:6">
      <c r="A1071" s="747" t="s">
        <v>669</v>
      </c>
      <c r="B1071" s="747" t="s">
        <v>2526</v>
      </c>
      <c r="C1071" s="747" t="s">
        <v>640</v>
      </c>
      <c r="D1071" s="747"/>
      <c r="E1071" s="747"/>
      <c r="F1071" s="747"/>
    </row>
    <row r="1072" spans="1:6">
      <c r="A1072" s="747" t="s">
        <v>669</v>
      </c>
      <c r="B1072" s="747" t="s">
        <v>1058</v>
      </c>
      <c r="C1072" s="747" t="s">
        <v>2527</v>
      </c>
      <c r="D1072" s="747"/>
      <c r="E1072" s="747"/>
      <c r="F1072" s="747"/>
    </row>
    <row r="1073" spans="1:6">
      <c r="A1073" s="747"/>
      <c r="B1073" s="747"/>
      <c r="C1073" s="747"/>
      <c r="D1073" s="747" t="s">
        <v>2528</v>
      </c>
      <c r="E1073" s="747" t="s">
        <v>2529</v>
      </c>
      <c r="F1073" s="747" t="s">
        <v>2530</v>
      </c>
    </row>
    <row r="1074" spans="1:6">
      <c r="A1074" s="747" t="s">
        <v>661</v>
      </c>
      <c r="B1074" s="747" t="s">
        <v>2531</v>
      </c>
      <c r="C1074" s="747" t="s">
        <v>2532</v>
      </c>
      <c r="D1074" s="747" t="s">
        <v>664</v>
      </c>
      <c r="E1074" s="747" t="s">
        <v>79</v>
      </c>
      <c r="F1074" s="747" t="s">
        <v>79</v>
      </c>
    </row>
    <row r="1075" spans="1:6">
      <c r="A1075" s="747"/>
      <c r="B1075" s="747"/>
      <c r="C1075" s="747"/>
      <c r="D1075" s="747" t="s">
        <v>2533</v>
      </c>
      <c r="E1075" s="747" t="s">
        <v>2534</v>
      </c>
      <c r="F1075" s="747" t="s">
        <v>2535</v>
      </c>
    </row>
    <row r="1076" spans="1:6">
      <c r="A1076" s="747" t="s">
        <v>667</v>
      </c>
      <c r="B1076" s="747" t="s">
        <v>2536</v>
      </c>
      <c r="C1076" s="747" t="s">
        <v>640</v>
      </c>
      <c r="D1076" s="747"/>
      <c r="E1076" s="747"/>
      <c r="F1076" s="747"/>
    </row>
    <row r="1077" spans="1:6">
      <c r="A1077" s="747" t="s">
        <v>669</v>
      </c>
      <c r="B1077" s="747" t="s">
        <v>2537</v>
      </c>
      <c r="C1077" s="747" t="s">
        <v>640</v>
      </c>
      <c r="D1077" s="747"/>
      <c r="E1077" s="747"/>
      <c r="F1077" s="747"/>
    </row>
    <row r="1078" spans="1:6">
      <c r="A1078" s="747" t="s">
        <v>669</v>
      </c>
      <c r="B1078" s="747" t="s">
        <v>2538</v>
      </c>
      <c r="C1078" s="747" t="s">
        <v>2539</v>
      </c>
      <c r="D1078" s="747"/>
      <c r="E1078" s="747"/>
      <c r="F1078" s="747"/>
    </row>
    <row r="1079" spans="1:6">
      <c r="A1079" s="747"/>
      <c r="B1079" s="747"/>
      <c r="C1079" s="747"/>
      <c r="D1079" s="747" t="s">
        <v>2540</v>
      </c>
      <c r="E1079" s="747" t="s">
        <v>2541</v>
      </c>
      <c r="F1079" s="747" t="s">
        <v>2542</v>
      </c>
    </row>
    <row r="1080" spans="1:6">
      <c r="A1080" s="747" t="s">
        <v>661</v>
      </c>
      <c r="B1080" s="747" t="s">
        <v>2543</v>
      </c>
      <c r="C1080" s="747" t="s">
        <v>2544</v>
      </c>
      <c r="D1080" s="747" t="s">
        <v>664</v>
      </c>
      <c r="E1080" s="747" t="s">
        <v>79</v>
      </c>
      <c r="F1080" s="747" t="s">
        <v>79</v>
      </c>
    </row>
    <row r="1081" spans="1:6">
      <c r="A1081" s="747"/>
      <c r="B1081" s="747"/>
      <c r="C1081" s="747"/>
      <c r="D1081" s="747" t="s">
        <v>2545</v>
      </c>
      <c r="E1081" s="747" t="s">
        <v>2546</v>
      </c>
      <c r="F1081" s="747" t="s">
        <v>2547</v>
      </c>
    </row>
    <row r="1082" spans="1:6">
      <c r="A1082" s="747" t="s">
        <v>667</v>
      </c>
      <c r="B1082" s="747" t="s">
        <v>2548</v>
      </c>
      <c r="C1082" s="747" t="s">
        <v>640</v>
      </c>
      <c r="D1082" s="747"/>
      <c r="E1082" s="747"/>
      <c r="F1082" s="747"/>
    </row>
    <row r="1083" spans="1:6">
      <c r="A1083" s="747" t="s">
        <v>669</v>
      </c>
      <c r="B1083" s="747" t="s">
        <v>2549</v>
      </c>
      <c r="C1083" s="747" t="s">
        <v>640</v>
      </c>
      <c r="D1083" s="747"/>
      <c r="E1083" s="747"/>
      <c r="F1083" s="747"/>
    </row>
    <row r="1084" spans="1:6">
      <c r="A1084" s="747" t="s">
        <v>669</v>
      </c>
      <c r="B1084" s="747" t="s">
        <v>2550</v>
      </c>
      <c r="C1084" s="747" t="s">
        <v>2551</v>
      </c>
      <c r="D1084" s="747"/>
      <c r="E1084" s="747"/>
      <c r="F1084" s="747"/>
    </row>
    <row r="1085" spans="1:6">
      <c r="A1085" s="747"/>
      <c r="B1085" s="747"/>
      <c r="C1085" s="747"/>
      <c r="D1085" s="747" t="s">
        <v>2552</v>
      </c>
      <c r="E1085" s="747" t="s">
        <v>2553</v>
      </c>
      <c r="F1085" s="747" t="s">
        <v>2554</v>
      </c>
    </row>
    <row r="1086" spans="1:6">
      <c r="A1086" s="747" t="s">
        <v>661</v>
      </c>
      <c r="B1086" s="747" t="s">
        <v>2555</v>
      </c>
      <c r="C1086" s="747" t="s">
        <v>2556</v>
      </c>
      <c r="D1086" s="747" t="s">
        <v>664</v>
      </c>
      <c r="E1086" s="747" t="s">
        <v>79</v>
      </c>
      <c r="F1086" s="747" t="s">
        <v>79</v>
      </c>
    </row>
    <row r="1087" spans="1:6">
      <c r="A1087" s="747"/>
      <c r="B1087" s="747"/>
      <c r="C1087" s="747"/>
      <c r="D1087" s="747" t="s">
        <v>2557</v>
      </c>
      <c r="E1087" s="747" t="s">
        <v>2558</v>
      </c>
      <c r="F1087" s="747" t="s">
        <v>2559</v>
      </c>
    </row>
    <row r="1088" spans="1:6">
      <c r="A1088" s="747" t="s">
        <v>667</v>
      </c>
      <c r="B1088" s="747" t="s">
        <v>2560</v>
      </c>
      <c r="C1088" s="747" t="s">
        <v>640</v>
      </c>
      <c r="D1088" s="747"/>
      <c r="E1088" s="747"/>
      <c r="F1088" s="747"/>
    </row>
    <row r="1089" spans="1:6">
      <c r="A1089" s="747" t="s">
        <v>669</v>
      </c>
      <c r="B1089" s="747" t="s">
        <v>2561</v>
      </c>
      <c r="C1089" s="747" t="s">
        <v>640</v>
      </c>
      <c r="D1089" s="747"/>
      <c r="E1089" s="747"/>
      <c r="F1089" s="747"/>
    </row>
    <row r="1090" spans="1:6">
      <c r="A1090" s="747" t="s">
        <v>669</v>
      </c>
      <c r="B1090" s="747" t="s">
        <v>2562</v>
      </c>
      <c r="C1090" s="747" t="s">
        <v>2563</v>
      </c>
      <c r="D1090" s="747"/>
      <c r="E1090" s="747"/>
      <c r="F1090" s="747"/>
    </row>
    <row r="1091" spans="1:6">
      <c r="A1091" s="747"/>
      <c r="B1091" s="747"/>
      <c r="C1091" s="747"/>
      <c r="D1091" s="747" t="s">
        <v>2564</v>
      </c>
      <c r="E1091" s="747" t="s">
        <v>2565</v>
      </c>
      <c r="F1091" s="747" t="s">
        <v>2566</v>
      </c>
    </row>
    <row r="1092" spans="1:6">
      <c r="A1092" s="747" t="s">
        <v>661</v>
      </c>
      <c r="B1092" s="747" t="s">
        <v>2567</v>
      </c>
      <c r="C1092" s="747" t="s">
        <v>2568</v>
      </c>
      <c r="D1092" s="747" t="s">
        <v>664</v>
      </c>
      <c r="E1092" s="747" t="s">
        <v>79</v>
      </c>
      <c r="F1092" s="747" t="s">
        <v>79</v>
      </c>
    </row>
    <row r="1093" spans="1:6">
      <c r="A1093" s="747"/>
      <c r="B1093" s="747"/>
      <c r="C1093" s="747"/>
      <c r="D1093" s="747" t="s">
        <v>2569</v>
      </c>
      <c r="E1093" s="747" t="s">
        <v>2570</v>
      </c>
      <c r="F1093" s="747" t="s">
        <v>2571</v>
      </c>
    </row>
    <row r="1094" spans="1:6">
      <c r="A1094" s="747" t="s">
        <v>667</v>
      </c>
      <c r="B1094" s="747" t="s">
        <v>2572</v>
      </c>
      <c r="C1094" s="747" t="s">
        <v>640</v>
      </c>
      <c r="D1094" s="747"/>
      <c r="E1094" s="747"/>
      <c r="F1094" s="747"/>
    </row>
    <row r="1095" spans="1:6">
      <c r="A1095" s="747" t="s">
        <v>669</v>
      </c>
      <c r="B1095" s="747" t="s">
        <v>2573</v>
      </c>
      <c r="C1095" s="747" t="s">
        <v>640</v>
      </c>
      <c r="D1095" s="747"/>
      <c r="E1095" s="747"/>
      <c r="F1095" s="747"/>
    </row>
    <row r="1096" spans="1:6">
      <c r="A1096" s="747" t="s">
        <v>669</v>
      </c>
      <c r="B1096" s="747" t="s">
        <v>671</v>
      </c>
      <c r="C1096" s="747" t="s">
        <v>2574</v>
      </c>
      <c r="D1096" s="747"/>
      <c r="E1096" s="747"/>
      <c r="F1096" s="747"/>
    </row>
    <row r="1097" spans="1:6">
      <c r="A1097" s="747"/>
      <c r="B1097" s="747"/>
      <c r="C1097" s="747"/>
      <c r="D1097" s="747" t="s">
        <v>2575</v>
      </c>
      <c r="E1097" s="747" t="s">
        <v>2576</v>
      </c>
      <c r="F1097" s="747" t="s">
        <v>2577</v>
      </c>
    </row>
    <row r="1098" spans="1:6">
      <c r="A1098" s="747" t="s">
        <v>661</v>
      </c>
      <c r="B1098" s="747" t="s">
        <v>2578</v>
      </c>
      <c r="C1098" s="747" t="s">
        <v>2579</v>
      </c>
      <c r="D1098" s="747" t="s">
        <v>664</v>
      </c>
      <c r="E1098" s="747" t="s">
        <v>79</v>
      </c>
      <c r="F1098" s="747" t="s">
        <v>79</v>
      </c>
    </row>
    <row r="1099" spans="1:6">
      <c r="A1099" s="747"/>
      <c r="B1099" s="747"/>
      <c r="C1099" s="747"/>
      <c r="D1099" s="747" t="s">
        <v>2580</v>
      </c>
      <c r="E1099" s="747" t="s">
        <v>2581</v>
      </c>
      <c r="F1099" s="747" t="s">
        <v>2582</v>
      </c>
    </row>
    <row r="1100" spans="1:6">
      <c r="A1100" s="747" t="s">
        <v>667</v>
      </c>
      <c r="B1100" s="747" t="s">
        <v>2583</v>
      </c>
      <c r="C1100" s="747" t="s">
        <v>640</v>
      </c>
      <c r="D1100" s="747"/>
      <c r="E1100" s="747"/>
      <c r="F1100" s="747"/>
    </row>
    <row r="1101" spans="1:6">
      <c r="A1101" s="747" t="s">
        <v>669</v>
      </c>
      <c r="B1101" s="747" t="s">
        <v>2584</v>
      </c>
      <c r="C1101" s="747" t="s">
        <v>640</v>
      </c>
      <c r="D1101" s="747"/>
      <c r="E1101" s="747"/>
      <c r="F1101" s="747"/>
    </row>
    <row r="1102" spans="1:6">
      <c r="A1102" s="747" t="s">
        <v>669</v>
      </c>
      <c r="B1102" s="747" t="s">
        <v>1928</v>
      </c>
      <c r="C1102" s="747" t="s">
        <v>2585</v>
      </c>
      <c r="D1102" s="747"/>
      <c r="E1102" s="747"/>
      <c r="F1102" s="747"/>
    </row>
    <row r="1103" spans="1:6">
      <c r="A1103" s="747"/>
      <c r="B1103" s="747"/>
      <c r="C1103" s="747"/>
      <c r="D1103" s="747" t="s">
        <v>2586</v>
      </c>
      <c r="E1103" s="747" t="s">
        <v>2587</v>
      </c>
      <c r="F1103" s="747" t="s">
        <v>2588</v>
      </c>
    </row>
    <row r="1104" spans="1:6">
      <c r="A1104" s="747" t="s">
        <v>661</v>
      </c>
      <c r="B1104" s="747" t="s">
        <v>2589</v>
      </c>
      <c r="C1104" s="747" t="s">
        <v>2590</v>
      </c>
      <c r="D1104" s="747" t="s">
        <v>664</v>
      </c>
      <c r="E1104" s="747" t="s">
        <v>79</v>
      </c>
      <c r="F1104" s="747" t="s">
        <v>79</v>
      </c>
    </row>
    <row r="1105" spans="1:6">
      <c r="A1105" s="747"/>
      <c r="B1105" s="747"/>
      <c r="C1105" s="747"/>
      <c r="D1105" s="747" t="s">
        <v>2591</v>
      </c>
      <c r="E1105" s="747" t="s">
        <v>2592</v>
      </c>
      <c r="F1105" s="747" t="s">
        <v>2593</v>
      </c>
    </row>
    <row r="1106" spans="1:6">
      <c r="A1106" s="747" t="s">
        <v>667</v>
      </c>
      <c r="B1106" s="747" t="s">
        <v>2594</v>
      </c>
      <c r="C1106" s="747" t="s">
        <v>640</v>
      </c>
      <c r="D1106" s="747"/>
      <c r="E1106" s="747"/>
      <c r="F1106" s="747"/>
    </row>
    <row r="1107" spans="1:6">
      <c r="A1107" s="747" t="s">
        <v>669</v>
      </c>
      <c r="B1107" s="747" t="s">
        <v>2595</v>
      </c>
      <c r="C1107" s="747" t="s">
        <v>640</v>
      </c>
      <c r="D1107" s="747"/>
      <c r="E1107" s="747"/>
      <c r="F1107" s="747"/>
    </row>
    <row r="1108" spans="1:6">
      <c r="A1108" s="747" t="s">
        <v>669</v>
      </c>
      <c r="B1108" s="747" t="s">
        <v>1018</v>
      </c>
      <c r="C1108" s="747" t="s">
        <v>2596</v>
      </c>
      <c r="D1108" s="747"/>
      <c r="E1108" s="747"/>
      <c r="F1108" s="747"/>
    </row>
    <row r="1109" spans="1:6">
      <c r="A1109" s="747"/>
      <c r="B1109" s="747"/>
      <c r="C1109" s="747"/>
      <c r="D1109" s="747" t="s">
        <v>2597</v>
      </c>
      <c r="E1109" s="747" t="s">
        <v>2598</v>
      </c>
      <c r="F1109" s="747" t="s">
        <v>2599</v>
      </c>
    </row>
    <row r="1110" spans="1:6">
      <c r="A1110" s="747" t="s">
        <v>661</v>
      </c>
      <c r="B1110" s="747" t="s">
        <v>2600</v>
      </c>
      <c r="C1110" s="747" t="s">
        <v>2601</v>
      </c>
      <c r="D1110" s="747" t="s">
        <v>664</v>
      </c>
      <c r="E1110" s="747" t="s">
        <v>79</v>
      </c>
      <c r="F1110" s="747" t="s">
        <v>79</v>
      </c>
    </row>
    <row r="1111" spans="1:6">
      <c r="A1111" s="747"/>
      <c r="B1111" s="747"/>
      <c r="C1111" s="747"/>
      <c r="D1111" s="747" t="s">
        <v>2602</v>
      </c>
      <c r="E1111" s="747" t="s">
        <v>2603</v>
      </c>
      <c r="F1111" s="747" t="s">
        <v>2604</v>
      </c>
    </row>
    <row r="1112" spans="1:6">
      <c r="A1112" s="747" t="s">
        <v>667</v>
      </c>
      <c r="B1112" s="747" t="s">
        <v>2605</v>
      </c>
      <c r="C1112" s="747" t="s">
        <v>640</v>
      </c>
      <c r="D1112" s="747"/>
      <c r="E1112" s="747"/>
      <c r="F1112" s="747"/>
    </row>
    <row r="1113" spans="1:6">
      <c r="A1113" s="747" t="s">
        <v>669</v>
      </c>
      <c r="B1113" s="747" t="s">
        <v>2606</v>
      </c>
      <c r="C1113" s="747" t="s">
        <v>640</v>
      </c>
      <c r="D1113" s="747"/>
      <c r="E1113" s="747"/>
      <c r="F1113" s="747"/>
    </row>
    <row r="1114" spans="1:6">
      <c r="A1114" s="747" t="s">
        <v>669</v>
      </c>
      <c r="B1114" s="747" t="s">
        <v>1068</v>
      </c>
      <c r="C1114" s="747" t="s">
        <v>2607</v>
      </c>
      <c r="D1114" s="747"/>
      <c r="E1114" s="747"/>
      <c r="F1114" s="747"/>
    </row>
    <row r="1115" spans="1:6">
      <c r="A1115" s="747"/>
      <c r="B1115" s="747"/>
      <c r="C1115" s="747"/>
      <c r="D1115" s="747" t="s">
        <v>2608</v>
      </c>
      <c r="E1115" s="747" t="s">
        <v>2609</v>
      </c>
      <c r="F1115" s="747" t="s">
        <v>2610</v>
      </c>
    </row>
    <row r="1116" spans="1:6">
      <c r="A1116" s="747" t="s">
        <v>661</v>
      </c>
      <c r="B1116" s="747" t="s">
        <v>2611</v>
      </c>
      <c r="C1116" s="747" t="s">
        <v>2612</v>
      </c>
      <c r="D1116" s="747" t="s">
        <v>664</v>
      </c>
      <c r="E1116" s="747" t="s">
        <v>79</v>
      </c>
      <c r="F1116" s="747" t="s">
        <v>79</v>
      </c>
    </row>
    <row r="1117" spans="1:6">
      <c r="A1117" s="747"/>
      <c r="B1117" s="747"/>
      <c r="C1117" s="747"/>
      <c r="D1117" s="747" t="s">
        <v>2613</v>
      </c>
      <c r="E1117" s="747" t="s">
        <v>2614</v>
      </c>
      <c r="F1117" s="747" t="s">
        <v>2615</v>
      </c>
    </row>
    <row r="1118" spans="1:6">
      <c r="A1118" s="747" t="s">
        <v>667</v>
      </c>
      <c r="B1118" s="747" t="s">
        <v>2616</v>
      </c>
      <c r="C1118" s="747" t="s">
        <v>640</v>
      </c>
      <c r="D1118" s="747"/>
      <c r="E1118" s="747"/>
      <c r="F1118" s="747"/>
    </row>
    <row r="1119" spans="1:6">
      <c r="A1119" s="747" t="s">
        <v>669</v>
      </c>
      <c r="B1119" s="747" t="s">
        <v>2617</v>
      </c>
      <c r="C1119" s="747" t="s">
        <v>640</v>
      </c>
      <c r="D1119" s="747"/>
      <c r="E1119" s="747"/>
      <c r="F1119" s="747"/>
    </row>
    <row r="1120" spans="1:6">
      <c r="A1120" s="747" t="s">
        <v>669</v>
      </c>
      <c r="B1120" s="747" t="s">
        <v>1018</v>
      </c>
      <c r="C1120" s="747" t="s">
        <v>2618</v>
      </c>
      <c r="D1120" s="747"/>
      <c r="E1120" s="747"/>
      <c r="F1120" s="747"/>
    </row>
    <row r="1121" spans="1:6">
      <c r="A1121" s="747"/>
      <c r="B1121" s="747"/>
      <c r="C1121" s="747"/>
      <c r="D1121" s="747" t="s">
        <v>2619</v>
      </c>
      <c r="E1121" s="747" t="s">
        <v>2620</v>
      </c>
      <c r="F1121" s="747" t="s">
        <v>2621</v>
      </c>
    </row>
    <row r="1122" spans="1:6">
      <c r="A1122" s="747" t="s">
        <v>661</v>
      </c>
      <c r="B1122" s="747" t="s">
        <v>2622</v>
      </c>
      <c r="C1122" s="747" t="s">
        <v>2623</v>
      </c>
      <c r="D1122" s="747" t="s">
        <v>664</v>
      </c>
      <c r="E1122" s="747" t="s">
        <v>79</v>
      </c>
      <c r="F1122" s="747" t="s">
        <v>79</v>
      </c>
    </row>
    <row r="1123" spans="1:6">
      <c r="A1123" s="747"/>
      <c r="B1123" s="747"/>
      <c r="C1123" s="747"/>
      <c r="D1123" s="747" t="s">
        <v>2624</v>
      </c>
      <c r="E1123" s="747" t="s">
        <v>2625</v>
      </c>
      <c r="F1123" s="747" t="s">
        <v>2626</v>
      </c>
    </row>
    <row r="1124" spans="1:6">
      <c r="A1124" s="747" t="s">
        <v>667</v>
      </c>
      <c r="B1124" s="747" t="s">
        <v>2627</v>
      </c>
      <c r="C1124" s="747" t="s">
        <v>640</v>
      </c>
      <c r="D1124" s="747"/>
      <c r="E1124" s="747"/>
      <c r="F1124" s="747"/>
    </row>
    <row r="1125" spans="1:6">
      <c r="A1125" s="747" t="s">
        <v>669</v>
      </c>
      <c r="B1125" s="747" t="s">
        <v>2628</v>
      </c>
      <c r="C1125" s="747" t="s">
        <v>640</v>
      </c>
      <c r="D1125" s="747"/>
      <c r="E1125" s="747"/>
      <c r="F1125" s="747"/>
    </row>
    <row r="1126" spans="1:6">
      <c r="A1126" s="747" t="s">
        <v>669</v>
      </c>
      <c r="B1126" s="747" t="s">
        <v>780</v>
      </c>
      <c r="C1126" s="747" t="s">
        <v>2629</v>
      </c>
      <c r="D1126" s="747"/>
      <c r="E1126" s="747"/>
      <c r="F1126" s="747"/>
    </row>
    <row r="1127" spans="1:6">
      <c r="A1127" s="747"/>
      <c r="B1127" s="747"/>
      <c r="C1127" s="747"/>
      <c r="D1127" s="747" t="s">
        <v>2630</v>
      </c>
      <c r="E1127" s="747" t="s">
        <v>2631</v>
      </c>
      <c r="F1127" s="747" t="s">
        <v>2632</v>
      </c>
    </row>
    <row r="1128" spans="1:6">
      <c r="A1128" s="747" t="s">
        <v>661</v>
      </c>
      <c r="B1128" s="747" t="s">
        <v>2633</v>
      </c>
      <c r="C1128" s="747" t="s">
        <v>2634</v>
      </c>
      <c r="D1128" s="747" t="s">
        <v>664</v>
      </c>
      <c r="E1128" s="747" t="s">
        <v>79</v>
      </c>
      <c r="F1128" s="747" t="s">
        <v>79</v>
      </c>
    </row>
    <row r="1129" spans="1:6">
      <c r="A1129" s="747"/>
      <c r="B1129" s="747"/>
      <c r="C1129" s="747"/>
      <c r="D1129" s="747" t="s">
        <v>2635</v>
      </c>
      <c r="E1129" s="747" t="s">
        <v>2636</v>
      </c>
      <c r="F1129" s="747" t="s">
        <v>2637</v>
      </c>
    </row>
    <row r="1130" spans="1:6">
      <c r="A1130" s="747" t="s">
        <v>667</v>
      </c>
      <c r="B1130" s="747" t="s">
        <v>2638</v>
      </c>
      <c r="C1130" s="747" t="s">
        <v>640</v>
      </c>
      <c r="D1130" s="747"/>
      <c r="E1130" s="747"/>
      <c r="F1130" s="747"/>
    </row>
    <row r="1131" spans="1:6">
      <c r="A1131" s="747" t="s">
        <v>669</v>
      </c>
      <c r="B1131" s="747" t="s">
        <v>2639</v>
      </c>
      <c r="C1131" s="747" t="s">
        <v>640</v>
      </c>
      <c r="D1131" s="747"/>
      <c r="E1131" s="747"/>
      <c r="F1131" s="747"/>
    </row>
    <row r="1132" spans="1:6">
      <c r="A1132" s="747" t="s">
        <v>669</v>
      </c>
      <c r="B1132" s="747" t="s">
        <v>2640</v>
      </c>
      <c r="C1132" s="747" t="s">
        <v>2641</v>
      </c>
      <c r="D1132" s="747"/>
      <c r="E1132" s="747"/>
      <c r="F1132" s="747"/>
    </row>
    <row r="1133" spans="1:6">
      <c r="A1133" s="747"/>
      <c r="B1133" s="747"/>
      <c r="C1133" s="747"/>
      <c r="D1133" s="747" t="s">
        <v>2642</v>
      </c>
      <c r="E1133" s="747" t="s">
        <v>2643</v>
      </c>
      <c r="F1133" s="747" t="s">
        <v>2644</v>
      </c>
    </row>
    <row r="1134" spans="1:6">
      <c r="A1134" s="747" t="s">
        <v>661</v>
      </c>
      <c r="B1134" s="747" t="s">
        <v>2645</v>
      </c>
      <c r="C1134" s="747" t="s">
        <v>2646</v>
      </c>
      <c r="D1134" s="747" t="s">
        <v>664</v>
      </c>
      <c r="E1134" s="747" t="s">
        <v>79</v>
      </c>
      <c r="F1134" s="747" t="s">
        <v>79</v>
      </c>
    </row>
    <row r="1135" spans="1:6">
      <c r="A1135" s="747"/>
      <c r="B1135" s="747"/>
      <c r="C1135" s="747"/>
      <c r="D1135" s="747" t="s">
        <v>2647</v>
      </c>
      <c r="E1135" s="747" t="s">
        <v>2648</v>
      </c>
      <c r="F1135" s="747" t="s">
        <v>2649</v>
      </c>
    </row>
    <row r="1136" spans="1:6">
      <c r="A1136" s="747" t="s">
        <v>667</v>
      </c>
      <c r="B1136" s="747" t="s">
        <v>2650</v>
      </c>
      <c r="C1136" s="747" t="s">
        <v>640</v>
      </c>
      <c r="D1136" s="747"/>
      <c r="E1136" s="747"/>
      <c r="F1136" s="747"/>
    </row>
    <row r="1137" spans="1:6">
      <c r="A1137" s="747" t="s">
        <v>669</v>
      </c>
      <c r="B1137" s="747" t="s">
        <v>2651</v>
      </c>
      <c r="C1137" s="747" t="s">
        <v>640</v>
      </c>
      <c r="D1137" s="747"/>
      <c r="E1137" s="747"/>
      <c r="F1137" s="747"/>
    </row>
    <row r="1138" spans="1:6">
      <c r="A1138" s="747" t="s">
        <v>669</v>
      </c>
      <c r="B1138" s="747" t="s">
        <v>2652</v>
      </c>
      <c r="C1138" s="747" t="s">
        <v>2653</v>
      </c>
      <c r="D1138" s="747"/>
      <c r="E1138" s="747"/>
      <c r="F1138" s="747"/>
    </row>
    <row r="1139" spans="1:6">
      <c r="A1139" s="747"/>
      <c r="B1139" s="747"/>
      <c r="C1139" s="747"/>
      <c r="D1139" s="747" t="s">
        <v>2654</v>
      </c>
      <c r="E1139" s="747" t="s">
        <v>2655</v>
      </c>
      <c r="F1139" s="747" t="s">
        <v>2656</v>
      </c>
    </row>
    <row r="1140" spans="1:6">
      <c r="A1140" s="747" t="s">
        <v>661</v>
      </c>
      <c r="B1140" s="747" t="s">
        <v>2657</v>
      </c>
      <c r="C1140" s="747" t="s">
        <v>2658</v>
      </c>
      <c r="D1140" s="747" t="s">
        <v>664</v>
      </c>
      <c r="E1140" s="747" t="s">
        <v>79</v>
      </c>
      <c r="F1140" s="747" t="s">
        <v>79</v>
      </c>
    </row>
    <row r="1141" spans="1:6">
      <c r="A1141" s="747"/>
      <c r="B1141" s="747"/>
      <c r="C1141" s="747"/>
      <c r="D1141" s="747" t="s">
        <v>2659</v>
      </c>
      <c r="E1141" s="747" t="s">
        <v>2660</v>
      </c>
      <c r="F1141" s="747" t="s">
        <v>2661</v>
      </c>
    </row>
    <row r="1142" spans="1:6">
      <c r="A1142" s="747" t="s">
        <v>667</v>
      </c>
      <c r="B1142" s="747" t="s">
        <v>2662</v>
      </c>
      <c r="C1142" s="747" t="s">
        <v>640</v>
      </c>
      <c r="D1142" s="747"/>
      <c r="E1142" s="747"/>
      <c r="F1142" s="747"/>
    </row>
    <row r="1143" spans="1:6">
      <c r="A1143" s="747" t="s">
        <v>669</v>
      </c>
      <c r="B1143" s="747" t="s">
        <v>2663</v>
      </c>
      <c r="C1143" s="747" t="s">
        <v>640</v>
      </c>
      <c r="D1143" s="747"/>
      <c r="E1143" s="747"/>
      <c r="F1143" s="747"/>
    </row>
    <row r="1144" spans="1:6">
      <c r="A1144" s="747" t="s">
        <v>669</v>
      </c>
      <c r="B1144" s="747" t="s">
        <v>1986</v>
      </c>
      <c r="C1144" s="747" t="s">
        <v>2664</v>
      </c>
      <c r="D1144" s="747"/>
      <c r="E1144" s="747"/>
      <c r="F1144" s="747"/>
    </row>
    <row r="1145" spans="1:6">
      <c r="A1145" s="747"/>
      <c r="B1145" s="747"/>
      <c r="C1145" s="747"/>
      <c r="D1145" s="747" t="s">
        <v>2665</v>
      </c>
      <c r="E1145" s="747" t="s">
        <v>2666</v>
      </c>
      <c r="F1145" s="747" t="s">
        <v>2667</v>
      </c>
    </row>
    <row r="1146" spans="1:6">
      <c r="A1146" s="747" t="s">
        <v>661</v>
      </c>
      <c r="B1146" s="747" t="s">
        <v>2668</v>
      </c>
      <c r="C1146" s="747" t="s">
        <v>2669</v>
      </c>
      <c r="D1146" s="747" t="s">
        <v>664</v>
      </c>
      <c r="E1146" s="747" t="s">
        <v>79</v>
      </c>
      <c r="F1146" s="747" t="s">
        <v>79</v>
      </c>
    </row>
    <row r="1147" spans="1:6">
      <c r="A1147" s="747"/>
      <c r="B1147" s="747"/>
      <c r="C1147" s="747"/>
      <c r="D1147" s="747" t="s">
        <v>2670</v>
      </c>
      <c r="E1147" s="747" t="s">
        <v>2671</v>
      </c>
      <c r="F1147" s="747" t="s">
        <v>2672</v>
      </c>
    </row>
    <row r="1148" spans="1:6">
      <c r="A1148" s="747" t="s">
        <v>667</v>
      </c>
      <c r="B1148" s="747" t="s">
        <v>2673</v>
      </c>
      <c r="C1148" s="747" t="s">
        <v>640</v>
      </c>
      <c r="D1148" s="747"/>
      <c r="E1148" s="747"/>
      <c r="F1148" s="747"/>
    </row>
    <row r="1149" spans="1:6">
      <c r="A1149" s="747" t="s">
        <v>669</v>
      </c>
      <c r="B1149" s="747" t="s">
        <v>2674</v>
      </c>
      <c r="C1149" s="747" t="s">
        <v>640</v>
      </c>
      <c r="D1149" s="747"/>
      <c r="E1149" s="747"/>
      <c r="F1149" s="747"/>
    </row>
    <row r="1150" spans="1:6">
      <c r="A1150" s="747" t="s">
        <v>669</v>
      </c>
      <c r="B1150" s="747" t="s">
        <v>2675</v>
      </c>
      <c r="C1150" s="747" t="s">
        <v>2676</v>
      </c>
      <c r="D1150" s="747"/>
      <c r="E1150" s="747"/>
      <c r="F1150" s="747"/>
    </row>
    <row r="1151" spans="1:6">
      <c r="A1151" s="747"/>
      <c r="B1151" s="747"/>
      <c r="C1151" s="747"/>
      <c r="D1151" s="747" t="s">
        <v>2677</v>
      </c>
      <c r="E1151" s="747" t="s">
        <v>2678</v>
      </c>
      <c r="F1151" s="747" t="s">
        <v>2679</v>
      </c>
    </row>
    <row r="1152" spans="1:6">
      <c r="A1152" s="747" t="s">
        <v>661</v>
      </c>
      <c r="B1152" s="747" t="s">
        <v>2680</v>
      </c>
      <c r="C1152" s="747" t="s">
        <v>2681</v>
      </c>
      <c r="D1152" s="747" t="s">
        <v>664</v>
      </c>
      <c r="E1152" s="747" t="s">
        <v>79</v>
      </c>
      <c r="F1152" s="747" t="s">
        <v>79</v>
      </c>
    </row>
    <row r="1153" spans="1:6">
      <c r="A1153" s="747"/>
      <c r="B1153" s="747"/>
      <c r="C1153" s="747"/>
      <c r="D1153" s="747" t="s">
        <v>2682</v>
      </c>
      <c r="E1153" s="747" t="s">
        <v>2683</v>
      </c>
      <c r="F1153" s="747" t="s">
        <v>2684</v>
      </c>
    </row>
    <row r="1154" spans="1:6">
      <c r="A1154" s="747" t="s">
        <v>667</v>
      </c>
      <c r="B1154" s="747" t="s">
        <v>2685</v>
      </c>
      <c r="C1154" s="747" t="s">
        <v>640</v>
      </c>
      <c r="D1154" s="747"/>
      <c r="E1154" s="747"/>
      <c r="F1154" s="747"/>
    </row>
    <row r="1155" spans="1:6">
      <c r="A1155" s="747" t="s">
        <v>669</v>
      </c>
      <c r="B1155" s="747" t="s">
        <v>2686</v>
      </c>
      <c r="C1155" s="747" t="s">
        <v>640</v>
      </c>
      <c r="D1155" s="747"/>
      <c r="E1155" s="747"/>
      <c r="F1155" s="747"/>
    </row>
    <row r="1156" spans="1:6">
      <c r="A1156" s="747" t="s">
        <v>669</v>
      </c>
      <c r="B1156" s="747" t="s">
        <v>2687</v>
      </c>
      <c r="C1156" s="747" t="s">
        <v>2688</v>
      </c>
      <c r="D1156" s="747"/>
      <c r="E1156" s="747"/>
      <c r="F1156" s="747"/>
    </row>
    <row r="1157" spans="1:6">
      <c r="A1157" s="747"/>
      <c r="B1157" s="747"/>
      <c r="C1157" s="747"/>
      <c r="D1157" s="747" t="s">
        <v>2689</v>
      </c>
      <c r="E1157" s="747" t="s">
        <v>2690</v>
      </c>
      <c r="F1157" s="747" t="s">
        <v>2691</v>
      </c>
    </row>
    <row r="1158" spans="1:6">
      <c r="A1158" s="747" t="s">
        <v>661</v>
      </c>
      <c r="B1158" s="747" t="s">
        <v>2692</v>
      </c>
      <c r="C1158" s="747" t="s">
        <v>2693</v>
      </c>
      <c r="D1158" s="747" t="s">
        <v>664</v>
      </c>
      <c r="E1158" s="747" t="s">
        <v>79</v>
      </c>
      <c r="F1158" s="747" t="s">
        <v>79</v>
      </c>
    </row>
    <row r="1159" spans="1:6">
      <c r="A1159" s="747"/>
      <c r="B1159" s="747"/>
      <c r="C1159" s="747"/>
      <c r="D1159" s="747" t="s">
        <v>2694</v>
      </c>
      <c r="E1159" s="747" t="s">
        <v>2695</v>
      </c>
      <c r="F1159" s="747" t="s">
        <v>2696</v>
      </c>
    </row>
    <row r="1160" spans="1:6">
      <c r="A1160" s="747" t="s">
        <v>667</v>
      </c>
      <c r="B1160" s="747" t="s">
        <v>2697</v>
      </c>
      <c r="C1160" s="747" t="s">
        <v>640</v>
      </c>
      <c r="D1160" s="747"/>
      <c r="E1160" s="747"/>
      <c r="F1160" s="747"/>
    </row>
    <row r="1161" spans="1:6">
      <c r="A1161" s="747" t="s">
        <v>669</v>
      </c>
      <c r="B1161" s="747" t="s">
        <v>2698</v>
      </c>
      <c r="C1161" s="747" t="s">
        <v>640</v>
      </c>
      <c r="D1161" s="747"/>
      <c r="E1161" s="747"/>
      <c r="F1161" s="747"/>
    </row>
    <row r="1162" spans="1:6">
      <c r="A1162" s="747" t="s">
        <v>669</v>
      </c>
      <c r="B1162" s="747" t="s">
        <v>1336</v>
      </c>
      <c r="C1162" s="747" t="s">
        <v>2699</v>
      </c>
      <c r="D1162" s="747"/>
      <c r="E1162" s="747"/>
      <c r="F1162" s="747"/>
    </row>
    <row r="1163" spans="1:6">
      <c r="A1163" s="747"/>
      <c r="B1163" s="747"/>
      <c r="C1163" s="747"/>
      <c r="D1163" s="747" t="s">
        <v>2700</v>
      </c>
      <c r="E1163" s="747" t="s">
        <v>2701</v>
      </c>
      <c r="F1163" s="747" t="s">
        <v>2702</v>
      </c>
    </row>
    <row r="1164" spans="1:6">
      <c r="A1164" s="747" t="s">
        <v>661</v>
      </c>
      <c r="B1164" s="747" t="s">
        <v>2703</v>
      </c>
      <c r="C1164" s="747" t="s">
        <v>2704</v>
      </c>
      <c r="D1164" s="747" t="s">
        <v>664</v>
      </c>
      <c r="E1164" s="747" t="s">
        <v>79</v>
      </c>
      <c r="F1164" s="747" t="s">
        <v>79</v>
      </c>
    </row>
    <row r="1165" spans="1:6">
      <c r="A1165" s="747"/>
      <c r="B1165" s="747"/>
      <c r="C1165" s="747"/>
      <c r="D1165" s="747" t="s">
        <v>2705</v>
      </c>
      <c r="E1165" s="747" t="s">
        <v>2706</v>
      </c>
      <c r="F1165" s="747" t="s">
        <v>2707</v>
      </c>
    </row>
    <row r="1166" spans="1:6">
      <c r="A1166" s="747" t="s">
        <v>667</v>
      </c>
      <c r="B1166" s="747" t="s">
        <v>2708</v>
      </c>
      <c r="C1166" s="747" t="s">
        <v>640</v>
      </c>
      <c r="D1166" s="747"/>
      <c r="E1166" s="747"/>
      <c r="F1166" s="747"/>
    </row>
    <row r="1167" spans="1:6">
      <c r="A1167" s="747" t="s">
        <v>669</v>
      </c>
      <c r="B1167" s="747" t="s">
        <v>2709</v>
      </c>
      <c r="C1167" s="747" t="s">
        <v>640</v>
      </c>
      <c r="D1167" s="747"/>
      <c r="E1167" s="747"/>
      <c r="F1167" s="747"/>
    </row>
    <row r="1168" spans="1:6">
      <c r="A1168" s="747" t="s">
        <v>669</v>
      </c>
      <c r="B1168" s="747" t="s">
        <v>1574</v>
      </c>
      <c r="C1168" s="747" t="s">
        <v>2710</v>
      </c>
      <c r="D1168" s="747"/>
      <c r="E1168" s="747"/>
      <c r="F1168" s="747"/>
    </row>
    <row r="1169" spans="1:6">
      <c r="A1169" s="747"/>
      <c r="B1169" s="747"/>
      <c r="C1169" s="747"/>
      <c r="D1169" s="747" t="s">
        <v>2711</v>
      </c>
      <c r="E1169" s="747" t="s">
        <v>2712</v>
      </c>
      <c r="F1169" s="747" t="s">
        <v>2713</v>
      </c>
    </row>
    <row r="1170" spans="1:6">
      <c r="A1170" s="747" t="s">
        <v>661</v>
      </c>
      <c r="B1170" s="747" t="s">
        <v>2714</v>
      </c>
      <c r="C1170" s="747" t="s">
        <v>2715</v>
      </c>
      <c r="D1170" s="747" t="s">
        <v>664</v>
      </c>
      <c r="E1170" s="747" t="s">
        <v>79</v>
      </c>
      <c r="F1170" s="747" t="s">
        <v>79</v>
      </c>
    </row>
    <row r="1171" spans="1:6">
      <c r="A1171" s="747"/>
      <c r="B1171" s="747"/>
      <c r="C1171" s="747"/>
      <c r="D1171" s="747" t="s">
        <v>2716</v>
      </c>
      <c r="E1171" s="747" t="s">
        <v>2717</v>
      </c>
      <c r="F1171" s="747" t="s">
        <v>2718</v>
      </c>
    </row>
    <row r="1172" spans="1:6">
      <c r="A1172" s="747" t="s">
        <v>667</v>
      </c>
      <c r="B1172" s="747" t="s">
        <v>2719</v>
      </c>
      <c r="C1172" s="747" t="s">
        <v>640</v>
      </c>
      <c r="D1172" s="747"/>
      <c r="E1172" s="747"/>
      <c r="F1172" s="747"/>
    </row>
    <row r="1173" spans="1:6">
      <c r="A1173" s="747" t="s">
        <v>669</v>
      </c>
      <c r="B1173" s="747" t="s">
        <v>2720</v>
      </c>
      <c r="C1173" s="747" t="s">
        <v>640</v>
      </c>
      <c r="D1173" s="747"/>
      <c r="E1173" s="747"/>
      <c r="F1173" s="747"/>
    </row>
    <row r="1174" spans="1:6">
      <c r="A1174" s="747" t="s">
        <v>669</v>
      </c>
      <c r="B1174" s="747" t="s">
        <v>2721</v>
      </c>
      <c r="C1174" s="747" t="s">
        <v>2722</v>
      </c>
      <c r="D1174" s="747"/>
      <c r="E1174" s="747"/>
      <c r="F1174" s="747"/>
    </row>
    <row r="1175" spans="1:6">
      <c r="A1175" s="747"/>
      <c r="B1175" s="747"/>
      <c r="C1175" s="747"/>
      <c r="D1175" s="747" t="s">
        <v>2723</v>
      </c>
      <c r="E1175" s="747" t="s">
        <v>2724</v>
      </c>
      <c r="F1175" s="747" t="s">
        <v>2725</v>
      </c>
    </row>
    <row r="1176" spans="1:6">
      <c r="A1176" s="747" t="s">
        <v>661</v>
      </c>
      <c r="B1176" s="747" t="s">
        <v>2726</v>
      </c>
      <c r="C1176" s="747" t="s">
        <v>2727</v>
      </c>
      <c r="D1176" s="747" t="s">
        <v>664</v>
      </c>
      <c r="E1176" s="747" t="s">
        <v>79</v>
      </c>
      <c r="F1176" s="747" t="s">
        <v>79</v>
      </c>
    </row>
    <row r="1177" spans="1:6">
      <c r="A1177" s="747"/>
      <c r="B1177" s="747"/>
      <c r="C1177" s="747"/>
      <c r="D1177" s="747" t="s">
        <v>2728</v>
      </c>
      <c r="E1177" s="747" t="s">
        <v>2729</v>
      </c>
      <c r="F1177" s="747" t="s">
        <v>2730</v>
      </c>
    </row>
    <row r="1178" spans="1:6">
      <c r="A1178" s="747" t="s">
        <v>667</v>
      </c>
      <c r="B1178" s="747" t="s">
        <v>2731</v>
      </c>
      <c r="C1178" s="747" t="s">
        <v>640</v>
      </c>
      <c r="D1178" s="747"/>
      <c r="E1178" s="747"/>
      <c r="F1178" s="747"/>
    </row>
    <row r="1179" spans="1:6">
      <c r="A1179" s="747" t="s">
        <v>669</v>
      </c>
      <c r="B1179" s="747" t="s">
        <v>2732</v>
      </c>
      <c r="C1179" s="747" t="s">
        <v>640</v>
      </c>
      <c r="D1179" s="747"/>
      <c r="E1179" s="747"/>
      <c r="F1179" s="747"/>
    </row>
    <row r="1180" spans="1:6">
      <c r="A1180" s="747" t="s">
        <v>669</v>
      </c>
      <c r="B1180" s="747" t="s">
        <v>2733</v>
      </c>
      <c r="C1180" s="747" t="s">
        <v>2734</v>
      </c>
      <c r="D1180" s="747"/>
      <c r="E1180" s="747"/>
      <c r="F1180" s="747"/>
    </row>
    <row r="1181" spans="1:6">
      <c r="A1181" s="747"/>
      <c r="B1181" s="747"/>
      <c r="C1181" s="747"/>
      <c r="D1181" s="747" t="s">
        <v>2735</v>
      </c>
      <c r="E1181" s="747" t="s">
        <v>2736</v>
      </c>
      <c r="F1181" s="747" t="s">
        <v>2737</v>
      </c>
    </row>
    <row r="1182" spans="1:6">
      <c r="A1182" s="747" t="s">
        <v>661</v>
      </c>
      <c r="B1182" s="747" t="s">
        <v>2738</v>
      </c>
      <c r="C1182" s="747" t="s">
        <v>2739</v>
      </c>
      <c r="D1182" s="747" t="s">
        <v>664</v>
      </c>
      <c r="E1182" s="747" t="s">
        <v>79</v>
      </c>
      <c r="F1182" s="747" t="s">
        <v>79</v>
      </c>
    </row>
    <row r="1183" spans="1:6">
      <c r="A1183" s="747"/>
      <c r="B1183" s="747"/>
      <c r="C1183" s="747"/>
      <c r="D1183" s="747" t="s">
        <v>2740</v>
      </c>
      <c r="E1183" s="747" t="s">
        <v>2741</v>
      </c>
      <c r="F1183" s="747" t="s">
        <v>2742</v>
      </c>
    </row>
    <row r="1184" spans="1:6">
      <c r="A1184" s="747" t="s">
        <v>667</v>
      </c>
      <c r="B1184" s="747" t="s">
        <v>2743</v>
      </c>
      <c r="C1184" s="747" t="s">
        <v>640</v>
      </c>
      <c r="D1184" s="747"/>
      <c r="E1184" s="747"/>
      <c r="F1184" s="747"/>
    </row>
    <row r="1185" spans="1:6">
      <c r="A1185" s="747" t="s">
        <v>669</v>
      </c>
      <c r="B1185" s="747" t="s">
        <v>2744</v>
      </c>
      <c r="C1185" s="747" t="s">
        <v>640</v>
      </c>
      <c r="D1185" s="747"/>
      <c r="E1185" s="747"/>
      <c r="F1185" s="747"/>
    </row>
    <row r="1186" spans="1:6">
      <c r="A1186" s="747" t="s">
        <v>669</v>
      </c>
      <c r="B1186" s="747" t="s">
        <v>2745</v>
      </c>
      <c r="C1186" s="747" t="s">
        <v>2746</v>
      </c>
      <c r="D1186" s="747"/>
      <c r="E1186" s="747"/>
      <c r="F1186" s="747"/>
    </row>
    <row r="1187" spans="1:6">
      <c r="A1187" s="747"/>
      <c r="B1187" s="747"/>
      <c r="C1187" s="747"/>
      <c r="D1187" s="747" t="s">
        <v>2747</v>
      </c>
      <c r="E1187" s="747" t="s">
        <v>2748</v>
      </c>
      <c r="F1187" s="747" t="s">
        <v>2749</v>
      </c>
    </row>
    <row r="1188" spans="1:6">
      <c r="A1188" s="747" t="s">
        <v>661</v>
      </c>
      <c r="B1188" s="747" t="s">
        <v>2750</v>
      </c>
      <c r="C1188" s="747" t="s">
        <v>2751</v>
      </c>
      <c r="D1188" s="747" t="s">
        <v>664</v>
      </c>
      <c r="E1188" s="747" t="s">
        <v>79</v>
      </c>
      <c r="F1188" s="747" t="s">
        <v>79</v>
      </c>
    </row>
    <row r="1189" spans="1:6">
      <c r="A1189" s="747"/>
      <c r="B1189" s="747"/>
      <c r="C1189" s="747"/>
      <c r="D1189" s="747" t="s">
        <v>2752</v>
      </c>
      <c r="E1189" s="747" t="s">
        <v>2753</v>
      </c>
      <c r="F1189" s="747" t="s">
        <v>2754</v>
      </c>
    </row>
    <row r="1190" spans="1:6">
      <c r="A1190" s="747" t="s">
        <v>667</v>
      </c>
      <c r="B1190" s="747" t="s">
        <v>2755</v>
      </c>
      <c r="C1190" s="747" t="s">
        <v>640</v>
      </c>
      <c r="D1190" s="747"/>
      <c r="E1190" s="747"/>
      <c r="F1190" s="747"/>
    </row>
    <row r="1191" spans="1:6">
      <c r="A1191" s="747" t="s">
        <v>669</v>
      </c>
      <c r="B1191" s="747" t="s">
        <v>2756</v>
      </c>
      <c r="C1191" s="747" t="s">
        <v>640</v>
      </c>
      <c r="D1191" s="747"/>
      <c r="E1191" s="747"/>
      <c r="F1191" s="747"/>
    </row>
    <row r="1192" spans="1:6">
      <c r="A1192" s="747" t="s">
        <v>669</v>
      </c>
      <c r="B1192" s="747" t="s">
        <v>960</v>
      </c>
      <c r="C1192" s="747" t="s">
        <v>2757</v>
      </c>
      <c r="D1192" s="747"/>
      <c r="E1192" s="747"/>
      <c r="F1192" s="747"/>
    </row>
    <row r="1193" spans="1:6">
      <c r="A1193" s="747"/>
      <c r="B1193" s="747"/>
      <c r="C1193" s="747"/>
      <c r="D1193" s="747" t="s">
        <v>2758</v>
      </c>
      <c r="E1193" s="747" t="s">
        <v>2759</v>
      </c>
      <c r="F1193" s="747" t="s">
        <v>2760</v>
      </c>
    </row>
    <row r="1194" spans="1:6">
      <c r="A1194" s="747" t="s">
        <v>661</v>
      </c>
      <c r="B1194" s="747" t="s">
        <v>2761</v>
      </c>
      <c r="C1194" s="747" t="s">
        <v>2762</v>
      </c>
      <c r="D1194" s="747" t="s">
        <v>664</v>
      </c>
      <c r="E1194" s="747" t="s">
        <v>79</v>
      </c>
      <c r="F1194" s="747" t="s">
        <v>79</v>
      </c>
    </row>
    <row r="1195" spans="1:6">
      <c r="A1195" s="747"/>
      <c r="B1195" s="747"/>
      <c r="C1195" s="747"/>
      <c r="D1195" s="747" t="s">
        <v>2763</v>
      </c>
      <c r="E1195" s="747" t="s">
        <v>2764</v>
      </c>
      <c r="F1195" s="747" t="s">
        <v>2765</v>
      </c>
    </row>
    <row r="1196" spans="1:6">
      <c r="A1196" s="747" t="s">
        <v>667</v>
      </c>
      <c r="B1196" s="747" t="s">
        <v>2766</v>
      </c>
      <c r="C1196" s="747" t="s">
        <v>640</v>
      </c>
      <c r="D1196" s="747"/>
      <c r="E1196" s="747"/>
      <c r="F1196" s="747"/>
    </row>
    <row r="1197" spans="1:6">
      <c r="A1197" s="747" t="s">
        <v>669</v>
      </c>
      <c r="B1197" s="747" t="s">
        <v>2767</v>
      </c>
      <c r="C1197" s="747" t="s">
        <v>640</v>
      </c>
      <c r="D1197" s="747"/>
      <c r="E1197" s="747"/>
      <c r="F1197" s="747"/>
    </row>
    <row r="1198" spans="1:6">
      <c r="A1198" s="747" t="s">
        <v>669</v>
      </c>
      <c r="B1198" s="747" t="s">
        <v>1778</v>
      </c>
      <c r="C1198" s="747" t="s">
        <v>2768</v>
      </c>
      <c r="D1198" s="747"/>
      <c r="E1198" s="747"/>
      <c r="F1198" s="747"/>
    </row>
    <row r="1199" spans="1:6">
      <c r="A1199" s="747"/>
      <c r="B1199" s="747"/>
      <c r="C1199" s="747"/>
      <c r="D1199" s="747" t="s">
        <v>2769</v>
      </c>
      <c r="E1199" s="747" t="s">
        <v>2770</v>
      </c>
      <c r="F1199" s="747" t="s">
        <v>2771</v>
      </c>
    </row>
    <row r="1200" spans="1:6">
      <c r="A1200" s="747" t="s">
        <v>661</v>
      </c>
      <c r="B1200" s="747" t="s">
        <v>2772</v>
      </c>
      <c r="C1200" s="747" t="s">
        <v>2773</v>
      </c>
      <c r="D1200" s="747" t="s">
        <v>664</v>
      </c>
      <c r="E1200" s="747" t="s">
        <v>79</v>
      </c>
      <c r="F1200" s="747" t="s">
        <v>79</v>
      </c>
    </row>
    <row r="1201" spans="1:6">
      <c r="A1201" s="747"/>
      <c r="B1201" s="747"/>
      <c r="C1201" s="747"/>
      <c r="D1201" s="747" t="s">
        <v>2774</v>
      </c>
      <c r="E1201" s="747" t="s">
        <v>2775</v>
      </c>
      <c r="F1201" s="747" t="s">
        <v>2776</v>
      </c>
    </row>
    <row r="1202" spans="1:6">
      <c r="A1202" s="747" t="s">
        <v>667</v>
      </c>
      <c r="B1202" s="747" t="s">
        <v>2777</v>
      </c>
      <c r="C1202" s="747" t="s">
        <v>640</v>
      </c>
      <c r="D1202" s="747"/>
      <c r="E1202" s="747"/>
      <c r="F1202" s="747"/>
    </row>
    <row r="1203" spans="1:6">
      <c r="A1203" s="747" t="s">
        <v>669</v>
      </c>
      <c r="B1203" s="747" t="s">
        <v>2778</v>
      </c>
      <c r="C1203" s="747" t="s">
        <v>640</v>
      </c>
      <c r="D1203" s="747"/>
      <c r="E1203" s="747"/>
      <c r="F1203" s="747"/>
    </row>
    <row r="1204" spans="1:6">
      <c r="A1204" s="747" t="s">
        <v>669</v>
      </c>
      <c r="B1204" s="747" t="s">
        <v>2779</v>
      </c>
      <c r="C1204" s="747" t="s">
        <v>2780</v>
      </c>
      <c r="D1204" s="747"/>
      <c r="E1204" s="747"/>
      <c r="F1204" s="747"/>
    </row>
    <row r="1205" spans="1:6">
      <c r="A1205" s="747"/>
      <c r="B1205" s="747"/>
      <c r="C1205" s="747"/>
      <c r="D1205" s="747" t="s">
        <v>2781</v>
      </c>
      <c r="E1205" s="747" t="s">
        <v>2782</v>
      </c>
      <c r="F1205" s="747" t="s">
        <v>2783</v>
      </c>
    </row>
    <row r="1206" spans="1:6">
      <c r="A1206" s="747" t="s">
        <v>661</v>
      </c>
      <c r="B1206" s="747" t="s">
        <v>2784</v>
      </c>
      <c r="C1206" s="747" t="s">
        <v>2785</v>
      </c>
      <c r="D1206" s="747" t="s">
        <v>664</v>
      </c>
      <c r="E1206" s="747" t="s">
        <v>79</v>
      </c>
      <c r="F1206" s="747" t="s">
        <v>79</v>
      </c>
    </row>
    <row r="1207" spans="1:6">
      <c r="A1207" s="747"/>
      <c r="B1207" s="747"/>
      <c r="C1207" s="747"/>
      <c r="D1207" s="747" t="s">
        <v>2786</v>
      </c>
      <c r="E1207" s="747" t="s">
        <v>2787</v>
      </c>
      <c r="F1207" s="747" t="s">
        <v>2788</v>
      </c>
    </row>
    <row r="1208" spans="1:6">
      <c r="A1208" s="747" t="s">
        <v>667</v>
      </c>
      <c r="B1208" s="747" t="s">
        <v>2789</v>
      </c>
      <c r="C1208" s="747" t="s">
        <v>640</v>
      </c>
      <c r="D1208" s="747"/>
      <c r="E1208" s="747"/>
      <c r="F1208" s="747"/>
    </row>
    <row r="1209" spans="1:6">
      <c r="A1209" s="747" t="s">
        <v>669</v>
      </c>
      <c r="B1209" s="747" t="s">
        <v>2790</v>
      </c>
      <c r="C1209" s="747" t="s">
        <v>640</v>
      </c>
      <c r="D1209" s="747"/>
      <c r="E1209" s="747"/>
      <c r="F1209" s="747"/>
    </row>
    <row r="1210" spans="1:6">
      <c r="A1210" s="747" t="s">
        <v>669</v>
      </c>
      <c r="B1210" s="747" t="s">
        <v>2374</v>
      </c>
      <c r="C1210" s="747" t="s">
        <v>2791</v>
      </c>
      <c r="D1210" s="747"/>
      <c r="E1210" s="747"/>
      <c r="F1210" s="747"/>
    </row>
    <row r="1211" spans="1:6">
      <c r="A1211" s="747"/>
      <c r="B1211" s="747"/>
      <c r="C1211" s="747"/>
      <c r="D1211" s="747" t="s">
        <v>2792</v>
      </c>
      <c r="E1211" s="747" t="s">
        <v>2793</v>
      </c>
      <c r="F1211" s="747" t="s">
        <v>2794</v>
      </c>
    </row>
    <row r="1212" spans="1:6">
      <c r="A1212" s="747" t="s">
        <v>661</v>
      </c>
      <c r="B1212" s="747" t="s">
        <v>2795</v>
      </c>
      <c r="C1212" s="747" t="s">
        <v>2796</v>
      </c>
      <c r="D1212" s="747" t="s">
        <v>664</v>
      </c>
      <c r="E1212" s="747" t="s">
        <v>79</v>
      </c>
      <c r="F1212" s="747" t="s">
        <v>79</v>
      </c>
    </row>
    <row r="1213" spans="1:6">
      <c r="A1213" s="747"/>
      <c r="B1213" s="747"/>
      <c r="C1213" s="747"/>
      <c r="D1213" s="747" t="s">
        <v>2797</v>
      </c>
      <c r="E1213" s="747" t="s">
        <v>2798</v>
      </c>
      <c r="F1213" s="747" t="s">
        <v>2799</v>
      </c>
    </row>
    <row r="1214" spans="1:6">
      <c r="A1214" s="747" t="s">
        <v>667</v>
      </c>
      <c r="B1214" s="747" t="s">
        <v>2800</v>
      </c>
      <c r="C1214" s="747" t="s">
        <v>640</v>
      </c>
      <c r="D1214" s="747"/>
      <c r="E1214" s="747"/>
      <c r="F1214" s="747"/>
    </row>
    <row r="1215" spans="1:6">
      <c r="A1215" s="747" t="s">
        <v>669</v>
      </c>
      <c r="B1215" s="747" t="s">
        <v>2801</v>
      </c>
      <c r="C1215" s="747" t="s">
        <v>640</v>
      </c>
      <c r="D1215" s="747"/>
      <c r="E1215" s="747"/>
      <c r="F1215" s="747"/>
    </row>
    <row r="1216" spans="1:6">
      <c r="A1216" s="747" t="s">
        <v>669</v>
      </c>
      <c r="B1216" s="747" t="s">
        <v>1287</v>
      </c>
      <c r="C1216" s="747" t="s">
        <v>2802</v>
      </c>
      <c r="D1216" s="747"/>
      <c r="E1216" s="747"/>
      <c r="F1216" s="747"/>
    </row>
    <row r="1217" spans="1:6">
      <c r="A1217" s="747"/>
      <c r="B1217" s="747"/>
      <c r="C1217" s="747"/>
      <c r="D1217" s="747" t="s">
        <v>2803</v>
      </c>
      <c r="E1217" s="747" t="s">
        <v>2804</v>
      </c>
      <c r="F1217" s="747" t="s">
        <v>2805</v>
      </c>
    </row>
    <row r="1218" spans="1:6">
      <c r="A1218" s="747" t="s">
        <v>661</v>
      </c>
      <c r="B1218" s="747" t="s">
        <v>2806</v>
      </c>
      <c r="C1218" s="747" t="s">
        <v>2807</v>
      </c>
      <c r="D1218" s="747" t="s">
        <v>664</v>
      </c>
      <c r="E1218" s="747" t="s">
        <v>79</v>
      </c>
      <c r="F1218" s="747" t="s">
        <v>79</v>
      </c>
    </row>
    <row r="1219" spans="1:6">
      <c r="A1219" s="747"/>
      <c r="B1219" s="747"/>
      <c r="C1219" s="747"/>
      <c r="D1219" s="747" t="s">
        <v>2808</v>
      </c>
      <c r="E1219" s="747" t="s">
        <v>2809</v>
      </c>
      <c r="F1219" s="747" t="s">
        <v>2810</v>
      </c>
    </row>
    <row r="1220" spans="1:6">
      <c r="A1220" s="747" t="s">
        <v>667</v>
      </c>
      <c r="B1220" s="747" t="s">
        <v>2811</v>
      </c>
      <c r="C1220" s="747" t="s">
        <v>640</v>
      </c>
      <c r="D1220" s="747"/>
      <c r="E1220" s="747"/>
      <c r="F1220" s="747"/>
    </row>
    <row r="1221" spans="1:6">
      <c r="A1221" s="747" t="s">
        <v>669</v>
      </c>
      <c r="B1221" s="747" t="s">
        <v>2812</v>
      </c>
      <c r="C1221" s="747" t="s">
        <v>640</v>
      </c>
      <c r="D1221" s="747"/>
      <c r="E1221" s="747"/>
      <c r="F1221" s="747"/>
    </row>
    <row r="1222" spans="1:6">
      <c r="A1222" s="747" t="s">
        <v>669</v>
      </c>
      <c r="B1222" s="747" t="s">
        <v>2813</v>
      </c>
      <c r="C1222" s="747" t="s">
        <v>2814</v>
      </c>
      <c r="D1222" s="747"/>
      <c r="E1222" s="747"/>
      <c r="F1222" s="747"/>
    </row>
    <row r="1223" spans="1:6">
      <c r="A1223" s="747"/>
      <c r="B1223" s="747"/>
      <c r="C1223" s="747"/>
      <c r="D1223" s="747" t="s">
        <v>2815</v>
      </c>
      <c r="E1223" s="747" t="s">
        <v>2816</v>
      </c>
      <c r="F1223" s="747" t="s">
        <v>2817</v>
      </c>
    </row>
    <row r="1224" spans="1:6">
      <c r="A1224" s="747" t="s">
        <v>661</v>
      </c>
      <c r="B1224" s="747" t="s">
        <v>2818</v>
      </c>
      <c r="C1224" s="747" t="s">
        <v>2819</v>
      </c>
      <c r="D1224" s="747" t="s">
        <v>664</v>
      </c>
      <c r="E1224" s="747" t="s">
        <v>79</v>
      </c>
      <c r="F1224" s="747" t="s">
        <v>79</v>
      </c>
    </row>
    <row r="1225" spans="1:6">
      <c r="A1225" s="747"/>
      <c r="B1225" s="747"/>
      <c r="C1225" s="747"/>
      <c r="D1225" s="747" t="s">
        <v>2820</v>
      </c>
      <c r="E1225" s="747" t="s">
        <v>2821</v>
      </c>
      <c r="F1225" s="747" t="s">
        <v>2822</v>
      </c>
    </row>
    <row r="1226" spans="1:6">
      <c r="A1226" s="747" t="s">
        <v>667</v>
      </c>
      <c r="B1226" s="747" t="s">
        <v>2823</v>
      </c>
      <c r="C1226" s="747" t="s">
        <v>640</v>
      </c>
      <c r="D1226" s="747"/>
      <c r="E1226" s="747"/>
      <c r="F1226" s="747"/>
    </row>
    <row r="1227" spans="1:6">
      <c r="A1227" s="747" t="s">
        <v>669</v>
      </c>
      <c r="B1227" s="747" t="s">
        <v>2824</v>
      </c>
      <c r="C1227" s="747" t="s">
        <v>640</v>
      </c>
      <c r="D1227" s="747"/>
      <c r="E1227" s="747"/>
      <c r="F1227" s="747"/>
    </row>
    <row r="1228" spans="1:6">
      <c r="A1228" s="747" t="s">
        <v>669</v>
      </c>
      <c r="B1228" s="747" t="s">
        <v>2825</v>
      </c>
      <c r="C1228" s="747" t="s">
        <v>2826</v>
      </c>
      <c r="D1228" s="747"/>
      <c r="E1228" s="747"/>
      <c r="F1228" s="747"/>
    </row>
    <row r="1229" spans="1:6">
      <c r="A1229" s="747"/>
      <c r="B1229" s="747"/>
      <c r="C1229" s="747"/>
      <c r="D1229" s="747" t="s">
        <v>2827</v>
      </c>
      <c r="E1229" s="747" t="s">
        <v>2828</v>
      </c>
      <c r="F1229" s="747" t="s">
        <v>2829</v>
      </c>
    </row>
    <row r="1230" spans="1:6">
      <c r="A1230" s="747" t="s">
        <v>661</v>
      </c>
      <c r="B1230" s="747" t="s">
        <v>2830</v>
      </c>
      <c r="C1230" s="747" t="s">
        <v>2831</v>
      </c>
      <c r="D1230" s="747" t="s">
        <v>664</v>
      </c>
      <c r="E1230" s="747" t="s">
        <v>79</v>
      </c>
      <c r="F1230" s="747" t="s">
        <v>79</v>
      </c>
    </row>
    <row r="1231" spans="1:6">
      <c r="A1231" s="747"/>
      <c r="B1231" s="747"/>
      <c r="C1231" s="747"/>
      <c r="D1231" s="747" t="s">
        <v>2832</v>
      </c>
      <c r="E1231" s="747" t="s">
        <v>2833</v>
      </c>
      <c r="F1231" s="747" t="s">
        <v>2834</v>
      </c>
    </row>
    <row r="1232" spans="1:6">
      <c r="A1232" s="747" t="s">
        <v>667</v>
      </c>
      <c r="B1232" s="747" t="s">
        <v>2835</v>
      </c>
      <c r="C1232" s="747" t="s">
        <v>640</v>
      </c>
      <c r="D1232" s="747"/>
      <c r="E1232" s="747"/>
      <c r="F1232" s="747"/>
    </row>
    <row r="1233" spans="1:6">
      <c r="A1233" s="747" t="s">
        <v>669</v>
      </c>
      <c r="B1233" s="747" t="s">
        <v>2836</v>
      </c>
      <c r="C1233" s="747" t="s">
        <v>640</v>
      </c>
      <c r="D1233" s="747"/>
      <c r="E1233" s="747"/>
      <c r="F1233" s="747"/>
    </row>
    <row r="1234" spans="1:6">
      <c r="A1234" s="747" t="s">
        <v>669</v>
      </c>
      <c r="B1234" s="747" t="s">
        <v>1974</v>
      </c>
      <c r="C1234" s="747" t="s">
        <v>2837</v>
      </c>
      <c r="D1234" s="747"/>
      <c r="E1234" s="747"/>
      <c r="F1234" s="747"/>
    </row>
    <row r="1235" spans="1:6">
      <c r="A1235" s="747"/>
      <c r="B1235" s="747"/>
      <c r="C1235" s="747"/>
      <c r="D1235" s="747" t="s">
        <v>2838</v>
      </c>
      <c r="E1235" s="747" t="s">
        <v>2839</v>
      </c>
      <c r="F1235" s="747" t="s">
        <v>2840</v>
      </c>
    </row>
    <row r="1236" spans="1:6">
      <c r="A1236" s="747" t="s">
        <v>661</v>
      </c>
      <c r="B1236" s="747" t="s">
        <v>2841</v>
      </c>
      <c r="C1236" s="747" t="s">
        <v>2842</v>
      </c>
      <c r="D1236" s="747" t="s">
        <v>664</v>
      </c>
      <c r="E1236" s="747" t="s">
        <v>79</v>
      </c>
      <c r="F1236" s="747" t="s">
        <v>79</v>
      </c>
    </row>
    <row r="1237" spans="1:6">
      <c r="A1237" s="747"/>
      <c r="B1237" s="747"/>
      <c r="C1237" s="747"/>
      <c r="D1237" s="747" t="s">
        <v>2843</v>
      </c>
      <c r="E1237" s="747" t="s">
        <v>2844</v>
      </c>
      <c r="F1237" s="747" t="s">
        <v>2845</v>
      </c>
    </row>
    <row r="1238" spans="1:6">
      <c r="A1238" s="747" t="s">
        <v>667</v>
      </c>
      <c r="B1238" s="747" t="s">
        <v>2846</v>
      </c>
      <c r="C1238" s="747" t="s">
        <v>640</v>
      </c>
      <c r="D1238" s="747"/>
      <c r="E1238" s="747"/>
      <c r="F1238" s="747"/>
    </row>
    <row r="1239" spans="1:6">
      <c r="A1239" s="747" t="s">
        <v>669</v>
      </c>
      <c r="B1239" s="747" t="s">
        <v>2847</v>
      </c>
      <c r="C1239" s="747" t="s">
        <v>640</v>
      </c>
      <c r="D1239" s="747"/>
      <c r="E1239" s="747"/>
      <c r="F1239" s="747"/>
    </row>
    <row r="1240" spans="1:6">
      <c r="A1240" s="747" t="s">
        <v>669</v>
      </c>
      <c r="B1240" s="747" t="s">
        <v>1297</v>
      </c>
      <c r="C1240" s="747" t="s">
        <v>2848</v>
      </c>
      <c r="D1240" s="747"/>
      <c r="E1240" s="747"/>
      <c r="F1240" s="747"/>
    </row>
    <row r="1241" spans="1:6">
      <c r="A1241" s="747"/>
      <c r="B1241" s="747"/>
      <c r="C1241" s="747"/>
      <c r="D1241" s="747" t="s">
        <v>2849</v>
      </c>
      <c r="E1241" s="747" t="s">
        <v>2850</v>
      </c>
      <c r="F1241" s="747" t="s">
        <v>2851</v>
      </c>
    </row>
    <row r="1242" spans="1:6">
      <c r="A1242" s="747" t="s">
        <v>661</v>
      </c>
      <c r="B1242" s="747" t="s">
        <v>2852</v>
      </c>
      <c r="C1242" s="747" t="s">
        <v>2853</v>
      </c>
      <c r="D1242" s="747" t="s">
        <v>664</v>
      </c>
      <c r="E1242" s="747" t="s">
        <v>79</v>
      </c>
      <c r="F1242" s="747" t="s">
        <v>79</v>
      </c>
    </row>
    <row r="1243" spans="1:6">
      <c r="A1243" s="747"/>
      <c r="B1243" s="747"/>
      <c r="C1243" s="747"/>
      <c r="D1243" s="747" t="s">
        <v>2854</v>
      </c>
      <c r="E1243" s="747" t="s">
        <v>2855</v>
      </c>
      <c r="F1243" s="747" t="s">
        <v>2856</v>
      </c>
    </row>
    <row r="1244" spans="1:6">
      <c r="A1244" s="747" t="s">
        <v>667</v>
      </c>
      <c r="B1244" s="747" t="s">
        <v>2857</v>
      </c>
      <c r="C1244" s="747" t="s">
        <v>640</v>
      </c>
      <c r="D1244" s="747"/>
      <c r="E1244" s="747"/>
      <c r="F1244" s="747"/>
    </row>
    <row r="1245" spans="1:6">
      <c r="A1245" s="747" t="s">
        <v>669</v>
      </c>
      <c r="B1245" s="747" t="s">
        <v>2858</v>
      </c>
      <c r="C1245" s="747" t="s">
        <v>640</v>
      </c>
      <c r="D1245" s="747"/>
      <c r="E1245" s="747"/>
      <c r="F1245" s="747"/>
    </row>
    <row r="1246" spans="1:6">
      <c r="A1246" s="747" t="s">
        <v>669</v>
      </c>
      <c r="B1246" s="747" t="s">
        <v>1287</v>
      </c>
      <c r="C1246" s="747" t="s">
        <v>2859</v>
      </c>
      <c r="D1246" s="747"/>
      <c r="E1246" s="747"/>
      <c r="F1246" s="747"/>
    </row>
    <row r="1247" spans="1:6">
      <c r="A1247" s="747"/>
      <c r="B1247" s="747"/>
      <c r="C1247" s="747"/>
      <c r="D1247" s="747" t="s">
        <v>2860</v>
      </c>
      <c r="E1247" s="747" t="s">
        <v>2861</v>
      </c>
      <c r="F1247" s="747" t="s">
        <v>2862</v>
      </c>
    </row>
    <row r="1248" spans="1:6">
      <c r="A1248" s="747" t="s">
        <v>661</v>
      </c>
      <c r="B1248" s="747" t="s">
        <v>2863</v>
      </c>
      <c r="C1248" s="747" t="s">
        <v>2864</v>
      </c>
      <c r="D1248" s="747" t="s">
        <v>664</v>
      </c>
      <c r="E1248" s="747" t="s">
        <v>79</v>
      </c>
      <c r="F1248" s="747" t="s">
        <v>79</v>
      </c>
    </row>
    <row r="1249" spans="1:6">
      <c r="A1249" s="747"/>
      <c r="B1249" s="747"/>
      <c r="C1249" s="747"/>
      <c r="D1249" s="747" t="s">
        <v>2865</v>
      </c>
      <c r="E1249" s="747" t="s">
        <v>2866</v>
      </c>
      <c r="F1249" s="747" t="s">
        <v>2867</v>
      </c>
    </row>
    <row r="1250" spans="1:6">
      <c r="A1250" s="747" t="s">
        <v>667</v>
      </c>
      <c r="B1250" s="747" t="s">
        <v>2868</v>
      </c>
      <c r="C1250" s="747" t="s">
        <v>640</v>
      </c>
      <c r="D1250" s="747"/>
      <c r="E1250" s="747"/>
      <c r="F1250" s="747"/>
    </row>
    <row r="1251" spans="1:6">
      <c r="A1251" s="747" t="s">
        <v>669</v>
      </c>
      <c r="B1251" s="747" t="s">
        <v>2869</v>
      </c>
      <c r="C1251" s="747" t="s">
        <v>640</v>
      </c>
      <c r="D1251" s="747"/>
      <c r="E1251" s="747"/>
      <c r="F1251" s="747"/>
    </row>
    <row r="1252" spans="1:6">
      <c r="A1252" s="747" t="s">
        <v>669</v>
      </c>
      <c r="B1252" s="747" t="s">
        <v>2870</v>
      </c>
      <c r="C1252" s="747" t="s">
        <v>2871</v>
      </c>
      <c r="D1252" s="747"/>
      <c r="E1252" s="747"/>
      <c r="F1252" s="747"/>
    </row>
    <row r="1253" spans="1:6">
      <c r="A1253" s="747"/>
      <c r="B1253" s="747"/>
      <c r="C1253" s="747"/>
      <c r="D1253" s="747" t="s">
        <v>2872</v>
      </c>
      <c r="E1253" s="747" t="s">
        <v>2873</v>
      </c>
      <c r="F1253" s="747" t="s">
        <v>2874</v>
      </c>
    </row>
    <row r="1254" spans="1:6">
      <c r="A1254" s="747" t="s">
        <v>661</v>
      </c>
      <c r="B1254" s="747" t="s">
        <v>2875</v>
      </c>
      <c r="C1254" s="747" t="s">
        <v>2876</v>
      </c>
      <c r="D1254" s="747" t="s">
        <v>664</v>
      </c>
      <c r="E1254" s="747" t="s">
        <v>79</v>
      </c>
      <c r="F1254" s="747" t="s">
        <v>79</v>
      </c>
    </row>
    <row r="1255" spans="1:6">
      <c r="A1255" s="747"/>
      <c r="B1255" s="747"/>
      <c r="C1255" s="747"/>
      <c r="D1255" s="747" t="s">
        <v>2877</v>
      </c>
      <c r="E1255" s="747" t="s">
        <v>2878</v>
      </c>
      <c r="F1255" s="747" t="s">
        <v>2879</v>
      </c>
    </row>
    <row r="1256" spans="1:6">
      <c r="A1256" s="747" t="s">
        <v>667</v>
      </c>
      <c r="B1256" s="747" t="s">
        <v>2880</v>
      </c>
      <c r="C1256" s="747" t="s">
        <v>640</v>
      </c>
      <c r="D1256" s="747"/>
      <c r="E1256" s="747"/>
      <c r="F1256" s="747"/>
    </row>
    <row r="1257" spans="1:6">
      <c r="A1257" s="747" t="s">
        <v>669</v>
      </c>
      <c r="B1257" s="747" t="s">
        <v>2881</v>
      </c>
      <c r="C1257" s="747" t="s">
        <v>640</v>
      </c>
      <c r="D1257" s="747"/>
      <c r="E1257" s="747"/>
      <c r="F1257" s="747"/>
    </row>
    <row r="1258" spans="1:6">
      <c r="A1258" s="747" t="s">
        <v>669</v>
      </c>
      <c r="B1258" s="747" t="s">
        <v>2882</v>
      </c>
      <c r="C1258" s="747" t="s">
        <v>2883</v>
      </c>
      <c r="D1258" s="747"/>
      <c r="E1258" s="747"/>
      <c r="F1258" s="747"/>
    </row>
    <row r="1259" spans="1:6">
      <c r="A1259" s="747"/>
      <c r="B1259" s="747"/>
      <c r="C1259" s="747"/>
      <c r="D1259" s="747" t="s">
        <v>2884</v>
      </c>
      <c r="E1259" s="747" t="s">
        <v>2885</v>
      </c>
      <c r="F1259" s="747" t="s">
        <v>2886</v>
      </c>
    </row>
    <row r="1260" spans="1:6">
      <c r="A1260" s="747" t="s">
        <v>661</v>
      </c>
      <c r="B1260" s="747" t="s">
        <v>2887</v>
      </c>
      <c r="C1260" s="747" t="s">
        <v>2888</v>
      </c>
      <c r="D1260" s="747" t="s">
        <v>664</v>
      </c>
      <c r="E1260" s="747" t="s">
        <v>79</v>
      </c>
      <c r="F1260" s="747" t="s">
        <v>79</v>
      </c>
    </row>
    <row r="1261" spans="1:6">
      <c r="A1261" s="747"/>
      <c r="B1261" s="747"/>
      <c r="C1261" s="747"/>
      <c r="D1261" s="747" t="s">
        <v>2889</v>
      </c>
      <c r="E1261" s="747" t="s">
        <v>2890</v>
      </c>
      <c r="F1261" s="747" t="s">
        <v>2891</v>
      </c>
    </row>
    <row r="1262" spans="1:6">
      <c r="A1262" s="747" t="s">
        <v>667</v>
      </c>
      <c r="B1262" s="747" t="s">
        <v>2892</v>
      </c>
      <c r="C1262" s="747" t="s">
        <v>640</v>
      </c>
      <c r="D1262" s="747"/>
      <c r="E1262" s="747"/>
      <c r="F1262" s="747"/>
    </row>
    <row r="1263" spans="1:6">
      <c r="A1263" s="747" t="s">
        <v>669</v>
      </c>
      <c r="B1263" s="747" t="s">
        <v>2893</v>
      </c>
      <c r="C1263" s="747" t="s">
        <v>640</v>
      </c>
      <c r="D1263" s="747"/>
      <c r="E1263" s="747"/>
      <c r="F1263" s="747"/>
    </row>
    <row r="1264" spans="1:6">
      <c r="A1264" s="747" t="s">
        <v>669</v>
      </c>
      <c r="B1264" s="747" t="s">
        <v>2870</v>
      </c>
      <c r="C1264" s="747" t="s">
        <v>2894</v>
      </c>
      <c r="D1264" s="747"/>
      <c r="E1264" s="747"/>
      <c r="F1264" s="747"/>
    </row>
    <row r="1265" spans="1:6">
      <c r="A1265" s="747"/>
      <c r="B1265" s="747"/>
      <c r="C1265" s="747"/>
      <c r="D1265" s="747" t="s">
        <v>2895</v>
      </c>
      <c r="E1265" s="747" t="s">
        <v>2896</v>
      </c>
      <c r="F1265" s="747" t="s">
        <v>2897</v>
      </c>
    </row>
    <row r="1266" spans="1:6">
      <c r="A1266" s="747" t="s">
        <v>661</v>
      </c>
      <c r="B1266" s="747" t="s">
        <v>2898</v>
      </c>
      <c r="C1266" s="747" t="s">
        <v>2899</v>
      </c>
      <c r="D1266" s="747" t="s">
        <v>664</v>
      </c>
      <c r="E1266" s="747" t="s">
        <v>79</v>
      </c>
      <c r="F1266" s="747" t="s">
        <v>79</v>
      </c>
    </row>
    <row r="1267" spans="1:6">
      <c r="A1267" s="747"/>
      <c r="B1267" s="747"/>
      <c r="C1267" s="747"/>
      <c r="D1267" s="747" t="s">
        <v>2900</v>
      </c>
      <c r="E1267" s="747" t="s">
        <v>2901</v>
      </c>
      <c r="F1267" s="747" t="s">
        <v>2902</v>
      </c>
    </row>
    <row r="1268" spans="1:6">
      <c r="A1268" s="747" t="s">
        <v>667</v>
      </c>
      <c r="B1268" s="747" t="s">
        <v>2903</v>
      </c>
      <c r="C1268" s="747" t="s">
        <v>640</v>
      </c>
      <c r="D1268" s="747"/>
      <c r="E1268" s="747"/>
      <c r="F1268" s="747"/>
    </row>
    <row r="1269" spans="1:6">
      <c r="A1269" s="747" t="s">
        <v>669</v>
      </c>
      <c r="B1269" s="747" t="s">
        <v>2904</v>
      </c>
      <c r="C1269" s="747" t="s">
        <v>640</v>
      </c>
      <c r="D1269" s="747"/>
      <c r="E1269" s="747"/>
      <c r="F1269" s="747"/>
    </row>
    <row r="1270" spans="1:6">
      <c r="A1270" s="747" t="s">
        <v>669</v>
      </c>
      <c r="B1270" s="747" t="s">
        <v>2232</v>
      </c>
      <c r="C1270" s="747" t="s">
        <v>2905</v>
      </c>
      <c r="D1270" s="747"/>
      <c r="E1270" s="747"/>
      <c r="F1270" s="747"/>
    </row>
    <row r="1271" spans="1:6">
      <c r="A1271" s="747"/>
      <c r="B1271" s="747"/>
      <c r="C1271" s="747"/>
      <c r="D1271" s="747" t="s">
        <v>2906</v>
      </c>
      <c r="E1271" s="747" t="s">
        <v>2907</v>
      </c>
      <c r="F1271" s="747" t="s">
        <v>2908</v>
      </c>
    </row>
    <row r="1272" spans="1:6">
      <c r="A1272" s="747" t="s">
        <v>661</v>
      </c>
      <c r="B1272" s="747" t="s">
        <v>2909</v>
      </c>
      <c r="C1272" s="747" t="s">
        <v>2910</v>
      </c>
      <c r="D1272" s="747" t="s">
        <v>664</v>
      </c>
      <c r="E1272" s="747" t="s">
        <v>79</v>
      </c>
      <c r="F1272" s="747" t="s">
        <v>79</v>
      </c>
    </row>
    <row r="1273" spans="1:6">
      <c r="A1273" s="747"/>
      <c r="B1273" s="747"/>
      <c r="C1273" s="747"/>
      <c r="D1273" s="747" t="s">
        <v>2911</v>
      </c>
      <c r="E1273" s="747" t="s">
        <v>2912</v>
      </c>
      <c r="F1273" s="747" t="s">
        <v>2913</v>
      </c>
    </row>
    <row r="1274" spans="1:6">
      <c r="A1274" s="747" t="s">
        <v>667</v>
      </c>
      <c r="B1274" s="747" t="s">
        <v>2914</v>
      </c>
      <c r="C1274" s="747" t="s">
        <v>640</v>
      </c>
      <c r="D1274" s="747"/>
      <c r="E1274" s="747"/>
      <c r="F1274" s="747"/>
    </row>
    <row r="1275" spans="1:6">
      <c r="A1275" s="747" t="s">
        <v>669</v>
      </c>
      <c r="B1275" s="747" t="s">
        <v>2915</v>
      </c>
      <c r="C1275" s="747" t="s">
        <v>640</v>
      </c>
      <c r="D1275" s="747"/>
      <c r="E1275" s="747"/>
      <c r="F1275" s="747"/>
    </row>
    <row r="1276" spans="1:6">
      <c r="A1276" s="747" t="s">
        <v>669</v>
      </c>
      <c r="B1276" s="747" t="s">
        <v>1038</v>
      </c>
      <c r="C1276" s="747" t="s">
        <v>2916</v>
      </c>
      <c r="D1276" s="747"/>
      <c r="E1276" s="747"/>
      <c r="F1276" s="747"/>
    </row>
    <row r="1277" spans="1:6">
      <c r="A1277" s="747"/>
      <c r="B1277" s="747"/>
      <c r="C1277" s="747"/>
      <c r="D1277" s="747" t="s">
        <v>2917</v>
      </c>
      <c r="E1277" s="747" t="s">
        <v>2918</v>
      </c>
      <c r="F1277" s="747" t="s">
        <v>2919</v>
      </c>
    </row>
    <row r="1278" spans="1:6">
      <c r="A1278" s="747" t="s">
        <v>661</v>
      </c>
      <c r="B1278" s="747" t="s">
        <v>2920</v>
      </c>
      <c r="C1278" s="747" t="s">
        <v>2921</v>
      </c>
      <c r="D1278" s="747" t="s">
        <v>664</v>
      </c>
      <c r="E1278" s="747" t="s">
        <v>79</v>
      </c>
      <c r="F1278" s="747" t="s">
        <v>79</v>
      </c>
    </row>
    <row r="1279" spans="1:6">
      <c r="A1279" s="747"/>
      <c r="B1279" s="747"/>
      <c r="C1279" s="747"/>
      <c r="D1279" s="747" t="s">
        <v>2922</v>
      </c>
      <c r="E1279" s="747" t="s">
        <v>2923</v>
      </c>
      <c r="F1279" s="747" t="s">
        <v>2924</v>
      </c>
    </row>
    <row r="1280" spans="1:6">
      <c r="A1280" s="747" t="s">
        <v>667</v>
      </c>
      <c r="B1280" s="747" t="s">
        <v>2925</v>
      </c>
      <c r="C1280" s="747" t="s">
        <v>640</v>
      </c>
      <c r="D1280" s="747"/>
      <c r="E1280" s="747"/>
      <c r="F1280" s="747"/>
    </row>
    <row r="1281" spans="1:6">
      <c r="A1281" s="747" t="s">
        <v>669</v>
      </c>
      <c r="B1281" s="747" t="s">
        <v>2926</v>
      </c>
      <c r="C1281" s="747" t="s">
        <v>640</v>
      </c>
      <c r="D1281" s="747"/>
      <c r="E1281" s="747"/>
      <c r="F1281" s="747"/>
    </row>
    <row r="1282" spans="1:6">
      <c r="A1282" s="747" t="s">
        <v>669</v>
      </c>
      <c r="B1282" s="747" t="s">
        <v>2927</v>
      </c>
      <c r="C1282" s="747" t="s">
        <v>2928</v>
      </c>
      <c r="D1282" s="747"/>
      <c r="E1282" s="747"/>
      <c r="F1282" s="747"/>
    </row>
    <row r="1283" spans="1:6">
      <c r="A1283" s="747"/>
      <c r="B1283" s="747"/>
      <c r="C1283" s="747"/>
      <c r="D1283" s="747" t="s">
        <v>2929</v>
      </c>
      <c r="E1283" s="747" t="s">
        <v>2930</v>
      </c>
      <c r="F1283" s="747" t="s">
        <v>2931</v>
      </c>
    </row>
    <row r="1284" spans="1:6">
      <c r="A1284" s="747" t="s">
        <v>661</v>
      </c>
      <c r="B1284" s="747" t="s">
        <v>2932</v>
      </c>
      <c r="C1284" s="747" t="s">
        <v>2933</v>
      </c>
      <c r="D1284" s="747" t="s">
        <v>664</v>
      </c>
      <c r="E1284" s="747" t="s">
        <v>79</v>
      </c>
      <c r="F1284" s="747" t="s">
        <v>79</v>
      </c>
    </row>
    <row r="1285" spans="1:6">
      <c r="A1285" s="747"/>
      <c r="B1285" s="747"/>
      <c r="C1285" s="747"/>
      <c r="D1285" s="747" t="s">
        <v>2934</v>
      </c>
      <c r="E1285" s="747" t="s">
        <v>2935</v>
      </c>
      <c r="F1285" s="747" t="s">
        <v>2936</v>
      </c>
    </row>
    <row r="1286" spans="1:6">
      <c r="A1286" s="747" t="s">
        <v>667</v>
      </c>
      <c r="B1286" s="747" t="s">
        <v>2937</v>
      </c>
      <c r="C1286" s="747" t="s">
        <v>640</v>
      </c>
      <c r="D1286" s="747"/>
      <c r="E1286" s="747"/>
      <c r="F1286" s="747"/>
    </row>
    <row r="1287" spans="1:6">
      <c r="A1287" s="747" t="s">
        <v>669</v>
      </c>
      <c r="B1287" s="747" t="s">
        <v>2938</v>
      </c>
      <c r="C1287" s="747" t="s">
        <v>640</v>
      </c>
      <c r="D1287" s="747"/>
      <c r="E1287" s="747"/>
      <c r="F1287" s="747"/>
    </row>
    <row r="1288" spans="1:6">
      <c r="A1288" s="747" t="s">
        <v>669</v>
      </c>
      <c r="B1288" s="747" t="s">
        <v>1317</v>
      </c>
      <c r="C1288" s="747" t="s">
        <v>2939</v>
      </c>
      <c r="D1288" s="747"/>
      <c r="E1288" s="747"/>
      <c r="F1288" s="747"/>
    </row>
    <row r="1289" spans="1:6">
      <c r="A1289" s="747"/>
      <c r="B1289" s="747"/>
      <c r="C1289" s="747"/>
      <c r="D1289" s="747" t="s">
        <v>2940</v>
      </c>
      <c r="E1289" s="747" t="s">
        <v>2941</v>
      </c>
      <c r="F1289" s="747" t="s">
        <v>2942</v>
      </c>
    </row>
    <row r="1290" spans="1:6">
      <c r="A1290" s="747" t="s">
        <v>661</v>
      </c>
      <c r="B1290" s="747" t="s">
        <v>2943</v>
      </c>
      <c r="C1290" s="747" t="s">
        <v>2944</v>
      </c>
      <c r="D1290" s="747" t="s">
        <v>664</v>
      </c>
      <c r="E1290" s="747" t="s">
        <v>79</v>
      </c>
      <c r="F1290" s="747" t="s">
        <v>79</v>
      </c>
    </row>
    <row r="1291" spans="1:6">
      <c r="A1291" s="747"/>
      <c r="B1291" s="747"/>
      <c r="C1291" s="747"/>
      <c r="D1291" s="747" t="s">
        <v>2945</v>
      </c>
      <c r="E1291" s="747" t="s">
        <v>2946</v>
      </c>
      <c r="F1291" s="747" t="s">
        <v>2947</v>
      </c>
    </row>
    <row r="1292" spans="1:6">
      <c r="A1292" s="747" t="s">
        <v>667</v>
      </c>
      <c r="B1292" s="747" t="s">
        <v>2948</v>
      </c>
      <c r="C1292" s="747" t="s">
        <v>640</v>
      </c>
      <c r="D1292" s="747"/>
      <c r="E1292" s="747"/>
      <c r="F1292" s="747"/>
    </row>
    <row r="1293" spans="1:6">
      <c r="A1293" s="747" t="s">
        <v>669</v>
      </c>
      <c r="B1293" s="747" t="s">
        <v>2949</v>
      </c>
      <c r="C1293" s="747" t="s">
        <v>640</v>
      </c>
      <c r="D1293" s="747"/>
      <c r="E1293" s="747"/>
      <c r="F1293" s="747"/>
    </row>
    <row r="1294" spans="1:6">
      <c r="A1294" s="747" t="s">
        <v>669</v>
      </c>
      <c r="B1294" s="747" t="s">
        <v>2721</v>
      </c>
      <c r="C1294" s="747" t="s">
        <v>2950</v>
      </c>
      <c r="D1294" s="747"/>
      <c r="E1294" s="747"/>
      <c r="F1294" s="747"/>
    </row>
    <row r="1295" spans="1:6">
      <c r="A1295" s="747"/>
      <c r="B1295" s="747"/>
      <c r="C1295" s="747"/>
      <c r="D1295" s="747" t="s">
        <v>2951</v>
      </c>
      <c r="E1295" s="747" t="s">
        <v>2952</v>
      </c>
      <c r="F1295" s="747" t="s">
        <v>2953</v>
      </c>
    </row>
    <row r="1296" spans="1:6">
      <c r="A1296" s="747" t="s">
        <v>661</v>
      </c>
      <c r="B1296" s="747" t="s">
        <v>2954</v>
      </c>
      <c r="C1296" s="747" t="s">
        <v>2955</v>
      </c>
      <c r="D1296" s="747" t="s">
        <v>664</v>
      </c>
      <c r="E1296" s="747" t="s">
        <v>79</v>
      </c>
      <c r="F1296" s="747" t="s">
        <v>79</v>
      </c>
    </row>
    <row r="1297" spans="1:6">
      <c r="A1297" s="747"/>
      <c r="B1297" s="747"/>
      <c r="C1297" s="747"/>
      <c r="D1297" s="747" t="s">
        <v>2956</v>
      </c>
      <c r="E1297" s="747" t="s">
        <v>2957</v>
      </c>
      <c r="F1297" s="747" t="s">
        <v>2958</v>
      </c>
    </row>
    <row r="1298" spans="1:6">
      <c r="A1298" s="747" t="s">
        <v>667</v>
      </c>
      <c r="B1298" s="747" t="s">
        <v>2959</v>
      </c>
      <c r="C1298" s="747" t="s">
        <v>640</v>
      </c>
      <c r="D1298" s="747"/>
      <c r="E1298" s="747"/>
      <c r="F1298" s="747"/>
    </row>
    <row r="1299" spans="1:6">
      <c r="A1299" s="747" t="s">
        <v>669</v>
      </c>
      <c r="B1299" s="747" t="s">
        <v>2960</v>
      </c>
      <c r="C1299" s="747" t="s">
        <v>640</v>
      </c>
      <c r="D1299" s="747"/>
      <c r="E1299" s="747"/>
      <c r="F1299" s="747"/>
    </row>
    <row r="1300" spans="1:6">
      <c r="A1300" s="747" t="s">
        <v>669</v>
      </c>
      <c r="B1300" s="747" t="s">
        <v>2458</v>
      </c>
      <c r="C1300" s="747" t="s">
        <v>2961</v>
      </c>
      <c r="D1300" s="747"/>
      <c r="E1300" s="747"/>
      <c r="F1300" s="747"/>
    </row>
    <row r="1301" spans="1:6">
      <c r="A1301" s="747"/>
      <c r="B1301" s="747"/>
      <c r="C1301" s="747"/>
      <c r="D1301" s="747" t="s">
        <v>2962</v>
      </c>
      <c r="E1301" s="747" t="s">
        <v>2963</v>
      </c>
      <c r="F1301" s="747" t="s">
        <v>2964</v>
      </c>
    </row>
    <row r="1302" spans="1:6">
      <c r="A1302" s="747" t="s">
        <v>661</v>
      </c>
      <c r="B1302" s="747" t="s">
        <v>2965</v>
      </c>
      <c r="C1302" s="747" t="s">
        <v>2966</v>
      </c>
      <c r="D1302" s="747" t="s">
        <v>664</v>
      </c>
      <c r="E1302" s="747" t="s">
        <v>79</v>
      </c>
      <c r="F1302" s="747" t="s">
        <v>79</v>
      </c>
    </row>
    <row r="1303" spans="1:6">
      <c r="A1303" s="747"/>
      <c r="B1303" s="747"/>
      <c r="C1303" s="747"/>
      <c r="D1303" s="747" t="s">
        <v>2967</v>
      </c>
      <c r="E1303" s="747" t="s">
        <v>2968</v>
      </c>
      <c r="F1303" s="747" t="s">
        <v>2969</v>
      </c>
    </row>
    <row r="1304" spans="1:6">
      <c r="A1304" s="747" t="s">
        <v>667</v>
      </c>
      <c r="B1304" s="747" t="s">
        <v>2970</v>
      </c>
      <c r="C1304" s="747" t="s">
        <v>640</v>
      </c>
      <c r="D1304" s="747"/>
      <c r="E1304" s="747"/>
      <c r="F1304" s="747"/>
    </row>
    <row r="1305" spans="1:6">
      <c r="A1305" s="747" t="s">
        <v>669</v>
      </c>
      <c r="B1305" s="747" t="s">
        <v>2971</v>
      </c>
      <c r="C1305" s="747" t="s">
        <v>640</v>
      </c>
      <c r="D1305" s="747"/>
      <c r="E1305" s="747"/>
      <c r="F1305" s="747"/>
    </row>
    <row r="1306" spans="1:6">
      <c r="A1306" s="747" t="s">
        <v>669</v>
      </c>
      <c r="B1306" s="747" t="s">
        <v>2972</v>
      </c>
      <c r="C1306" s="747" t="s">
        <v>2973</v>
      </c>
      <c r="D1306" s="747"/>
      <c r="E1306" s="747"/>
      <c r="F1306" s="747"/>
    </row>
    <row r="1307" spans="1:6">
      <c r="A1307" s="747"/>
      <c r="B1307" s="747"/>
      <c r="C1307" s="747"/>
      <c r="D1307" s="747" t="s">
        <v>2974</v>
      </c>
      <c r="E1307" s="747" t="s">
        <v>2975</v>
      </c>
      <c r="F1307" s="747" t="s">
        <v>2976</v>
      </c>
    </row>
    <row r="1308" spans="1:6">
      <c r="A1308" s="747" t="s">
        <v>661</v>
      </c>
      <c r="B1308" s="747" t="s">
        <v>2977</v>
      </c>
      <c r="C1308" s="747" t="s">
        <v>2978</v>
      </c>
      <c r="D1308" s="747" t="s">
        <v>664</v>
      </c>
      <c r="E1308" s="747" t="s">
        <v>79</v>
      </c>
      <c r="F1308" s="747" t="s">
        <v>79</v>
      </c>
    </row>
    <row r="1309" spans="1:6">
      <c r="A1309" s="747"/>
      <c r="B1309" s="747"/>
      <c r="C1309" s="747"/>
      <c r="D1309" s="747" t="s">
        <v>2979</v>
      </c>
      <c r="E1309" s="747" t="s">
        <v>2980</v>
      </c>
      <c r="F1309" s="747" t="s">
        <v>2981</v>
      </c>
    </row>
    <row r="1310" spans="1:6">
      <c r="A1310" s="747" t="s">
        <v>667</v>
      </c>
      <c r="B1310" s="747" t="s">
        <v>2982</v>
      </c>
      <c r="C1310" s="747" t="s">
        <v>640</v>
      </c>
      <c r="D1310" s="747"/>
      <c r="E1310" s="747"/>
      <c r="F1310" s="747"/>
    </row>
    <row r="1311" spans="1:6">
      <c r="A1311" s="747" t="s">
        <v>669</v>
      </c>
      <c r="B1311" s="747" t="s">
        <v>2983</v>
      </c>
      <c r="C1311" s="747" t="s">
        <v>640</v>
      </c>
      <c r="D1311" s="747"/>
      <c r="E1311" s="747"/>
      <c r="F1311" s="747"/>
    </row>
    <row r="1312" spans="1:6">
      <c r="A1312" s="747" t="s">
        <v>669</v>
      </c>
      <c r="B1312" s="747" t="s">
        <v>1550</v>
      </c>
      <c r="C1312" s="747" t="s">
        <v>2984</v>
      </c>
      <c r="D1312" s="747"/>
      <c r="E1312" s="747"/>
      <c r="F1312" s="747"/>
    </row>
    <row r="1313" spans="1:6">
      <c r="A1313" s="747"/>
      <c r="B1313" s="747"/>
      <c r="C1313" s="747"/>
      <c r="D1313" s="747" t="s">
        <v>2985</v>
      </c>
      <c r="E1313" s="747" t="s">
        <v>2986</v>
      </c>
      <c r="F1313" s="747" t="s">
        <v>2987</v>
      </c>
    </row>
    <row r="1314" spans="1:6">
      <c r="A1314" s="747" t="s">
        <v>661</v>
      </c>
      <c r="B1314" s="747" t="s">
        <v>2988</v>
      </c>
      <c r="C1314" s="747" t="s">
        <v>2989</v>
      </c>
      <c r="D1314" s="747" t="s">
        <v>664</v>
      </c>
      <c r="E1314" s="747" t="s">
        <v>79</v>
      </c>
      <c r="F1314" s="747" t="s">
        <v>79</v>
      </c>
    </row>
    <row r="1315" spans="1:6">
      <c r="A1315" s="747"/>
      <c r="B1315" s="747"/>
      <c r="C1315" s="747"/>
      <c r="D1315" s="747" t="s">
        <v>2990</v>
      </c>
      <c r="E1315" s="747" t="s">
        <v>2991</v>
      </c>
      <c r="F1315" s="747" t="s">
        <v>2992</v>
      </c>
    </row>
    <row r="1316" spans="1:6">
      <c r="A1316" s="747" t="s">
        <v>667</v>
      </c>
      <c r="B1316" s="747" t="s">
        <v>2993</v>
      </c>
      <c r="C1316" s="747" t="s">
        <v>640</v>
      </c>
      <c r="D1316" s="747"/>
      <c r="E1316" s="747"/>
      <c r="F1316" s="747"/>
    </row>
    <row r="1317" spans="1:6">
      <c r="A1317" s="747" t="s">
        <v>669</v>
      </c>
      <c r="B1317" s="747" t="s">
        <v>2994</v>
      </c>
      <c r="C1317" s="747" t="s">
        <v>640</v>
      </c>
      <c r="D1317" s="747"/>
      <c r="E1317" s="747"/>
      <c r="F1317" s="747"/>
    </row>
    <row r="1318" spans="1:6">
      <c r="A1318" s="747" t="s">
        <v>669</v>
      </c>
      <c r="B1318" s="747" t="s">
        <v>1778</v>
      </c>
      <c r="C1318" s="747" t="s">
        <v>2995</v>
      </c>
      <c r="D1318" s="747"/>
      <c r="E1318" s="747"/>
      <c r="F1318" s="747"/>
    </row>
    <row r="1319" spans="1:6">
      <c r="A1319" s="747"/>
      <c r="B1319" s="747"/>
      <c r="C1319" s="747"/>
      <c r="D1319" s="747" t="s">
        <v>2996</v>
      </c>
      <c r="E1319" s="747" t="s">
        <v>2997</v>
      </c>
      <c r="F1319" s="747" t="s">
        <v>2998</v>
      </c>
    </row>
    <row r="1320" spans="1:6">
      <c r="A1320" s="747" t="s">
        <v>661</v>
      </c>
      <c r="B1320" s="747" t="s">
        <v>2999</v>
      </c>
      <c r="C1320" s="747" t="s">
        <v>3000</v>
      </c>
      <c r="D1320" s="747" t="s">
        <v>664</v>
      </c>
      <c r="E1320" s="747" t="s">
        <v>79</v>
      </c>
      <c r="F1320" s="747" t="s">
        <v>79</v>
      </c>
    </row>
    <row r="1321" spans="1:6">
      <c r="A1321" s="747"/>
      <c r="B1321" s="747"/>
      <c r="C1321" s="747"/>
      <c r="D1321" s="747" t="s">
        <v>3001</v>
      </c>
      <c r="E1321" s="747" t="s">
        <v>3002</v>
      </c>
      <c r="F1321" s="747" t="s">
        <v>3003</v>
      </c>
    </row>
    <row r="1322" spans="1:6">
      <c r="A1322" s="747" t="s">
        <v>667</v>
      </c>
      <c r="B1322" s="747" t="s">
        <v>3004</v>
      </c>
      <c r="C1322" s="747" t="s">
        <v>640</v>
      </c>
      <c r="D1322" s="747"/>
      <c r="E1322" s="747"/>
      <c r="F1322" s="747"/>
    </row>
    <row r="1323" spans="1:6">
      <c r="A1323" s="747" t="s">
        <v>669</v>
      </c>
      <c r="B1323" s="747" t="s">
        <v>3005</v>
      </c>
      <c r="C1323" s="747" t="s">
        <v>640</v>
      </c>
      <c r="D1323" s="747"/>
      <c r="E1323" s="747"/>
      <c r="F1323" s="747"/>
    </row>
    <row r="1324" spans="1:6">
      <c r="A1324" s="747" t="s">
        <v>669</v>
      </c>
      <c r="B1324" s="747" t="s">
        <v>751</v>
      </c>
      <c r="C1324" s="747" t="s">
        <v>3006</v>
      </c>
      <c r="D1324" s="747"/>
      <c r="E1324" s="747"/>
      <c r="F1324" s="747"/>
    </row>
    <row r="1325" spans="1:6">
      <c r="A1325" s="747"/>
      <c r="B1325" s="747"/>
      <c r="C1325" s="747"/>
      <c r="D1325" s="747" t="s">
        <v>3007</v>
      </c>
      <c r="E1325" s="747" t="s">
        <v>3008</v>
      </c>
      <c r="F1325" s="747" t="s">
        <v>3009</v>
      </c>
    </row>
    <row r="1326" spans="1:6">
      <c r="A1326" s="747" t="s">
        <v>661</v>
      </c>
      <c r="B1326" s="747" t="s">
        <v>3010</v>
      </c>
      <c r="C1326" s="747" t="s">
        <v>3011</v>
      </c>
      <c r="D1326" s="747" t="s">
        <v>664</v>
      </c>
      <c r="E1326" s="747" t="s">
        <v>79</v>
      </c>
      <c r="F1326" s="747" t="s">
        <v>79</v>
      </c>
    </row>
    <row r="1327" spans="1:6">
      <c r="A1327" s="747"/>
      <c r="B1327" s="747"/>
      <c r="C1327" s="747"/>
      <c r="D1327" s="747" t="s">
        <v>3012</v>
      </c>
      <c r="E1327" s="747" t="s">
        <v>3013</v>
      </c>
      <c r="F1327" s="747" t="s">
        <v>3014</v>
      </c>
    </row>
    <row r="1328" spans="1:6">
      <c r="A1328" s="747" t="s">
        <v>667</v>
      </c>
      <c r="B1328" s="747" t="s">
        <v>3015</v>
      </c>
      <c r="C1328" s="747" t="s">
        <v>640</v>
      </c>
      <c r="D1328" s="747"/>
      <c r="E1328" s="747"/>
      <c r="F1328" s="747"/>
    </row>
    <row r="1329" spans="1:6">
      <c r="A1329" s="747" t="s">
        <v>669</v>
      </c>
      <c r="B1329" s="747" t="s">
        <v>3016</v>
      </c>
      <c r="C1329" s="747" t="s">
        <v>640</v>
      </c>
      <c r="D1329" s="747"/>
      <c r="E1329" s="747"/>
      <c r="F1329" s="747"/>
    </row>
    <row r="1330" spans="1:6">
      <c r="A1330" s="747" t="s">
        <v>669</v>
      </c>
      <c r="B1330" s="747" t="s">
        <v>1307</v>
      </c>
      <c r="C1330" s="747" t="s">
        <v>3017</v>
      </c>
      <c r="D1330" s="747"/>
      <c r="E1330" s="747"/>
      <c r="F1330" s="747"/>
    </row>
    <row r="1331" spans="1:6">
      <c r="A1331" s="747"/>
      <c r="B1331" s="747"/>
      <c r="C1331" s="747"/>
      <c r="D1331" s="747" t="s">
        <v>3018</v>
      </c>
      <c r="E1331" s="747" t="s">
        <v>3019</v>
      </c>
      <c r="F1331" s="747" t="s">
        <v>3020</v>
      </c>
    </row>
    <row r="1332" spans="1:6">
      <c r="A1332" s="747" t="s">
        <v>661</v>
      </c>
      <c r="B1332" s="747" t="s">
        <v>3021</v>
      </c>
      <c r="C1332" s="747" t="s">
        <v>3022</v>
      </c>
      <c r="D1332" s="747" t="s">
        <v>664</v>
      </c>
      <c r="E1332" s="747" t="s">
        <v>79</v>
      </c>
      <c r="F1332" s="747" t="s">
        <v>79</v>
      </c>
    </row>
    <row r="1333" spans="1:6">
      <c r="A1333" s="747"/>
      <c r="B1333" s="747"/>
      <c r="C1333" s="747"/>
      <c r="D1333" s="747" t="s">
        <v>3023</v>
      </c>
      <c r="E1333" s="747" t="s">
        <v>3024</v>
      </c>
      <c r="F1333" s="747" t="s">
        <v>3025</v>
      </c>
    </row>
    <row r="1334" spans="1:6">
      <c r="A1334" s="1316" t="s">
        <v>3026</v>
      </c>
      <c r="B1334" s="1316"/>
      <c r="C1334" s="1316"/>
      <c r="D1334" s="1316"/>
      <c r="E1334" s="1316"/>
      <c r="F1334" s="1316"/>
    </row>
  </sheetData>
  <mergeCells count="11">
    <mergeCell ref="A1:F1"/>
    <mergeCell ref="A2:F2"/>
    <mergeCell ref="A3:F3"/>
    <mergeCell ref="A4:F4"/>
    <mergeCell ref="A5:F5"/>
    <mergeCell ref="A7:F7"/>
    <mergeCell ref="A504:F504"/>
    <mergeCell ref="A975:F975"/>
    <mergeCell ref="A1334:F1334"/>
    <mergeCell ref="A973:F973"/>
    <mergeCell ref="A506:F50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tabColor indexed="13"/>
  </sheetPr>
  <dimension ref="A1:AM132"/>
  <sheetViews>
    <sheetView view="pageBreakPreview" topLeftCell="A89" zoomScaleSheetLayoutView="100" workbookViewId="0">
      <selection activeCell="L111" sqref="L111"/>
    </sheetView>
  </sheetViews>
  <sheetFormatPr baseColWidth="10" defaultRowHeight="20.25" customHeight="1"/>
  <cols>
    <col min="1" max="1" width="7.42578125" style="561" customWidth="1"/>
    <col min="2" max="2" width="10.140625" style="561" bestFit="1" customWidth="1"/>
    <col min="3" max="3" width="11.42578125" style="561" customWidth="1"/>
    <col min="4" max="4" width="15.140625" style="561" customWidth="1"/>
    <col min="5" max="5" width="9.42578125" style="561" customWidth="1"/>
    <col min="6" max="6" width="10.28515625" style="561" bestFit="1" customWidth="1"/>
    <col min="7" max="7" width="15.7109375" style="561" bestFit="1" customWidth="1"/>
    <col min="8" max="8" width="18.28515625" style="561" bestFit="1" customWidth="1"/>
    <col min="9" max="9" width="14.5703125" style="561" bestFit="1" customWidth="1"/>
    <col min="10" max="10" width="11.5703125" style="561" bestFit="1" customWidth="1"/>
    <col min="11" max="11" width="10.42578125" style="561" bestFit="1" customWidth="1"/>
    <col min="12" max="12" width="14.28515625" style="561" bestFit="1" customWidth="1"/>
    <col min="13" max="13" width="15.140625" style="561" bestFit="1" customWidth="1"/>
    <col min="14" max="14" width="7.42578125" style="561" customWidth="1"/>
    <col min="15" max="15" width="9.5703125" style="561" customWidth="1"/>
    <col min="16" max="17" width="7.42578125" style="561" customWidth="1"/>
    <col min="18" max="16384" width="11.42578125" style="561"/>
  </cols>
  <sheetData>
    <row r="1" spans="1:17" ht="60.75" customHeight="1">
      <c r="A1" s="1098" t="str">
        <f>'hydro&lt;1km2'!A1:N1</f>
        <v>ETUDES DE CONSTRUCTION DE LA PISTE RELIANT DOUAR TIMITAR AU DOUAR LAMSAREH 
A LA COMMUNE OULED ALI YOUSSEF 
PROVINCE DE BOULEMANE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  <c r="L1" s="1098"/>
      <c r="M1" s="1098"/>
    </row>
    <row r="2" spans="1:17" ht="20.25" customHeight="1">
      <c r="A2" s="1099"/>
      <c r="B2" s="1099"/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562"/>
    </row>
    <row r="3" spans="1:17" ht="20.25" customHeight="1">
      <c r="A3" s="1099" t="str">
        <f>+'hydro&lt;1km2'!A3:N3</f>
        <v>PROJET D'EXECUTION</v>
      </c>
      <c r="B3" s="1099"/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562"/>
      <c r="O3" s="565"/>
      <c r="P3" s="565"/>
      <c r="Q3" s="565"/>
    </row>
    <row r="4" spans="1:17" ht="20.25" customHeight="1">
      <c r="A4" s="564"/>
      <c r="B4" s="564"/>
      <c r="I4" s="562"/>
      <c r="J4" s="562"/>
      <c r="K4" s="562"/>
      <c r="L4" s="562"/>
      <c r="M4" s="562"/>
      <c r="N4" s="562"/>
      <c r="O4" s="566"/>
      <c r="P4" s="567"/>
      <c r="Q4" s="568"/>
    </row>
    <row r="5" spans="1:17" ht="20.25" customHeight="1">
      <c r="A5" s="1100" t="s">
        <v>339</v>
      </c>
      <c r="B5" s="1100"/>
      <c r="C5" s="1100"/>
      <c r="D5" s="1100"/>
      <c r="E5" s="1100"/>
      <c r="F5" s="1100"/>
      <c r="G5" s="1100"/>
      <c r="H5" s="1100"/>
      <c r="I5" s="1100"/>
      <c r="J5" s="1100"/>
      <c r="K5" s="1100"/>
      <c r="L5" s="1100"/>
      <c r="M5" s="1100"/>
      <c r="N5" s="562"/>
      <c r="O5" s="566"/>
      <c r="P5" s="567"/>
      <c r="Q5" s="568"/>
    </row>
    <row r="6" spans="1:17" ht="20.25" customHeight="1">
      <c r="A6" s="648"/>
      <c r="B6" s="648"/>
      <c r="C6" s="648"/>
      <c r="D6" s="648"/>
      <c r="E6" s="648"/>
      <c r="F6" s="648"/>
      <c r="G6" s="648"/>
      <c r="H6" s="648"/>
      <c r="I6" s="648"/>
      <c r="J6" s="648"/>
      <c r="K6" s="648"/>
      <c r="L6" s="648"/>
      <c r="M6" s="648"/>
      <c r="N6" s="562"/>
      <c r="O6" s="566"/>
      <c r="P6" s="567"/>
      <c r="Q6" s="568"/>
    </row>
    <row r="7" spans="1:17" ht="20.25" customHeight="1">
      <c r="A7" s="1110" t="s">
        <v>24</v>
      </c>
      <c r="B7" s="1110"/>
      <c r="C7" s="1110"/>
      <c r="D7" s="1110"/>
      <c r="E7" s="1110"/>
      <c r="F7" s="1110"/>
      <c r="G7" s="1110"/>
      <c r="H7" s="1110"/>
      <c r="I7" s="1110"/>
      <c r="J7" s="1110"/>
      <c r="K7" s="1110"/>
      <c r="L7" s="1110"/>
      <c r="M7" s="1110"/>
      <c r="N7" s="562"/>
      <c r="O7" s="566"/>
      <c r="P7" s="567"/>
      <c r="Q7" s="568"/>
    </row>
    <row r="8" spans="1:17" ht="20.25" customHeight="1">
      <c r="A8" s="565"/>
      <c r="B8" s="565"/>
      <c r="C8" s="565"/>
      <c r="D8" s="565"/>
      <c r="E8" s="565"/>
      <c r="F8" s="565"/>
      <c r="G8" s="565"/>
      <c r="H8" s="565"/>
      <c r="I8" s="569"/>
      <c r="J8" s="562"/>
      <c r="K8" s="562"/>
      <c r="L8" s="562"/>
      <c r="M8" s="562"/>
      <c r="N8" s="562"/>
      <c r="O8" s="566"/>
      <c r="P8" s="595"/>
      <c r="Q8" s="595"/>
    </row>
    <row r="9" spans="1:17" ht="20.25" customHeight="1">
      <c r="A9" s="1093" t="s">
        <v>40</v>
      </c>
      <c r="B9" s="1093"/>
      <c r="C9" s="1093"/>
      <c r="D9" s="1093"/>
      <c r="E9" s="1093"/>
      <c r="F9" s="1093"/>
      <c r="G9" s="1093"/>
      <c r="H9" s="1093"/>
      <c r="I9" s="1093"/>
      <c r="J9" s="1093"/>
      <c r="K9" s="1093"/>
      <c r="L9" s="1093"/>
      <c r="M9" s="1093"/>
      <c r="N9" s="565"/>
      <c r="O9" s="566"/>
      <c r="P9" s="595"/>
      <c r="Q9" s="595"/>
    </row>
    <row r="10" spans="1:17" ht="20.25" customHeight="1">
      <c r="O10" s="566"/>
      <c r="P10" s="595"/>
      <c r="Q10" s="595"/>
    </row>
    <row r="11" spans="1:17" ht="20.25" customHeight="1">
      <c r="A11" s="1121" t="s">
        <v>41</v>
      </c>
      <c r="B11" s="1121"/>
      <c r="C11" s="1121"/>
      <c r="D11" s="1121"/>
      <c r="E11" s="1121"/>
      <c r="F11" s="1121"/>
      <c r="G11" s="1121"/>
      <c r="H11" s="1121"/>
      <c r="I11" s="1121"/>
      <c r="J11" s="1121"/>
      <c r="K11" s="1121"/>
      <c r="L11" s="1121"/>
      <c r="M11" s="1121"/>
      <c r="O11" s="595"/>
      <c r="P11" s="595"/>
      <c r="Q11" s="595"/>
    </row>
    <row r="12" spans="1:17" ht="20.25" customHeight="1">
      <c r="E12" s="569"/>
      <c r="F12" s="569"/>
      <c r="G12" s="569"/>
      <c r="H12" s="596"/>
      <c r="I12" s="569"/>
    </row>
    <row r="13" spans="1:17" ht="20.25" customHeight="1">
      <c r="A13" s="1094" t="s">
        <v>42</v>
      </c>
      <c r="B13" s="1094"/>
      <c r="C13" s="1094"/>
      <c r="D13" s="1094"/>
      <c r="F13" s="649">
        <f>K35*60^(1-K36)</f>
        <v>25.041213335466107</v>
      </c>
      <c r="G13" s="571" t="s">
        <v>27</v>
      </c>
    </row>
    <row r="14" spans="1:17" ht="20.25" customHeight="1">
      <c r="A14" s="1094" t="s">
        <v>43</v>
      </c>
      <c r="B14" s="1094"/>
      <c r="C14" s="1094"/>
      <c r="D14" s="1094"/>
      <c r="E14" s="573">
        <f>'hydro&lt;1km2'!F39</f>
        <v>0.72</v>
      </c>
      <c r="F14" s="574" t="s">
        <v>285</v>
      </c>
      <c r="G14" s="561" t="s">
        <v>286</v>
      </c>
      <c r="H14" s="575">
        <v>0.1</v>
      </c>
    </row>
    <row r="15" spans="1:17" ht="20.25" customHeight="1">
      <c r="A15" s="597"/>
      <c r="B15" s="597"/>
      <c r="C15" s="597"/>
      <c r="D15" s="569"/>
      <c r="E15" s="573">
        <f>'hydro&lt;1km2'!F40</f>
        <v>0.6</v>
      </c>
      <c r="F15" s="574" t="s">
        <v>285</v>
      </c>
      <c r="G15" s="561" t="s">
        <v>286</v>
      </c>
      <c r="H15" s="575">
        <v>0.05</v>
      </c>
      <c r="I15" s="561" t="s">
        <v>288</v>
      </c>
    </row>
    <row r="16" spans="1:17" ht="20.25" customHeight="1">
      <c r="A16" s="597"/>
      <c r="B16" s="597"/>
      <c r="C16" s="597"/>
      <c r="D16" s="569"/>
      <c r="E16" s="573">
        <f>'hydro&lt;1km2'!F41</f>
        <v>0.5</v>
      </c>
      <c r="F16" s="574" t="s">
        <v>285</v>
      </c>
      <c r="G16" s="561" t="s">
        <v>287</v>
      </c>
      <c r="H16" s="575">
        <v>0.05</v>
      </c>
    </row>
    <row r="18" spans="1:11" ht="20.25" customHeight="1">
      <c r="D18" s="578" t="s">
        <v>29</v>
      </c>
      <c r="E18" s="578" t="s">
        <v>44</v>
      </c>
      <c r="F18" s="578" t="s">
        <v>21</v>
      </c>
      <c r="G18" s="578" t="s">
        <v>31</v>
      </c>
      <c r="H18" s="578" t="s">
        <v>32</v>
      </c>
      <c r="I18" s="578" t="s">
        <v>284</v>
      </c>
      <c r="J18" s="578" t="s">
        <v>34</v>
      </c>
    </row>
    <row r="19" spans="1:11" ht="20.25" customHeight="1">
      <c r="D19" s="579" t="s">
        <v>35</v>
      </c>
      <c r="E19" s="579" t="s">
        <v>36</v>
      </c>
      <c r="F19" s="579" t="s">
        <v>37</v>
      </c>
      <c r="G19" s="579" t="s">
        <v>37</v>
      </c>
      <c r="H19" s="579" t="s">
        <v>38</v>
      </c>
      <c r="I19" s="579"/>
      <c r="J19" s="579" t="s">
        <v>39</v>
      </c>
    </row>
    <row r="20" spans="1:11" ht="20.25" customHeight="1">
      <c r="D20" s="598">
        <f>'données bv (2)'!A14</f>
        <v>1</v>
      </c>
      <c r="E20" s="599">
        <f>'données bv (2)'!J14</f>
        <v>230.63090499999998</v>
      </c>
      <c r="F20" s="599">
        <f>'données bv (2)'!E14</f>
        <v>4003.65</v>
      </c>
      <c r="G20" s="600">
        <f>'données bv (2)'!F14</f>
        <v>935</v>
      </c>
      <c r="H20" s="584">
        <f t="shared" ref="H20:H31" si="0">G20/F20*1000</f>
        <v>233.53689758095737</v>
      </c>
      <c r="I20" s="585">
        <f t="shared" ref="I20:I31" si="1">IF(H20&gt;100,$E$14,(IF(H20&lt;=50,$E$16,$E$15)))</f>
        <v>0.72</v>
      </c>
      <c r="J20" s="586">
        <f t="shared" ref="J20:J31" si="2">0.0039*$I20*$F$13*E20^0.75*H20^0.25*1000</f>
        <v>16267.82439190382</v>
      </c>
    </row>
    <row r="21" spans="1:11" ht="20.25" customHeight="1">
      <c r="D21" s="598">
        <f>'données bv (2)'!A18</f>
        <v>5</v>
      </c>
      <c r="E21" s="599">
        <f>'données bv (2)'!J18</f>
        <v>147.71625087999999</v>
      </c>
      <c r="F21" s="599">
        <f>'données bv (2)'!E18</f>
        <v>2784.42</v>
      </c>
      <c r="G21" s="600">
        <f>'données bv (2)'!F18</f>
        <v>643</v>
      </c>
      <c r="H21" s="584">
        <f t="shared" si="0"/>
        <v>230.92780543165185</v>
      </c>
      <c r="I21" s="585">
        <f t="shared" si="1"/>
        <v>0.72</v>
      </c>
      <c r="J21" s="586">
        <f t="shared" si="2"/>
        <v>11614.291878159107</v>
      </c>
    </row>
    <row r="22" spans="1:11" ht="20.25" customHeight="1">
      <c r="D22" s="598">
        <f>'données bv (2)'!A23</f>
        <v>10</v>
      </c>
      <c r="E22" s="599">
        <f>'données bv (2)'!J23</f>
        <v>574.61282132999997</v>
      </c>
      <c r="F22" s="599">
        <f>'données bv (2)'!E23</f>
        <v>5447.1</v>
      </c>
      <c r="G22" s="600">
        <f>'données bv (2)'!F23</f>
        <v>732</v>
      </c>
      <c r="H22" s="584">
        <f t="shared" si="0"/>
        <v>134.38343338657265</v>
      </c>
      <c r="I22" s="585">
        <f t="shared" si="1"/>
        <v>0.72</v>
      </c>
      <c r="J22" s="586">
        <f t="shared" si="2"/>
        <v>28097.675267298197</v>
      </c>
    </row>
    <row r="23" spans="1:11" ht="20.25" customHeight="1">
      <c r="D23" s="598">
        <f>'données bv (2)'!A25</f>
        <v>12</v>
      </c>
      <c r="E23" s="599">
        <f>'données bv (2)'!J25</f>
        <v>173.48980500000002</v>
      </c>
      <c r="F23" s="599">
        <f>'données bv (2)'!E25</f>
        <v>2731.46</v>
      </c>
      <c r="G23" s="600">
        <f>'données bv (2)'!F25</f>
        <v>513</v>
      </c>
      <c r="H23" s="584">
        <f t="shared" si="0"/>
        <v>187.8116465187116</v>
      </c>
      <c r="I23" s="585">
        <f t="shared" si="1"/>
        <v>0.72</v>
      </c>
      <c r="J23" s="586">
        <f t="shared" si="2"/>
        <v>12443.385926543773</v>
      </c>
    </row>
    <row r="24" spans="1:11" ht="20.25" customHeight="1">
      <c r="D24" s="598">
        <f>'données bv (2)'!A28</f>
        <v>15</v>
      </c>
      <c r="E24" s="599">
        <f>'données bv (2)'!J28</f>
        <v>324.69512200000003</v>
      </c>
      <c r="F24" s="599">
        <f>'données bv (2)'!E28</f>
        <v>4803.1400000000003</v>
      </c>
      <c r="G24" s="600">
        <f>'données bv (2)'!F28</f>
        <v>703</v>
      </c>
      <c r="H24" s="584">
        <f t="shared" si="0"/>
        <v>146.3625878071428</v>
      </c>
      <c r="I24" s="585">
        <f t="shared" si="1"/>
        <v>0.72</v>
      </c>
      <c r="J24" s="586">
        <f t="shared" si="2"/>
        <v>18707.545690420888</v>
      </c>
    </row>
    <row r="25" spans="1:11" ht="20.25" customHeight="1">
      <c r="D25" s="598">
        <f>'données bv (2)'!A32</f>
        <v>19</v>
      </c>
      <c r="E25" s="599">
        <f>'données bv (2)'!J32</f>
        <v>267.59198199999997</v>
      </c>
      <c r="F25" s="599">
        <f>'données bv (2)'!E32</f>
        <v>4693.03</v>
      </c>
      <c r="G25" s="600">
        <f>'données bv (2)'!F32</f>
        <v>691</v>
      </c>
      <c r="H25" s="584">
        <f t="shared" si="0"/>
        <v>147.23962983403047</v>
      </c>
      <c r="I25" s="585">
        <f t="shared" si="1"/>
        <v>0.72</v>
      </c>
      <c r="J25" s="586">
        <f t="shared" si="2"/>
        <v>16205.538728541394</v>
      </c>
    </row>
    <row r="26" spans="1:11" ht="20.25" customHeight="1">
      <c r="D26" s="598">
        <f>'données bv (2)'!A33</f>
        <v>20</v>
      </c>
      <c r="E26" s="599">
        <f>'données bv (2)'!J33</f>
        <v>102.63803900000001</v>
      </c>
      <c r="F26" s="599">
        <f>'données bv (2)'!E33</f>
        <v>2568.21</v>
      </c>
      <c r="G26" s="600">
        <f>'données bv (2)'!F33</f>
        <v>457</v>
      </c>
      <c r="H26" s="584">
        <f t="shared" si="0"/>
        <v>177.94494998461963</v>
      </c>
      <c r="I26" s="585">
        <f t="shared" si="1"/>
        <v>0.72</v>
      </c>
      <c r="J26" s="586">
        <f t="shared" si="2"/>
        <v>8281.4264256633833</v>
      </c>
    </row>
    <row r="27" spans="1:11" ht="20.25" customHeight="1">
      <c r="D27" s="598">
        <f>'données bv (2)'!A34</f>
        <v>21</v>
      </c>
      <c r="E27" s="599">
        <f>'données bv (2)'!J34</f>
        <v>924.44759600000009</v>
      </c>
      <c r="F27" s="599">
        <f>'données bv (2)'!E34</f>
        <v>5490.63</v>
      </c>
      <c r="G27" s="600">
        <f>'données bv (2)'!F34</f>
        <v>649</v>
      </c>
      <c r="H27" s="584">
        <f t="shared" si="0"/>
        <v>118.2013721558364</v>
      </c>
      <c r="I27" s="585">
        <f t="shared" si="1"/>
        <v>0.72</v>
      </c>
      <c r="J27" s="586">
        <f t="shared" si="2"/>
        <v>38870.472890918085</v>
      </c>
    </row>
    <row r="28" spans="1:11" ht="20.25" customHeight="1">
      <c r="D28" s="598">
        <f>'données bv (2)'!A37</f>
        <v>24</v>
      </c>
      <c r="E28" s="599">
        <f>'données bv (2)'!J37</f>
        <v>846.57977400000004</v>
      </c>
      <c r="F28" s="599">
        <f>'données bv (2)'!E37</f>
        <v>4896.3999999999996</v>
      </c>
      <c r="G28" s="600">
        <f>'données bv (2)'!F37</f>
        <v>588</v>
      </c>
      <c r="H28" s="584">
        <f t="shared" si="0"/>
        <v>120.0882280859407</v>
      </c>
      <c r="I28" s="585">
        <f t="shared" si="1"/>
        <v>0.72</v>
      </c>
      <c r="J28" s="586">
        <f t="shared" si="2"/>
        <v>36532.424638633544</v>
      </c>
    </row>
    <row r="29" spans="1:11" ht="20.25" customHeight="1">
      <c r="D29" s="598">
        <f>'données bv (2)'!A39</f>
        <v>26</v>
      </c>
      <c r="E29" s="599">
        <f>'données bv (2)'!J39</f>
        <v>948.44576500000005</v>
      </c>
      <c r="F29" s="599">
        <f>'données bv (2)'!E39</f>
        <v>4297.1099999999997</v>
      </c>
      <c r="G29" s="600">
        <f>'données bv (2)'!F39</f>
        <v>750</v>
      </c>
      <c r="H29" s="584">
        <f t="shared" si="0"/>
        <v>174.53590901792134</v>
      </c>
      <c r="I29" s="585">
        <f t="shared" si="1"/>
        <v>0.72</v>
      </c>
      <c r="J29" s="586">
        <f t="shared" si="2"/>
        <v>43680.041862122358</v>
      </c>
    </row>
    <row r="30" spans="1:11" ht="20.25" customHeight="1">
      <c r="D30" s="598">
        <f>'données bv (2)'!A40</f>
        <v>27</v>
      </c>
      <c r="E30" s="599">
        <f>'données bv (2)'!J40</f>
        <v>978.63354100000004</v>
      </c>
      <c r="F30" s="599">
        <f>'données bv (2)'!E40</f>
        <v>4321.62</v>
      </c>
      <c r="G30" s="600">
        <f>'données bv (2)'!F40</f>
        <v>800</v>
      </c>
      <c r="H30" s="584">
        <f t="shared" si="0"/>
        <v>185.11576677264543</v>
      </c>
      <c r="I30" s="585">
        <f t="shared" si="1"/>
        <v>0.72</v>
      </c>
      <c r="J30" s="586">
        <f t="shared" si="2"/>
        <v>45381.45296650345</v>
      </c>
    </row>
    <row r="31" spans="1:11" ht="20.25" customHeight="1">
      <c r="D31" s="598" t="str">
        <f>'données bv (2)'!A42</f>
        <v>5 Bis</v>
      </c>
      <c r="E31" s="599">
        <f>'données bv (2)'!J42</f>
        <v>151.53804029000003</v>
      </c>
      <c r="F31" s="599">
        <f>'données bv (2)'!E42</f>
        <v>2953.42</v>
      </c>
      <c r="G31" s="600">
        <f>'données bv (2)'!F42</f>
        <v>661</v>
      </c>
      <c r="H31" s="584">
        <f t="shared" si="0"/>
        <v>223.80833068104096</v>
      </c>
      <c r="I31" s="585">
        <f t="shared" si="1"/>
        <v>0.72</v>
      </c>
      <c r="J31" s="586">
        <f t="shared" si="2"/>
        <v>11746.616318326971</v>
      </c>
    </row>
    <row r="32" spans="1:11" ht="20.25" customHeight="1">
      <c r="A32" s="604"/>
      <c r="B32" s="604"/>
      <c r="C32" s="604"/>
      <c r="D32" s="604"/>
      <c r="E32" s="604"/>
      <c r="F32" s="604"/>
      <c r="G32" s="604"/>
      <c r="H32" s="604"/>
      <c r="I32" s="604"/>
      <c r="J32" s="604"/>
      <c r="K32" s="604"/>
    </row>
    <row r="33" spans="1:39" ht="20.25" customHeight="1">
      <c r="A33" s="1093" t="s">
        <v>45</v>
      </c>
      <c r="B33" s="1093"/>
      <c r="C33" s="1093"/>
      <c r="D33" s="1093"/>
      <c r="E33" s="1093"/>
      <c r="F33" s="1093"/>
      <c r="G33" s="1093"/>
      <c r="H33" s="1093"/>
      <c r="I33" s="1093"/>
      <c r="J33" s="1093"/>
      <c r="K33" s="1093"/>
      <c r="L33" s="1093"/>
      <c r="M33" s="1093"/>
    </row>
    <row r="34" spans="1:39" ht="20.25" customHeight="1">
      <c r="A34" s="565"/>
      <c r="B34" s="565"/>
      <c r="C34" s="565"/>
      <c r="D34" s="565"/>
      <c r="E34" s="565"/>
      <c r="F34" s="565"/>
      <c r="G34" s="565"/>
      <c r="H34" s="565"/>
      <c r="I34" s="565"/>
      <c r="J34" s="565"/>
      <c r="K34" s="565"/>
      <c r="L34" s="565"/>
      <c r="M34" s="565"/>
    </row>
    <row r="35" spans="1:39" ht="20.25" customHeight="1">
      <c r="A35" s="601"/>
      <c r="B35" s="601"/>
      <c r="C35" s="602"/>
      <c r="D35" s="602"/>
      <c r="H35" s="606" t="s">
        <v>648</v>
      </c>
      <c r="I35" s="603"/>
      <c r="J35" s="574" t="s">
        <v>102</v>
      </c>
      <c r="K35" s="607">
        <f>'hydro&lt;1km2'!L63</f>
        <v>8.2899999999999991</v>
      </c>
      <c r="L35" s="603"/>
    </row>
    <row r="36" spans="1:39" ht="20.25" customHeight="1">
      <c r="A36" s="601"/>
      <c r="B36" s="601"/>
      <c r="C36" s="602"/>
      <c r="D36" s="602"/>
      <c r="I36" s="603"/>
      <c r="J36" s="574" t="s">
        <v>312</v>
      </c>
      <c r="K36" s="607">
        <f>'hydro&lt;1km2'!L64</f>
        <v>0.73</v>
      </c>
      <c r="L36" s="603"/>
    </row>
    <row r="37" spans="1:39" ht="20.25" customHeight="1">
      <c r="A37" s="1090" t="s">
        <v>46</v>
      </c>
      <c r="B37" s="1090"/>
      <c r="C37" s="1090"/>
      <c r="D37" s="1090"/>
      <c r="E37" s="1090"/>
      <c r="F37" s="1090"/>
      <c r="G37" s="1090"/>
      <c r="H37" s="1090"/>
      <c r="I37" s="1090"/>
      <c r="J37" s="1090"/>
      <c r="K37" s="1090"/>
      <c r="L37" s="1090"/>
      <c r="M37" s="1090"/>
      <c r="N37" s="608"/>
      <c r="O37" s="608"/>
    </row>
    <row r="38" spans="1:39" ht="20.25" customHeight="1">
      <c r="M38" s="1091"/>
      <c r="N38" s="1091"/>
      <c r="O38" s="1091"/>
    </row>
    <row r="39" spans="1:39" ht="20.25" customHeight="1">
      <c r="B39" s="578" t="s">
        <v>360</v>
      </c>
      <c r="C39" s="578" t="s">
        <v>30</v>
      </c>
      <c r="D39" s="578" t="s">
        <v>21</v>
      </c>
      <c r="E39" s="578" t="s">
        <v>47</v>
      </c>
      <c r="F39" s="578" t="s">
        <v>48</v>
      </c>
      <c r="G39" s="578" t="s">
        <v>49</v>
      </c>
      <c r="H39" s="578" t="s">
        <v>49</v>
      </c>
      <c r="I39" s="578" t="s">
        <v>49</v>
      </c>
      <c r="J39" s="578" t="s">
        <v>49</v>
      </c>
      <c r="K39" s="578" t="s">
        <v>49</v>
      </c>
      <c r="L39" s="609" t="s">
        <v>290</v>
      </c>
      <c r="M39" s="650" t="s">
        <v>292</v>
      </c>
      <c r="O39" s="611"/>
    </row>
    <row r="40" spans="1:39" ht="20.25" customHeight="1">
      <c r="B40" s="579" t="s">
        <v>3208</v>
      </c>
      <c r="C40" s="579" t="s">
        <v>50</v>
      </c>
      <c r="D40" s="579" t="s">
        <v>51</v>
      </c>
      <c r="E40" s="579" t="s">
        <v>52</v>
      </c>
      <c r="F40" s="579" t="s">
        <v>289</v>
      </c>
      <c r="G40" s="579" t="s">
        <v>53</v>
      </c>
      <c r="H40" s="612" t="s">
        <v>54</v>
      </c>
      <c r="I40" s="579" t="s">
        <v>56</v>
      </c>
      <c r="J40" s="579" t="s">
        <v>55</v>
      </c>
      <c r="K40" s="579" t="s">
        <v>57</v>
      </c>
      <c r="L40" s="613" t="s">
        <v>291</v>
      </c>
      <c r="M40" s="651" t="s">
        <v>293</v>
      </c>
      <c r="O40" s="611"/>
      <c r="AB40" s="615" t="s">
        <v>294</v>
      </c>
      <c r="AD40" s="611"/>
    </row>
    <row r="41" spans="1:39" ht="20.25" customHeight="1">
      <c r="B41" s="616">
        <f t="shared" ref="B41:B52" si="3">D20</f>
        <v>1</v>
      </c>
      <c r="C41" s="652">
        <f t="shared" ref="C41:C52" si="4">E20/100</f>
        <v>2.3063090499999999</v>
      </c>
      <c r="D41" s="616">
        <f t="shared" ref="D41:D52" si="5">F20/1000</f>
        <v>4.0036500000000004</v>
      </c>
      <c r="E41" s="653">
        <f t="shared" ref="E41:E52" si="6">G20</f>
        <v>935</v>
      </c>
      <c r="F41" s="619">
        <f t="shared" ref="F41:F52" si="7">+E41/(D41)</f>
        <v>233.53689758095734</v>
      </c>
      <c r="G41" s="587">
        <f t="shared" ref="G41:G52" si="8">60*0.3*(D41/((F41/1000)^(1/4)))^0.77</f>
        <v>69.303516327685088</v>
      </c>
      <c r="H41" s="587">
        <f t="shared" ref="H41:H52" si="9">0.1452*60*(D41/((F41/1000)^0.5))^0.77</f>
        <v>44.380500644062202</v>
      </c>
      <c r="I41" s="587">
        <f t="shared" ref="I41:I52" si="10">1/52*(D41*1000/SQRT((F41/1000)))^0.77</f>
        <v>20.001887795881085</v>
      </c>
      <c r="J41" s="587">
        <f t="shared" ref="J41:J52" si="11">60*0.108*((C41*D41)^(1/3)/((F41/1000)^0.5))</f>
        <v>28.131212743770899</v>
      </c>
      <c r="K41" s="587">
        <f t="shared" ref="K41:K52" si="12">76.32*(SQRT(C41/100/(F41/1000)))</f>
        <v>23.983875440915494</v>
      </c>
      <c r="L41" s="620">
        <f t="shared" ref="L41:L52" si="13">STDEVP(G41:K41)</f>
        <v>18.082429833325822</v>
      </c>
      <c r="M41" s="587">
        <f t="shared" ref="M41:M52" si="14">SUM(AC41:AG41)/AM41</f>
        <v>29.124369156157421</v>
      </c>
      <c r="O41" s="611"/>
      <c r="AB41" s="621">
        <f t="shared" ref="AB41:AB52" si="15">+AVERAGE(G41:K41)</f>
        <v>37.160198590462954</v>
      </c>
      <c r="AC41" s="573">
        <f t="shared" ref="AC41:AG42" si="16">IF(ABS(G41-$AB41)&gt;$L41,0,G41)</f>
        <v>0</v>
      </c>
      <c r="AD41" s="573">
        <f t="shared" si="16"/>
        <v>44.380500644062202</v>
      </c>
      <c r="AE41" s="573">
        <f t="shared" si="16"/>
        <v>20.001887795881085</v>
      </c>
      <c r="AF41" s="573">
        <f t="shared" si="16"/>
        <v>28.131212743770899</v>
      </c>
      <c r="AG41" s="573">
        <f t="shared" si="16"/>
        <v>23.983875440915494</v>
      </c>
      <c r="AH41" s="611">
        <f t="shared" ref="AH41:AL42" si="17">AC41/G41</f>
        <v>0</v>
      </c>
      <c r="AI41" s="611">
        <f t="shared" si="17"/>
        <v>1</v>
      </c>
      <c r="AJ41" s="611">
        <f t="shared" si="17"/>
        <v>1</v>
      </c>
      <c r="AK41" s="611">
        <f t="shared" si="17"/>
        <v>1</v>
      </c>
      <c r="AL41" s="611">
        <f t="shared" si="17"/>
        <v>1</v>
      </c>
      <c r="AM41" s="565">
        <f t="shared" ref="AM41:AM52" si="18">SUM(AH41:AL41)</f>
        <v>4</v>
      </c>
    </row>
    <row r="42" spans="1:39" ht="20.25" customHeight="1">
      <c r="B42" s="616">
        <f t="shared" si="3"/>
        <v>5</v>
      </c>
      <c r="C42" s="652">
        <f t="shared" si="4"/>
        <v>1.4771625088</v>
      </c>
      <c r="D42" s="616">
        <f t="shared" si="5"/>
        <v>2.7844199999999999</v>
      </c>
      <c r="E42" s="653">
        <f t="shared" si="6"/>
        <v>643</v>
      </c>
      <c r="F42" s="619">
        <f t="shared" si="7"/>
        <v>230.92780543165185</v>
      </c>
      <c r="G42" s="587">
        <f t="shared" si="8"/>
        <v>52.510854368475307</v>
      </c>
      <c r="H42" s="587">
        <f t="shared" si="9"/>
        <v>33.699640825689279</v>
      </c>
      <c r="I42" s="587">
        <f t="shared" si="10"/>
        <v>15.188121467194717</v>
      </c>
      <c r="J42" s="587">
        <f t="shared" si="11"/>
        <v>21.605180486982331</v>
      </c>
      <c r="K42" s="587">
        <f t="shared" si="12"/>
        <v>19.3025366512713</v>
      </c>
      <c r="L42" s="620">
        <f t="shared" si="13"/>
        <v>13.51212691726456</v>
      </c>
      <c r="M42" s="587">
        <f t="shared" si="14"/>
        <v>22.448869857784405</v>
      </c>
      <c r="O42" s="611"/>
      <c r="AB42" s="621">
        <f t="shared" si="15"/>
        <v>28.461266759922591</v>
      </c>
      <c r="AC42" s="573">
        <f t="shared" si="16"/>
        <v>0</v>
      </c>
      <c r="AD42" s="573">
        <f t="shared" si="16"/>
        <v>33.699640825689279</v>
      </c>
      <c r="AE42" s="573">
        <f t="shared" si="16"/>
        <v>15.188121467194717</v>
      </c>
      <c r="AF42" s="573">
        <f t="shared" si="16"/>
        <v>21.605180486982331</v>
      </c>
      <c r="AG42" s="573">
        <f t="shared" si="16"/>
        <v>19.3025366512713</v>
      </c>
      <c r="AH42" s="611">
        <f t="shared" si="17"/>
        <v>0</v>
      </c>
      <c r="AI42" s="611">
        <f t="shared" si="17"/>
        <v>1</v>
      </c>
      <c r="AJ42" s="611">
        <f t="shared" si="17"/>
        <v>1</v>
      </c>
      <c r="AK42" s="611">
        <f t="shared" si="17"/>
        <v>1</v>
      </c>
      <c r="AL42" s="611">
        <f t="shared" si="17"/>
        <v>1</v>
      </c>
      <c r="AM42" s="565">
        <f t="shared" si="18"/>
        <v>4</v>
      </c>
    </row>
    <row r="43" spans="1:39" ht="20.25" customHeight="1">
      <c r="B43" s="616">
        <f t="shared" si="3"/>
        <v>10</v>
      </c>
      <c r="C43" s="652">
        <f t="shared" si="4"/>
        <v>5.7461282132999996</v>
      </c>
      <c r="D43" s="616">
        <f t="shared" si="5"/>
        <v>5.4471000000000007</v>
      </c>
      <c r="E43" s="653">
        <f t="shared" si="6"/>
        <v>732</v>
      </c>
      <c r="F43" s="619">
        <f t="shared" si="7"/>
        <v>134.38343338657265</v>
      </c>
      <c r="G43" s="587">
        <f t="shared" si="8"/>
        <v>97.704208243633829</v>
      </c>
      <c r="H43" s="587">
        <f t="shared" si="9"/>
        <v>69.590839858852519</v>
      </c>
      <c r="I43" s="587">
        <f t="shared" si="10"/>
        <v>31.363958276214944</v>
      </c>
      <c r="J43" s="587">
        <f t="shared" si="11"/>
        <v>55.707759625206585</v>
      </c>
      <c r="K43" s="587">
        <f t="shared" si="12"/>
        <v>49.90604471706699</v>
      </c>
      <c r="L43" s="620">
        <f t="shared" si="13"/>
        <v>22.13718271362109</v>
      </c>
      <c r="M43" s="587">
        <f t="shared" si="14"/>
        <v>58.401548067042029</v>
      </c>
      <c r="O43" s="611"/>
      <c r="AB43" s="621">
        <f t="shared" si="15"/>
        <v>60.854562144194972</v>
      </c>
      <c r="AC43" s="573">
        <f t="shared" ref="AC43:AC52" si="19">IF(ABS(G43-$AB43)&gt;$L43,0,G43)</f>
        <v>0</v>
      </c>
      <c r="AD43" s="573">
        <f t="shared" ref="AD43:AD52" si="20">IF(ABS(H43-$AB43)&gt;$L43,0,H43)</f>
        <v>69.590839858852519</v>
      </c>
      <c r="AE43" s="573">
        <f t="shared" ref="AE43:AE52" si="21">IF(ABS(I43-$AB43)&gt;$L43,0,I43)</f>
        <v>0</v>
      </c>
      <c r="AF43" s="573">
        <f t="shared" ref="AF43:AF52" si="22">IF(ABS(J43-$AB43)&gt;$L43,0,J43)</f>
        <v>55.707759625206585</v>
      </c>
      <c r="AG43" s="573">
        <f t="shared" ref="AG43:AG52" si="23">IF(ABS(K43-$AB43)&gt;$L43,0,K43)</f>
        <v>49.90604471706699</v>
      </c>
      <c r="AH43" s="611">
        <f t="shared" ref="AH43:AH52" si="24">AC43/G43</f>
        <v>0</v>
      </c>
      <c r="AI43" s="611">
        <f t="shared" ref="AI43:AI52" si="25">AD43/H43</f>
        <v>1</v>
      </c>
      <c r="AJ43" s="611">
        <f t="shared" ref="AJ43:AJ52" si="26">AE43/I43</f>
        <v>0</v>
      </c>
      <c r="AK43" s="611">
        <f t="shared" ref="AK43:AK52" si="27">AF43/J43</f>
        <v>1</v>
      </c>
      <c r="AL43" s="611">
        <f t="shared" ref="AL43:AL52" si="28">AG43/K43</f>
        <v>1</v>
      </c>
      <c r="AM43" s="565">
        <f t="shared" si="18"/>
        <v>3</v>
      </c>
    </row>
    <row r="44" spans="1:39" ht="20.25" customHeight="1">
      <c r="B44" s="616">
        <f t="shared" si="3"/>
        <v>12</v>
      </c>
      <c r="C44" s="652">
        <f t="shared" si="4"/>
        <v>1.7348980500000002</v>
      </c>
      <c r="D44" s="616">
        <f t="shared" si="5"/>
        <v>2.7314600000000002</v>
      </c>
      <c r="E44" s="653">
        <f t="shared" si="6"/>
        <v>513</v>
      </c>
      <c r="F44" s="619">
        <f t="shared" si="7"/>
        <v>187.8116465187116</v>
      </c>
      <c r="G44" s="587">
        <f t="shared" si="8"/>
        <v>53.839987531578402</v>
      </c>
      <c r="H44" s="587">
        <f t="shared" si="9"/>
        <v>35.954953147503225</v>
      </c>
      <c r="I44" s="587">
        <f t="shared" si="10"/>
        <v>16.204570208216886</v>
      </c>
      <c r="J44" s="587">
        <f t="shared" si="11"/>
        <v>25.11520228551132</v>
      </c>
      <c r="K44" s="587">
        <f t="shared" si="12"/>
        <v>23.196052396555654</v>
      </c>
      <c r="L44" s="620">
        <f t="shared" si="13"/>
        <v>13.119136918089357</v>
      </c>
      <c r="M44" s="587">
        <f t="shared" si="14"/>
        <v>28.08873594319007</v>
      </c>
      <c r="O44" s="611"/>
      <c r="AB44" s="621">
        <f t="shared" si="15"/>
        <v>30.862153113873099</v>
      </c>
      <c r="AC44" s="573">
        <f t="shared" si="19"/>
        <v>0</v>
      </c>
      <c r="AD44" s="573">
        <f t="shared" si="20"/>
        <v>35.954953147503225</v>
      </c>
      <c r="AE44" s="573">
        <f t="shared" si="21"/>
        <v>0</v>
      </c>
      <c r="AF44" s="573">
        <f t="shared" si="22"/>
        <v>25.11520228551132</v>
      </c>
      <c r="AG44" s="573">
        <f t="shared" si="23"/>
        <v>23.196052396555654</v>
      </c>
      <c r="AH44" s="611">
        <f t="shared" si="24"/>
        <v>0</v>
      </c>
      <c r="AI44" s="611">
        <f t="shared" si="25"/>
        <v>1</v>
      </c>
      <c r="AJ44" s="611">
        <f t="shared" si="26"/>
        <v>0</v>
      </c>
      <c r="AK44" s="611">
        <f t="shared" si="27"/>
        <v>1</v>
      </c>
      <c r="AL44" s="611">
        <f t="shared" si="28"/>
        <v>1</v>
      </c>
      <c r="AM44" s="565">
        <f t="shared" si="18"/>
        <v>3</v>
      </c>
    </row>
    <row r="45" spans="1:39" ht="20.25" customHeight="1">
      <c r="B45" s="616">
        <f t="shared" si="3"/>
        <v>15</v>
      </c>
      <c r="C45" s="652">
        <f t="shared" si="4"/>
        <v>3.2469512200000001</v>
      </c>
      <c r="D45" s="616">
        <f t="shared" si="5"/>
        <v>4.80314</v>
      </c>
      <c r="E45" s="653">
        <f t="shared" si="6"/>
        <v>703</v>
      </c>
      <c r="F45" s="619">
        <f t="shared" si="7"/>
        <v>146.36258780714283</v>
      </c>
      <c r="G45" s="587">
        <f t="shared" si="8"/>
        <v>87.237187135364081</v>
      </c>
      <c r="H45" s="587">
        <f t="shared" si="9"/>
        <v>61.12258668367771</v>
      </c>
      <c r="I45" s="587">
        <f t="shared" si="10"/>
        <v>27.547393627802787</v>
      </c>
      <c r="J45" s="587">
        <f t="shared" si="11"/>
        <v>42.318178810347113</v>
      </c>
      <c r="K45" s="587">
        <f t="shared" si="12"/>
        <v>35.946880174109964</v>
      </c>
      <c r="L45" s="620">
        <f t="shared" si="13"/>
        <v>21.295345182206802</v>
      </c>
      <c r="M45" s="587">
        <f t="shared" si="14"/>
        <v>46.462548556044929</v>
      </c>
      <c r="O45" s="611"/>
      <c r="AB45" s="621">
        <f t="shared" si="15"/>
        <v>50.834445286260333</v>
      </c>
      <c r="AC45" s="573">
        <f t="shared" si="19"/>
        <v>0</v>
      </c>
      <c r="AD45" s="573">
        <f t="shared" si="20"/>
        <v>61.12258668367771</v>
      </c>
      <c r="AE45" s="573">
        <f t="shared" si="21"/>
        <v>0</v>
      </c>
      <c r="AF45" s="573">
        <f t="shared" si="22"/>
        <v>42.318178810347113</v>
      </c>
      <c r="AG45" s="573">
        <f t="shared" si="23"/>
        <v>35.946880174109964</v>
      </c>
      <c r="AH45" s="611">
        <f t="shared" si="24"/>
        <v>0</v>
      </c>
      <c r="AI45" s="611">
        <f t="shared" si="25"/>
        <v>1</v>
      </c>
      <c r="AJ45" s="611">
        <f t="shared" si="26"/>
        <v>0</v>
      </c>
      <c r="AK45" s="611">
        <f t="shared" si="27"/>
        <v>1</v>
      </c>
      <c r="AL45" s="611">
        <f t="shared" si="28"/>
        <v>1</v>
      </c>
      <c r="AM45" s="565">
        <f t="shared" si="18"/>
        <v>3</v>
      </c>
    </row>
    <row r="46" spans="1:39" ht="20.25" customHeight="1">
      <c r="B46" s="616">
        <f t="shared" si="3"/>
        <v>19</v>
      </c>
      <c r="C46" s="652">
        <f t="shared" si="4"/>
        <v>2.6759198199999998</v>
      </c>
      <c r="D46" s="616">
        <f t="shared" si="5"/>
        <v>4.6930299999999994</v>
      </c>
      <c r="E46" s="653">
        <f t="shared" si="6"/>
        <v>691</v>
      </c>
      <c r="F46" s="619">
        <f t="shared" si="7"/>
        <v>147.2396298340305</v>
      </c>
      <c r="G46" s="587">
        <f t="shared" si="8"/>
        <v>85.594687663653019</v>
      </c>
      <c r="H46" s="587">
        <f t="shared" si="9"/>
        <v>59.902840321576541</v>
      </c>
      <c r="I46" s="587">
        <f t="shared" si="10"/>
        <v>26.997665041596626</v>
      </c>
      <c r="J46" s="587">
        <f t="shared" si="11"/>
        <v>39.25287364536053</v>
      </c>
      <c r="K46" s="587">
        <f t="shared" si="12"/>
        <v>32.535879532009837</v>
      </c>
      <c r="L46" s="620">
        <f t="shared" si="13"/>
        <v>21.485423078217465</v>
      </c>
      <c r="M46" s="587">
        <f t="shared" si="14"/>
        <v>43.8971978329823</v>
      </c>
      <c r="O46" s="611"/>
      <c r="AB46" s="621">
        <f t="shared" si="15"/>
        <v>48.856789240839312</v>
      </c>
      <c r="AC46" s="573">
        <f t="shared" si="19"/>
        <v>0</v>
      </c>
      <c r="AD46" s="573">
        <f t="shared" si="20"/>
        <v>59.902840321576541</v>
      </c>
      <c r="AE46" s="573">
        <f t="shared" si="21"/>
        <v>0</v>
      </c>
      <c r="AF46" s="573">
        <f t="shared" si="22"/>
        <v>39.25287364536053</v>
      </c>
      <c r="AG46" s="573">
        <f t="shared" si="23"/>
        <v>32.535879532009837</v>
      </c>
      <c r="AH46" s="611">
        <f t="shared" si="24"/>
        <v>0</v>
      </c>
      <c r="AI46" s="611">
        <f t="shared" si="25"/>
        <v>1</v>
      </c>
      <c r="AJ46" s="611">
        <f t="shared" si="26"/>
        <v>0</v>
      </c>
      <c r="AK46" s="611">
        <f t="shared" si="27"/>
        <v>1</v>
      </c>
      <c r="AL46" s="611">
        <f t="shared" si="28"/>
        <v>1</v>
      </c>
      <c r="AM46" s="565">
        <f t="shared" si="18"/>
        <v>3</v>
      </c>
    </row>
    <row r="47" spans="1:39" ht="20.25" customHeight="1">
      <c r="B47" s="616">
        <f t="shared" si="3"/>
        <v>20</v>
      </c>
      <c r="C47" s="652">
        <f t="shared" si="4"/>
        <v>1.0263803900000001</v>
      </c>
      <c r="D47" s="616">
        <f t="shared" si="5"/>
        <v>2.5682100000000001</v>
      </c>
      <c r="E47" s="653">
        <f t="shared" si="6"/>
        <v>457</v>
      </c>
      <c r="F47" s="619">
        <f t="shared" si="7"/>
        <v>177.94494998461963</v>
      </c>
      <c r="G47" s="587">
        <f t="shared" si="8"/>
        <v>51.880962468950031</v>
      </c>
      <c r="H47" s="587">
        <f t="shared" si="9"/>
        <v>35.008491286426384</v>
      </c>
      <c r="I47" s="587">
        <f t="shared" si="10"/>
        <v>15.778008459845243</v>
      </c>
      <c r="J47" s="587">
        <f t="shared" si="11"/>
        <v>21.21998788801552</v>
      </c>
      <c r="K47" s="587">
        <f t="shared" si="12"/>
        <v>18.329461283596608</v>
      </c>
      <c r="L47" s="620">
        <f t="shared" si="13"/>
        <v>13.470718910641899</v>
      </c>
      <c r="M47" s="587">
        <f t="shared" si="14"/>
        <v>22.583987229470942</v>
      </c>
      <c r="O47" s="611"/>
      <c r="AB47" s="621">
        <f t="shared" si="15"/>
        <v>28.443382277366759</v>
      </c>
      <c r="AC47" s="573">
        <f t="shared" si="19"/>
        <v>0</v>
      </c>
      <c r="AD47" s="573">
        <f t="shared" si="20"/>
        <v>35.008491286426384</v>
      </c>
      <c r="AE47" s="573">
        <f t="shared" si="21"/>
        <v>15.778008459845243</v>
      </c>
      <c r="AF47" s="573">
        <f t="shared" si="22"/>
        <v>21.21998788801552</v>
      </c>
      <c r="AG47" s="573">
        <f t="shared" si="23"/>
        <v>18.329461283596608</v>
      </c>
      <c r="AH47" s="611">
        <f t="shared" si="24"/>
        <v>0</v>
      </c>
      <c r="AI47" s="611">
        <f t="shared" si="25"/>
        <v>1</v>
      </c>
      <c r="AJ47" s="611">
        <f t="shared" si="26"/>
        <v>1</v>
      </c>
      <c r="AK47" s="611">
        <f t="shared" si="27"/>
        <v>1</v>
      </c>
      <c r="AL47" s="611">
        <f t="shared" si="28"/>
        <v>1</v>
      </c>
      <c r="AM47" s="565">
        <f t="shared" si="18"/>
        <v>4</v>
      </c>
    </row>
    <row r="48" spans="1:39" ht="20.25" customHeight="1">
      <c r="B48" s="616">
        <f t="shared" si="3"/>
        <v>21</v>
      </c>
      <c r="C48" s="652">
        <f t="shared" si="4"/>
        <v>9.2444759600000008</v>
      </c>
      <c r="D48" s="616">
        <f t="shared" si="5"/>
        <v>5.4906300000000003</v>
      </c>
      <c r="E48" s="653">
        <f t="shared" si="6"/>
        <v>649</v>
      </c>
      <c r="F48" s="619">
        <f t="shared" si="7"/>
        <v>118.2013721558364</v>
      </c>
      <c r="G48" s="587">
        <f t="shared" si="8"/>
        <v>100.76315283702901</v>
      </c>
      <c r="H48" s="587">
        <f t="shared" si="9"/>
        <v>73.564328462346424</v>
      </c>
      <c r="I48" s="587">
        <f t="shared" si="10"/>
        <v>33.154773432689076</v>
      </c>
      <c r="J48" s="587">
        <f t="shared" si="11"/>
        <v>69.785507125661695</v>
      </c>
      <c r="K48" s="587">
        <f t="shared" si="12"/>
        <v>67.494479315348627</v>
      </c>
      <c r="L48" s="620">
        <f t="shared" si="13"/>
        <v>21.528973724945317</v>
      </c>
      <c r="M48" s="587">
        <f t="shared" si="14"/>
        <v>70.281438301118911</v>
      </c>
      <c r="O48" s="611"/>
      <c r="AB48" s="621">
        <f t="shared" si="15"/>
        <v>68.952448234614963</v>
      </c>
      <c r="AC48" s="573">
        <f t="shared" si="19"/>
        <v>0</v>
      </c>
      <c r="AD48" s="573">
        <f t="shared" si="20"/>
        <v>73.564328462346424</v>
      </c>
      <c r="AE48" s="573">
        <f t="shared" si="21"/>
        <v>0</v>
      </c>
      <c r="AF48" s="573">
        <f t="shared" si="22"/>
        <v>69.785507125661695</v>
      </c>
      <c r="AG48" s="573">
        <f t="shared" si="23"/>
        <v>67.494479315348627</v>
      </c>
      <c r="AH48" s="611">
        <f t="shared" si="24"/>
        <v>0</v>
      </c>
      <c r="AI48" s="611">
        <f t="shared" si="25"/>
        <v>1</v>
      </c>
      <c r="AJ48" s="611">
        <f t="shared" si="26"/>
        <v>0</v>
      </c>
      <c r="AK48" s="611">
        <f t="shared" si="27"/>
        <v>1</v>
      </c>
      <c r="AL48" s="611">
        <f t="shared" si="28"/>
        <v>1</v>
      </c>
      <c r="AM48" s="565">
        <f t="shared" si="18"/>
        <v>3</v>
      </c>
    </row>
    <row r="49" spans="1:39" ht="20.25" customHeight="1">
      <c r="B49" s="616">
        <f t="shared" si="3"/>
        <v>24</v>
      </c>
      <c r="C49" s="652">
        <f t="shared" si="4"/>
        <v>8.4657977400000011</v>
      </c>
      <c r="D49" s="616">
        <f t="shared" si="5"/>
        <v>4.8963999999999999</v>
      </c>
      <c r="E49" s="653">
        <f t="shared" si="6"/>
        <v>588</v>
      </c>
      <c r="F49" s="619">
        <f t="shared" si="7"/>
        <v>120.0882280859407</v>
      </c>
      <c r="G49" s="587">
        <f t="shared" si="8"/>
        <v>91.975863907977924</v>
      </c>
      <c r="H49" s="587">
        <f t="shared" si="9"/>
        <v>66.944577240758974</v>
      </c>
      <c r="I49" s="587">
        <f t="shared" si="10"/>
        <v>30.171311794147275</v>
      </c>
      <c r="J49" s="587">
        <f t="shared" si="11"/>
        <v>64.715212266377634</v>
      </c>
      <c r="K49" s="587">
        <f t="shared" si="12"/>
        <v>64.079938676439724</v>
      </c>
      <c r="L49" s="620">
        <f t="shared" si="13"/>
        <v>19.673965162079597</v>
      </c>
      <c r="M49" s="587">
        <f t="shared" si="14"/>
        <v>65.246576061192116</v>
      </c>
      <c r="O49" s="611"/>
      <c r="AB49" s="621">
        <f t="shared" si="15"/>
        <v>63.577380777140306</v>
      </c>
      <c r="AC49" s="573">
        <f t="shared" si="19"/>
        <v>0</v>
      </c>
      <c r="AD49" s="573">
        <f t="shared" si="20"/>
        <v>66.944577240758974</v>
      </c>
      <c r="AE49" s="573">
        <f t="shared" si="21"/>
        <v>0</v>
      </c>
      <c r="AF49" s="573">
        <f t="shared" si="22"/>
        <v>64.715212266377634</v>
      </c>
      <c r="AG49" s="573">
        <f t="shared" si="23"/>
        <v>64.079938676439724</v>
      </c>
      <c r="AH49" s="611">
        <f t="shared" si="24"/>
        <v>0</v>
      </c>
      <c r="AI49" s="611">
        <f t="shared" si="25"/>
        <v>1</v>
      </c>
      <c r="AJ49" s="611">
        <f t="shared" si="26"/>
        <v>0</v>
      </c>
      <c r="AK49" s="611">
        <f t="shared" si="27"/>
        <v>1</v>
      </c>
      <c r="AL49" s="611">
        <f t="shared" si="28"/>
        <v>1</v>
      </c>
      <c r="AM49" s="565">
        <f t="shared" si="18"/>
        <v>3</v>
      </c>
    </row>
    <row r="50" spans="1:39" ht="20.25" customHeight="1">
      <c r="B50" s="616">
        <f t="shared" si="3"/>
        <v>26</v>
      </c>
      <c r="C50" s="652">
        <f t="shared" si="4"/>
        <v>9.4844576500000013</v>
      </c>
      <c r="D50" s="616">
        <f t="shared" si="5"/>
        <v>4.29711</v>
      </c>
      <c r="E50" s="653">
        <f t="shared" si="6"/>
        <v>750</v>
      </c>
      <c r="F50" s="619">
        <f t="shared" si="7"/>
        <v>174.53590901792134</v>
      </c>
      <c r="G50" s="587">
        <f t="shared" si="8"/>
        <v>77.402602895736052</v>
      </c>
      <c r="H50" s="587">
        <f t="shared" si="9"/>
        <v>52.424959608324258</v>
      </c>
      <c r="I50" s="587">
        <f t="shared" si="10"/>
        <v>23.627452249788782</v>
      </c>
      <c r="J50" s="587">
        <f t="shared" si="11"/>
        <v>53.377996314983513</v>
      </c>
      <c r="K50" s="587">
        <f t="shared" si="12"/>
        <v>56.260322380160368</v>
      </c>
      <c r="L50" s="620">
        <f t="shared" si="13"/>
        <v>17.138318287666696</v>
      </c>
      <c r="M50" s="587">
        <f t="shared" si="14"/>
        <v>54.021092767822715</v>
      </c>
      <c r="O50" s="611"/>
      <c r="AB50" s="621">
        <f t="shared" si="15"/>
        <v>52.618666689798587</v>
      </c>
      <c r="AC50" s="573">
        <f t="shared" si="19"/>
        <v>0</v>
      </c>
      <c r="AD50" s="573">
        <f t="shared" si="20"/>
        <v>52.424959608324258</v>
      </c>
      <c r="AE50" s="573">
        <f t="shared" si="21"/>
        <v>0</v>
      </c>
      <c r="AF50" s="573">
        <f t="shared" si="22"/>
        <v>53.377996314983513</v>
      </c>
      <c r="AG50" s="573">
        <f t="shared" si="23"/>
        <v>56.260322380160368</v>
      </c>
      <c r="AH50" s="611">
        <f t="shared" si="24"/>
        <v>0</v>
      </c>
      <c r="AI50" s="611">
        <f t="shared" si="25"/>
        <v>1</v>
      </c>
      <c r="AJ50" s="611">
        <f t="shared" si="26"/>
        <v>0</v>
      </c>
      <c r="AK50" s="611">
        <f t="shared" si="27"/>
        <v>1</v>
      </c>
      <c r="AL50" s="611">
        <f t="shared" si="28"/>
        <v>1</v>
      </c>
      <c r="AM50" s="565">
        <f t="shared" si="18"/>
        <v>3</v>
      </c>
    </row>
    <row r="51" spans="1:39" ht="20.25" customHeight="1">
      <c r="B51" s="616">
        <f t="shared" si="3"/>
        <v>27</v>
      </c>
      <c r="C51" s="652">
        <f t="shared" si="4"/>
        <v>9.7863354099999995</v>
      </c>
      <c r="D51" s="616">
        <f t="shared" si="5"/>
        <v>4.3216200000000002</v>
      </c>
      <c r="E51" s="653">
        <f t="shared" si="6"/>
        <v>800</v>
      </c>
      <c r="F51" s="619">
        <f t="shared" si="7"/>
        <v>185.11576677264543</v>
      </c>
      <c r="G51" s="587">
        <f t="shared" si="8"/>
        <v>76.8665718801211</v>
      </c>
      <c r="H51" s="587">
        <f t="shared" si="9"/>
        <v>51.475434110469479</v>
      </c>
      <c r="I51" s="587">
        <f t="shared" si="10"/>
        <v>23.199509748199166</v>
      </c>
      <c r="J51" s="587">
        <f t="shared" si="11"/>
        <v>52.473760862980775</v>
      </c>
      <c r="K51" s="587">
        <f t="shared" si="12"/>
        <v>55.491530702911575</v>
      </c>
      <c r="L51" s="620">
        <f t="shared" si="13"/>
        <v>17.090678122201528</v>
      </c>
      <c r="M51" s="587">
        <f t="shared" si="14"/>
        <v>53.146908558787281</v>
      </c>
      <c r="O51" s="611"/>
      <c r="AB51" s="621">
        <f t="shared" si="15"/>
        <v>51.901361460936414</v>
      </c>
      <c r="AC51" s="573">
        <f t="shared" si="19"/>
        <v>0</v>
      </c>
      <c r="AD51" s="573">
        <f t="shared" si="20"/>
        <v>51.475434110469479</v>
      </c>
      <c r="AE51" s="573">
        <f t="shared" si="21"/>
        <v>0</v>
      </c>
      <c r="AF51" s="573">
        <f t="shared" si="22"/>
        <v>52.473760862980775</v>
      </c>
      <c r="AG51" s="573">
        <f t="shared" si="23"/>
        <v>55.491530702911575</v>
      </c>
      <c r="AH51" s="611">
        <f t="shared" si="24"/>
        <v>0</v>
      </c>
      <c r="AI51" s="611">
        <f t="shared" si="25"/>
        <v>1</v>
      </c>
      <c r="AJ51" s="611">
        <f t="shared" si="26"/>
        <v>0</v>
      </c>
      <c r="AK51" s="611">
        <f t="shared" si="27"/>
        <v>1</v>
      </c>
      <c r="AL51" s="611">
        <f t="shared" si="28"/>
        <v>1</v>
      </c>
      <c r="AM51" s="565">
        <f t="shared" si="18"/>
        <v>3</v>
      </c>
    </row>
    <row r="52" spans="1:39" ht="20.25" customHeight="1">
      <c r="B52" s="616" t="str">
        <f t="shared" si="3"/>
        <v>5 Bis</v>
      </c>
      <c r="C52" s="652">
        <f t="shared" si="4"/>
        <v>1.5153804029000002</v>
      </c>
      <c r="D52" s="616">
        <f t="shared" si="5"/>
        <v>2.9534199999999999</v>
      </c>
      <c r="E52" s="653">
        <f t="shared" si="6"/>
        <v>661</v>
      </c>
      <c r="F52" s="619">
        <f t="shared" si="7"/>
        <v>223.80833068104096</v>
      </c>
      <c r="G52" s="587">
        <f t="shared" si="8"/>
        <v>55.28047171049429</v>
      </c>
      <c r="H52" s="587">
        <f t="shared" si="9"/>
        <v>35.691592356387119</v>
      </c>
      <c r="I52" s="587">
        <f t="shared" si="10"/>
        <v>16.085875896136294</v>
      </c>
      <c r="J52" s="587">
        <f t="shared" si="11"/>
        <v>22.572821185507447</v>
      </c>
      <c r="K52" s="587">
        <f t="shared" si="12"/>
        <v>19.859168971174249</v>
      </c>
      <c r="L52" s="620">
        <f t="shared" si="13"/>
        <v>14.304172313525799</v>
      </c>
      <c r="M52" s="587">
        <f t="shared" si="14"/>
        <v>23.552364602301274</v>
      </c>
      <c r="O52" s="611"/>
      <c r="AB52" s="621">
        <f t="shared" si="15"/>
        <v>29.897986023939882</v>
      </c>
      <c r="AC52" s="573">
        <f t="shared" si="19"/>
        <v>0</v>
      </c>
      <c r="AD52" s="573">
        <f t="shared" si="20"/>
        <v>35.691592356387119</v>
      </c>
      <c r="AE52" s="573">
        <f t="shared" si="21"/>
        <v>16.085875896136294</v>
      </c>
      <c r="AF52" s="573">
        <f t="shared" si="22"/>
        <v>22.572821185507447</v>
      </c>
      <c r="AG52" s="573">
        <f t="shared" si="23"/>
        <v>19.859168971174249</v>
      </c>
      <c r="AH52" s="611">
        <f t="shared" si="24"/>
        <v>0</v>
      </c>
      <c r="AI52" s="611">
        <f t="shared" si="25"/>
        <v>1</v>
      </c>
      <c r="AJ52" s="611">
        <f t="shared" si="26"/>
        <v>1</v>
      </c>
      <c r="AK52" s="611">
        <f t="shared" si="27"/>
        <v>1</v>
      </c>
      <c r="AL52" s="611">
        <f t="shared" si="28"/>
        <v>1</v>
      </c>
      <c r="AM52" s="565">
        <f t="shared" si="18"/>
        <v>4</v>
      </c>
    </row>
    <row r="53" spans="1:39" ht="20.25" customHeight="1">
      <c r="A53" s="624"/>
      <c r="B53" s="654"/>
      <c r="C53" s="655"/>
      <c r="D53" s="654"/>
      <c r="E53" s="656"/>
      <c r="F53" s="657"/>
      <c r="G53" s="658"/>
      <c r="H53" s="658"/>
      <c r="I53" s="658"/>
      <c r="J53" s="658"/>
      <c r="K53" s="658"/>
      <c r="L53" s="659"/>
      <c r="M53" s="658"/>
      <c r="O53" s="611"/>
      <c r="AB53" s="589"/>
      <c r="AC53" s="573"/>
      <c r="AD53" s="573"/>
      <c r="AE53" s="573"/>
      <c r="AF53" s="573"/>
      <c r="AG53" s="573"/>
      <c r="AH53" s="611"/>
      <c r="AI53" s="611"/>
      <c r="AJ53" s="611"/>
      <c r="AK53" s="611"/>
      <c r="AL53" s="611"/>
      <c r="AM53" s="565"/>
    </row>
    <row r="54" spans="1:39" ht="20.25" customHeight="1">
      <c r="A54" s="1090" t="s">
        <v>314</v>
      </c>
      <c r="B54" s="1090"/>
      <c r="C54" s="1090"/>
      <c r="D54" s="1090"/>
      <c r="E54" s="1090"/>
      <c r="F54" s="1090"/>
      <c r="G54" s="1090"/>
      <c r="H54" s="1090"/>
      <c r="I54" s="1090"/>
      <c r="J54" s="1090"/>
      <c r="K54" s="1090"/>
      <c r="L54" s="1090"/>
      <c r="M54" s="1090"/>
    </row>
    <row r="55" spans="1:39" ht="20.25" customHeight="1">
      <c r="M55" s="622"/>
    </row>
    <row r="56" spans="1:39" ht="20.25" customHeight="1">
      <c r="D56" s="578" t="s">
        <v>360</v>
      </c>
      <c r="E56" s="578" t="s">
        <v>30</v>
      </c>
      <c r="F56" s="578" t="s">
        <v>21</v>
      </c>
      <c r="G56" s="578" t="s">
        <v>313</v>
      </c>
      <c r="H56" s="578" t="s">
        <v>59</v>
      </c>
      <c r="I56" s="1096" t="s">
        <v>60</v>
      </c>
      <c r="J56" s="578" t="s">
        <v>61</v>
      </c>
      <c r="M56" s="622"/>
    </row>
    <row r="57" spans="1:39" ht="20.25" customHeight="1">
      <c r="D57" s="579" t="s">
        <v>3208</v>
      </c>
      <c r="E57" s="579" t="s">
        <v>50</v>
      </c>
      <c r="F57" s="579" t="s">
        <v>51</v>
      </c>
      <c r="G57" s="579" t="s">
        <v>62</v>
      </c>
      <c r="H57" s="579" t="s">
        <v>63</v>
      </c>
      <c r="I57" s="1097"/>
      <c r="J57" s="579" t="s">
        <v>64</v>
      </c>
      <c r="M57" s="622"/>
    </row>
    <row r="58" spans="1:39" ht="20.25" customHeight="1">
      <c r="D58" s="616">
        <f t="shared" ref="D58:D69" si="29">B41</f>
        <v>1</v>
      </c>
      <c r="E58" s="616">
        <f t="shared" ref="E58:E69" si="30">C41</f>
        <v>2.3063090499999999</v>
      </c>
      <c r="F58" s="616">
        <f t="shared" ref="F58:F69" si="31">D41</f>
        <v>4.0036500000000004</v>
      </c>
      <c r="G58" s="587">
        <f t="shared" ref="G58:G69" si="32">IF(M41&lt;5,5,IF(M41&gt;90,90,M41))</f>
        <v>29.124369156157421</v>
      </c>
      <c r="H58" s="660">
        <f t="shared" ref="H58:H69" si="33">IF(G58&lt;90,$K$35*G58^(-$K$36)*60,5.393*G58^(-0.68)*60)</f>
        <v>42.442261425841096</v>
      </c>
      <c r="I58" s="585">
        <f t="shared" ref="I58:I69" si="34">I20</f>
        <v>0.72</v>
      </c>
      <c r="J58" s="587">
        <f t="shared" ref="J58:J69" si="35">1/3.6*E58*H58*I58*1000</f>
        <v>19576.994325776646</v>
      </c>
      <c r="K58" s="566"/>
      <c r="L58" s="566"/>
      <c r="M58" s="622"/>
    </row>
    <row r="59" spans="1:39" ht="20.25" customHeight="1">
      <c r="D59" s="616">
        <f t="shared" si="29"/>
        <v>5</v>
      </c>
      <c r="E59" s="616">
        <f t="shared" si="30"/>
        <v>1.4771625088</v>
      </c>
      <c r="F59" s="616">
        <f t="shared" si="31"/>
        <v>2.7844199999999999</v>
      </c>
      <c r="G59" s="587">
        <f t="shared" si="32"/>
        <v>22.448869857784405</v>
      </c>
      <c r="H59" s="660">
        <f t="shared" si="33"/>
        <v>51.325573279407593</v>
      </c>
      <c r="I59" s="585">
        <f t="shared" si="34"/>
        <v>0.72</v>
      </c>
      <c r="J59" s="587">
        <f t="shared" si="35"/>
        <v>15163.242518201592</v>
      </c>
      <c r="K59" s="566"/>
      <c r="L59" s="566"/>
      <c r="M59" s="622"/>
    </row>
    <row r="60" spans="1:39" ht="20.25" customHeight="1">
      <c r="D60" s="616">
        <f t="shared" si="29"/>
        <v>10</v>
      </c>
      <c r="E60" s="616">
        <f t="shared" si="30"/>
        <v>5.7461282132999996</v>
      </c>
      <c r="F60" s="616">
        <f t="shared" si="31"/>
        <v>5.4471000000000007</v>
      </c>
      <c r="G60" s="587">
        <f t="shared" si="32"/>
        <v>58.401548067042029</v>
      </c>
      <c r="H60" s="660">
        <f t="shared" si="33"/>
        <v>25.53971218125827</v>
      </c>
      <c r="I60" s="585">
        <f t="shared" si="34"/>
        <v>0.72</v>
      </c>
      <c r="J60" s="587">
        <f t="shared" si="35"/>
        <v>29350.892144857964</v>
      </c>
      <c r="K60" s="566"/>
      <c r="L60" s="566"/>
      <c r="M60" s="622"/>
    </row>
    <row r="61" spans="1:39" ht="20.25" customHeight="1">
      <c r="D61" s="616">
        <f t="shared" si="29"/>
        <v>12</v>
      </c>
      <c r="E61" s="616">
        <f t="shared" si="30"/>
        <v>1.7348980500000002</v>
      </c>
      <c r="F61" s="616">
        <f t="shared" si="31"/>
        <v>2.7314600000000002</v>
      </c>
      <c r="G61" s="587">
        <f t="shared" si="32"/>
        <v>28.08873594319007</v>
      </c>
      <c r="H61" s="660">
        <f t="shared" si="33"/>
        <v>43.579001800818773</v>
      </c>
      <c r="I61" s="585">
        <f t="shared" si="34"/>
        <v>0.72</v>
      </c>
      <c r="J61" s="587">
        <f t="shared" si="35"/>
        <v>15121.025049037398</v>
      </c>
      <c r="K61" s="566"/>
      <c r="L61" s="566"/>
      <c r="M61" s="622"/>
    </row>
    <row r="62" spans="1:39" ht="20.25" customHeight="1">
      <c r="D62" s="616">
        <f t="shared" si="29"/>
        <v>15</v>
      </c>
      <c r="E62" s="616">
        <f t="shared" si="30"/>
        <v>3.2469512200000001</v>
      </c>
      <c r="F62" s="616">
        <f t="shared" si="31"/>
        <v>4.80314</v>
      </c>
      <c r="G62" s="587">
        <f t="shared" si="32"/>
        <v>46.462548556044929</v>
      </c>
      <c r="H62" s="660">
        <f t="shared" si="33"/>
        <v>30.180092777446639</v>
      </c>
      <c r="I62" s="585">
        <f t="shared" si="34"/>
        <v>0.72</v>
      </c>
      <c r="J62" s="587">
        <f t="shared" si="35"/>
        <v>19598.657812688711</v>
      </c>
      <c r="K62" s="566"/>
      <c r="L62" s="566"/>
      <c r="M62" s="622"/>
    </row>
    <row r="63" spans="1:39" ht="20.25" customHeight="1">
      <c r="D63" s="616">
        <f t="shared" si="29"/>
        <v>19</v>
      </c>
      <c r="E63" s="616">
        <f t="shared" si="30"/>
        <v>2.6759198199999998</v>
      </c>
      <c r="F63" s="616">
        <f t="shared" si="31"/>
        <v>4.6930299999999994</v>
      </c>
      <c r="G63" s="587">
        <f t="shared" si="32"/>
        <v>43.8971978329823</v>
      </c>
      <c r="H63" s="660">
        <f t="shared" si="33"/>
        <v>31.457696519153899</v>
      </c>
      <c r="I63" s="585">
        <f t="shared" si="34"/>
        <v>0.72</v>
      </c>
      <c r="J63" s="587">
        <f t="shared" si="35"/>
        <v>16835.654721429783</v>
      </c>
      <c r="K63" s="566"/>
      <c r="L63" s="566"/>
      <c r="M63" s="622"/>
    </row>
    <row r="64" spans="1:39" ht="20.25" customHeight="1">
      <c r="D64" s="616">
        <f t="shared" si="29"/>
        <v>20</v>
      </c>
      <c r="E64" s="616">
        <f t="shared" si="30"/>
        <v>1.0263803900000001</v>
      </c>
      <c r="F64" s="616">
        <f t="shared" si="31"/>
        <v>2.5682100000000001</v>
      </c>
      <c r="G64" s="587">
        <f t="shared" si="32"/>
        <v>22.583987229470942</v>
      </c>
      <c r="H64" s="660">
        <f t="shared" si="33"/>
        <v>51.101227056396375</v>
      </c>
      <c r="I64" s="585">
        <f t="shared" si="34"/>
        <v>0.72</v>
      </c>
      <c r="J64" s="587">
        <f t="shared" si="35"/>
        <v>10489.859471124533</v>
      </c>
      <c r="K64" s="566"/>
      <c r="L64" s="566"/>
      <c r="M64" s="622"/>
    </row>
    <row r="65" spans="1:19" ht="20.25" customHeight="1">
      <c r="D65" s="616">
        <f t="shared" si="29"/>
        <v>21</v>
      </c>
      <c r="E65" s="616">
        <f t="shared" si="30"/>
        <v>9.2444759600000008</v>
      </c>
      <c r="F65" s="616">
        <f t="shared" si="31"/>
        <v>5.4906300000000003</v>
      </c>
      <c r="G65" s="587">
        <f t="shared" si="32"/>
        <v>70.281438301118911</v>
      </c>
      <c r="H65" s="660">
        <f t="shared" si="33"/>
        <v>22.310644348601286</v>
      </c>
      <c r="I65" s="585">
        <f t="shared" si="34"/>
        <v>0.72</v>
      </c>
      <c r="J65" s="587">
        <f t="shared" si="35"/>
        <v>41250.043066550897</v>
      </c>
      <c r="K65" s="566"/>
      <c r="L65" s="566"/>
      <c r="M65" s="622"/>
    </row>
    <row r="66" spans="1:19" ht="20.25" customHeight="1">
      <c r="D66" s="616">
        <f t="shared" si="29"/>
        <v>24</v>
      </c>
      <c r="E66" s="616">
        <f t="shared" si="30"/>
        <v>8.4657977400000011</v>
      </c>
      <c r="F66" s="616">
        <f t="shared" si="31"/>
        <v>4.8963999999999999</v>
      </c>
      <c r="G66" s="587">
        <f t="shared" si="32"/>
        <v>65.246576061192116</v>
      </c>
      <c r="H66" s="660">
        <f t="shared" si="33"/>
        <v>23.554757682237863</v>
      </c>
      <c r="I66" s="585">
        <f t="shared" si="34"/>
        <v>0.72</v>
      </c>
      <c r="J66" s="587">
        <f t="shared" si="35"/>
        <v>39881.962870507392</v>
      </c>
      <c r="K66" s="566"/>
      <c r="L66" s="566"/>
      <c r="M66" s="622"/>
    </row>
    <row r="67" spans="1:19" ht="20.25" customHeight="1">
      <c r="D67" s="616">
        <f t="shared" si="29"/>
        <v>26</v>
      </c>
      <c r="E67" s="616">
        <f t="shared" si="30"/>
        <v>9.4844576500000013</v>
      </c>
      <c r="F67" s="616">
        <f t="shared" si="31"/>
        <v>4.29711</v>
      </c>
      <c r="G67" s="587">
        <f t="shared" si="32"/>
        <v>54.021092767822715</v>
      </c>
      <c r="H67" s="660">
        <f t="shared" si="33"/>
        <v>27.035507377253754</v>
      </c>
      <c r="I67" s="585">
        <f t="shared" si="34"/>
        <v>0.72</v>
      </c>
      <c r="J67" s="587">
        <f t="shared" si="35"/>
        <v>51283.424953165159</v>
      </c>
      <c r="K67" s="566"/>
      <c r="L67" s="566"/>
      <c r="M67" s="622"/>
    </row>
    <row r="68" spans="1:19" ht="20.25" customHeight="1">
      <c r="D68" s="616">
        <f t="shared" si="29"/>
        <v>27</v>
      </c>
      <c r="E68" s="616">
        <f t="shared" si="30"/>
        <v>9.7863354099999995</v>
      </c>
      <c r="F68" s="616">
        <f t="shared" si="31"/>
        <v>4.3216200000000002</v>
      </c>
      <c r="G68" s="587">
        <f t="shared" si="32"/>
        <v>53.146908558787281</v>
      </c>
      <c r="H68" s="660">
        <f t="shared" si="33"/>
        <v>27.359416784386916</v>
      </c>
      <c r="I68" s="585">
        <f t="shared" si="34"/>
        <v>0.72</v>
      </c>
      <c r="J68" s="587">
        <f t="shared" si="35"/>
        <v>53549.685854798801</v>
      </c>
      <c r="K68" s="566"/>
      <c r="L68" s="566"/>
      <c r="M68" s="622"/>
    </row>
    <row r="69" spans="1:19" ht="20.25" customHeight="1">
      <c r="D69" s="616" t="str">
        <f t="shared" si="29"/>
        <v>5 Bis</v>
      </c>
      <c r="E69" s="616">
        <f t="shared" si="30"/>
        <v>1.5153804029000002</v>
      </c>
      <c r="F69" s="616">
        <f t="shared" si="31"/>
        <v>2.9534199999999999</v>
      </c>
      <c r="G69" s="587">
        <f t="shared" si="32"/>
        <v>23.552364602301274</v>
      </c>
      <c r="H69" s="660">
        <f t="shared" si="33"/>
        <v>49.55877745410227</v>
      </c>
      <c r="I69" s="585">
        <f t="shared" si="34"/>
        <v>0.72</v>
      </c>
      <c r="J69" s="587">
        <f t="shared" si="35"/>
        <v>15020.080029125789</v>
      </c>
      <c r="K69" s="566"/>
      <c r="L69" s="566"/>
      <c r="M69" s="622"/>
    </row>
    <row r="70" spans="1:19" ht="20.25" customHeight="1">
      <c r="A70" s="566"/>
      <c r="B70" s="566"/>
      <c r="C70" s="566"/>
      <c r="D70" s="566"/>
      <c r="E70" s="566"/>
      <c r="F70" s="566"/>
      <c r="G70" s="566"/>
      <c r="H70" s="589"/>
      <c r="I70" s="589"/>
      <c r="J70" s="566"/>
      <c r="K70" s="566"/>
      <c r="L70" s="566"/>
    </row>
    <row r="71" spans="1:19" ht="20.25" customHeight="1">
      <c r="A71" s="1090" t="s">
        <v>65</v>
      </c>
      <c r="B71" s="1090"/>
      <c r="C71" s="1090"/>
      <c r="D71" s="1090"/>
      <c r="E71" s="1090"/>
      <c r="F71" s="1090"/>
      <c r="G71" s="1090"/>
      <c r="H71" s="1090"/>
      <c r="I71" s="1090"/>
      <c r="J71" s="1090"/>
      <c r="K71" s="1090"/>
      <c r="L71" s="1090"/>
      <c r="M71" s="1090"/>
    </row>
    <row r="72" spans="1:19" s="566" customFormat="1" ht="20.25" customHeight="1">
      <c r="A72" s="628"/>
      <c r="B72" s="628"/>
      <c r="C72" s="1092"/>
      <c r="D72" s="1092"/>
      <c r="E72" s="1092"/>
      <c r="F72" s="1092"/>
      <c r="G72" s="572"/>
      <c r="H72" s="624"/>
      <c r="I72" s="572"/>
      <c r="J72" s="572"/>
    </row>
    <row r="73" spans="1:19" s="566" customFormat="1" ht="20.25" customHeight="1">
      <c r="F73" s="661" t="str">
        <f t="shared" ref="F73:F85" si="36">+D57</f>
        <v>B.V</v>
      </c>
      <c r="G73" s="662" t="s">
        <v>67</v>
      </c>
      <c r="H73" s="662" t="s">
        <v>68</v>
      </c>
      <c r="I73" s="630" t="s">
        <v>69</v>
      </c>
      <c r="J73" s="561"/>
      <c r="K73" s="632"/>
      <c r="O73" s="589"/>
      <c r="P73" s="589"/>
      <c r="Q73" s="589"/>
      <c r="R73" s="589"/>
      <c r="S73" s="589"/>
    </row>
    <row r="74" spans="1:19" s="566" customFormat="1" ht="20.25" customHeight="1">
      <c r="F74" s="663">
        <f t="shared" si="36"/>
        <v>1</v>
      </c>
      <c r="G74" s="619">
        <f t="shared" ref="G74:G85" si="37">J20</f>
        <v>16267.82439190382</v>
      </c>
      <c r="H74" s="619">
        <f t="shared" ref="H74:H85" si="38">+J58</f>
        <v>19576.994325776646</v>
      </c>
      <c r="I74" s="653">
        <f t="shared" ref="I74:I85" si="39">+MAX(G74:H74)</f>
        <v>19576.994325776646</v>
      </c>
      <c r="J74" s="561"/>
      <c r="K74" s="632"/>
      <c r="M74" s="561"/>
    </row>
    <row r="75" spans="1:19" s="566" customFormat="1" ht="20.25" customHeight="1">
      <c r="F75" s="663">
        <f t="shared" si="36"/>
        <v>5</v>
      </c>
      <c r="G75" s="619">
        <f t="shared" si="37"/>
        <v>11614.291878159107</v>
      </c>
      <c r="H75" s="619">
        <f t="shared" si="38"/>
        <v>15163.242518201592</v>
      </c>
      <c r="I75" s="653">
        <f t="shared" si="39"/>
        <v>15163.242518201592</v>
      </c>
      <c r="J75" s="561"/>
      <c r="K75" s="632"/>
      <c r="M75" s="561"/>
    </row>
    <row r="76" spans="1:19" s="566" customFormat="1" ht="20.25" customHeight="1">
      <c r="F76" s="663">
        <f t="shared" si="36"/>
        <v>10</v>
      </c>
      <c r="G76" s="619">
        <f t="shared" si="37"/>
        <v>28097.675267298197</v>
      </c>
      <c r="H76" s="619">
        <f t="shared" si="38"/>
        <v>29350.892144857964</v>
      </c>
      <c r="I76" s="653">
        <f t="shared" si="39"/>
        <v>29350.892144857964</v>
      </c>
      <c r="J76" s="561"/>
      <c r="K76" s="632"/>
      <c r="M76" s="561"/>
    </row>
    <row r="77" spans="1:19" s="566" customFormat="1" ht="20.25" customHeight="1">
      <c r="F77" s="663">
        <f t="shared" si="36"/>
        <v>12</v>
      </c>
      <c r="G77" s="619">
        <f t="shared" si="37"/>
        <v>12443.385926543773</v>
      </c>
      <c r="H77" s="619">
        <f t="shared" si="38"/>
        <v>15121.025049037398</v>
      </c>
      <c r="I77" s="653">
        <f t="shared" si="39"/>
        <v>15121.025049037398</v>
      </c>
      <c r="J77" s="561"/>
      <c r="K77" s="632"/>
      <c r="M77" s="561"/>
    </row>
    <row r="78" spans="1:19" s="566" customFormat="1" ht="20.25" customHeight="1">
      <c r="F78" s="663">
        <f t="shared" si="36"/>
        <v>15</v>
      </c>
      <c r="G78" s="619">
        <f t="shared" si="37"/>
        <v>18707.545690420888</v>
      </c>
      <c r="H78" s="619">
        <f t="shared" si="38"/>
        <v>19598.657812688711</v>
      </c>
      <c r="I78" s="653">
        <f t="shared" si="39"/>
        <v>19598.657812688711</v>
      </c>
      <c r="J78" s="561"/>
      <c r="K78" s="632"/>
      <c r="M78" s="561"/>
    </row>
    <row r="79" spans="1:19" s="566" customFormat="1" ht="20.25" customHeight="1">
      <c r="F79" s="663">
        <f t="shared" si="36"/>
        <v>19</v>
      </c>
      <c r="G79" s="619">
        <f t="shared" si="37"/>
        <v>16205.538728541394</v>
      </c>
      <c r="H79" s="619">
        <f t="shared" si="38"/>
        <v>16835.654721429783</v>
      </c>
      <c r="I79" s="653">
        <f t="shared" si="39"/>
        <v>16835.654721429783</v>
      </c>
      <c r="J79" s="561"/>
      <c r="K79" s="632"/>
      <c r="M79" s="561"/>
    </row>
    <row r="80" spans="1:19" s="566" customFormat="1" ht="20.25" customHeight="1">
      <c r="F80" s="663">
        <f t="shared" si="36"/>
        <v>20</v>
      </c>
      <c r="G80" s="619">
        <f t="shared" si="37"/>
        <v>8281.4264256633833</v>
      </c>
      <c r="H80" s="619">
        <f t="shared" si="38"/>
        <v>10489.859471124533</v>
      </c>
      <c r="I80" s="653">
        <f t="shared" si="39"/>
        <v>10489.859471124533</v>
      </c>
      <c r="J80" s="561"/>
      <c r="K80" s="632"/>
      <c r="M80" s="561"/>
    </row>
    <row r="81" spans="1:15" s="566" customFormat="1" ht="20.25" customHeight="1">
      <c r="F81" s="663">
        <f t="shared" si="36"/>
        <v>21</v>
      </c>
      <c r="G81" s="619">
        <f t="shared" si="37"/>
        <v>38870.472890918085</v>
      </c>
      <c r="H81" s="619">
        <f t="shared" si="38"/>
        <v>41250.043066550897</v>
      </c>
      <c r="I81" s="653">
        <f t="shared" si="39"/>
        <v>41250.043066550897</v>
      </c>
      <c r="J81" s="561"/>
      <c r="K81" s="632"/>
      <c r="M81" s="561"/>
    </row>
    <row r="82" spans="1:15" s="566" customFormat="1" ht="20.25" customHeight="1">
      <c r="F82" s="663">
        <f t="shared" si="36"/>
        <v>24</v>
      </c>
      <c r="G82" s="619">
        <f t="shared" si="37"/>
        <v>36532.424638633544</v>
      </c>
      <c r="H82" s="619">
        <f t="shared" si="38"/>
        <v>39881.962870507392</v>
      </c>
      <c r="I82" s="653">
        <f t="shared" si="39"/>
        <v>39881.962870507392</v>
      </c>
      <c r="J82" s="561"/>
      <c r="K82" s="632"/>
      <c r="M82" s="561"/>
    </row>
    <row r="83" spans="1:15" s="566" customFormat="1" ht="20.25" customHeight="1">
      <c r="F83" s="663">
        <f t="shared" si="36"/>
        <v>26</v>
      </c>
      <c r="G83" s="619">
        <f t="shared" si="37"/>
        <v>43680.041862122358</v>
      </c>
      <c r="H83" s="619">
        <f t="shared" si="38"/>
        <v>51283.424953165159</v>
      </c>
      <c r="I83" s="653">
        <f t="shared" si="39"/>
        <v>51283.424953165159</v>
      </c>
      <c r="J83" s="561"/>
      <c r="K83" s="632"/>
      <c r="M83" s="561"/>
    </row>
    <row r="84" spans="1:15" s="566" customFormat="1" ht="20.25" customHeight="1">
      <c r="F84" s="663">
        <f t="shared" si="36"/>
        <v>27</v>
      </c>
      <c r="G84" s="619">
        <f t="shared" si="37"/>
        <v>45381.45296650345</v>
      </c>
      <c r="H84" s="619">
        <f t="shared" si="38"/>
        <v>53549.685854798801</v>
      </c>
      <c r="I84" s="653">
        <f t="shared" si="39"/>
        <v>53549.685854798801</v>
      </c>
      <c r="J84" s="561"/>
      <c r="K84" s="632"/>
      <c r="M84" s="561"/>
    </row>
    <row r="85" spans="1:15" s="566" customFormat="1" ht="20.25" customHeight="1">
      <c r="F85" s="663" t="str">
        <f t="shared" si="36"/>
        <v>5 Bis</v>
      </c>
      <c r="G85" s="619">
        <f t="shared" si="37"/>
        <v>11746.616318326971</v>
      </c>
      <c r="H85" s="619">
        <f t="shared" si="38"/>
        <v>15020.080029125789</v>
      </c>
      <c r="I85" s="653">
        <f t="shared" si="39"/>
        <v>15020.080029125789</v>
      </c>
      <c r="J85" s="561"/>
      <c r="K85" s="632"/>
      <c r="M85" s="561"/>
    </row>
    <row r="86" spans="1:15" s="566" customFormat="1" ht="20.25" customHeight="1">
      <c r="E86" s="589"/>
      <c r="F86" s="589"/>
      <c r="G86" s="561"/>
      <c r="H86" s="632"/>
      <c r="N86" s="632"/>
    </row>
    <row r="87" spans="1:15" s="566" customFormat="1" ht="20.25" customHeight="1">
      <c r="A87" s="1110" t="s">
        <v>70</v>
      </c>
      <c r="B87" s="1110"/>
      <c r="C87" s="1110"/>
      <c r="D87" s="1110"/>
      <c r="E87" s="1110"/>
      <c r="F87" s="1110"/>
      <c r="G87" s="1110"/>
      <c r="H87" s="1110"/>
      <c r="I87" s="1110"/>
      <c r="J87" s="1110"/>
      <c r="K87" s="1110"/>
      <c r="L87" s="1110"/>
      <c r="M87" s="1110"/>
    </row>
    <row r="88" spans="1:15" s="566" customFormat="1" ht="20.25" customHeight="1">
      <c r="E88" s="589"/>
      <c r="F88" s="589"/>
      <c r="G88" s="561"/>
      <c r="H88" s="632"/>
    </row>
    <row r="89" spans="1:15" s="566" customFormat="1" ht="20.25" customHeight="1">
      <c r="A89" s="1093" t="s">
        <v>71</v>
      </c>
      <c r="B89" s="1093"/>
      <c r="C89" s="1093"/>
      <c r="D89" s="1093"/>
      <c r="E89" s="1093"/>
      <c r="F89" s="1093"/>
      <c r="G89" s="1093"/>
      <c r="H89" s="1093"/>
      <c r="I89" s="1093"/>
      <c r="J89" s="1093"/>
      <c r="K89" s="1093"/>
      <c r="L89" s="1093"/>
      <c r="M89" s="1093"/>
      <c r="O89" s="566" t="e">
        <f>#REF!-#REF!</f>
        <v>#REF!</v>
      </c>
    </row>
    <row r="90" spans="1:15" ht="20.25" customHeight="1">
      <c r="A90" s="573"/>
      <c r="B90" s="573"/>
      <c r="C90" s="633"/>
      <c r="D90" s="573"/>
      <c r="E90" s="573"/>
      <c r="F90" s="573"/>
      <c r="G90" s="573"/>
      <c r="H90" s="573"/>
      <c r="I90" s="573"/>
    </row>
    <row r="91" spans="1:15" ht="20.25" customHeight="1">
      <c r="B91" s="578" t="s">
        <v>360</v>
      </c>
      <c r="C91" s="578" t="s">
        <v>61</v>
      </c>
      <c r="D91" s="1104" t="s">
        <v>72</v>
      </c>
      <c r="E91" s="1105"/>
      <c r="F91" s="1106"/>
      <c r="G91" s="634" t="s">
        <v>73</v>
      </c>
      <c r="H91" s="1111" t="s">
        <v>332</v>
      </c>
      <c r="I91" s="1104" t="s">
        <v>72</v>
      </c>
      <c r="J91" s="1105"/>
      <c r="K91" s="1106"/>
      <c r="L91" s="634" t="s">
        <v>73</v>
      </c>
    </row>
    <row r="92" spans="1:15" ht="20.25" customHeight="1">
      <c r="B92" s="579" t="s">
        <v>3208</v>
      </c>
      <c r="C92" s="579" t="s">
        <v>64</v>
      </c>
      <c r="D92" s="1107" t="s">
        <v>337</v>
      </c>
      <c r="E92" s="1108"/>
      <c r="F92" s="1109"/>
      <c r="G92" s="664" t="s">
        <v>75</v>
      </c>
      <c r="H92" s="1112"/>
      <c r="I92" s="1118" t="s">
        <v>336</v>
      </c>
      <c r="J92" s="1119"/>
      <c r="K92" s="1120"/>
      <c r="L92" s="636" t="s">
        <v>75</v>
      </c>
      <c r="N92" s="561" t="s">
        <v>76</v>
      </c>
      <c r="O92" s="561" t="s">
        <v>77</v>
      </c>
    </row>
    <row r="93" spans="1:15" ht="20.25" customHeight="1">
      <c r="B93" s="638">
        <f t="shared" ref="B93:B104" si="40">D20</f>
        <v>1</v>
      </c>
      <c r="C93" s="583">
        <f t="shared" ref="C93:C104" si="41">I74</f>
        <v>19576.994325776646</v>
      </c>
      <c r="D93" s="1115" t="e">
        <f>VLOOKUP(B93,'LISTE OH'!$B$9:$G$9,7,0)</f>
        <v>#REF!</v>
      </c>
      <c r="E93" s="1116"/>
      <c r="F93" s="1117"/>
      <c r="G93" s="646" t="s">
        <v>331</v>
      </c>
      <c r="H93" s="642" t="s">
        <v>495</v>
      </c>
      <c r="I93" s="908" t="str">
        <f t="shared" ref="I93:I104" si="42">+IF(N93=1,"Dalot simple",(IF(N93=2,"Dalot double",(IF(N93=3,"Dalot triple","faux")))))</f>
        <v>Dalot double</v>
      </c>
      <c r="J93" s="909">
        <v>2.5</v>
      </c>
      <c r="K93" s="909">
        <v>2.5</v>
      </c>
      <c r="L93" s="910">
        <f t="shared" ref="L93:L104" si="43">(N93*1.5*J93*K93^(4/3))*1000</f>
        <v>25447.665155577248</v>
      </c>
      <c r="N93" s="566">
        <v>2</v>
      </c>
      <c r="O93" s="566" t="str">
        <f t="shared" ref="O93:O104" si="44">+IF(C93&gt;(L93),"changer","bon")</f>
        <v>bon</v>
      </c>
    </row>
    <row r="94" spans="1:15" ht="20.25" customHeight="1">
      <c r="B94" s="638">
        <f t="shared" si="40"/>
        <v>5</v>
      </c>
      <c r="C94" s="583">
        <f t="shared" si="41"/>
        <v>15163.242518201592</v>
      </c>
      <c r="D94" s="1115" t="e">
        <f>VLOOKUP(B94,'LISTE OH'!$B$9:$G$9,7,0)</f>
        <v>#N/A</v>
      </c>
      <c r="E94" s="1116" t="e">
        <f>VLOOKUP(B94,'LISTE OH'!$B$9:$G$9,8,0)</f>
        <v>#N/A</v>
      </c>
      <c r="F94" s="1117" t="e">
        <f>VLOOKUP(B94,'LISTE OH'!$B$9:$G$9,9,0)</f>
        <v>#N/A</v>
      </c>
      <c r="G94" s="646" t="s">
        <v>331</v>
      </c>
      <c r="H94" s="642" t="s">
        <v>495</v>
      </c>
      <c r="I94" s="908" t="str">
        <f t="shared" si="42"/>
        <v>Dalot triple</v>
      </c>
      <c r="J94" s="909">
        <v>2</v>
      </c>
      <c r="K94" s="909">
        <v>2</v>
      </c>
      <c r="L94" s="910">
        <f t="shared" si="43"/>
        <v>22678.578898107713</v>
      </c>
      <c r="N94" s="566">
        <v>3</v>
      </c>
      <c r="O94" s="566" t="str">
        <f t="shared" si="44"/>
        <v>bon</v>
      </c>
    </row>
    <row r="95" spans="1:15" ht="20.25" customHeight="1">
      <c r="B95" s="638">
        <f t="shared" si="40"/>
        <v>10</v>
      </c>
      <c r="C95" s="583">
        <f t="shared" si="41"/>
        <v>29350.892144857964</v>
      </c>
      <c r="D95" s="1115" t="e">
        <f>VLOOKUP(B95,'LISTE OH'!$B$9:$G$9,7,0)</f>
        <v>#N/A</v>
      </c>
      <c r="E95" s="1116" t="e">
        <f>VLOOKUP(B95,'LISTE OH'!$B$9:$G$9,8,0)</f>
        <v>#N/A</v>
      </c>
      <c r="F95" s="1117" t="e">
        <f>VLOOKUP(B95,'LISTE OH'!$B$9:$G$9,9,0)</f>
        <v>#N/A</v>
      </c>
      <c r="G95" s="646" t="s">
        <v>331</v>
      </c>
      <c r="H95" s="642" t="s">
        <v>495</v>
      </c>
      <c r="I95" s="908" t="str">
        <f t="shared" si="42"/>
        <v>Dalot triple</v>
      </c>
      <c r="J95" s="909">
        <v>2.5</v>
      </c>
      <c r="K95" s="909">
        <v>2.5</v>
      </c>
      <c r="L95" s="910">
        <f t="shared" si="43"/>
        <v>38171.497733365875</v>
      </c>
      <c r="N95" s="566">
        <v>3</v>
      </c>
      <c r="O95" s="566" t="str">
        <f t="shared" si="44"/>
        <v>bon</v>
      </c>
    </row>
    <row r="96" spans="1:15" ht="20.25" customHeight="1">
      <c r="B96" s="638">
        <f t="shared" si="40"/>
        <v>12</v>
      </c>
      <c r="C96" s="583">
        <f t="shared" si="41"/>
        <v>15121.025049037398</v>
      </c>
      <c r="D96" s="1115" t="e">
        <f>VLOOKUP(B96,'LISTE OH'!$B$9:$G$9,7,0)</f>
        <v>#N/A</v>
      </c>
      <c r="E96" s="1116" t="e">
        <f>VLOOKUP(B96,'LISTE OH'!$B$9:$G$9,8,0)</f>
        <v>#N/A</v>
      </c>
      <c r="F96" s="1117" t="e">
        <f>VLOOKUP(B96,'LISTE OH'!$B$9:$G$9,9,0)</f>
        <v>#N/A</v>
      </c>
      <c r="G96" s="646" t="s">
        <v>331</v>
      </c>
      <c r="H96" s="642" t="s">
        <v>495</v>
      </c>
      <c r="I96" s="908" t="str">
        <f t="shared" si="42"/>
        <v>Dalot triple</v>
      </c>
      <c r="J96" s="909">
        <v>2</v>
      </c>
      <c r="K96" s="909">
        <v>2</v>
      </c>
      <c r="L96" s="910">
        <f t="shared" si="43"/>
        <v>22678.578898107713</v>
      </c>
      <c r="N96" s="566">
        <v>3</v>
      </c>
      <c r="O96" s="566" t="str">
        <f t="shared" si="44"/>
        <v>bon</v>
      </c>
    </row>
    <row r="97" spans="1:15" ht="20.25" customHeight="1">
      <c r="B97" s="638">
        <f t="shared" si="40"/>
        <v>15</v>
      </c>
      <c r="C97" s="583">
        <f t="shared" si="41"/>
        <v>19598.657812688711</v>
      </c>
      <c r="D97" s="1115" t="e">
        <f>VLOOKUP(B97,'LISTE OH'!$B$9:$G$9,7,0)</f>
        <v>#N/A</v>
      </c>
      <c r="E97" s="1116" t="e">
        <f>VLOOKUP(B97,'LISTE OH'!$B$9:$G$9,8,0)</f>
        <v>#N/A</v>
      </c>
      <c r="F97" s="1117" t="e">
        <f>VLOOKUP(B97,'LISTE OH'!$B$9:$G$9,9,0)</f>
        <v>#N/A</v>
      </c>
      <c r="G97" s="646" t="s">
        <v>331</v>
      </c>
      <c r="H97" s="642" t="s">
        <v>495</v>
      </c>
      <c r="I97" s="908" t="str">
        <f t="shared" si="42"/>
        <v>Dalot triple</v>
      </c>
      <c r="J97" s="909">
        <v>2</v>
      </c>
      <c r="K97" s="909">
        <v>2</v>
      </c>
      <c r="L97" s="910">
        <f t="shared" si="43"/>
        <v>22678.578898107713</v>
      </c>
      <c r="N97" s="566">
        <v>3</v>
      </c>
      <c r="O97" s="566" t="str">
        <f t="shared" si="44"/>
        <v>bon</v>
      </c>
    </row>
    <row r="98" spans="1:15" ht="20.25" customHeight="1">
      <c r="B98" s="638">
        <f t="shared" si="40"/>
        <v>19</v>
      </c>
      <c r="C98" s="583">
        <f t="shared" si="41"/>
        <v>16835.654721429783</v>
      </c>
      <c r="D98" s="1115" t="e">
        <f>VLOOKUP(B98,'LISTE OH'!$B$9:$G$9,7,0)</f>
        <v>#N/A</v>
      </c>
      <c r="E98" s="1116"/>
      <c r="F98" s="1117"/>
      <c r="G98" s="646" t="s">
        <v>331</v>
      </c>
      <c r="H98" s="642" t="s">
        <v>495</v>
      </c>
      <c r="I98" s="908" t="str">
        <f t="shared" si="42"/>
        <v>Dalot triple</v>
      </c>
      <c r="J98" s="909">
        <v>2</v>
      </c>
      <c r="K98" s="909">
        <v>2</v>
      </c>
      <c r="L98" s="910">
        <f t="shared" si="43"/>
        <v>22678.578898107713</v>
      </c>
      <c r="N98" s="566">
        <v>3</v>
      </c>
      <c r="O98" s="566" t="str">
        <f t="shared" si="44"/>
        <v>bon</v>
      </c>
    </row>
    <row r="99" spans="1:15" ht="20.25" customHeight="1">
      <c r="B99" s="638">
        <f t="shared" si="40"/>
        <v>20</v>
      </c>
      <c r="C99" s="583">
        <f t="shared" si="41"/>
        <v>10489.859471124533</v>
      </c>
      <c r="D99" s="1115" t="e">
        <f>VLOOKUP(B99,'LISTE OH'!$B$9:$G$9,7,0)</f>
        <v>#N/A</v>
      </c>
      <c r="E99" s="1116" t="e">
        <f>VLOOKUP(B99,'LISTE OH'!$B$9:$G$9,8,0)</f>
        <v>#N/A</v>
      </c>
      <c r="F99" s="1117" t="e">
        <f>VLOOKUP(B99,'LISTE OH'!$B$9:$G$9,9,0)</f>
        <v>#N/A</v>
      </c>
      <c r="G99" s="646" t="s">
        <v>331</v>
      </c>
      <c r="H99" s="642" t="s">
        <v>495</v>
      </c>
      <c r="I99" s="908" t="str">
        <f t="shared" si="42"/>
        <v>Dalot double</v>
      </c>
      <c r="J99" s="909">
        <v>2</v>
      </c>
      <c r="K99" s="909">
        <v>2</v>
      </c>
      <c r="L99" s="910">
        <f t="shared" si="43"/>
        <v>15119.052598738475</v>
      </c>
      <c r="N99" s="566">
        <v>2</v>
      </c>
      <c r="O99" s="566" t="str">
        <f t="shared" si="44"/>
        <v>bon</v>
      </c>
    </row>
    <row r="100" spans="1:15" ht="20.25" customHeight="1">
      <c r="B100" s="638">
        <f t="shared" si="40"/>
        <v>21</v>
      </c>
      <c r="C100" s="583">
        <f t="shared" si="41"/>
        <v>41250.043066550897</v>
      </c>
      <c r="D100" s="1115" t="e">
        <f>VLOOKUP(B100,'LISTE OH'!$B$9:$G$9,7,0)</f>
        <v>#N/A</v>
      </c>
      <c r="E100" s="1116" t="e">
        <f>VLOOKUP(B100,'LISTE OH'!$B$9:$G$9,8,0)</f>
        <v>#N/A</v>
      </c>
      <c r="F100" s="1117" t="e">
        <f>VLOOKUP(B100,'LISTE OH'!$B$9:$G$9,9,0)</f>
        <v>#N/A</v>
      </c>
      <c r="G100" s="646" t="s">
        <v>331</v>
      </c>
      <c r="H100" s="642" t="s">
        <v>495</v>
      </c>
      <c r="I100" s="908" t="s">
        <v>3359</v>
      </c>
      <c r="J100" s="909">
        <v>2.5</v>
      </c>
      <c r="K100" s="909">
        <v>2.5</v>
      </c>
      <c r="L100" s="910">
        <f t="shared" si="43"/>
        <v>50895.330311154496</v>
      </c>
      <c r="N100" s="566">
        <v>4</v>
      </c>
      <c r="O100" s="566" t="str">
        <f t="shared" si="44"/>
        <v>bon</v>
      </c>
    </row>
    <row r="101" spans="1:15" ht="20.25" customHeight="1">
      <c r="B101" s="638">
        <f t="shared" si="40"/>
        <v>24</v>
      </c>
      <c r="C101" s="583">
        <f t="shared" si="41"/>
        <v>39881.962870507392</v>
      </c>
      <c r="D101" s="1115" t="e">
        <f>VLOOKUP(B101,'LISTE OH'!$B$9:$G$9,7,0)</f>
        <v>#N/A</v>
      </c>
      <c r="E101" s="1116" t="e">
        <f>VLOOKUP(B101,'LISTE OH'!$B$9:$G$9,8,0)</f>
        <v>#N/A</v>
      </c>
      <c r="F101" s="1117" t="e">
        <f>VLOOKUP(B101,'LISTE OH'!$B$9:$G$9,9,0)</f>
        <v>#N/A</v>
      </c>
      <c r="G101" s="646" t="s">
        <v>331</v>
      </c>
      <c r="H101" s="642" t="s">
        <v>495</v>
      </c>
      <c r="I101" s="908" t="s">
        <v>3359</v>
      </c>
      <c r="J101" s="909">
        <v>2.5</v>
      </c>
      <c r="K101" s="909">
        <v>2.5</v>
      </c>
      <c r="L101" s="910">
        <f t="shared" si="43"/>
        <v>50895.330311154496</v>
      </c>
      <c r="N101" s="566">
        <v>4</v>
      </c>
      <c r="O101" s="566" t="str">
        <f t="shared" si="44"/>
        <v>bon</v>
      </c>
    </row>
    <row r="102" spans="1:15" ht="20.25" customHeight="1">
      <c r="B102" s="638">
        <f t="shared" si="40"/>
        <v>26</v>
      </c>
      <c r="C102" s="583">
        <f t="shared" si="41"/>
        <v>51283.424953165159</v>
      </c>
      <c r="D102" s="1115" t="e">
        <f>VLOOKUP(B102,'LISTE OH'!$B$9:$G$9,7,0)</f>
        <v>#N/A</v>
      </c>
      <c r="E102" s="1116" t="e">
        <f>VLOOKUP(B102,'LISTE OH'!$B$9:$G$9,8,0)</f>
        <v>#N/A</v>
      </c>
      <c r="F102" s="1117" t="e">
        <f>VLOOKUP(B102,'LISTE OH'!$B$9:$G$9,9,0)</f>
        <v>#N/A</v>
      </c>
      <c r="G102" s="646" t="s">
        <v>331</v>
      </c>
      <c r="H102" s="642" t="s">
        <v>495</v>
      </c>
      <c r="I102" s="908" t="s">
        <v>3360</v>
      </c>
      <c r="J102" s="909">
        <v>2.5</v>
      </c>
      <c r="K102" s="909">
        <v>2.5</v>
      </c>
      <c r="L102" s="910">
        <f t="shared" si="43"/>
        <v>63619.162888943123</v>
      </c>
      <c r="N102" s="566">
        <v>5</v>
      </c>
      <c r="O102" s="566" t="str">
        <f t="shared" si="44"/>
        <v>bon</v>
      </c>
    </row>
    <row r="103" spans="1:15" ht="20.25" customHeight="1">
      <c r="B103" s="638">
        <f t="shared" si="40"/>
        <v>27</v>
      </c>
      <c r="C103" s="583">
        <f t="shared" si="41"/>
        <v>53549.685854798801</v>
      </c>
      <c r="D103" s="1115" t="e">
        <f>VLOOKUP(B103,'LISTE OH'!$B$9:$G$9,7,0)</f>
        <v>#N/A</v>
      </c>
      <c r="E103" s="1116" t="e">
        <f>VLOOKUP(B103,'LISTE OH'!$B$9:$G$9,8,0)</f>
        <v>#N/A</v>
      </c>
      <c r="F103" s="1117" t="e">
        <f>VLOOKUP(B103,'LISTE OH'!$B$9:$G$9,9,0)</f>
        <v>#N/A</v>
      </c>
      <c r="G103" s="646" t="s">
        <v>331</v>
      </c>
      <c r="H103" s="642" t="s">
        <v>495</v>
      </c>
      <c r="I103" s="908" t="s">
        <v>3360</v>
      </c>
      <c r="J103" s="909">
        <v>2.5</v>
      </c>
      <c r="K103" s="909">
        <v>2.5</v>
      </c>
      <c r="L103" s="910">
        <f t="shared" si="43"/>
        <v>63619.162888943123</v>
      </c>
      <c r="N103" s="566">
        <v>5</v>
      </c>
      <c r="O103" s="566" t="str">
        <f t="shared" si="44"/>
        <v>bon</v>
      </c>
    </row>
    <row r="104" spans="1:15" ht="20.25" customHeight="1">
      <c r="B104" s="638" t="str">
        <f t="shared" si="40"/>
        <v>5 Bis</v>
      </c>
      <c r="C104" s="583">
        <f t="shared" si="41"/>
        <v>15020.080029125789</v>
      </c>
      <c r="D104" s="1115" t="e">
        <f>VLOOKUP(B104,'LISTE OH'!$B$9:$G$9,7,0)</f>
        <v>#N/A</v>
      </c>
      <c r="E104" s="1116" t="e">
        <f>VLOOKUP(B104,'LISTE OH'!$B$9:$G$9,8,0)</f>
        <v>#N/A</v>
      </c>
      <c r="F104" s="1117" t="e">
        <f>VLOOKUP(B104,'LISTE OH'!$B$9:$G$9,9,0)</f>
        <v>#N/A</v>
      </c>
      <c r="G104" s="646" t="s">
        <v>331</v>
      </c>
      <c r="H104" s="642" t="s">
        <v>495</v>
      </c>
      <c r="I104" s="908" t="str">
        <f t="shared" si="42"/>
        <v>Dalot triple</v>
      </c>
      <c r="J104" s="909">
        <v>2</v>
      </c>
      <c r="K104" s="909">
        <v>2</v>
      </c>
      <c r="L104" s="910">
        <f t="shared" si="43"/>
        <v>22678.578898107713</v>
      </c>
      <c r="N104" s="566">
        <v>3</v>
      </c>
      <c r="O104" s="566" t="str">
        <f t="shared" si="44"/>
        <v>bon</v>
      </c>
    </row>
    <row r="105" spans="1:15" ht="20.25" customHeight="1">
      <c r="A105" s="573"/>
      <c r="B105" s="573"/>
      <c r="C105" s="665"/>
      <c r="D105" s="628"/>
      <c r="E105" s="573"/>
      <c r="F105" s="573"/>
      <c r="G105" s="573"/>
      <c r="H105" s="573"/>
      <c r="I105" s="573"/>
      <c r="J105" s="573"/>
      <c r="K105" s="573"/>
      <c r="N105" s="566"/>
    </row>
    <row r="106" spans="1:15" ht="20.25" customHeight="1">
      <c r="A106" s="573"/>
      <c r="B106" s="573"/>
      <c r="C106" s="665"/>
      <c r="D106" s="628"/>
      <c r="E106" s="573"/>
      <c r="F106" s="573"/>
      <c r="G106" s="573"/>
      <c r="H106" s="573"/>
      <c r="I106" s="573"/>
      <c r="J106" s="573"/>
      <c r="K106" s="573"/>
    </row>
    <row r="107" spans="1:15" ht="20.25" customHeight="1">
      <c r="A107" s="573"/>
      <c r="B107" s="573"/>
      <c r="C107" s="665"/>
      <c r="D107" s="628"/>
      <c r="E107" s="573"/>
      <c r="F107" s="573"/>
      <c r="G107" s="573"/>
      <c r="H107" s="573"/>
      <c r="I107" s="573"/>
    </row>
    <row r="108" spans="1:15" ht="20.25" customHeight="1">
      <c r="A108" s="573"/>
      <c r="B108" s="573"/>
      <c r="C108" s="665"/>
      <c r="D108" s="628"/>
      <c r="E108" s="573"/>
      <c r="F108" s="573"/>
      <c r="G108" s="573"/>
      <c r="H108" s="573"/>
      <c r="I108" s="573"/>
    </row>
    <row r="109" spans="1:15" ht="20.25" customHeight="1">
      <c r="A109" s="573"/>
      <c r="B109" s="573"/>
      <c r="C109" s="665"/>
      <c r="D109" s="628"/>
      <c r="E109" s="573"/>
      <c r="F109" s="573"/>
      <c r="G109" s="573"/>
      <c r="H109" s="573"/>
      <c r="I109" s="573"/>
    </row>
    <row r="110" spans="1:15" ht="20.25" customHeight="1">
      <c r="A110" s="573"/>
      <c r="B110" s="573"/>
      <c r="C110" s="665"/>
      <c r="D110" s="628"/>
      <c r="E110" s="573"/>
      <c r="F110" s="573"/>
      <c r="G110" s="573"/>
      <c r="H110" s="573"/>
      <c r="I110" s="573"/>
    </row>
    <row r="111" spans="1:15" ht="20.25" customHeight="1">
      <c r="A111" s="573"/>
      <c r="B111" s="573"/>
      <c r="C111" s="665"/>
      <c r="D111" s="628"/>
      <c r="E111" s="573"/>
      <c r="F111" s="573"/>
      <c r="G111" s="573"/>
      <c r="H111" s="573"/>
      <c r="I111" s="573"/>
      <c r="J111" s="573"/>
      <c r="K111" s="573"/>
    </row>
    <row r="112" spans="1:15" ht="20.25" customHeight="1">
      <c r="A112" s="573"/>
      <c r="B112" s="573"/>
      <c r="C112" s="665"/>
      <c r="D112" s="628"/>
      <c r="E112" s="573"/>
      <c r="F112" s="573"/>
      <c r="G112" s="573"/>
      <c r="H112" s="573"/>
      <c r="I112" s="573"/>
      <c r="J112" s="573"/>
      <c r="K112" s="573"/>
    </row>
    <row r="113" spans="1:11" ht="20.25" customHeight="1">
      <c r="A113" s="573"/>
      <c r="B113" s="573"/>
      <c r="C113" s="665"/>
      <c r="D113" s="628"/>
      <c r="E113" s="573"/>
      <c r="F113" s="573"/>
      <c r="G113" s="573"/>
      <c r="H113" s="573"/>
      <c r="I113" s="573"/>
      <c r="J113" s="573"/>
      <c r="K113" s="573"/>
    </row>
    <row r="114" spans="1:11" ht="20.25" customHeight="1">
      <c r="A114" s="573"/>
      <c r="B114" s="573"/>
      <c r="C114" s="665"/>
      <c r="D114" s="628"/>
      <c r="E114" s="573"/>
      <c r="F114" s="573"/>
      <c r="G114" s="573"/>
      <c r="H114" s="573"/>
      <c r="I114" s="573"/>
      <c r="J114" s="573"/>
      <c r="K114" s="573"/>
    </row>
    <row r="115" spans="1:11" ht="20.25" customHeight="1">
      <c r="A115" s="573"/>
      <c r="B115" s="573"/>
      <c r="C115" s="665"/>
      <c r="D115" s="628"/>
      <c r="E115" s="573"/>
      <c r="F115" s="573"/>
      <c r="G115" s="573"/>
      <c r="H115" s="573"/>
      <c r="I115" s="573"/>
      <c r="J115" s="573"/>
      <c r="K115" s="573"/>
    </row>
    <row r="116" spans="1:11" ht="20.25" customHeight="1">
      <c r="A116" s="573"/>
      <c r="B116" s="573"/>
      <c r="C116" s="665"/>
      <c r="D116" s="628"/>
      <c r="E116" s="573"/>
      <c r="F116" s="573"/>
      <c r="G116" s="573"/>
      <c r="H116" s="573"/>
      <c r="I116" s="573"/>
      <c r="J116" s="573"/>
      <c r="K116" s="573"/>
    </row>
    <row r="117" spans="1:11" ht="20.25" customHeight="1">
      <c r="A117" s="573"/>
      <c r="B117" s="573"/>
      <c r="C117" s="665"/>
      <c r="D117" s="628"/>
      <c r="E117" s="573"/>
      <c r="F117" s="573"/>
      <c r="G117" s="573"/>
      <c r="H117" s="573"/>
      <c r="I117" s="573"/>
      <c r="J117" s="573"/>
      <c r="K117" s="573"/>
    </row>
    <row r="118" spans="1:11" ht="20.25" customHeight="1">
      <c r="A118" s="573"/>
      <c r="B118" s="573"/>
      <c r="C118" s="665"/>
      <c r="D118" s="628"/>
      <c r="E118" s="573"/>
      <c r="F118" s="573"/>
      <c r="G118" s="573"/>
      <c r="H118" s="573"/>
      <c r="I118" s="573"/>
      <c r="J118" s="573"/>
      <c r="K118" s="573"/>
    </row>
    <row r="119" spans="1:11" ht="20.25" customHeight="1">
      <c r="A119" s="573"/>
      <c r="B119" s="573"/>
      <c r="C119" s="573"/>
      <c r="D119" s="573" t="s">
        <v>79</v>
      </c>
      <c r="E119" s="573"/>
      <c r="F119" s="573"/>
      <c r="G119" s="573"/>
      <c r="I119" s="573"/>
      <c r="J119" s="573"/>
      <c r="K119" s="573"/>
    </row>
    <row r="120" spans="1:11" ht="20.25" customHeight="1">
      <c r="A120" s="597" t="s">
        <v>80</v>
      </c>
      <c r="B120" s="597"/>
    </row>
    <row r="121" spans="1:11" ht="20.25" customHeight="1">
      <c r="A121" s="597"/>
      <c r="B121" s="597"/>
    </row>
    <row r="122" spans="1:11" ht="20.25" customHeight="1">
      <c r="A122" s="666" t="s">
        <v>81</v>
      </c>
      <c r="B122" s="666"/>
      <c r="C122" s="667">
        <v>5</v>
      </c>
      <c r="D122" s="573" t="s">
        <v>82</v>
      </c>
      <c r="E122" s="573"/>
      <c r="F122" s="573"/>
      <c r="G122" s="573"/>
      <c r="J122" s="622" t="s">
        <v>83</v>
      </c>
      <c r="K122" s="622"/>
    </row>
    <row r="123" spans="1:11" ht="20.25" customHeight="1">
      <c r="A123" s="666"/>
      <c r="B123" s="666"/>
      <c r="C123" s="667"/>
      <c r="D123" s="573"/>
      <c r="E123" s="573"/>
      <c r="F123" s="573"/>
      <c r="G123" s="573"/>
      <c r="J123" s="622"/>
      <c r="K123" s="622"/>
    </row>
    <row r="124" spans="1:11" ht="20.25" customHeight="1">
      <c r="A124" s="573"/>
      <c r="B124" s="573"/>
      <c r="C124" s="668" t="s">
        <v>84</v>
      </c>
      <c r="D124" s="669">
        <f>2*(1.5*C122*(1.2*C122)^1.5)</f>
        <v>220.45407685048608</v>
      </c>
      <c r="E124" s="669"/>
      <c r="F124" s="573"/>
      <c r="G124" s="670"/>
      <c r="J124" s="645">
        <f>2*1.5*5*(5+2*5/10)^(4/3)</f>
        <v>163.54085335489253</v>
      </c>
      <c r="K124" s="645"/>
    </row>
    <row r="125" spans="1:11" ht="20.25" customHeight="1">
      <c r="A125" s="573"/>
      <c r="B125" s="573"/>
      <c r="C125" s="668" t="s">
        <v>85</v>
      </c>
      <c r="D125" s="669" t="e">
        <f>(+#REF!/D124)</f>
        <v>#REF!</v>
      </c>
      <c r="E125" s="669">
        <v>1</v>
      </c>
      <c r="F125" s="573" t="s">
        <v>79</v>
      </c>
      <c r="G125" s="573"/>
    </row>
    <row r="126" spans="1:11" ht="20.25" customHeight="1">
      <c r="A126" s="573"/>
      <c r="B126" s="573"/>
      <c r="C126" s="665"/>
      <c r="D126" s="573"/>
      <c r="E126" s="573"/>
      <c r="F126" s="573"/>
      <c r="G126" s="573"/>
    </row>
    <row r="127" spans="1:11" ht="20.25" customHeight="1">
      <c r="A127" s="573" t="s">
        <v>649</v>
      </c>
      <c r="B127" s="573"/>
      <c r="C127" s="573"/>
      <c r="D127" s="573"/>
      <c r="E127" s="573"/>
      <c r="F127" s="573"/>
      <c r="G127" s="573"/>
    </row>
    <row r="128" spans="1:11" ht="20.25" customHeight="1">
      <c r="A128" s="573"/>
      <c r="B128" s="573"/>
      <c r="C128" s="573"/>
      <c r="D128" s="573"/>
      <c r="E128" s="573"/>
      <c r="F128" s="573"/>
      <c r="G128" s="573"/>
    </row>
    <row r="129" spans="1:7" ht="20.25" customHeight="1">
      <c r="A129" s="573"/>
      <c r="B129" s="573"/>
      <c r="C129" s="668" t="s">
        <v>86</v>
      </c>
      <c r="D129" s="669">
        <f>+(2*C122+3*C122/10)*E125</f>
        <v>11.5</v>
      </c>
      <c r="E129" s="669" t="s">
        <v>52</v>
      </c>
      <c r="F129" s="573"/>
      <c r="G129" s="573"/>
    </row>
    <row r="130" spans="1:7" ht="20.25" customHeight="1">
      <c r="A130" s="573"/>
      <c r="B130" s="573"/>
      <c r="C130" s="668"/>
      <c r="D130" s="669"/>
      <c r="E130" s="669"/>
      <c r="F130" s="573"/>
      <c r="G130" s="573"/>
    </row>
    <row r="131" spans="1:7" ht="20.25" customHeight="1">
      <c r="A131" s="573"/>
      <c r="B131" s="573"/>
      <c r="C131" s="668"/>
      <c r="D131" s="669"/>
      <c r="E131" s="669"/>
      <c r="F131" s="573"/>
      <c r="G131" s="573"/>
    </row>
    <row r="132" spans="1:7" ht="20.25" customHeight="1">
      <c r="A132" s="573"/>
      <c r="B132" s="573"/>
      <c r="C132" s="668"/>
      <c r="D132" s="669"/>
      <c r="E132" s="669"/>
      <c r="F132" s="573"/>
      <c r="G132" s="573"/>
    </row>
  </sheetData>
  <sheetProtection selectLockedCells="1" selectUnlockedCells="1"/>
  <mergeCells count="36">
    <mergeCell ref="A1:M1"/>
    <mergeCell ref="A2:M2"/>
    <mergeCell ref="A3:M3"/>
    <mergeCell ref="A5:M5"/>
    <mergeCell ref="A7:M7"/>
    <mergeCell ref="A9:M9"/>
    <mergeCell ref="A11:M11"/>
    <mergeCell ref="A13:D13"/>
    <mergeCell ref="A14:D14"/>
    <mergeCell ref="C72:D72"/>
    <mergeCell ref="E72:F72"/>
    <mergeCell ref="I91:K91"/>
    <mergeCell ref="I92:K92"/>
    <mergeCell ref="D91:F91"/>
    <mergeCell ref="D92:F92"/>
    <mergeCell ref="A33:M33"/>
    <mergeCell ref="A37:M37"/>
    <mergeCell ref="M38:O38"/>
    <mergeCell ref="A71:M71"/>
    <mergeCell ref="A87:M87"/>
    <mergeCell ref="A89:M89"/>
    <mergeCell ref="H91:H92"/>
    <mergeCell ref="I56:I57"/>
    <mergeCell ref="A54:M54"/>
    <mergeCell ref="D93:F93"/>
    <mergeCell ref="D94:F94"/>
    <mergeCell ref="D95:F95"/>
    <mergeCell ref="D96:F96"/>
    <mergeCell ref="D97:F97"/>
    <mergeCell ref="D103:F103"/>
    <mergeCell ref="D104:F104"/>
    <mergeCell ref="D98:F98"/>
    <mergeCell ref="D99:F99"/>
    <mergeCell ref="D100:F100"/>
    <mergeCell ref="D101:F101"/>
    <mergeCell ref="D102:F102"/>
  </mergeCells>
  <phoneticPr fontId="58" type="noConversion"/>
  <conditionalFormatting sqref="G41:K53">
    <cfRule type="cellIs" dxfId="3" priority="13" stopIfTrue="1" operator="between">
      <formula>$AB41-$L41</formula>
      <formula>$AB41+$L41</formula>
    </cfRule>
    <cfRule type="cellIs" dxfId="2" priority="14" stopIfTrue="1" operator="between">
      <formula>$AD41-$M41</formula>
      <formula>$AD41+$M41</formula>
    </cfRule>
  </conditionalFormatting>
  <conditionalFormatting sqref="O93:O104 N105">
    <cfRule type="expression" dxfId="1" priority="8" stopIfTrue="1">
      <formula>"changer"</formula>
    </cfRule>
  </conditionalFormatting>
  <printOptions horizontalCentered="1"/>
  <pageMargins left="0.47244094488188981" right="0.27559055118110237" top="0.35433070866141736" bottom="0.70866141732283472" header="0.51181102362204722" footer="0.51181102362204722"/>
  <pageSetup paperSize="9" scale="59" firstPageNumber="0" orientation="portrait" r:id="rId1"/>
  <headerFooter alignWithMargins="0"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>
    <tabColor indexed="13"/>
  </sheetPr>
  <dimension ref="A1:AB59"/>
  <sheetViews>
    <sheetView view="pageBreakPreview" zoomScaleNormal="85" zoomScaleSheetLayoutView="100" workbookViewId="0">
      <selection activeCell="I53" sqref="I53"/>
    </sheetView>
  </sheetViews>
  <sheetFormatPr baseColWidth="10" defaultColWidth="6" defaultRowHeight="15.75"/>
  <cols>
    <col min="1" max="1" width="6" style="690"/>
    <col min="2" max="2" width="4.7109375" style="690" bestFit="1" customWidth="1"/>
    <col min="3" max="3" width="10.5703125" style="690" bestFit="1" customWidth="1"/>
    <col min="4" max="4" width="7.85546875" style="671" bestFit="1" customWidth="1"/>
    <col min="5" max="5" width="8.42578125" style="671" bestFit="1" customWidth="1"/>
    <col min="6" max="6" width="6.85546875" style="671" bestFit="1" customWidth="1"/>
    <col min="7" max="7" width="16.85546875" style="671" bestFit="1" customWidth="1"/>
    <col min="8" max="8" width="16.140625" style="671" bestFit="1" customWidth="1"/>
    <col min="9" max="9" width="14" style="671" bestFit="1" customWidth="1"/>
    <col min="10" max="10" width="15.5703125" style="671" bestFit="1" customWidth="1"/>
    <col min="11" max="11" width="8.28515625" style="671" bestFit="1" customWidth="1"/>
    <col min="12" max="12" width="16.85546875" style="671" bestFit="1" customWidth="1"/>
    <col min="13" max="13" width="6" style="671"/>
    <col min="14" max="14" width="5" style="671" bestFit="1" customWidth="1"/>
    <col min="15" max="15" width="8.7109375" style="671" bestFit="1" customWidth="1"/>
    <col min="16" max="16" width="8" style="671" bestFit="1" customWidth="1"/>
    <col min="17" max="17" width="6" style="671"/>
    <col min="18" max="18" width="8.42578125" style="671" bestFit="1" customWidth="1"/>
    <col min="19" max="19" width="8.7109375" style="671" bestFit="1" customWidth="1"/>
    <col min="20" max="20" width="4.28515625" style="671" bestFit="1" customWidth="1"/>
    <col min="21" max="21" width="8.85546875" style="671" bestFit="1" customWidth="1"/>
    <col min="22" max="22" width="20.28515625" style="671" bestFit="1" customWidth="1"/>
    <col min="23" max="23" width="18.140625" style="671" bestFit="1" customWidth="1"/>
    <col min="24" max="24" width="16.28515625" style="671" bestFit="1" customWidth="1"/>
    <col min="25" max="26" width="5" style="671" bestFit="1" customWidth="1"/>
    <col min="27" max="16384" width="6" style="671"/>
  </cols>
  <sheetData>
    <row r="1" spans="1:24" ht="63.75" customHeight="1">
      <c r="A1" s="1098" t="str">
        <f>'1km2&lt;hydro&lt;10km2'!A1:M1</f>
        <v>ETUDES DE CONSTRUCTION DE LA PISTE RELIANT DOUAR TIMITAR AU DOUAR LAMSAREH 
A LA COMMUNE OULED ALI YOUSSEF 
PROVINCE DE BOULEMANE</v>
      </c>
      <c r="B1" s="1098"/>
      <c r="C1" s="1098"/>
      <c r="D1" s="1098"/>
      <c r="E1" s="1098"/>
      <c r="F1" s="1098"/>
      <c r="G1" s="1098"/>
      <c r="H1" s="1098"/>
      <c r="I1" s="1098"/>
      <c r="J1" s="1098"/>
      <c r="K1" s="1098"/>
      <c r="L1" s="1098"/>
      <c r="M1" s="1098"/>
    </row>
    <row r="2" spans="1:24">
      <c r="A2" s="1099"/>
      <c r="B2" s="1099"/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</row>
    <row r="3" spans="1:24">
      <c r="A3" s="1099" t="str">
        <f>'1km2&lt;hydro&lt;10km2'!A3:M3</f>
        <v>PROJET D'EXECUTION</v>
      </c>
      <c r="B3" s="1099"/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9"/>
      <c r="N3" s="564"/>
    </row>
    <row r="4" spans="1:24">
      <c r="A4" s="673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4"/>
      <c r="M4" s="674"/>
    </row>
    <row r="5" spans="1:24">
      <c r="A5" s="1100" t="s">
        <v>379</v>
      </c>
      <c r="B5" s="1100"/>
      <c r="C5" s="1100"/>
      <c r="D5" s="1100"/>
      <c r="E5" s="1100"/>
      <c r="F5" s="1100"/>
      <c r="G5" s="1100"/>
      <c r="H5" s="1100"/>
      <c r="I5" s="1100"/>
      <c r="J5" s="1100"/>
      <c r="K5" s="1100"/>
      <c r="L5" s="1100"/>
      <c r="M5" s="1100"/>
      <c r="N5" s="674"/>
      <c r="P5" s="674"/>
    </row>
    <row r="6" spans="1:24">
      <c r="A6" s="717"/>
      <c r="B6" s="717"/>
      <c r="C6" s="717"/>
      <c r="D6" s="717"/>
      <c r="E6" s="717"/>
      <c r="F6" s="717"/>
      <c r="G6" s="717"/>
      <c r="H6" s="717"/>
      <c r="I6" s="717"/>
      <c r="J6" s="717"/>
      <c r="K6" s="717"/>
      <c r="L6" s="717"/>
      <c r="M6" s="717"/>
      <c r="N6" s="674"/>
      <c r="P6" s="674"/>
    </row>
    <row r="7" spans="1:24" ht="18.75" customHeight="1">
      <c r="A7" s="1110" t="s">
        <v>24</v>
      </c>
      <c r="B7" s="1110"/>
      <c r="C7" s="1110"/>
      <c r="D7" s="1110"/>
      <c r="E7" s="1110"/>
      <c r="F7" s="1110"/>
      <c r="G7" s="1110"/>
      <c r="H7" s="1110"/>
      <c r="I7" s="1110"/>
      <c r="J7" s="1110"/>
      <c r="K7" s="1110"/>
      <c r="L7" s="1110"/>
      <c r="M7" s="1110"/>
      <c r="N7" s="674"/>
      <c r="P7" s="674"/>
    </row>
    <row r="8" spans="1:24" ht="10.5" customHeight="1">
      <c r="A8" s="675"/>
      <c r="B8" s="675"/>
      <c r="C8" s="675"/>
      <c r="D8" s="676"/>
      <c r="E8" s="676"/>
      <c r="F8" s="676"/>
      <c r="G8" s="676"/>
      <c r="H8" s="676"/>
      <c r="I8" s="676"/>
      <c r="J8" s="674"/>
      <c r="L8" s="674"/>
      <c r="M8" s="674"/>
      <c r="O8" s="674"/>
    </row>
    <row r="9" spans="1:24" ht="18" customHeight="1">
      <c r="A9" s="1093" t="s">
        <v>87</v>
      </c>
      <c r="B9" s="1093"/>
      <c r="C9" s="1093"/>
      <c r="D9" s="1093"/>
      <c r="E9" s="1093"/>
      <c r="F9" s="1093"/>
      <c r="G9" s="1093"/>
      <c r="H9" s="1093"/>
      <c r="I9" s="1093"/>
      <c r="J9" s="1093"/>
      <c r="K9" s="1093"/>
      <c r="L9" s="1093"/>
      <c r="M9" s="1093"/>
      <c r="N9" s="674"/>
      <c r="O9" s="674"/>
      <c r="P9" s="674"/>
    </row>
    <row r="10" spans="1:24" ht="18" customHeight="1">
      <c r="A10" s="677"/>
      <c r="B10" s="677"/>
      <c r="C10" s="677"/>
      <c r="D10" s="595"/>
      <c r="E10" s="595"/>
      <c r="F10" s="595"/>
      <c r="G10" s="595"/>
      <c r="H10" s="595"/>
      <c r="I10" s="595"/>
      <c r="J10" s="674"/>
      <c r="L10" s="674"/>
      <c r="M10" s="674"/>
      <c r="O10" s="674"/>
    </row>
    <row r="11" spans="1:24">
      <c r="A11" s="1122" t="s">
        <v>88</v>
      </c>
      <c r="B11" s="1122"/>
      <c r="C11" s="1122"/>
      <c r="D11" s="1122"/>
      <c r="E11" s="1122"/>
      <c r="F11" s="678">
        <v>797</v>
      </c>
      <c r="G11" s="679" t="s">
        <v>27</v>
      </c>
      <c r="L11" s="674"/>
      <c r="M11" s="674"/>
      <c r="O11" s="674"/>
      <c r="P11" s="680"/>
      <c r="Q11" s="680"/>
    </row>
    <row r="12" spans="1:24">
      <c r="A12" s="1122" t="s">
        <v>89</v>
      </c>
      <c r="B12" s="1122"/>
      <c r="C12" s="1122"/>
      <c r="D12" s="1122"/>
      <c r="E12" s="1122"/>
      <c r="F12" s="679">
        <v>2</v>
      </c>
      <c r="G12" s="679"/>
      <c r="K12" s="674"/>
      <c r="L12" s="674"/>
      <c r="M12" s="674"/>
      <c r="N12" s="674"/>
      <c r="O12" s="674"/>
      <c r="P12" s="680"/>
      <c r="Q12" s="680"/>
    </row>
    <row r="13" spans="1:24">
      <c r="A13" s="1122" t="s">
        <v>90</v>
      </c>
      <c r="B13" s="1122"/>
      <c r="C13" s="1122"/>
      <c r="D13" s="1122"/>
      <c r="E13" s="1122"/>
      <c r="F13" s="679">
        <v>20</v>
      </c>
      <c r="G13" s="679"/>
    </row>
    <row r="14" spans="1:24">
      <c r="A14" s="1122" t="s">
        <v>91</v>
      </c>
      <c r="B14" s="1122"/>
      <c r="C14" s="1122"/>
      <c r="D14" s="1122"/>
      <c r="E14" s="1122"/>
      <c r="F14" s="679">
        <v>10</v>
      </c>
      <c r="G14" s="681" t="s">
        <v>92</v>
      </c>
      <c r="S14" s="681"/>
      <c r="T14" s="681"/>
      <c r="U14" s="679"/>
      <c r="V14" s="681"/>
    </row>
    <row r="16" spans="1:24" ht="15.75" customHeight="1">
      <c r="A16" s="671"/>
      <c r="B16" s="671"/>
      <c r="E16" s="682" t="s">
        <v>360</v>
      </c>
      <c r="F16" s="683" t="s">
        <v>30</v>
      </c>
      <c r="G16" s="684" t="s">
        <v>21</v>
      </c>
      <c r="H16" s="1096" t="s">
        <v>482</v>
      </c>
      <c r="I16" s="1096" t="s">
        <v>483</v>
      </c>
      <c r="J16" s="1096" t="s">
        <v>484</v>
      </c>
      <c r="K16" s="684" t="s">
        <v>61</v>
      </c>
      <c r="R16" s="595"/>
      <c r="U16" s="595"/>
      <c r="V16" s="595"/>
      <c r="W16" s="595"/>
      <c r="X16" s="716"/>
    </row>
    <row r="17" spans="1:28" ht="15.75" customHeight="1">
      <c r="A17" s="671"/>
      <c r="B17" s="671"/>
      <c r="E17" s="783" t="s">
        <v>3208</v>
      </c>
      <c r="F17" s="685" t="s">
        <v>650</v>
      </c>
      <c r="G17" s="686" t="s">
        <v>51</v>
      </c>
      <c r="H17" s="1123"/>
      <c r="I17" s="1123"/>
      <c r="J17" s="1123"/>
      <c r="K17" s="686" t="s">
        <v>651</v>
      </c>
      <c r="R17" s="595"/>
      <c r="U17" s="595"/>
      <c r="V17" s="595"/>
      <c r="W17" s="595"/>
      <c r="X17" s="595"/>
      <c r="Y17" s="595"/>
      <c r="Z17" s="595"/>
    </row>
    <row r="18" spans="1:28" s="595" customFormat="1" ht="18" customHeight="1">
      <c r="E18" s="784">
        <f>'données bv (2)'!A19</f>
        <v>6</v>
      </c>
      <c r="F18" s="687">
        <f>'données bv (2)'!K19</f>
        <v>13.47998632</v>
      </c>
      <c r="G18" s="687">
        <f>'données bv (2)'!E19/1000</f>
        <v>5.89459</v>
      </c>
      <c r="H18" s="688">
        <f>LOG(1+($F$13*$F$11/1000))</f>
        <v>1.228913405994688</v>
      </c>
      <c r="I18" s="688">
        <f>F18/SQRT(G18)</f>
        <v>5.5521686550565503</v>
      </c>
      <c r="J18" s="688">
        <f>1+4*LOG($F$14)-LOG(F18)</f>
        <v>3.8703105485389431</v>
      </c>
      <c r="K18" s="688">
        <f>2*$F$12*H18*I18*SQRT(J18)</f>
        <v>53.69289613974869</v>
      </c>
      <c r="R18" s="689"/>
      <c r="V18" s="694"/>
      <c r="W18" s="694"/>
      <c r="X18" s="689"/>
      <c r="Y18" s="689"/>
      <c r="Z18" s="689"/>
    </row>
    <row r="19" spans="1:28" s="595" customFormat="1" ht="18" customHeight="1">
      <c r="A19" s="690"/>
      <c r="B19" s="690"/>
      <c r="C19" s="690"/>
      <c r="D19" s="691"/>
      <c r="E19" s="692"/>
      <c r="F19" s="692"/>
      <c r="G19" s="693"/>
      <c r="H19" s="693"/>
      <c r="I19" s="693"/>
      <c r="J19" s="693"/>
      <c r="O19" s="694"/>
      <c r="P19" s="694"/>
      <c r="Q19" s="689"/>
      <c r="R19" s="689"/>
      <c r="S19" s="689"/>
    </row>
    <row r="20" spans="1:28" ht="18" customHeight="1">
      <c r="A20" s="1093" t="s">
        <v>93</v>
      </c>
      <c r="B20" s="1093"/>
      <c r="C20" s="1093"/>
      <c r="D20" s="1093"/>
      <c r="E20" s="1093"/>
      <c r="F20" s="1093"/>
      <c r="G20" s="1093"/>
      <c r="H20" s="1093"/>
      <c r="I20" s="1093"/>
      <c r="J20" s="1093"/>
      <c r="K20" s="1093"/>
      <c r="L20" s="1093"/>
      <c r="M20" s="1093"/>
      <c r="N20" s="595"/>
      <c r="T20" s="785"/>
      <c r="U20" s="695"/>
      <c r="V20" s="695"/>
      <c r="W20" s="695"/>
      <c r="X20" s="695"/>
    </row>
    <row r="21" spans="1:28" ht="18" customHeight="1">
      <c r="A21" s="1122"/>
      <c r="B21" s="1122"/>
      <c r="C21" s="1122"/>
      <c r="D21" s="1122"/>
      <c r="E21" s="1122"/>
      <c r="F21" s="1122"/>
      <c r="G21" s="1122"/>
      <c r="H21" s="1122"/>
      <c r="I21" s="1122"/>
      <c r="J21" s="1122"/>
      <c r="K21" s="1122"/>
      <c r="L21" s="695"/>
      <c r="M21" s="695"/>
      <c r="N21" s="695"/>
      <c r="T21" s="695"/>
      <c r="U21" s="695"/>
      <c r="V21" s="695"/>
      <c r="W21" s="695"/>
      <c r="X21" s="695"/>
      <c r="Y21" s="695"/>
      <c r="Z21" s="695"/>
      <c r="AA21" s="695"/>
      <c r="AB21" s="695"/>
    </row>
    <row r="22" spans="1:28" ht="18" customHeight="1">
      <c r="A22" s="1126" t="s">
        <v>94</v>
      </c>
      <c r="B22" s="1126"/>
      <c r="C22" s="1126"/>
      <c r="D22" s="1126"/>
      <c r="E22" s="696"/>
      <c r="F22" s="696"/>
      <c r="G22" s="696"/>
      <c r="H22" s="696"/>
      <c r="I22" s="696"/>
      <c r="J22" s="696"/>
      <c r="K22" s="696"/>
      <c r="L22" s="695"/>
      <c r="M22" s="695"/>
      <c r="N22" s="695"/>
      <c r="T22" s="695"/>
      <c r="W22" s="606"/>
      <c r="Y22" s="695"/>
      <c r="Z22" s="695"/>
      <c r="AA22" s="695"/>
      <c r="AB22" s="695"/>
    </row>
    <row r="23" spans="1:28" s="700" customFormat="1" ht="18" customHeight="1">
      <c r="A23" s="1127"/>
      <c r="B23" s="1127"/>
      <c r="C23" s="1127"/>
      <c r="D23" s="1127"/>
      <c r="E23" s="1125" t="s">
        <v>3210</v>
      </c>
      <c r="F23" s="1125"/>
      <c r="G23" s="1125"/>
      <c r="H23" s="698"/>
      <c r="I23" s="697" t="s">
        <v>98</v>
      </c>
      <c r="J23" s="698"/>
      <c r="K23" s="698"/>
      <c r="L23" s="695"/>
      <c r="M23" s="695"/>
      <c r="N23" s="699"/>
      <c r="T23" s="699"/>
      <c r="W23" s="786"/>
      <c r="Y23" s="699"/>
      <c r="Z23" s="699"/>
      <c r="AA23" s="699"/>
      <c r="AB23" s="699"/>
    </row>
    <row r="24" spans="1:28" ht="18" customHeight="1">
      <c r="A24" s="1126" t="s">
        <v>95</v>
      </c>
      <c r="B24" s="1126"/>
      <c r="C24" s="1126"/>
      <c r="F24" s="701" t="s">
        <v>96</v>
      </c>
      <c r="G24" s="702">
        <v>14.94</v>
      </c>
      <c r="L24" s="695"/>
      <c r="M24" s="695"/>
      <c r="N24" s="695"/>
      <c r="T24" s="695"/>
      <c r="W24" s="606"/>
    </row>
    <row r="25" spans="1:28" ht="18" customHeight="1">
      <c r="D25" s="695"/>
      <c r="F25" s="701" t="s">
        <v>97</v>
      </c>
      <c r="G25" s="703">
        <v>0.63600000000000001</v>
      </c>
      <c r="H25" s="695" t="s">
        <v>79</v>
      </c>
      <c r="I25" s="695"/>
      <c r="J25" s="695"/>
      <c r="K25" s="695"/>
      <c r="L25" s="695"/>
      <c r="M25" s="695"/>
      <c r="N25" s="695"/>
      <c r="T25" s="695"/>
      <c r="W25" s="606"/>
    </row>
    <row r="26" spans="1:28" ht="18" customHeight="1">
      <c r="A26" s="1137" t="s">
        <v>652</v>
      </c>
      <c r="B26" s="1137"/>
      <c r="C26" s="1137"/>
      <c r="D26" s="1137"/>
      <c r="E26" s="1137"/>
      <c r="F26" s="1137"/>
      <c r="G26" s="1137"/>
      <c r="H26" s="1137"/>
      <c r="I26" s="1137"/>
      <c r="J26" s="1137"/>
      <c r="K26" s="1137"/>
      <c r="L26" s="1137"/>
      <c r="M26" s="1137"/>
      <c r="N26" s="695"/>
      <c r="T26" s="695"/>
      <c r="W26" s="606"/>
    </row>
    <row r="27" spans="1:28" ht="18" customHeight="1">
      <c r="D27" s="695"/>
      <c r="E27" s="695"/>
      <c r="F27" s="695"/>
      <c r="G27" s="695"/>
      <c r="H27" s="695"/>
      <c r="I27" s="695"/>
      <c r="J27" s="695"/>
      <c r="K27" s="695"/>
      <c r="L27" s="695"/>
      <c r="M27" s="695"/>
      <c r="N27" s="695"/>
      <c r="W27" s="606"/>
    </row>
    <row r="28" spans="1:28" ht="18" customHeight="1">
      <c r="B28" s="704"/>
      <c r="C28" s="704" t="s">
        <v>99</v>
      </c>
      <c r="D28" s="702">
        <v>0.8</v>
      </c>
      <c r="E28" s="695"/>
      <c r="G28" s="695"/>
      <c r="J28" s="695"/>
      <c r="K28" s="695"/>
      <c r="L28" s="695"/>
      <c r="M28" s="695"/>
      <c r="N28" s="695"/>
      <c r="T28" s="595"/>
      <c r="U28" s="595"/>
      <c r="V28" s="595"/>
      <c r="W28" s="595"/>
    </row>
    <row r="29" spans="1:28">
      <c r="D29" s="695"/>
      <c r="F29" s="701"/>
      <c r="G29" s="703"/>
      <c r="I29" s="695"/>
      <c r="J29" s="695"/>
      <c r="K29" s="695"/>
      <c r="L29" s="695"/>
      <c r="M29" s="695"/>
      <c r="T29" s="785"/>
    </row>
    <row r="30" spans="1:28" ht="18" customHeight="1">
      <c r="A30" s="671"/>
      <c r="B30" s="671"/>
      <c r="C30" s="671"/>
      <c r="F30" s="705" t="s">
        <v>360</v>
      </c>
      <c r="G30" s="684" t="s">
        <v>30</v>
      </c>
      <c r="H30" s="684" t="s">
        <v>21</v>
      </c>
      <c r="I30" s="684" t="s">
        <v>100</v>
      </c>
      <c r="J30" s="684" t="s">
        <v>101</v>
      </c>
      <c r="K30" s="684" t="s">
        <v>61</v>
      </c>
      <c r="M30" s="695"/>
      <c r="T30" s="706"/>
      <c r="U30" s="695"/>
      <c r="V30" s="695"/>
      <c r="W30" s="695"/>
      <c r="X30" s="695"/>
    </row>
    <row r="31" spans="1:28" s="595" customFormat="1" ht="18" customHeight="1">
      <c r="F31" s="707" t="s">
        <v>3208</v>
      </c>
      <c r="G31" s="708" t="s">
        <v>650</v>
      </c>
      <c r="H31" s="708" t="s">
        <v>51</v>
      </c>
      <c r="I31" s="708" t="s">
        <v>103</v>
      </c>
      <c r="J31" s="708" t="s">
        <v>103</v>
      </c>
      <c r="K31" s="708" t="s">
        <v>103</v>
      </c>
      <c r="M31" s="689"/>
      <c r="T31" s="695"/>
      <c r="X31" s="695"/>
    </row>
    <row r="32" spans="1:28" s="595" customFormat="1" ht="18" customHeight="1">
      <c r="F32" s="709">
        <f>+E18</f>
        <v>6</v>
      </c>
      <c r="G32" s="710">
        <f>+F18</f>
        <v>13.47998632</v>
      </c>
      <c r="H32" s="711">
        <f>+G18</f>
        <v>5.89459</v>
      </c>
      <c r="I32" s="712">
        <f>+$G$24*G32^$G$25</f>
        <v>78.132746110512528</v>
      </c>
      <c r="J32" s="712">
        <f>+((1+$D$28*LOG(100))/(1+$D$28*LOG(1000)))*I32</f>
        <v>59.748570555097814</v>
      </c>
      <c r="K32" s="712">
        <f>+((1+$D$28*LOG(10))/(1+$D$28*LOG(100)))*J32</f>
        <v>41.3643949996831</v>
      </c>
      <c r="M32" s="689"/>
      <c r="O32" s="695"/>
      <c r="S32" s="695"/>
    </row>
    <row r="33" spans="1:28" s="672" customFormat="1" ht="18" customHeight="1">
      <c r="A33" s="713"/>
      <c r="B33" s="713"/>
      <c r="C33" s="713"/>
      <c r="D33" s="706"/>
      <c r="E33" s="695"/>
      <c r="F33" s="695"/>
      <c r="G33" s="695"/>
      <c r="H33" s="695"/>
      <c r="I33" s="695"/>
      <c r="J33" s="695"/>
      <c r="K33" s="695"/>
      <c r="L33" s="714"/>
      <c r="M33" s="714"/>
      <c r="N33" s="714"/>
    </row>
    <row r="34" spans="1:28" ht="18" customHeight="1">
      <c r="A34" s="1093" t="s">
        <v>104</v>
      </c>
      <c r="B34" s="1093"/>
      <c r="C34" s="1093"/>
      <c r="D34" s="1093"/>
      <c r="E34" s="1093"/>
      <c r="F34" s="1093"/>
      <c r="G34" s="1093"/>
      <c r="H34" s="1093"/>
      <c r="I34" s="1093"/>
      <c r="J34" s="1093"/>
      <c r="K34" s="1093"/>
      <c r="L34" s="1093"/>
      <c r="M34" s="1093"/>
      <c r="N34" s="695"/>
    </row>
    <row r="35" spans="1:28" ht="18" customHeight="1">
      <c r="D35" s="706"/>
      <c r="E35" s="695"/>
      <c r="F35" s="695"/>
      <c r="H35" s="715"/>
      <c r="J35" s="695"/>
      <c r="K35" s="695"/>
      <c r="L35" s="595"/>
      <c r="M35" s="595"/>
      <c r="N35" s="595"/>
      <c r="O35" s="695"/>
    </row>
    <row r="36" spans="1:28" ht="18" customHeight="1">
      <c r="A36" s="671"/>
      <c r="B36" s="671"/>
      <c r="C36" s="671"/>
      <c r="G36" s="706" t="s">
        <v>105</v>
      </c>
      <c r="H36" s="716">
        <v>80</v>
      </c>
      <c r="I36" s="671" t="s">
        <v>106</v>
      </c>
      <c r="J36" s="717"/>
      <c r="K36" s="694"/>
      <c r="L36" s="695"/>
      <c r="M36" s="695"/>
      <c r="N36" s="695"/>
      <c r="T36" s="695"/>
      <c r="U36" s="695"/>
      <c r="V36" s="695"/>
      <c r="W36" s="695"/>
      <c r="X36" s="695"/>
      <c r="Y36" s="695"/>
      <c r="Z36" s="695"/>
      <c r="AA36" s="695"/>
      <c r="AB36" s="695"/>
    </row>
    <row r="37" spans="1:28" ht="18" customHeight="1">
      <c r="A37" s="675"/>
      <c r="B37" s="675"/>
      <c r="C37" s="675"/>
      <c r="D37" s="675"/>
      <c r="E37" s="675"/>
      <c r="F37" s="675"/>
      <c r="G37" s="706"/>
      <c r="H37" s="716">
        <v>85</v>
      </c>
      <c r="I37" s="1124" t="s">
        <v>107</v>
      </c>
      <c r="J37" s="1124"/>
      <c r="K37" s="675"/>
      <c r="L37" s="695"/>
      <c r="M37" s="695"/>
      <c r="N37" s="695"/>
      <c r="S37" s="715"/>
      <c r="U37" s="695"/>
      <c r="V37" s="695"/>
      <c r="W37" s="695"/>
      <c r="X37" s="695"/>
      <c r="Y37" s="695"/>
      <c r="Z37" s="695"/>
      <c r="AA37" s="695"/>
      <c r="AB37" s="695"/>
    </row>
    <row r="38" spans="1:28" ht="18" customHeight="1">
      <c r="A38" s="675"/>
      <c r="B38" s="675"/>
      <c r="C38" s="675"/>
      <c r="D38" s="701" t="s">
        <v>450</v>
      </c>
      <c r="E38" s="718">
        <v>10</v>
      </c>
      <c r="F38" s="719" t="s">
        <v>92</v>
      </c>
      <c r="G38" s="606"/>
      <c r="H38" s="716">
        <v>100</v>
      </c>
      <c r="I38" s="671" t="s">
        <v>108</v>
      </c>
      <c r="J38" s="696"/>
      <c r="K38" s="696"/>
      <c r="L38" s="695"/>
      <c r="M38" s="695"/>
      <c r="N38" s="695"/>
      <c r="R38" s="706"/>
      <c r="S38" s="716"/>
    </row>
    <row r="39" spans="1:28" ht="18" customHeight="1">
      <c r="B39" s="1126" t="s">
        <v>99</v>
      </c>
      <c r="C39" s="1126"/>
      <c r="D39" s="702">
        <v>1.6</v>
      </c>
      <c r="E39" s="706" t="s">
        <v>105</v>
      </c>
      <c r="F39" s="720">
        <v>80</v>
      </c>
      <c r="G39" s="606"/>
      <c r="H39" s="716"/>
      <c r="J39" s="695"/>
      <c r="K39" s="695"/>
      <c r="L39" s="695"/>
      <c r="M39" s="695"/>
      <c r="N39" s="695"/>
      <c r="R39" s="706"/>
      <c r="S39" s="716"/>
    </row>
    <row r="40" spans="1:28" ht="18" customHeight="1">
      <c r="D40" s="695"/>
      <c r="F40" s="701"/>
      <c r="G40" s="703"/>
      <c r="H40" s="695"/>
      <c r="I40" s="695"/>
      <c r="J40" s="695"/>
      <c r="K40" s="695"/>
      <c r="R40" s="606"/>
      <c r="S40" s="716"/>
    </row>
    <row r="41" spans="1:28" ht="18" customHeight="1">
      <c r="A41" s="671"/>
      <c r="B41" s="671"/>
      <c r="C41" s="671"/>
      <c r="G41" s="705" t="s">
        <v>360</v>
      </c>
      <c r="H41" s="684" t="s">
        <v>30</v>
      </c>
      <c r="I41" s="684" t="s">
        <v>21</v>
      </c>
      <c r="J41" s="684" t="s">
        <v>34</v>
      </c>
      <c r="R41" s="606"/>
      <c r="S41" s="716"/>
    </row>
    <row r="42" spans="1:28" s="595" customFormat="1" ht="18" customHeight="1">
      <c r="G42" s="707" t="s">
        <v>3208</v>
      </c>
      <c r="H42" s="708" t="s">
        <v>650</v>
      </c>
      <c r="I42" s="708" t="s">
        <v>51</v>
      </c>
      <c r="J42" s="686" t="s">
        <v>103</v>
      </c>
      <c r="K42" s="671"/>
    </row>
    <row r="43" spans="1:28" s="595" customFormat="1" ht="18" customHeight="1">
      <c r="G43" s="721">
        <f>E18</f>
        <v>6</v>
      </c>
      <c r="H43" s="710">
        <f>F18</f>
        <v>13.47998632</v>
      </c>
      <c r="I43" s="722">
        <f>G18</f>
        <v>5.89459</v>
      </c>
      <c r="J43" s="712">
        <f>+((1+$D$39*LOG($E$38))*((H43^0.8)+(8/3)*H43^0.5))*(4/3)*$F$39/100</f>
        <v>49.373346878005584</v>
      </c>
      <c r="K43" s="689"/>
    </row>
    <row r="44" spans="1:28" s="595" customFormat="1" ht="18" customHeight="1">
      <c r="D44" s="723"/>
      <c r="E44" s="723"/>
      <c r="F44" s="723"/>
      <c r="G44" s="724"/>
      <c r="H44" s="725"/>
      <c r="I44" s="689"/>
      <c r="K44" s="689"/>
      <c r="O44" s="671"/>
      <c r="P44" s="726"/>
    </row>
    <row r="45" spans="1:28" s="595" customFormat="1" ht="18" customHeight="1">
      <c r="A45" s="1136" t="s">
        <v>65</v>
      </c>
      <c r="B45" s="1136"/>
      <c r="C45" s="1136"/>
      <c r="D45" s="1136"/>
      <c r="E45" s="1136"/>
      <c r="F45" s="1136"/>
      <c r="G45" s="1136"/>
      <c r="H45" s="1136"/>
      <c r="I45" s="1136"/>
      <c r="J45" s="1136"/>
      <c r="K45" s="1136"/>
      <c r="L45" s="1136"/>
      <c r="M45" s="1136"/>
      <c r="O45" s="671"/>
      <c r="P45" s="726"/>
    </row>
    <row r="46" spans="1:28" s="595" customFormat="1">
      <c r="A46" s="690"/>
      <c r="B46" s="690"/>
      <c r="C46" s="690"/>
      <c r="D46" s="695"/>
      <c r="E46" s="1092"/>
      <c r="F46" s="1092"/>
      <c r="G46" s="1092"/>
      <c r="H46" s="1092"/>
      <c r="I46" s="694"/>
      <c r="J46" s="727"/>
      <c r="K46" s="694"/>
      <c r="L46" s="726"/>
      <c r="M46" s="726"/>
    </row>
    <row r="47" spans="1:28" s="595" customFormat="1" ht="31.5">
      <c r="F47" s="661" t="str">
        <f>+G42</f>
        <v>B.V</v>
      </c>
      <c r="G47" s="630" t="s">
        <v>109</v>
      </c>
      <c r="H47" s="630" t="s">
        <v>110</v>
      </c>
      <c r="I47" s="662" t="s">
        <v>111</v>
      </c>
      <c r="J47" s="662" t="s">
        <v>112</v>
      </c>
      <c r="K47" s="671"/>
      <c r="L47" s="726"/>
      <c r="M47" s="726"/>
    </row>
    <row r="48" spans="1:28" s="595" customFormat="1" ht="18" customHeight="1">
      <c r="F48" s="728">
        <f>E18</f>
        <v>6</v>
      </c>
      <c r="G48" s="712">
        <f>+K18</f>
        <v>53.69289613974869</v>
      </c>
      <c r="H48" s="712">
        <f>K32</f>
        <v>41.3643949996831</v>
      </c>
      <c r="I48" s="729">
        <f>J43</f>
        <v>49.373346878005584</v>
      </c>
      <c r="J48" s="730">
        <f>+AVERAGE(G48:I48)</f>
        <v>48.143546005812453</v>
      </c>
      <c r="K48" s="671"/>
      <c r="L48" s="726"/>
      <c r="M48" s="726"/>
    </row>
    <row r="49" spans="1:21">
      <c r="A49" s="731"/>
      <c r="B49" s="731"/>
      <c r="C49" s="731"/>
      <c r="D49" s="732"/>
      <c r="E49" s="595"/>
      <c r="F49" s="733"/>
      <c r="G49" s="694"/>
      <c r="H49" s="694"/>
      <c r="I49" s="694"/>
      <c r="J49" s="727"/>
      <c r="K49" s="694"/>
      <c r="L49" s="674"/>
      <c r="M49" s="674"/>
      <c r="N49" s="674"/>
      <c r="O49" s="674"/>
      <c r="P49" s="674"/>
    </row>
    <row r="50" spans="1:21">
      <c r="A50" s="1110" t="s">
        <v>70</v>
      </c>
      <c r="B50" s="1110"/>
      <c r="C50" s="1110"/>
      <c r="D50" s="1110"/>
      <c r="E50" s="1110"/>
      <c r="F50" s="1110"/>
      <c r="G50" s="1110"/>
      <c r="H50" s="1110"/>
      <c r="I50" s="1110"/>
      <c r="J50" s="1110"/>
      <c r="K50" s="1110"/>
      <c r="L50" s="1110"/>
      <c r="M50" s="1110"/>
      <c r="N50" s="674"/>
      <c r="O50" s="674"/>
      <c r="P50" s="674"/>
    </row>
    <row r="51" spans="1:21" ht="18" customHeight="1">
      <c r="A51" s="717"/>
      <c r="B51" s="717"/>
      <c r="C51" s="717"/>
      <c r="D51" s="717"/>
      <c r="E51" s="717"/>
      <c r="F51" s="717"/>
      <c r="G51" s="717"/>
      <c r="H51" s="717"/>
      <c r="I51" s="694"/>
      <c r="J51" s="727"/>
      <c r="K51" s="694"/>
      <c r="L51" s="695"/>
      <c r="M51" s="695"/>
      <c r="N51" s="595"/>
      <c r="O51" s="595"/>
    </row>
    <row r="52" spans="1:21">
      <c r="A52" s="1093" t="s">
        <v>71</v>
      </c>
      <c r="B52" s="1093"/>
      <c r="C52" s="1093"/>
      <c r="D52" s="1093"/>
      <c r="E52" s="1093"/>
      <c r="F52" s="1093"/>
      <c r="G52" s="1093"/>
      <c r="H52" s="1093"/>
      <c r="I52" s="1093"/>
      <c r="J52" s="1093"/>
      <c r="K52" s="1093"/>
      <c r="L52" s="1093"/>
      <c r="M52" s="1093"/>
    </row>
    <row r="53" spans="1:21">
      <c r="D53" s="734"/>
      <c r="E53" s="695"/>
      <c r="F53" s="695"/>
      <c r="G53" s="695"/>
      <c r="H53" s="695"/>
      <c r="I53" s="695"/>
      <c r="J53" s="695"/>
      <c r="L53" s="674"/>
      <c r="M53" s="674"/>
      <c r="N53" s="566"/>
    </row>
    <row r="54" spans="1:21">
      <c r="B54" s="705" t="str">
        <f>E16</f>
        <v>N°</v>
      </c>
      <c r="C54" s="735" t="s">
        <v>61</v>
      </c>
      <c r="D54" s="1128" t="s">
        <v>72</v>
      </c>
      <c r="E54" s="1129"/>
      <c r="F54" s="1130"/>
      <c r="G54" s="736" t="s">
        <v>73</v>
      </c>
      <c r="H54" s="1134" t="s">
        <v>332</v>
      </c>
      <c r="I54" s="1104" t="s">
        <v>72</v>
      </c>
      <c r="J54" s="1105"/>
      <c r="K54" s="1106"/>
      <c r="L54" s="634" t="s">
        <v>73</v>
      </c>
      <c r="N54" s="566"/>
    </row>
    <row r="55" spans="1:21" s="566" customFormat="1" ht="21.95" customHeight="1">
      <c r="B55" s="707" t="str">
        <f>E17</f>
        <v>B.V</v>
      </c>
      <c r="C55" s="737" t="s">
        <v>58</v>
      </c>
      <c r="D55" s="1131" t="s">
        <v>74</v>
      </c>
      <c r="E55" s="1132"/>
      <c r="F55" s="1133"/>
      <c r="G55" s="738" t="s">
        <v>113</v>
      </c>
      <c r="H55" s="1135"/>
      <c r="I55" s="1101" t="s">
        <v>336</v>
      </c>
      <c r="J55" s="1102"/>
      <c r="K55" s="1103"/>
      <c r="L55" s="636" t="s">
        <v>113</v>
      </c>
      <c r="N55" s="561"/>
      <c r="O55" s="561" t="s">
        <v>76</v>
      </c>
      <c r="P55" s="561" t="s">
        <v>77</v>
      </c>
      <c r="S55" s="561"/>
      <c r="T55" s="561"/>
    </row>
    <row r="56" spans="1:21" s="566" customFormat="1" ht="21.95" customHeight="1">
      <c r="B56" s="739">
        <f>E18</f>
        <v>6</v>
      </c>
      <c r="C56" s="740">
        <f>+J48</f>
        <v>48.143546005812453</v>
      </c>
      <c r="D56" s="640">
        <v>1</v>
      </c>
      <c r="E56" s="640" t="s">
        <v>78</v>
      </c>
      <c r="F56" s="640">
        <v>1000</v>
      </c>
      <c r="G56" s="646">
        <f>(D56*0.88*1000*2.8*(F56/1000/2)*(F56/1000)^1.5)/1000</f>
        <v>1.232</v>
      </c>
      <c r="H56" s="741" t="s">
        <v>495</v>
      </c>
      <c r="I56" s="643" t="s">
        <v>3321</v>
      </c>
      <c r="J56" s="644">
        <v>2.5</v>
      </c>
      <c r="K56" s="644">
        <v>2.5</v>
      </c>
      <c r="L56" s="641">
        <f>O56*1.5*J56*K56^(4/3)</f>
        <v>50.895330311154495</v>
      </c>
      <c r="N56" s="645"/>
      <c r="O56" s="566">
        <v>4</v>
      </c>
      <c r="P56" s="566" t="str">
        <f>+IF(C56&gt;L56,"changer","bon")</f>
        <v>bon</v>
      </c>
      <c r="R56" s="645"/>
    </row>
    <row r="57" spans="1:21" s="566" customFormat="1" ht="21.95" customHeight="1">
      <c r="A57" s="690"/>
      <c r="B57" s="690"/>
      <c r="C57" s="690"/>
      <c r="D57" s="690"/>
      <c r="E57" s="671"/>
      <c r="F57" s="671"/>
      <c r="G57" s="671"/>
      <c r="H57" s="671"/>
      <c r="I57" s="671"/>
      <c r="J57" s="671"/>
      <c r="K57" s="671"/>
      <c r="L57" s="671"/>
      <c r="M57" s="671"/>
      <c r="O57" s="671"/>
      <c r="P57" s="671"/>
      <c r="Q57" s="645"/>
      <c r="U57" s="645"/>
    </row>
    <row r="58" spans="1:21">
      <c r="D58" s="690"/>
      <c r="N58" s="566"/>
    </row>
    <row r="59" spans="1:21">
      <c r="D59" s="690"/>
    </row>
  </sheetData>
  <sheetProtection selectLockedCells="1" selectUnlockedCells="1"/>
  <mergeCells count="33">
    <mergeCell ref="A45:M45"/>
    <mergeCell ref="A50:M50"/>
    <mergeCell ref="A52:M52"/>
    <mergeCell ref="A24:C24"/>
    <mergeCell ref="E46:F46"/>
    <mergeCell ref="G46:H46"/>
    <mergeCell ref="A26:M26"/>
    <mergeCell ref="A34:M34"/>
    <mergeCell ref="B39:C39"/>
    <mergeCell ref="D54:F54"/>
    <mergeCell ref="D55:F55"/>
    <mergeCell ref="H54:H55"/>
    <mergeCell ref="I54:K54"/>
    <mergeCell ref="I55:K55"/>
    <mergeCell ref="A9:M9"/>
    <mergeCell ref="A11:E11"/>
    <mergeCell ref="A12:E12"/>
    <mergeCell ref="H16:H17"/>
    <mergeCell ref="I37:J37"/>
    <mergeCell ref="A14:E14"/>
    <mergeCell ref="J16:J17"/>
    <mergeCell ref="A13:E13"/>
    <mergeCell ref="I16:I17"/>
    <mergeCell ref="A21:K21"/>
    <mergeCell ref="E23:G23"/>
    <mergeCell ref="A20:M20"/>
    <mergeCell ref="A22:D22"/>
    <mergeCell ref="A23:D23"/>
    <mergeCell ref="A1:M1"/>
    <mergeCell ref="A2:M2"/>
    <mergeCell ref="A5:M5"/>
    <mergeCell ref="A3:M3"/>
    <mergeCell ref="A7:M7"/>
  </mergeCells>
  <phoneticPr fontId="58" type="noConversion"/>
  <conditionalFormatting sqref="P56 T56 S57 W57">
    <cfRule type="expression" dxfId="0" priority="4" stopIfTrue="1">
      <formula>"changer"</formula>
    </cfRule>
  </conditionalFormatting>
  <printOptions horizontalCentered="1"/>
  <pageMargins left="0.27559055118110237" right="0.19685039370078741" top="0.35433070866141736" bottom="0.35433070866141736" header="0.51181102362204722" footer="0.51181102362204722"/>
  <pageSetup paperSize="9" scale="59" firstPageNumber="0" orientation="portrait" r:id="rId1"/>
  <headerFooter alignWithMargins="0"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8">
    <tabColor rgb="FFFF0000"/>
  </sheetPr>
  <dimension ref="A1:BM61"/>
  <sheetViews>
    <sheetView view="pageBreakPreview" topLeftCell="A44" zoomScale="85" zoomScaleNormal="75" zoomScaleSheetLayoutView="85" workbookViewId="0">
      <selection activeCell="P26" sqref="P26:V26"/>
    </sheetView>
  </sheetViews>
  <sheetFormatPr baseColWidth="10" defaultColWidth="9.7109375" defaultRowHeight="12.75"/>
  <cols>
    <col min="1" max="1" width="2.140625" style="306" customWidth="1"/>
    <col min="2" max="2" width="12" style="306" customWidth="1"/>
    <col min="3" max="3" width="12.42578125" style="306" bestFit="1" customWidth="1"/>
    <col min="4" max="4" width="8.42578125" style="306" bestFit="1" customWidth="1"/>
    <col min="5" max="5" width="16.42578125" style="306" customWidth="1"/>
    <col min="6" max="6" width="12.28515625" style="306" bestFit="1" customWidth="1"/>
    <col min="7" max="7" width="11" style="306" bestFit="1" customWidth="1"/>
    <col min="8" max="8" width="7.7109375" style="306" bestFit="1" customWidth="1"/>
    <col min="9" max="9" width="12.7109375" style="307" customWidth="1"/>
    <col min="10" max="10" width="11.28515625" style="306" bestFit="1" customWidth="1"/>
    <col min="11" max="11" width="14.7109375" style="307" customWidth="1"/>
    <col min="12" max="12" width="11.7109375" style="306" customWidth="1"/>
    <col min="13" max="13" width="13.28515625" style="306" customWidth="1"/>
    <col min="14" max="14" width="16.5703125" style="306" bestFit="1" customWidth="1"/>
    <col min="15" max="15" width="11.42578125" style="306" bestFit="1" customWidth="1"/>
    <col min="16" max="16" width="12.85546875" style="306" customWidth="1"/>
    <col min="17" max="17" width="11.28515625" style="306" bestFit="1" customWidth="1"/>
    <col min="18" max="18" width="10.85546875" style="306" bestFit="1" customWidth="1"/>
    <col min="19" max="19" width="20.7109375" style="306" customWidth="1"/>
    <col min="20" max="20" width="17.28515625" style="306" bestFit="1" customWidth="1"/>
    <col min="21" max="21" width="10.42578125" style="306" customWidth="1"/>
    <col min="22" max="23" width="9.7109375" style="306"/>
    <col min="24" max="26" width="9.7109375" style="306" customWidth="1"/>
    <col min="27" max="27" width="11.5703125" style="306" customWidth="1"/>
    <col min="28" max="30" width="9.7109375" style="306" customWidth="1"/>
    <col min="31" max="31" width="16.140625" style="306" customWidth="1"/>
    <col min="32" max="36" width="9.7109375" style="306" customWidth="1"/>
    <col min="37" max="16384" width="9.7109375" style="306"/>
  </cols>
  <sheetData>
    <row r="1" spans="1:65" s="305" customFormat="1" ht="15.75">
      <c r="A1" s="304"/>
      <c r="B1" s="195" t="str">
        <f>'hydro&lt;1km2'!A1</f>
        <v>ETUDES DE CONSTRUCTION DE LA PISTE RELIANT DOUAR TIMITAR AU DOUAR LAMSAREH 
A LA COMMUNE OULED ALI YOUSSEF 
PROVINCE DE BOULEMANE</v>
      </c>
      <c r="C1" s="354"/>
      <c r="D1" s="354"/>
      <c r="E1" s="354"/>
      <c r="F1" s="195"/>
      <c r="G1" s="195"/>
      <c r="H1" s="195"/>
      <c r="I1" s="195"/>
      <c r="J1" s="304"/>
      <c r="K1" s="331"/>
      <c r="V1" s="307"/>
    </row>
    <row r="2" spans="1:65" s="305" customFormat="1" ht="15.75">
      <c r="A2" s="304"/>
      <c r="B2" s="195" t="e">
        <f>'hydro&lt;1km2'!#REF!</f>
        <v>#REF!</v>
      </c>
      <c r="C2" s="195"/>
      <c r="D2" s="195"/>
      <c r="E2" s="195"/>
      <c r="F2" s="195"/>
      <c r="G2" s="195"/>
      <c r="H2" s="195"/>
      <c r="I2" s="195"/>
      <c r="J2" s="304"/>
      <c r="K2" s="331"/>
      <c r="V2" s="307"/>
    </row>
    <row r="3" spans="1:65" s="305" customFormat="1" ht="15.75">
      <c r="A3" s="304"/>
      <c r="B3" s="1156" t="e">
        <f>_xlfn.SINGLE('hydro&lt;1km2'!#REF!)</f>
        <v>#REF!</v>
      </c>
      <c r="C3" s="1156"/>
      <c r="D3" s="1156"/>
      <c r="E3" s="1156"/>
      <c r="F3" s="1156"/>
      <c r="G3" s="1156"/>
      <c r="H3" s="1156"/>
      <c r="I3" s="1156"/>
      <c r="J3" s="306"/>
      <c r="K3" s="331"/>
      <c r="V3" s="307"/>
    </row>
    <row r="4" spans="1:65" s="305" customFormat="1" ht="15">
      <c r="A4" s="1157"/>
      <c r="B4" s="1158"/>
      <c r="C4" s="1158"/>
      <c r="D4" s="1158"/>
      <c r="E4" s="1158"/>
      <c r="F4" s="1158"/>
      <c r="G4" s="1158"/>
      <c r="H4" s="1158"/>
      <c r="I4" s="1158"/>
      <c r="J4" s="1158"/>
      <c r="K4" s="331"/>
      <c r="V4" s="307"/>
    </row>
    <row r="5" spans="1:65" ht="21.75" customHeight="1">
      <c r="A5" s="1159" t="s">
        <v>620</v>
      </c>
      <c r="B5" s="1159"/>
      <c r="C5" s="1159"/>
      <c r="D5" s="1159"/>
      <c r="E5" s="1159"/>
      <c r="F5" s="1159"/>
      <c r="G5" s="1159"/>
      <c r="H5" s="1159"/>
      <c r="I5" s="1159"/>
      <c r="J5" s="1159"/>
      <c r="K5" s="1159"/>
      <c r="L5" s="1159"/>
      <c r="M5" s="1159"/>
      <c r="N5" s="1159"/>
      <c r="O5" s="1159"/>
      <c r="P5" s="1159"/>
      <c r="Q5" s="1159"/>
      <c r="R5" s="1159"/>
      <c r="S5" s="1159"/>
      <c r="T5" s="364"/>
      <c r="U5" s="364"/>
      <c r="V5" s="307"/>
    </row>
    <row r="6" spans="1:65" ht="10.5" customHeight="1">
      <c r="I6" s="332"/>
      <c r="V6" s="307"/>
    </row>
    <row r="7" spans="1:65" s="309" customFormat="1" ht="26.25" customHeight="1">
      <c r="A7" s="1167" t="s">
        <v>160</v>
      </c>
      <c r="B7" s="1167"/>
      <c r="C7" s="1167"/>
      <c r="D7" s="1167"/>
      <c r="E7" s="1167"/>
      <c r="F7" s="1167"/>
      <c r="G7" s="1167"/>
      <c r="H7" s="1167"/>
      <c r="I7" s="1167"/>
      <c r="J7" s="1167"/>
      <c r="K7" s="1167"/>
      <c r="L7" s="1167"/>
      <c r="M7" s="1167"/>
      <c r="N7" s="1167"/>
      <c r="O7" s="1167"/>
      <c r="P7" s="1167"/>
      <c r="Q7" s="1167"/>
      <c r="R7" s="1167"/>
      <c r="S7" s="1167"/>
      <c r="T7" s="308"/>
      <c r="U7" s="308"/>
      <c r="V7" s="310"/>
      <c r="W7" s="310"/>
      <c r="Y7" s="311"/>
    </row>
    <row r="8" spans="1:65" s="309" customFormat="1" ht="20.25" customHeight="1" thickBot="1">
      <c r="A8" s="308"/>
      <c r="B8" s="308"/>
      <c r="C8" s="308"/>
      <c r="D8" s="308"/>
      <c r="E8" s="308"/>
      <c r="F8" s="308"/>
      <c r="G8" s="308"/>
      <c r="H8" s="308"/>
      <c r="I8" s="333"/>
      <c r="J8" s="308"/>
      <c r="K8" s="333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10"/>
      <c r="W8" s="310"/>
      <c r="Y8" s="311"/>
    </row>
    <row r="9" spans="1:65" s="309" customFormat="1" ht="14.25" thickTop="1" thickBot="1">
      <c r="C9" s="306"/>
      <c r="D9" s="306"/>
      <c r="F9" s="1164" t="s">
        <v>161</v>
      </c>
      <c r="G9" s="1165"/>
      <c r="H9" s="1165"/>
      <c r="I9" s="1166"/>
      <c r="J9" s="1174" t="s">
        <v>162</v>
      </c>
      <c r="K9" s="1175"/>
      <c r="L9" s="1175"/>
      <c r="M9" s="1176"/>
      <c r="V9" s="311"/>
      <c r="Y9" s="312">
        <v>3.21</v>
      </c>
      <c r="Z9" s="313">
        <v>0.8</v>
      </c>
      <c r="AA9" s="313">
        <v>0.2</v>
      </c>
      <c r="AB9" s="314"/>
      <c r="AC9" s="313">
        <f>(AA9+0.2)*Y9*0.1</f>
        <v>0.12840000000000001</v>
      </c>
      <c r="AD9" s="313">
        <f>AA9*Z9*Y9</f>
        <v>0.51360000000000006</v>
      </c>
      <c r="AE9" s="315"/>
      <c r="AF9" s="312">
        <v>2.5</v>
      </c>
      <c r="AG9" s="312">
        <v>0.8</v>
      </c>
      <c r="AH9" s="312">
        <v>0.2</v>
      </c>
      <c r="AI9" s="314"/>
      <c r="AJ9" s="313">
        <f>(AH9+0.2)*AF9*0.1</f>
        <v>0.1</v>
      </c>
      <c r="AK9" s="313">
        <f>AH9*AG9*AF9</f>
        <v>0.40000000000000008</v>
      </c>
      <c r="AM9" s="312">
        <v>12.91</v>
      </c>
      <c r="AN9" s="312">
        <v>0.8</v>
      </c>
      <c r="AO9" s="312">
        <v>0.2</v>
      </c>
      <c r="AP9" s="314"/>
      <c r="AQ9" s="313">
        <f>(AO9+0.2)*AM9*0.1</f>
        <v>0.51640000000000008</v>
      </c>
      <c r="AR9" s="313">
        <f>AO9*AN9*AM9</f>
        <v>2.0656000000000003</v>
      </c>
      <c r="AT9" s="312">
        <v>2.5</v>
      </c>
      <c r="AU9" s="313">
        <v>0.8</v>
      </c>
      <c r="AV9" s="313">
        <v>0.2</v>
      </c>
      <c r="AW9" s="314"/>
      <c r="AX9" s="313">
        <f>(AV9+0.2)*AT9*0.1</f>
        <v>0.1</v>
      </c>
      <c r="AY9" s="313">
        <f>AV9*AU9*AT9</f>
        <v>0.40000000000000008</v>
      </c>
      <c r="BA9" s="312">
        <v>5.9</v>
      </c>
      <c r="BB9" s="313">
        <v>0.8</v>
      </c>
      <c r="BC9" s="313">
        <v>0.2</v>
      </c>
      <c r="BD9" s="314"/>
      <c r="BE9" s="313">
        <f>(BC9+0.2)*BA9*0.1</f>
        <v>0.23600000000000004</v>
      </c>
      <c r="BF9" s="313">
        <f>BC9*BB9*BA9</f>
        <v>0.94400000000000028</v>
      </c>
      <c r="BH9" s="312">
        <v>8.91</v>
      </c>
      <c r="BI9" s="313">
        <v>0.8</v>
      </c>
      <c r="BJ9" s="313">
        <v>0.2</v>
      </c>
      <c r="BK9" s="314"/>
      <c r="BL9" s="313">
        <f>(BJ9+0.2)*BH9*0.1</f>
        <v>0.35640000000000005</v>
      </c>
      <c r="BM9" s="313">
        <f>BJ9*BI9*BH9</f>
        <v>1.4256000000000002</v>
      </c>
    </row>
    <row r="10" spans="1:65" s="309" customFormat="1" ht="23.25" customHeight="1" thickTop="1">
      <c r="C10" s="1147" t="s">
        <v>120</v>
      </c>
      <c r="D10" s="1148"/>
      <c r="E10" s="1149"/>
      <c r="F10" s="316" t="s">
        <v>134</v>
      </c>
      <c r="G10" s="317" t="s">
        <v>134</v>
      </c>
      <c r="H10" s="317" t="s">
        <v>135</v>
      </c>
      <c r="I10" s="318" t="s">
        <v>136</v>
      </c>
      <c r="J10" s="316" t="s">
        <v>134</v>
      </c>
      <c r="K10" s="317" t="s">
        <v>134</v>
      </c>
      <c r="L10" s="317" t="s">
        <v>135</v>
      </c>
      <c r="M10" s="318" t="s">
        <v>136</v>
      </c>
      <c r="U10" s="399" t="s">
        <v>425</v>
      </c>
      <c r="V10" s="400">
        <f>F13+J13</f>
        <v>0.9</v>
      </c>
      <c r="W10" s="400">
        <f>G13+K13</f>
        <v>3.85</v>
      </c>
      <c r="X10" s="400">
        <f>H13+L13</f>
        <v>295</v>
      </c>
      <c r="Y10" s="314" t="s">
        <v>163</v>
      </c>
      <c r="Z10" s="314"/>
      <c r="AA10" s="314"/>
      <c r="AB10" s="319"/>
      <c r="AC10" s="319"/>
      <c r="AD10" s="314"/>
      <c r="AF10" s="314" t="s">
        <v>163</v>
      </c>
      <c r="AG10" s="314"/>
      <c r="AH10" s="314"/>
      <c r="AI10" s="319"/>
      <c r="AJ10" s="319"/>
      <c r="AK10" s="314"/>
      <c r="AM10" s="314" t="s">
        <v>163</v>
      </c>
      <c r="AN10" s="314"/>
      <c r="AO10" s="314"/>
      <c r="AP10" s="319"/>
      <c r="AQ10" s="319"/>
      <c r="AR10" s="314"/>
      <c r="AT10" s="314" t="s">
        <v>163</v>
      </c>
      <c r="AU10" s="314"/>
      <c r="AV10" s="314"/>
      <c r="AW10" s="319"/>
      <c r="AX10" s="319"/>
      <c r="AY10" s="314"/>
      <c r="BA10" s="314" t="s">
        <v>163</v>
      </c>
      <c r="BB10" s="314"/>
      <c r="BC10" s="314"/>
      <c r="BD10" s="319"/>
      <c r="BE10" s="319"/>
      <c r="BF10" s="314"/>
      <c r="BH10" s="314" t="s">
        <v>163</v>
      </c>
      <c r="BI10" s="314"/>
      <c r="BJ10" s="314"/>
      <c r="BK10" s="319"/>
      <c r="BL10" s="319"/>
      <c r="BM10" s="314"/>
    </row>
    <row r="11" spans="1:65" s="309" customFormat="1" ht="23.25" customHeight="1" thickBot="1">
      <c r="C11" s="1150"/>
      <c r="D11" s="1151"/>
      <c r="E11" s="1152"/>
      <c r="F11" s="320" t="s">
        <v>23</v>
      </c>
      <c r="G11" s="321" t="s">
        <v>22</v>
      </c>
      <c r="H11" s="321" t="s">
        <v>144</v>
      </c>
      <c r="I11" s="322" t="s">
        <v>164</v>
      </c>
      <c r="J11" s="320" t="s">
        <v>23</v>
      </c>
      <c r="K11" s="321" t="s">
        <v>22</v>
      </c>
      <c r="L11" s="321" t="s">
        <v>144</v>
      </c>
      <c r="M11" s="322" t="s">
        <v>164</v>
      </c>
      <c r="U11" s="399" t="s">
        <v>426</v>
      </c>
      <c r="V11" s="400">
        <f>F15+J14</f>
        <v>0.85</v>
      </c>
      <c r="W11" s="400">
        <f>G15+K14</f>
        <v>3.4</v>
      </c>
      <c r="X11" s="400">
        <f>H15+L14</f>
        <v>210</v>
      </c>
      <c r="Y11" s="319" t="s">
        <v>155</v>
      </c>
      <c r="Z11" s="319" t="s">
        <v>165</v>
      </c>
      <c r="AA11" s="319" t="s">
        <v>166</v>
      </c>
      <c r="AB11" s="319" t="s">
        <v>125</v>
      </c>
      <c r="AC11" s="319" t="s">
        <v>157</v>
      </c>
      <c r="AD11" s="319" t="s">
        <v>158</v>
      </c>
      <c r="AE11" s="323"/>
      <c r="AF11" s="319" t="s">
        <v>155</v>
      </c>
      <c r="AG11" s="319" t="s">
        <v>165</v>
      </c>
      <c r="AH11" s="319" t="s">
        <v>166</v>
      </c>
      <c r="AI11" s="319" t="s">
        <v>125</v>
      </c>
      <c r="AJ11" s="319" t="s">
        <v>157</v>
      </c>
      <c r="AK11" s="319" t="s">
        <v>158</v>
      </c>
      <c r="AM11" s="319" t="s">
        <v>155</v>
      </c>
      <c r="AN11" s="319" t="s">
        <v>165</v>
      </c>
      <c r="AO11" s="319" t="s">
        <v>166</v>
      </c>
      <c r="AP11" s="319" t="s">
        <v>125</v>
      </c>
      <c r="AQ11" s="319" t="s">
        <v>157</v>
      </c>
      <c r="AR11" s="319" t="s">
        <v>158</v>
      </c>
      <c r="AT11" s="319" t="s">
        <v>155</v>
      </c>
      <c r="AU11" s="319" t="s">
        <v>165</v>
      </c>
      <c r="AV11" s="319" t="s">
        <v>166</v>
      </c>
      <c r="AW11" s="319" t="s">
        <v>125</v>
      </c>
      <c r="AX11" s="319" t="s">
        <v>157</v>
      </c>
      <c r="AY11" s="319" t="s">
        <v>158</v>
      </c>
      <c r="BA11" s="319" t="s">
        <v>155</v>
      </c>
      <c r="BB11" s="319" t="s">
        <v>165</v>
      </c>
      <c r="BC11" s="319" t="s">
        <v>166</v>
      </c>
      <c r="BD11" s="319" t="s">
        <v>125</v>
      </c>
      <c r="BE11" s="319" t="s">
        <v>157</v>
      </c>
      <c r="BF11" s="319" t="s">
        <v>158</v>
      </c>
      <c r="BH11" s="319" t="s">
        <v>155</v>
      </c>
      <c r="BI11" s="319" t="s">
        <v>165</v>
      </c>
      <c r="BJ11" s="319" t="s">
        <v>166</v>
      </c>
      <c r="BK11" s="319" t="s">
        <v>125</v>
      </c>
      <c r="BL11" s="319" t="s">
        <v>157</v>
      </c>
      <c r="BM11" s="319" t="s">
        <v>158</v>
      </c>
    </row>
    <row r="12" spans="1:65" s="309" customFormat="1" ht="23.25" hidden="1" customHeight="1" thickTop="1">
      <c r="C12" s="1168" t="s">
        <v>167</v>
      </c>
      <c r="D12" s="1169"/>
      <c r="E12" s="1170"/>
      <c r="F12" s="324">
        <v>0.22</v>
      </c>
      <c r="G12" s="325">
        <v>1.25</v>
      </c>
      <c r="H12" s="326">
        <v>105</v>
      </c>
      <c r="I12" s="334">
        <v>3</v>
      </c>
      <c r="J12" s="324">
        <v>0.25</v>
      </c>
      <c r="K12" s="335">
        <v>1.2</v>
      </c>
      <c r="L12" s="326">
        <v>96</v>
      </c>
      <c r="M12" s="327">
        <v>6</v>
      </c>
      <c r="V12" s="400"/>
      <c r="W12" s="400"/>
      <c r="X12" s="400"/>
      <c r="Y12" s="313" t="e">
        <f>#REF!</f>
        <v>#REF!</v>
      </c>
      <c r="Z12" s="313" t="e">
        <f>#REF!+#REF!+0.2</f>
        <v>#REF!</v>
      </c>
      <c r="AA12" s="314">
        <v>0.8</v>
      </c>
      <c r="AB12" s="313">
        <v>0.2</v>
      </c>
      <c r="AC12" s="313">
        <v>0</v>
      </c>
      <c r="AD12" s="313" t="e">
        <f>Y12*AB12*(Z12+AA12)/2*2</f>
        <v>#REF!</v>
      </c>
      <c r="AE12" s="315"/>
      <c r="AF12" s="312">
        <v>2.3199999999999998</v>
      </c>
      <c r="AG12" s="312">
        <f>1.5+0.2+0.2</f>
        <v>1.9</v>
      </c>
      <c r="AH12" s="328">
        <v>0.8</v>
      </c>
      <c r="AI12" s="312">
        <v>0.2</v>
      </c>
      <c r="AJ12" s="313">
        <v>0</v>
      </c>
      <c r="AK12" s="313">
        <f>AF12*AI12*(AG12+AH12)/2*2</f>
        <v>1.2527999999999999</v>
      </c>
      <c r="AM12" s="312">
        <v>5.01</v>
      </c>
      <c r="AN12" s="312" t="e">
        <f>3.25+#REF!+0.2</f>
        <v>#REF!</v>
      </c>
      <c r="AO12" s="328">
        <v>0.8</v>
      </c>
      <c r="AP12" s="312">
        <v>0.2</v>
      </c>
      <c r="AQ12" s="313">
        <v>0</v>
      </c>
      <c r="AR12" s="313" t="e">
        <f>AM12*AP12*(AN12+AO12)/2*2</f>
        <v>#REF!</v>
      </c>
      <c r="AT12" s="313">
        <f>AW57</f>
        <v>0</v>
      </c>
      <c r="AU12" s="313" t="e">
        <f>#REF!+#REF!+0.2</f>
        <v>#REF!</v>
      </c>
      <c r="AV12" s="314">
        <v>0.8</v>
      </c>
      <c r="AW12" s="313">
        <v>0.2</v>
      </c>
      <c r="AX12" s="313">
        <v>0</v>
      </c>
      <c r="AY12" s="313" t="e">
        <f>AT12*AW12*(AU12+AV12)/2*2</f>
        <v>#REF!</v>
      </c>
      <c r="BA12" s="313">
        <f>BD57</f>
        <v>0</v>
      </c>
      <c r="BB12" s="313" t="e">
        <f>#REF!+#REF!+0.2</f>
        <v>#REF!</v>
      </c>
      <c r="BC12" s="314">
        <v>0.8</v>
      </c>
      <c r="BD12" s="313">
        <v>0.2</v>
      </c>
      <c r="BE12" s="313">
        <v>0</v>
      </c>
      <c r="BF12" s="313" t="e">
        <f>BA12*BD12*(BB12+BC12)/2*2</f>
        <v>#REF!</v>
      </c>
      <c r="BH12" s="313">
        <f>BK57</f>
        <v>0</v>
      </c>
      <c r="BI12" s="313" t="e">
        <f>#REF!+#REF!+0.2</f>
        <v>#REF!</v>
      </c>
      <c r="BJ12" s="314">
        <v>0.8</v>
      </c>
      <c r="BK12" s="313">
        <v>0.2</v>
      </c>
      <c r="BL12" s="313">
        <v>0</v>
      </c>
      <c r="BM12" s="313" t="e">
        <f>BH12*BK12*(BI12+BJ12)/2*2</f>
        <v>#REF!</v>
      </c>
    </row>
    <row r="13" spans="1:65" s="309" customFormat="1" ht="23.25" customHeight="1" thickTop="1">
      <c r="C13" s="1160" t="s">
        <v>168</v>
      </c>
      <c r="D13" s="1161"/>
      <c r="E13" s="1162"/>
      <c r="F13" s="336">
        <v>0.55000000000000004</v>
      </c>
      <c r="G13" s="337">
        <v>2.25</v>
      </c>
      <c r="H13" s="338">
        <v>160</v>
      </c>
      <c r="I13" s="339">
        <f>3.35+1.5+0.15</f>
        <v>5</v>
      </c>
      <c r="J13" s="336">
        <v>0.35</v>
      </c>
      <c r="K13" s="337">
        <v>1.6</v>
      </c>
      <c r="L13" s="338">
        <v>135</v>
      </c>
      <c r="M13" s="339">
        <v>4</v>
      </c>
      <c r="U13" s="399" t="s">
        <v>427</v>
      </c>
      <c r="V13" s="400">
        <f>V10+V11</f>
        <v>1.75</v>
      </c>
      <c r="W13" s="400">
        <f>W10+W11</f>
        <v>7.25</v>
      </c>
      <c r="X13" s="400">
        <f>X10+X11</f>
        <v>505</v>
      </c>
      <c r="Y13" s="314" t="s">
        <v>169</v>
      </c>
      <c r="Z13" s="314"/>
      <c r="AA13" s="314"/>
      <c r="AB13" s="314"/>
      <c r="AC13" s="314"/>
      <c r="AD13" s="314"/>
      <c r="AF13" s="314" t="s">
        <v>169</v>
      </c>
      <c r="AG13" s="314"/>
      <c r="AH13" s="314"/>
      <c r="AI13" s="314"/>
      <c r="AJ13" s="314"/>
      <c r="AK13" s="314"/>
      <c r="AM13" s="314" t="s">
        <v>169</v>
      </c>
      <c r="AN13" s="314"/>
      <c r="AO13" s="314"/>
      <c r="AP13" s="314"/>
      <c r="AQ13" s="314"/>
      <c r="AR13" s="314"/>
      <c r="AT13" s="314" t="s">
        <v>169</v>
      </c>
      <c r="AU13" s="314"/>
      <c r="AV13" s="314"/>
      <c r="AW13" s="314"/>
      <c r="AX13" s="314"/>
      <c r="AY13" s="314"/>
      <c r="BA13" s="314" t="s">
        <v>169</v>
      </c>
      <c r="BB13" s="314"/>
      <c r="BC13" s="314"/>
      <c r="BD13" s="314"/>
      <c r="BE13" s="314"/>
      <c r="BF13" s="314"/>
      <c r="BH13" s="314" t="s">
        <v>169</v>
      </c>
      <c r="BI13" s="314"/>
      <c r="BJ13" s="314"/>
      <c r="BK13" s="314"/>
      <c r="BL13" s="314"/>
      <c r="BM13" s="314"/>
    </row>
    <row r="14" spans="1:65" s="309" customFormat="1" ht="23.25" hidden="1" customHeight="1">
      <c r="C14" s="1171" t="s">
        <v>170</v>
      </c>
      <c r="D14" s="1172"/>
      <c r="E14" s="1173"/>
      <c r="F14" s="336">
        <v>0</v>
      </c>
      <c r="G14" s="337">
        <v>0</v>
      </c>
      <c r="H14" s="338">
        <v>0</v>
      </c>
      <c r="I14" s="339">
        <v>0</v>
      </c>
      <c r="J14" s="336">
        <v>0</v>
      </c>
      <c r="K14" s="337">
        <v>0</v>
      </c>
      <c r="L14" s="338">
        <v>0</v>
      </c>
      <c r="M14" s="339">
        <v>0</v>
      </c>
      <c r="V14" s="311"/>
      <c r="Y14" s="319" t="s">
        <v>155</v>
      </c>
      <c r="Z14" s="319" t="s">
        <v>171</v>
      </c>
      <c r="AA14" s="319" t="s">
        <v>172</v>
      </c>
      <c r="AB14" s="319" t="s">
        <v>125</v>
      </c>
      <c r="AC14" s="319" t="s">
        <v>157</v>
      </c>
      <c r="AD14" s="319" t="s">
        <v>158</v>
      </c>
      <c r="AE14" s="323"/>
      <c r="AF14" s="319" t="s">
        <v>155</v>
      </c>
      <c r="AG14" s="319" t="s">
        <v>171</v>
      </c>
      <c r="AH14" s="319" t="s">
        <v>172</v>
      </c>
      <c r="AI14" s="319" t="s">
        <v>125</v>
      </c>
      <c r="AJ14" s="319" t="s">
        <v>157</v>
      </c>
      <c r="AK14" s="319" t="s">
        <v>158</v>
      </c>
      <c r="AM14" s="319" t="s">
        <v>155</v>
      </c>
      <c r="AN14" s="319" t="s">
        <v>171</v>
      </c>
      <c r="AO14" s="319" t="s">
        <v>172</v>
      </c>
      <c r="AP14" s="319" t="s">
        <v>125</v>
      </c>
      <c r="AQ14" s="319" t="s">
        <v>157</v>
      </c>
      <c r="AR14" s="319" t="s">
        <v>158</v>
      </c>
      <c r="AT14" s="319" t="s">
        <v>155</v>
      </c>
      <c r="AU14" s="319" t="s">
        <v>171</v>
      </c>
      <c r="AV14" s="319" t="s">
        <v>172</v>
      </c>
      <c r="AW14" s="319" t="s">
        <v>125</v>
      </c>
      <c r="AX14" s="319" t="s">
        <v>157</v>
      </c>
      <c r="AY14" s="319" t="s">
        <v>158</v>
      </c>
      <c r="BA14" s="319" t="s">
        <v>155</v>
      </c>
      <c r="BB14" s="319" t="s">
        <v>171</v>
      </c>
      <c r="BC14" s="319" t="s">
        <v>172</v>
      </c>
      <c r="BD14" s="319" t="s">
        <v>125</v>
      </c>
      <c r="BE14" s="319" t="s">
        <v>157</v>
      </c>
      <c r="BF14" s="319" t="s">
        <v>158</v>
      </c>
      <c r="BH14" s="319" t="s">
        <v>155</v>
      </c>
      <c r="BI14" s="319" t="s">
        <v>171</v>
      </c>
      <c r="BJ14" s="319" t="s">
        <v>172</v>
      </c>
      <c r="BK14" s="319" t="s">
        <v>125</v>
      </c>
      <c r="BL14" s="319" t="s">
        <v>157</v>
      </c>
      <c r="BM14" s="319" t="s">
        <v>158</v>
      </c>
    </row>
    <row r="15" spans="1:65" s="309" customFormat="1" ht="23.25" customHeight="1" thickBot="1">
      <c r="C15" s="1153" t="s">
        <v>430</v>
      </c>
      <c r="D15" s="1154"/>
      <c r="E15" s="1155"/>
      <c r="F15" s="340">
        <v>0.85</v>
      </c>
      <c r="G15" s="341">
        <v>3.4</v>
      </c>
      <c r="H15" s="342">
        <v>210</v>
      </c>
      <c r="I15" s="343">
        <v>7</v>
      </c>
      <c r="J15" s="340">
        <v>0.65</v>
      </c>
      <c r="K15" s="341">
        <v>2.65</v>
      </c>
      <c r="L15" s="342">
        <v>175</v>
      </c>
      <c r="M15" s="343">
        <v>6</v>
      </c>
      <c r="V15" s="311"/>
      <c r="Y15" s="312">
        <v>2.67</v>
      </c>
      <c r="Z15" s="313" t="e">
        <f>#REF!*#REF!+(#REF!+1)*#REF!</f>
        <v>#REF!</v>
      </c>
      <c r="AA15" s="314">
        <f>Y9</f>
        <v>3.21</v>
      </c>
      <c r="AB15" s="313">
        <v>0.2</v>
      </c>
      <c r="AC15" s="313" t="e">
        <f>Y15*(Z15+AA15)/2*0.1</f>
        <v>#REF!</v>
      </c>
      <c r="AD15" s="313" t="e">
        <f>Y15*AB15*(Z15+AA15)/2</f>
        <v>#REF!</v>
      </c>
      <c r="AE15" s="315"/>
      <c r="AF15" s="312">
        <v>2.2999999999999998</v>
      </c>
      <c r="AG15" s="312">
        <f>1.5+0.2+0.2</f>
        <v>1.9</v>
      </c>
      <c r="AH15" s="328">
        <v>2.5</v>
      </c>
      <c r="AI15" s="312">
        <v>0.2</v>
      </c>
      <c r="AJ15" s="313">
        <f>AF15*(AG15+AH15)/2*0.1</f>
        <v>0.50600000000000001</v>
      </c>
      <c r="AK15" s="313">
        <f>AF15*AI15*(AG15+AH15)/2</f>
        <v>1.012</v>
      </c>
      <c r="AM15" s="312">
        <v>4.92</v>
      </c>
      <c r="AN15" s="312" t="e">
        <f>3.25*3+4*#REF!</f>
        <v>#REF!</v>
      </c>
      <c r="AO15" s="328">
        <f>AM9</f>
        <v>12.91</v>
      </c>
      <c r="AP15" s="312">
        <v>0.2</v>
      </c>
      <c r="AQ15" s="313" t="e">
        <f>AM15*(AN15+AO15)/2*0.1</f>
        <v>#REF!</v>
      </c>
      <c r="AR15" s="313" t="e">
        <f>AM15*AP15*(AN15+AO15)/2</f>
        <v>#REF!</v>
      </c>
      <c r="AT15" s="312">
        <v>2.2999999999999998</v>
      </c>
      <c r="AU15" s="313" t="e">
        <f>#REF!*#REF!+(#REF!+1)*#REF!</f>
        <v>#REF!</v>
      </c>
      <c r="AV15" s="314">
        <f>AT9</f>
        <v>2.5</v>
      </c>
      <c r="AW15" s="313">
        <v>0.2</v>
      </c>
      <c r="AX15" s="313" t="e">
        <f>AT15*(AU15+AV15)/2*0.1</f>
        <v>#REF!</v>
      </c>
      <c r="AY15" s="313" t="e">
        <f>AT15*AW15*(AU15+AV15)/2</f>
        <v>#REF!</v>
      </c>
      <c r="BA15" s="312">
        <v>2.9</v>
      </c>
      <c r="BB15" s="313" t="e">
        <f>#REF!*#REF!+(#REF!+1)*#REF!</f>
        <v>#REF!</v>
      </c>
      <c r="BC15" s="314">
        <f>BA9</f>
        <v>5.9</v>
      </c>
      <c r="BD15" s="313">
        <v>0.2</v>
      </c>
      <c r="BE15" s="313" t="e">
        <f>BA15*(BB15+BC15)/2*0.1</f>
        <v>#REF!</v>
      </c>
      <c r="BF15" s="313" t="e">
        <f>BA15*BD15*(BB15+BC15)/2</f>
        <v>#REF!</v>
      </c>
      <c r="BH15" s="312">
        <v>3.42</v>
      </c>
      <c r="BI15" s="313" t="e">
        <f>#REF!*#REF!+(#REF!+1)*#REF!</f>
        <v>#REF!</v>
      </c>
      <c r="BJ15" s="314">
        <f>BH9</f>
        <v>8.91</v>
      </c>
      <c r="BK15" s="313">
        <v>0.2</v>
      </c>
      <c r="BL15" s="313" t="e">
        <f>BH15*(BI15+BJ15)/2*0.1</f>
        <v>#REF!</v>
      </c>
      <c r="BM15" s="313" t="e">
        <f>BH15*BK15*(BI15+BJ15)/2</f>
        <v>#REF!</v>
      </c>
    </row>
    <row r="16" spans="1:65" s="309" customFormat="1" ht="25.5" customHeight="1" thickTop="1" thickBot="1">
      <c r="C16" s="1153" t="s">
        <v>429</v>
      </c>
      <c r="D16" s="1154"/>
      <c r="E16" s="1155"/>
      <c r="F16" s="340">
        <v>1.1499999999999999</v>
      </c>
      <c r="G16" s="341">
        <v>4.55</v>
      </c>
      <c r="H16" s="342">
        <v>260</v>
      </c>
      <c r="I16" s="343">
        <v>9</v>
      </c>
      <c r="J16" s="340">
        <v>0.95</v>
      </c>
      <c r="K16" s="341">
        <v>3.7</v>
      </c>
      <c r="L16" s="342">
        <v>215</v>
      </c>
      <c r="M16" s="343">
        <v>8</v>
      </c>
      <c r="V16" s="311"/>
      <c r="Y16" s="329"/>
      <c r="Z16" s="315"/>
      <c r="AB16" s="315"/>
      <c r="AC16" s="315"/>
      <c r="AD16" s="315"/>
      <c r="AE16" s="315"/>
      <c r="AF16" s="329"/>
      <c r="AG16" s="329"/>
      <c r="AH16" s="330"/>
      <c r="AI16" s="329"/>
      <c r="AJ16" s="315"/>
      <c r="AK16" s="315"/>
      <c r="AM16" s="329"/>
      <c r="AN16" s="329"/>
      <c r="AO16" s="330"/>
      <c r="AP16" s="329"/>
      <c r="AQ16" s="315"/>
      <c r="AR16" s="315"/>
      <c r="AT16" s="329"/>
      <c r="AU16" s="315"/>
      <c r="AW16" s="315"/>
      <c r="AX16" s="315"/>
      <c r="AY16" s="315"/>
      <c r="BA16" s="329"/>
      <c r="BB16" s="315"/>
      <c r="BD16" s="315"/>
      <c r="BE16" s="315"/>
      <c r="BF16" s="315"/>
      <c r="BH16" s="329"/>
      <c r="BI16" s="315"/>
      <c r="BK16" s="315"/>
      <c r="BL16" s="315"/>
      <c r="BM16" s="315"/>
    </row>
    <row r="17" spans="1:37" ht="26.25" customHeight="1" thickTop="1">
      <c r="A17" s="1159" t="s">
        <v>116</v>
      </c>
      <c r="B17" s="1159"/>
      <c r="C17" s="1159"/>
      <c r="D17" s="1159"/>
      <c r="E17" s="1159"/>
      <c r="F17" s="1159"/>
      <c r="G17" s="1159"/>
      <c r="H17" s="1159"/>
      <c r="I17" s="1159"/>
      <c r="J17" s="1159"/>
      <c r="K17" s="1159"/>
      <c r="L17" s="1159"/>
      <c r="M17" s="1159"/>
      <c r="N17" s="1159"/>
      <c r="O17" s="1159"/>
      <c r="P17" s="1159"/>
      <c r="Q17" s="1159"/>
      <c r="R17" s="1159"/>
      <c r="S17" s="1159"/>
      <c r="T17" s="364">
        <f>12.5-7</f>
        <v>5.5</v>
      </c>
      <c r="U17" s="364"/>
      <c r="V17" s="307"/>
    </row>
    <row r="18" spans="1:37" ht="13.5" thickBot="1">
      <c r="Q18" s="1163"/>
      <c r="R18" s="1163"/>
      <c r="S18" s="1163"/>
      <c r="T18" s="368"/>
      <c r="U18" s="368"/>
      <c r="V18" s="307"/>
    </row>
    <row r="19" spans="1:37" s="309" customFormat="1" ht="32.25" customHeight="1" thickTop="1">
      <c r="B19" s="344" t="s">
        <v>117</v>
      </c>
      <c r="C19" s="345" t="s">
        <v>119</v>
      </c>
      <c r="D19" s="345" t="s">
        <v>118</v>
      </c>
      <c r="E19" s="349" t="s">
        <v>131</v>
      </c>
      <c r="F19" s="346" t="s">
        <v>121</v>
      </c>
      <c r="G19" s="346" t="s">
        <v>122</v>
      </c>
      <c r="H19" s="347" t="s">
        <v>123</v>
      </c>
      <c r="I19" s="348" t="s">
        <v>124</v>
      </c>
      <c r="J19" s="349" t="s">
        <v>174</v>
      </c>
      <c r="K19" s="345" t="s">
        <v>126</v>
      </c>
      <c r="L19" s="556" t="s">
        <v>634</v>
      </c>
      <c r="M19" s="557" t="s">
        <v>127</v>
      </c>
      <c r="N19" s="558" t="s">
        <v>128</v>
      </c>
      <c r="O19" s="1140" t="s">
        <v>627</v>
      </c>
      <c r="P19" s="1142" t="s">
        <v>628</v>
      </c>
      <c r="Q19" s="1143"/>
      <c r="R19" s="1142" t="s">
        <v>629</v>
      </c>
      <c r="S19" s="1143"/>
      <c r="T19" s="1142" t="s">
        <v>135</v>
      </c>
      <c r="U19" s="1143"/>
      <c r="V19" s="545" t="s">
        <v>136</v>
      </c>
      <c r="W19" s="309" t="s">
        <v>29</v>
      </c>
      <c r="X19" s="309" t="s">
        <v>382</v>
      </c>
      <c r="Y19" s="309" t="s">
        <v>383</v>
      </c>
      <c r="Z19" s="309" t="s">
        <v>61</v>
      </c>
      <c r="AA19" s="309" t="s">
        <v>72</v>
      </c>
      <c r="AD19" s="309" t="s">
        <v>73</v>
      </c>
      <c r="AE19" s="309" t="s">
        <v>332</v>
      </c>
      <c r="AF19" s="309" t="s">
        <v>72</v>
      </c>
      <c r="AI19" s="309" t="s">
        <v>73</v>
      </c>
      <c r="AK19" s="309" t="s">
        <v>225</v>
      </c>
    </row>
    <row r="20" spans="1:37" s="309" customFormat="1" ht="32.25" thickBot="1">
      <c r="B20" s="537" t="s">
        <v>137</v>
      </c>
      <c r="C20" s="538"/>
      <c r="D20" s="538"/>
      <c r="E20" s="539" t="s">
        <v>140</v>
      </c>
      <c r="F20" s="540"/>
      <c r="G20" s="540"/>
      <c r="H20" s="541" t="s">
        <v>138</v>
      </c>
      <c r="I20" s="542" t="s">
        <v>176</v>
      </c>
      <c r="J20" s="543" t="s">
        <v>177</v>
      </c>
      <c r="K20" s="544" t="s">
        <v>120</v>
      </c>
      <c r="L20" s="559" t="s">
        <v>178</v>
      </c>
      <c r="M20" s="560" t="s">
        <v>179</v>
      </c>
      <c r="N20" s="560" t="s">
        <v>180</v>
      </c>
      <c r="O20" s="1141"/>
      <c r="P20" s="546" t="s">
        <v>630</v>
      </c>
      <c r="Q20" s="546" t="s">
        <v>631</v>
      </c>
      <c r="R20" s="546" t="s">
        <v>630</v>
      </c>
      <c r="S20" s="546" t="s">
        <v>631</v>
      </c>
      <c r="T20" s="546" t="s">
        <v>630</v>
      </c>
      <c r="U20" s="546" t="s">
        <v>631</v>
      </c>
      <c r="V20" s="547" t="s">
        <v>164</v>
      </c>
      <c r="W20" s="309" t="s">
        <v>35</v>
      </c>
      <c r="Z20" s="309" t="s">
        <v>64</v>
      </c>
      <c r="AA20" s="309" t="s">
        <v>337</v>
      </c>
      <c r="AD20" s="309" t="s">
        <v>75</v>
      </c>
      <c r="AF20" s="309" t="s">
        <v>336</v>
      </c>
      <c r="AI20" s="309" t="s">
        <v>75</v>
      </c>
    </row>
    <row r="21" spans="1:37" s="405" customFormat="1" ht="28.5" customHeight="1" thickTop="1">
      <c r="A21" s="309"/>
      <c r="B21" s="357" t="s">
        <v>485</v>
      </c>
      <c r="C21" s="357" t="s">
        <v>635</v>
      </c>
      <c r="D21" s="357" t="s">
        <v>331</v>
      </c>
      <c r="E21" s="355" t="s">
        <v>168</v>
      </c>
      <c r="F21" s="356">
        <v>1.2</v>
      </c>
      <c r="G21" s="356">
        <v>1</v>
      </c>
      <c r="H21" s="365">
        <v>1</v>
      </c>
      <c r="I21" s="358">
        <v>0.6</v>
      </c>
      <c r="J21" s="356">
        <v>0.7</v>
      </c>
      <c r="K21" s="358">
        <v>14.2</v>
      </c>
      <c r="L21" s="553">
        <f>J21</f>
        <v>0.7</v>
      </c>
      <c r="M21" s="554">
        <f t="shared" ref="M21:M33" si="0">J21*(F21*H21+0.2*H21+0.2+1)*(I21+0.2+I21)</f>
        <v>2.5479999999999992</v>
      </c>
      <c r="N21" s="554">
        <f t="shared" ref="N21:N33" si="1">(F21*2+H21*0.2+0.2+F21*H21+H21*0.2+0.2+G21*3)/2*(G21+0.2)*J21</f>
        <v>3.1080000000000001</v>
      </c>
      <c r="O21" s="548" t="s">
        <v>632</v>
      </c>
      <c r="P21" s="549">
        <v>0.55000000000000004</v>
      </c>
      <c r="Q21" s="549">
        <v>0.35</v>
      </c>
      <c r="R21" s="549">
        <v>2.25</v>
      </c>
      <c r="S21" s="549">
        <v>1.6</v>
      </c>
      <c r="T21" s="549">
        <v>160</v>
      </c>
      <c r="U21" s="549">
        <v>135</v>
      </c>
      <c r="V21" s="549">
        <v>5</v>
      </c>
      <c r="W21" s="406">
        <v>3</v>
      </c>
      <c r="X21" s="406" t="s">
        <v>385</v>
      </c>
      <c r="Y21" s="406">
        <v>22</v>
      </c>
      <c r="Z21" s="406">
        <v>705.69581444557923</v>
      </c>
      <c r="AA21" s="406">
        <v>1</v>
      </c>
      <c r="AB21" s="406" t="s">
        <v>78</v>
      </c>
      <c r="AC21" s="406">
        <v>1000</v>
      </c>
      <c r="AD21" s="406">
        <v>1232</v>
      </c>
      <c r="AE21" s="406" t="s">
        <v>333</v>
      </c>
      <c r="AF21" s="406" t="s">
        <v>335</v>
      </c>
      <c r="AG21" s="406"/>
      <c r="AH21" s="406">
        <v>5</v>
      </c>
      <c r="AI21" s="406" t="s">
        <v>208</v>
      </c>
      <c r="AJ21" s="406"/>
      <c r="AK21" s="406">
        <v>5</v>
      </c>
    </row>
    <row r="22" spans="1:37" s="405" customFormat="1" ht="28.5" customHeight="1">
      <c r="A22" s="309"/>
      <c r="B22" s="357" t="s">
        <v>146</v>
      </c>
      <c r="C22" s="357" t="s">
        <v>586</v>
      </c>
      <c r="D22" s="357" t="s">
        <v>331</v>
      </c>
      <c r="E22" s="355" t="s">
        <v>168</v>
      </c>
      <c r="F22" s="356">
        <v>1.2</v>
      </c>
      <c r="G22" s="356">
        <v>1</v>
      </c>
      <c r="H22" s="365">
        <v>1</v>
      </c>
      <c r="I22" s="358">
        <v>0.6</v>
      </c>
      <c r="J22" s="356">
        <v>0.7</v>
      </c>
      <c r="K22" s="358">
        <v>12.5</v>
      </c>
      <c r="L22" s="553">
        <f t="shared" ref="L22:L33" si="2">J22</f>
        <v>0.7</v>
      </c>
      <c r="M22" s="554">
        <f t="shared" si="0"/>
        <v>2.5479999999999992</v>
      </c>
      <c r="N22" s="554">
        <f t="shared" si="1"/>
        <v>3.1080000000000001</v>
      </c>
      <c r="O22" s="548" t="s">
        <v>632</v>
      </c>
      <c r="P22" s="549">
        <v>0.55000000000000004</v>
      </c>
      <c r="Q22" s="549">
        <v>0.35</v>
      </c>
      <c r="R22" s="549">
        <v>2.25</v>
      </c>
      <c r="S22" s="549">
        <v>1.6</v>
      </c>
      <c r="T22" s="549">
        <v>160</v>
      </c>
      <c r="U22" s="549">
        <v>135</v>
      </c>
      <c r="V22" s="549">
        <v>5</v>
      </c>
      <c r="W22" s="406">
        <v>3</v>
      </c>
      <c r="X22" s="406" t="s">
        <v>385</v>
      </c>
      <c r="Y22" s="406">
        <v>22</v>
      </c>
      <c r="Z22" s="406">
        <v>705.69581444557923</v>
      </c>
      <c r="AA22" s="406">
        <v>1</v>
      </c>
      <c r="AB22" s="406" t="s">
        <v>78</v>
      </c>
      <c r="AC22" s="406">
        <v>1000</v>
      </c>
      <c r="AD22" s="406">
        <v>1232</v>
      </c>
      <c r="AE22" s="406" t="s">
        <v>333</v>
      </c>
      <c r="AF22" s="406" t="s">
        <v>335</v>
      </c>
      <c r="AG22" s="406"/>
      <c r="AH22" s="406">
        <v>5</v>
      </c>
      <c r="AI22" s="406" t="s">
        <v>208</v>
      </c>
      <c r="AJ22" s="406"/>
      <c r="AK22" s="406">
        <v>5</v>
      </c>
    </row>
    <row r="23" spans="1:37" s="407" customFormat="1" ht="28.5" customHeight="1">
      <c r="A23" s="309"/>
      <c r="B23" s="357" t="s">
        <v>183</v>
      </c>
      <c r="C23" s="357" t="s">
        <v>587</v>
      </c>
      <c r="D23" s="357" t="s">
        <v>565</v>
      </c>
      <c r="E23" s="355" t="s">
        <v>168</v>
      </c>
      <c r="F23" s="356">
        <v>1.2</v>
      </c>
      <c r="G23" s="356">
        <v>1</v>
      </c>
      <c r="H23" s="365">
        <v>1</v>
      </c>
      <c r="I23" s="358">
        <v>0.6</v>
      </c>
      <c r="J23" s="356">
        <v>0.7</v>
      </c>
      <c r="K23" s="358">
        <v>12.5</v>
      </c>
      <c r="L23" s="553">
        <f t="shared" si="2"/>
        <v>0.7</v>
      </c>
      <c r="M23" s="554">
        <f t="shared" si="0"/>
        <v>2.5479999999999992</v>
      </c>
      <c r="N23" s="554">
        <f t="shared" si="1"/>
        <v>3.1080000000000001</v>
      </c>
      <c r="O23" s="550" t="s">
        <v>632</v>
      </c>
      <c r="P23" s="549">
        <v>0.55000000000000004</v>
      </c>
      <c r="Q23" s="549">
        <v>0.35</v>
      </c>
      <c r="R23" s="549">
        <v>2.25</v>
      </c>
      <c r="S23" s="549">
        <v>1.6</v>
      </c>
      <c r="T23" s="549">
        <v>160</v>
      </c>
      <c r="U23" s="549">
        <v>135</v>
      </c>
      <c r="V23" s="549">
        <v>5</v>
      </c>
      <c r="W23" s="408">
        <v>10</v>
      </c>
      <c r="X23" s="408" t="s">
        <v>386</v>
      </c>
      <c r="Y23" s="408">
        <v>192</v>
      </c>
      <c r="Z23" s="408">
        <v>1343.9344352569231</v>
      </c>
      <c r="AA23" s="408" t="s">
        <v>331</v>
      </c>
      <c r="AB23" s="408" t="s">
        <v>331</v>
      </c>
      <c r="AC23" s="408" t="s">
        <v>331</v>
      </c>
      <c r="AD23" s="408" t="s">
        <v>331</v>
      </c>
      <c r="AE23" s="408" t="s">
        <v>380</v>
      </c>
      <c r="AF23" s="408">
        <v>2</v>
      </c>
      <c r="AG23" s="408" t="s">
        <v>78</v>
      </c>
      <c r="AH23" s="408">
        <v>1000</v>
      </c>
      <c r="AI23" s="408">
        <v>2464</v>
      </c>
      <c r="AJ23" s="408"/>
      <c r="AK23" s="408"/>
    </row>
    <row r="24" spans="1:37" s="350" customFormat="1" ht="28.5" customHeight="1">
      <c r="A24" s="309"/>
      <c r="B24" s="357" t="s">
        <v>148</v>
      </c>
      <c r="C24" s="519" t="s">
        <v>588</v>
      </c>
      <c r="D24" s="357" t="s">
        <v>487</v>
      </c>
      <c r="E24" s="355" t="s">
        <v>168</v>
      </c>
      <c r="F24" s="356">
        <v>1.2</v>
      </c>
      <c r="G24" s="356">
        <v>1</v>
      </c>
      <c r="H24" s="365">
        <v>1</v>
      </c>
      <c r="I24" s="358">
        <v>0.6</v>
      </c>
      <c r="J24" s="356">
        <v>0.7</v>
      </c>
      <c r="K24" s="358">
        <v>12.5</v>
      </c>
      <c r="L24" s="553">
        <f t="shared" si="2"/>
        <v>0.7</v>
      </c>
      <c r="M24" s="554">
        <f t="shared" si="0"/>
        <v>2.5479999999999992</v>
      </c>
      <c r="N24" s="554">
        <f t="shared" si="1"/>
        <v>3.1080000000000001</v>
      </c>
      <c r="O24" s="551" t="s">
        <v>633</v>
      </c>
      <c r="P24" s="549">
        <v>0.4</v>
      </c>
      <c r="Q24" s="549">
        <v>0.35</v>
      </c>
      <c r="R24" s="549">
        <v>1.9</v>
      </c>
      <c r="S24" s="549">
        <v>1.6</v>
      </c>
      <c r="T24" s="549">
        <v>199.5</v>
      </c>
      <c r="U24" s="549">
        <v>135</v>
      </c>
      <c r="V24" s="549">
        <v>5</v>
      </c>
      <c r="W24" s="366">
        <v>10</v>
      </c>
      <c r="X24" s="366" t="s">
        <v>386</v>
      </c>
      <c r="Y24" s="366">
        <v>192</v>
      </c>
      <c r="Z24" s="366">
        <v>1343.9344352569231</v>
      </c>
      <c r="AA24" s="366" t="s">
        <v>331</v>
      </c>
      <c r="AB24" s="366" t="s">
        <v>331</v>
      </c>
      <c r="AC24" s="366" t="s">
        <v>331</v>
      </c>
      <c r="AD24" s="366" t="s">
        <v>331</v>
      </c>
      <c r="AE24" s="366" t="s">
        <v>380</v>
      </c>
      <c r="AF24" s="366">
        <v>2</v>
      </c>
      <c r="AG24" s="366" t="s">
        <v>78</v>
      </c>
      <c r="AH24" s="366">
        <v>1000</v>
      </c>
      <c r="AI24" s="366">
        <v>2464</v>
      </c>
      <c r="AJ24" s="366"/>
      <c r="AK24" s="366"/>
    </row>
    <row r="25" spans="1:37" s="351" customFormat="1" ht="28.5" customHeight="1">
      <c r="A25" s="309"/>
      <c r="B25" s="357" t="s">
        <v>184</v>
      </c>
      <c r="C25" s="357" t="s">
        <v>589</v>
      </c>
      <c r="D25" s="357" t="s">
        <v>488</v>
      </c>
      <c r="E25" s="355" t="s">
        <v>168</v>
      </c>
      <c r="F25" s="356">
        <v>1.2</v>
      </c>
      <c r="G25" s="356">
        <v>1</v>
      </c>
      <c r="H25" s="365">
        <v>1</v>
      </c>
      <c r="I25" s="358">
        <v>0.6</v>
      </c>
      <c r="J25" s="356">
        <v>0.7</v>
      </c>
      <c r="K25" s="358">
        <v>12.5</v>
      </c>
      <c r="L25" s="553">
        <f t="shared" si="2"/>
        <v>0.7</v>
      </c>
      <c r="M25" s="554">
        <f t="shared" si="0"/>
        <v>2.5479999999999992</v>
      </c>
      <c r="N25" s="554">
        <f t="shared" si="1"/>
        <v>3.1080000000000001</v>
      </c>
      <c r="O25" s="551" t="s">
        <v>633</v>
      </c>
      <c r="P25" s="549">
        <v>0.4</v>
      </c>
      <c r="Q25" s="549">
        <v>0.35</v>
      </c>
      <c r="R25" s="549">
        <v>1.9</v>
      </c>
      <c r="S25" s="549">
        <v>1.6</v>
      </c>
      <c r="T25" s="549">
        <v>199.5</v>
      </c>
      <c r="U25" s="549">
        <v>135</v>
      </c>
      <c r="V25" s="549">
        <v>5</v>
      </c>
      <c r="W25" s="367">
        <v>11</v>
      </c>
      <c r="X25" s="367" t="s">
        <v>384</v>
      </c>
      <c r="Y25" s="367">
        <v>231</v>
      </c>
      <c r="Z25" s="367">
        <v>1416.1173975288323</v>
      </c>
      <c r="AA25" s="367">
        <v>1</v>
      </c>
      <c r="AB25" s="367" t="s">
        <v>78</v>
      </c>
      <c r="AC25" s="367">
        <v>600</v>
      </c>
      <c r="AD25" s="367">
        <v>343.54911474198263</v>
      </c>
      <c r="AE25" s="367" t="s">
        <v>334</v>
      </c>
      <c r="AF25" s="367">
        <v>2</v>
      </c>
      <c r="AG25" s="367" t="s">
        <v>78</v>
      </c>
      <c r="AH25" s="367">
        <v>1000</v>
      </c>
      <c r="AI25" s="367">
        <v>2464</v>
      </c>
      <c r="AJ25" s="367"/>
      <c r="AK25" s="367">
        <v>12.9</v>
      </c>
    </row>
    <row r="26" spans="1:37" s="351" customFormat="1" ht="28.5" customHeight="1">
      <c r="A26" s="309"/>
      <c r="B26" s="357" t="s">
        <v>486</v>
      </c>
      <c r="C26" s="357" t="s">
        <v>590</v>
      </c>
      <c r="D26" s="357" t="s">
        <v>331</v>
      </c>
      <c r="E26" s="402" t="s">
        <v>168</v>
      </c>
      <c r="F26" s="403">
        <v>1.2</v>
      </c>
      <c r="G26" s="403">
        <v>1</v>
      </c>
      <c r="H26" s="404">
        <v>1</v>
      </c>
      <c r="I26" s="358">
        <v>0.6</v>
      </c>
      <c r="J26" s="403">
        <v>0.7</v>
      </c>
      <c r="K26" s="358">
        <v>12.5</v>
      </c>
      <c r="L26" s="553">
        <f t="shared" si="2"/>
        <v>0.7</v>
      </c>
      <c r="M26" s="554">
        <f t="shared" si="0"/>
        <v>2.5479999999999992</v>
      </c>
      <c r="N26" s="554">
        <f t="shared" si="1"/>
        <v>3.1080000000000001</v>
      </c>
      <c r="O26" s="548" t="s">
        <v>632</v>
      </c>
      <c r="P26" s="549">
        <v>0.55000000000000004</v>
      </c>
      <c r="Q26" s="549">
        <v>0.35</v>
      </c>
      <c r="R26" s="549">
        <v>2.25</v>
      </c>
      <c r="S26" s="549">
        <v>1.6</v>
      </c>
      <c r="T26" s="549">
        <v>160</v>
      </c>
      <c r="U26" s="549">
        <v>135</v>
      </c>
      <c r="V26" s="549">
        <v>5</v>
      </c>
      <c r="W26" s="367">
        <v>16</v>
      </c>
      <c r="X26" s="367" t="s">
        <v>387</v>
      </c>
      <c r="Y26" s="367">
        <v>349</v>
      </c>
      <c r="Z26" s="367">
        <v>845.79399975188483</v>
      </c>
      <c r="AA26" s="367">
        <v>1</v>
      </c>
      <c r="AB26" s="367" t="s">
        <v>78</v>
      </c>
      <c r="AC26" s="367">
        <v>800</v>
      </c>
      <c r="AD26" s="367">
        <v>705.23795155961375</v>
      </c>
      <c r="AE26" s="367" t="s">
        <v>334</v>
      </c>
      <c r="AF26" s="367">
        <v>1</v>
      </c>
      <c r="AG26" s="367" t="s">
        <v>78</v>
      </c>
      <c r="AH26" s="367">
        <v>1000</v>
      </c>
      <c r="AI26" s="367">
        <v>1232</v>
      </c>
      <c r="AJ26" s="367"/>
      <c r="AK26" s="367">
        <v>13</v>
      </c>
    </row>
    <row r="27" spans="1:37" s="350" customFormat="1" ht="28.5" customHeight="1">
      <c r="A27" s="309"/>
      <c r="B27" s="357" t="s">
        <v>149</v>
      </c>
      <c r="C27" s="519" t="s">
        <v>591</v>
      </c>
      <c r="D27" s="357"/>
      <c r="E27" s="355" t="s">
        <v>624</v>
      </c>
      <c r="F27" s="356">
        <v>1.2</v>
      </c>
      <c r="G27" s="356">
        <v>1</v>
      </c>
      <c r="H27" s="365">
        <v>1</v>
      </c>
      <c r="I27" s="358">
        <v>0.6</v>
      </c>
      <c r="J27" s="356">
        <v>0.7</v>
      </c>
      <c r="K27" s="358">
        <v>12.5</v>
      </c>
      <c r="L27" s="553">
        <f t="shared" si="2"/>
        <v>0.7</v>
      </c>
      <c r="M27" s="554">
        <f t="shared" si="0"/>
        <v>2.5479999999999992</v>
      </c>
      <c r="N27" s="554">
        <f t="shared" si="1"/>
        <v>3.1080000000000001</v>
      </c>
      <c r="O27" s="551" t="s">
        <v>633</v>
      </c>
      <c r="P27" s="549">
        <v>0.4</v>
      </c>
      <c r="Q27" s="549">
        <v>0.35</v>
      </c>
      <c r="R27" s="549">
        <v>1.9</v>
      </c>
      <c r="S27" s="549">
        <v>1.6</v>
      </c>
      <c r="T27" s="549">
        <v>199.5</v>
      </c>
      <c r="U27" s="549">
        <v>135</v>
      </c>
      <c r="V27" s="549">
        <v>5</v>
      </c>
      <c r="W27" s="366">
        <v>17</v>
      </c>
      <c r="X27" s="366" t="s">
        <v>388</v>
      </c>
      <c r="Y27" s="366">
        <v>370</v>
      </c>
      <c r="Z27" s="366">
        <v>1899.1693371657354</v>
      </c>
      <c r="AA27" s="366">
        <v>1</v>
      </c>
      <c r="AB27" s="366" t="s">
        <v>78</v>
      </c>
      <c r="AC27" s="366">
        <v>600</v>
      </c>
      <c r="AD27" s="366">
        <v>343.54911474198263</v>
      </c>
      <c r="AE27" s="366" t="s">
        <v>334</v>
      </c>
      <c r="AF27" s="366">
        <v>2</v>
      </c>
      <c r="AG27" s="366" t="s">
        <v>78</v>
      </c>
      <c r="AH27" s="366">
        <v>1000</v>
      </c>
      <c r="AI27" s="366">
        <v>2464</v>
      </c>
      <c r="AJ27" s="366"/>
      <c r="AK27" s="366">
        <v>12.6</v>
      </c>
    </row>
    <row r="28" spans="1:37" s="351" customFormat="1" ht="28.5" customHeight="1">
      <c r="A28" s="309"/>
      <c r="B28" s="357" t="s">
        <v>324</v>
      </c>
      <c r="C28" s="519" t="s">
        <v>592</v>
      </c>
      <c r="D28" s="357"/>
      <c r="E28" s="355" t="s">
        <v>168</v>
      </c>
      <c r="F28" s="356">
        <v>1.2</v>
      </c>
      <c r="G28" s="356">
        <v>1</v>
      </c>
      <c r="H28" s="365">
        <v>1</v>
      </c>
      <c r="I28" s="358">
        <v>0.6</v>
      </c>
      <c r="J28" s="356">
        <v>0.7</v>
      </c>
      <c r="K28" s="358">
        <v>12.5</v>
      </c>
      <c r="L28" s="553">
        <f t="shared" si="2"/>
        <v>0.7</v>
      </c>
      <c r="M28" s="554">
        <f t="shared" si="0"/>
        <v>2.5479999999999992</v>
      </c>
      <c r="N28" s="554">
        <f t="shared" si="1"/>
        <v>3.1080000000000001</v>
      </c>
      <c r="O28" s="551" t="s">
        <v>633</v>
      </c>
      <c r="P28" s="549">
        <v>0.4</v>
      </c>
      <c r="Q28" s="549">
        <v>0.35</v>
      </c>
      <c r="R28" s="549">
        <v>1.9</v>
      </c>
      <c r="S28" s="549">
        <v>1.6</v>
      </c>
      <c r="T28" s="549">
        <v>199.5</v>
      </c>
      <c r="U28" s="549">
        <v>135</v>
      </c>
      <c r="V28" s="549">
        <v>5</v>
      </c>
      <c r="W28" s="367">
        <v>18</v>
      </c>
      <c r="X28" s="367" t="s">
        <v>389</v>
      </c>
      <c r="Y28" s="367">
        <v>394</v>
      </c>
      <c r="Z28" s="367">
        <v>696.22899375987879</v>
      </c>
      <c r="AA28" s="367">
        <v>1</v>
      </c>
      <c r="AB28" s="367" t="s">
        <v>78</v>
      </c>
      <c r="AC28" s="367">
        <v>600</v>
      </c>
      <c r="AD28" s="367">
        <v>343.54911474198263</v>
      </c>
      <c r="AE28" s="367" t="s">
        <v>334</v>
      </c>
      <c r="AF28" s="367">
        <v>1</v>
      </c>
      <c r="AG28" s="367" t="s">
        <v>78</v>
      </c>
      <c r="AH28" s="367">
        <v>1000</v>
      </c>
      <c r="AI28" s="367">
        <v>1232</v>
      </c>
      <c r="AJ28" s="367"/>
      <c r="AK28" s="367">
        <v>12.9</v>
      </c>
    </row>
    <row r="29" spans="1:37" s="351" customFormat="1" ht="28.5" customHeight="1">
      <c r="A29" s="309"/>
      <c r="B29" s="357" t="s">
        <v>185</v>
      </c>
      <c r="C29" s="519" t="s">
        <v>593</v>
      </c>
      <c r="D29" s="357" t="s">
        <v>489</v>
      </c>
      <c r="E29" s="355" t="s">
        <v>168</v>
      </c>
      <c r="F29" s="356">
        <v>1.2</v>
      </c>
      <c r="G29" s="356">
        <v>1</v>
      </c>
      <c r="H29" s="365">
        <v>1</v>
      </c>
      <c r="I29" s="358">
        <v>0.6</v>
      </c>
      <c r="J29" s="356">
        <v>0.7</v>
      </c>
      <c r="K29" s="358">
        <v>12.5</v>
      </c>
      <c r="L29" s="553">
        <f t="shared" si="2"/>
        <v>0.7</v>
      </c>
      <c r="M29" s="554">
        <f t="shared" si="0"/>
        <v>2.5479999999999992</v>
      </c>
      <c r="N29" s="554">
        <f t="shared" si="1"/>
        <v>3.1080000000000001</v>
      </c>
      <c r="O29" s="551" t="s">
        <v>633</v>
      </c>
      <c r="P29" s="549">
        <v>0.4</v>
      </c>
      <c r="Q29" s="549">
        <v>0.35</v>
      </c>
      <c r="R29" s="549">
        <v>1.9</v>
      </c>
      <c r="S29" s="549">
        <v>1.6</v>
      </c>
      <c r="T29" s="549">
        <v>199.5</v>
      </c>
      <c r="U29" s="549">
        <v>135</v>
      </c>
      <c r="V29" s="549">
        <v>5</v>
      </c>
      <c r="W29" s="367">
        <v>18</v>
      </c>
      <c r="X29" s="367" t="s">
        <v>389</v>
      </c>
      <c r="Y29" s="367">
        <v>394</v>
      </c>
      <c r="Z29" s="367">
        <v>696.22899375987879</v>
      </c>
      <c r="AA29" s="367">
        <v>1</v>
      </c>
      <c r="AB29" s="367" t="s">
        <v>78</v>
      </c>
      <c r="AC29" s="367">
        <v>600</v>
      </c>
      <c r="AD29" s="367">
        <v>343.54911474198263</v>
      </c>
      <c r="AE29" s="367" t="s">
        <v>334</v>
      </c>
      <c r="AF29" s="367">
        <v>1</v>
      </c>
      <c r="AG29" s="367" t="s">
        <v>78</v>
      </c>
      <c r="AH29" s="367">
        <v>1000</v>
      </c>
      <c r="AI29" s="367">
        <v>1232</v>
      </c>
      <c r="AJ29" s="367"/>
      <c r="AK29" s="367">
        <v>12.9</v>
      </c>
    </row>
    <row r="30" spans="1:37" s="351" customFormat="1" ht="28.5" customHeight="1">
      <c r="A30" s="309"/>
      <c r="B30" s="357" t="s">
        <v>186</v>
      </c>
      <c r="C30" s="357" t="s">
        <v>594</v>
      </c>
      <c r="D30" s="357" t="s">
        <v>566</v>
      </c>
      <c r="E30" s="355" t="s">
        <v>168</v>
      </c>
      <c r="F30" s="356">
        <v>1.2</v>
      </c>
      <c r="G30" s="356">
        <v>1</v>
      </c>
      <c r="H30" s="365">
        <v>1</v>
      </c>
      <c r="I30" s="358">
        <v>0.6</v>
      </c>
      <c r="J30" s="356">
        <v>0.7</v>
      </c>
      <c r="K30" s="358">
        <v>12.5</v>
      </c>
      <c r="L30" s="553">
        <f t="shared" si="2"/>
        <v>0.7</v>
      </c>
      <c r="M30" s="554">
        <f t="shared" si="0"/>
        <v>2.5479999999999992</v>
      </c>
      <c r="N30" s="554">
        <f t="shared" si="1"/>
        <v>3.1080000000000001</v>
      </c>
      <c r="O30" s="551" t="s">
        <v>633</v>
      </c>
      <c r="P30" s="549">
        <v>0.4</v>
      </c>
      <c r="Q30" s="549">
        <v>0.35</v>
      </c>
      <c r="R30" s="549">
        <v>1.9</v>
      </c>
      <c r="S30" s="549">
        <v>1.6</v>
      </c>
      <c r="T30" s="549">
        <v>199.5</v>
      </c>
      <c r="U30" s="549">
        <v>135</v>
      </c>
      <c r="V30" s="549">
        <v>5</v>
      </c>
      <c r="W30" s="367">
        <v>21</v>
      </c>
      <c r="X30" s="367" t="s">
        <v>390</v>
      </c>
      <c r="Y30" s="367">
        <v>441</v>
      </c>
      <c r="Z30" s="367">
        <v>674.38002309442356</v>
      </c>
      <c r="AA30" s="367">
        <v>1</v>
      </c>
      <c r="AB30" s="367" t="s">
        <v>78</v>
      </c>
      <c r="AC30" s="367">
        <v>800</v>
      </c>
      <c r="AD30" s="367">
        <v>705.23795155961375</v>
      </c>
      <c r="AE30" s="367" t="s">
        <v>334</v>
      </c>
      <c r="AF30" s="367">
        <v>1</v>
      </c>
      <c r="AG30" s="367" t="s">
        <v>78</v>
      </c>
      <c r="AH30" s="367">
        <v>1000</v>
      </c>
      <c r="AI30" s="367">
        <v>1232</v>
      </c>
      <c r="AJ30" s="367"/>
      <c r="AK30" s="367">
        <v>13.2</v>
      </c>
    </row>
    <row r="31" spans="1:37" s="405" customFormat="1" ht="28.5" customHeight="1">
      <c r="A31" s="309"/>
      <c r="B31" s="357" t="s">
        <v>325</v>
      </c>
      <c r="C31" s="357" t="s">
        <v>595</v>
      </c>
      <c r="D31" s="357" t="s">
        <v>493</v>
      </c>
      <c r="E31" s="355" t="s">
        <v>168</v>
      </c>
      <c r="F31" s="356">
        <v>1.2</v>
      </c>
      <c r="G31" s="356">
        <v>1</v>
      </c>
      <c r="H31" s="365">
        <v>1</v>
      </c>
      <c r="I31" s="358">
        <v>0.6</v>
      </c>
      <c r="J31" s="356">
        <v>0.7</v>
      </c>
      <c r="K31" s="358">
        <v>12.5</v>
      </c>
      <c r="L31" s="553">
        <f t="shared" si="2"/>
        <v>0.7</v>
      </c>
      <c r="M31" s="554">
        <f t="shared" si="0"/>
        <v>2.5479999999999992</v>
      </c>
      <c r="N31" s="554">
        <f t="shared" si="1"/>
        <v>3.1080000000000001</v>
      </c>
      <c r="O31" s="551" t="s">
        <v>633</v>
      </c>
      <c r="P31" s="549">
        <v>0.4</v>
      </c>
      <c r="Q31" s="549">
        <v>0.35</v>
      </c>
      <c r="R31" s="549">
        <v>1.9</v>
      </c>
      <c r="S31" s="549">
        <v>1.6</v>
      </c>
      <c r="T31" s="549">
        <v>199.5</v>
      </c>
      <c r="U31" s="549">
        <v>135</v>
      </c>
      <c r="V31" s="549">
        <v>5</v>
      </c>
      <c r="W31" s="406">
        <v>22</v>
      </c>
      <c r="X31" s="406" t="s">
        <v>391</v>
      </c>
      <c r="Y31" s="406">
        <v>453</v>
      </c>
      <c r="Z31" s="406">
        <v>595.58178849498529</v>
      </c>
      <c r="AA31" s="406">
        <v>1</v>
      </c>
      <c r="AB31" s="406" t="s">
        <v>78</v>
      </c>
      <c r="AC31" s="406">
        <v>1000</v>
      </c>
      <c r="AD31" s="406">
        <v>1232</v>
      </c>
      <c r="AE31" s="406" t="s">
        <v>333</v>
      </c>
      <c r="AF31" s="406" t="s">
        <v>335</v>
      </c>
      <c r="AG31" s="406"/>
      <c r="AH31" s="406">
        <v>6.5</v>
      </c>
      <c r="AI31" s="406" t="s">
        <v>208</v>
      </c>
      <c r="AJ31" s="406"/>
      <c r="AK31" s="406">
        <v>6.5</v>
      </c>
    </row>
    <row r="32" spans="1:37" s="351" customFormat="1" ht="28.5" customHeight="1">
      <c r="A32" s="309"/>
      <c r="B32" s="357" t="s">
        <v>187</v>
      </c>
      <c r="C32" s="357" t="s">
        <v>596</v>
      </c>
      <c r="D32" s="357" t="s">
        <v>567</v>
      </c>
      <c r="E32" s="355" t="s">
        <v>168</v>
      </c>
      <c r="F32" s="356">
        <v>1.2</v>
      </c>
      <c r="G32" s="356">
        <v>1</v>
      </c>
      <c r="H32" s="365">
        <v>1</v>
      </c>
      <c r="I32" s="358">
        <v>0.6</v>
      </c>
      <c r="J32" s="356">
        <v>0.7</v>
      </c>
      <c r="K32" s="358">
        <v>5.5</v>
      </c>
      <c r="L32" s="553">
        <f t="shared" si="2"/>
        <v>0.7</v>
      </c>
      <c r="M32" s="554">
        <f t="shared" si="0"/>
        <v>2.5479999999999992</v>
      </c>
      <c r="N32" s="554">
        <f t="shared" si="1"/>
        <v>3.1080000000000001</v>
      </c>
      <c r="O32" s="551" t="s">
        <v>633</v>
      </c>
      <c r="P32" s="549">
        <v>0.4</v>
      </c>
      <c r="Q32" s="549">
        <v>0.35</v>
      </c>
      <c r="R32" s="549">
        <v>1.9</v>
      </c>
      <c r="S32" s="549">
        <v>1.6</v>
      </c>
      <c r="T32" s="549">
        <v>199.5</v>
      </c>
      <c r="U32" s="549">
        <v>135</v>
      </c>
      <c r="V32" s="549">
        <v>5</v>
      </c>
      <c r="W32" s="367">
        <v>21</v>
      </c>
      <c r="X32" s="367" t="s">
        <v>390</v>
      </c>
      <c r="Y32" s="367">
        <v>441</v>
      </c>
      <c r="Z32" s="367">
        <v>674.38002309442356</v>
      </c>
      <c r="AA32" s="367">
        <v>1</v>
      </c>
      <c r="AB32" s="367" t="s">
        <v>78</v>
      </c>
      <c r="AC32" s="367">
        <v>800</v>
      </c>
      <c r="AD32" s="367">
        <v>705.23795155961375</v>
      </c>
      <c r="AE32" s="367" t="s">
        <v>334</v>
      </c>
      <c r="AF32" s="367">
        <v>1</v>
      </c>
      <c r="AG32" s="367" t="s">
        <v>78</v>
      </c>
      <c r="AH32" s="367">
        <v>1000</v>
      </c>
      <c r="AI32" s="367">
        <v>1232</v>
      </c>
      <c r="AJ32" s="367"/>
      <c r="AK32" s="367">
        <v>13.2</v>
      </c>
    </row>
    <row r="33" spans="1:37" s="351" customFormat="1" ht="28.5" customHeight="1">
      <c r="A33" s="309"/>
      <c r="B33" s="357" t="s">
        <v>189</v>
      </c>
      <c r="C33" s="357" t="s">
        <v>597</v>
      </c>
      <c r="D33" s="357"/>
      <c r="E33" s="355" t="s">
        <v>168</v>
      </c>
      <c r="F33" s="356">
        <v>1.2</v>
      </c>
      <c r="G33" s="356">
        <v>1</v>
      </c>
      <c r="H33" s="365">
        <v>1</v>
      </c>
      <c r="I33" s="358">
        <v>0.6</v>
      </c>
      <c r="J33" s="356">
        <v>0.7</v>
      </c>
      <c r="K33" s="358">
        <v>12.5</v>
      </c>
      <c r="L33" s="553">
        <f t="shared" si="2"/>
        <v>0.7</v>
      </c>
      <c r="M33" s="554">
        <f t="shared" si="0"/>
        <v>2.5479999999999992</v>
      </c>
      <c r="N33" s="554">
        <f t="shared" si="1"/>
        <v>3.1080000000000001</v>
      </c>
      <c r="O33" s="551" t="s">
        <v>632</v>
      </c>
      <c r="P33" s="549">
        <v>0.55000000000000004</v>
      </c>
      <c r="Q33" s="549">
        <v>0.35</v>
      </c>
      <c r="R33" s="549">
        <v>2.25</v>
      </c>
      <c r="S33" s="549">
        <v>1.6</v>
      </c>
      <c r="T33" s="549">
        <v>160</v>
      </c>
      <c r="U33" s="549">
        <v>135</v>
      </c>
      <c r="V33" s="549">
        <v>5</v>
      </c>
      <c r="W33" s="367">
        <v>21</v>
      </c>
      <c r="X33" s="367" t="s">
        <v>390</v>
      </c>
      <c r="Y33" s="367">
        <v>441</v>
      </c>
      <c r="Z33" s="367">
        <v>674.38002309442356</v>
      </c>
      <c r="AA33" s="367">
        <v>1</v>
      </c>
      <c r="AB33" s="367" t="s">
        <v>78</v>
      </c>
      <c r="AC33" s="367">
        <v>800</v>
      </c>
      <c r="AD33" s="367">
        <v>705.23795155961375</v>
      </c>
      <c r="AE33" s="367" t="s">
        <v>334</v>
      </c>
      <c r="AF33" s="367">
        <v>1</v>
      </c>
      <c r="AG33" s="367" t="s">
        <v>78</v>
      </c>
      <c r="AH33" s="367">
        <v>1000</v>
      </c>
      <c r="AI33" s="367">
        <v>1232</v>
      </c>
      <c r="AJ33" s="367"/>
      <c r="AK33" s="367">
        <v>13.2</v>
      </c>
    </row>
    <row r="34" spans="1:37" s="351" customFormat="1" ht="28.5" customHeight="1">
      <c r="A34" s="309"/>
      <c r="B34" s="357" t="s">
        <v>496</v>
      </c>
      <c r="C34" s="357" t="s">
        <v>598</v>
      </c>
      <c r="D34" s="357" t="s">
        <v>568</v>
      </c>
      <c r="E34" s="355" t="s">
        <v>168</v>
      </c>
      <c r="F34" s="356">
        <v>1.2</v>
      </c>
      <c r="G34" s="356">
        <v>1</v>
      </c>
      <c r="H34" s="365">
        <v>1</v>
      </c>
      <c r="I34" s="358">
        <v>0.6</v>
      </c>
      <c r="J34" s="356">
        <v>0.7</v>
      </c>
      <c r="K34" s="358">
        <v>5.5</v>
      </c>
      <c r="L34" s="553">
        <f>J34</f>
        <v>0.7</v>
      </c>
      <c r="M34" s="554">
        <f t="shared" ref="M34:M47" si="3">J34*(F34*H34+0.2*H34+0.2+1)*(I34+0.2+I34)</f>
        <v>2.5479999999999992</v>
      </c>
      <c r="N34" s="554">
        <f t="shared" ref="N34:N47" si="4">(F34*2+H34*0.2+0.2+F34*H34+H34*0.2+0.2+G34*3)/2*(G34+0.2)*J34</f>
        <v>3.1080000000000001</v>
      </c>
      <c r="O34" s="551" t="s">
        <v>632</v>
      </c>
      <c r="P34" s="549">
        <v>0.55000000000000004</v>
      </c>
      <c r="Q34" s="549">
        <v>0.35</v>
      </c>
      <c r="R34" s="549">
        <v>2.25</v>
      </c>
      <c r="S34" s="549">
        <v>1.6</v>
      </c>
      <c r="T34" s="549">
        <v>160</v>
      </c>
      <c r="U34" s="549">
        <v>135</v>
      </c>
      <c r="V34" s="549">
        <v>5</v>
      </c>
      <c r="W34" s="367">
        <v>21</v>
      </c>
      <c r="X34" s="367" t="s">
        <v>390</v>
      </c>
      <c r="Y34" s="367">
        <v>441</v>
      </c>
      <c r="Z34" s="367">
        <v>674.38002309442356</v>
      </c>
      <c r="AA34" s="367">
        <v>1</v>
      </c>
      <c r="AB34" s="367" t="s">
        <v>78</v>
      </c>
      <c r="AC34" s="367">
        <v>800</v>
      </c>
      <c r="AD34" s="367">
        <v>705.23795155961375</v>
      </c>
      <c r="AE34" s="367" t="s">
        <v>334</v>
      </c>
      <c r="AF34" s="367">
        <v>1</v>
      </c>
      <c r="AG34" s="367" t="s">
        <v>78</v>
      </c>
      <c r="AH34" s="367">
        <v>1000</v>
      </c>
      <c r="AI34" s="367">
        <v>1232</v>
      </c>
      <c r="AJ34" s="367"/>
      <c r="AK34" s="367">
        <v>13.2</v>
      </c>
    </row>
    <row r="35" spans="1:37" s="351" customFormat="1" ht="28.5" customHeight="1">
      <c r="A35" s="309"/>
      <c r="B35" s="357" t="s">
        <v>190</v>
      </c>
      <c r="C35" s="357" t="s">
        <v>599</v>
      </c>
      <c r="D35" s="357" t="s">
        <v>569</v>
      </c>
      <c r="E35" s="355" t="s">
        <v>168</v>
      </c>
      <c r="F35" s="356">
        <v>1.2</v>
      </c>
      <c r="G35" s="356">
        <v>1</v>
      </c>
      <c r="H35" s="365">
        <v>1</v>
      </c>
      <c r="I35" s="358">
        <v>0.6</v>
      </c>
      <c r="J35" s="356">
        <v>0.7</v>
      </c>
      <c r="K35" s="358">
        <v>12.5</v>
      </c>
      <c r="L35" s="553">
        <f>J35</f>
        <v>0.7</v>
      </c>
      <c r="M35" s="554">
        <f t="shared" si="3"/>
        <v>2.5479999999999992</v>
      </c>
      <c r="N35" s="554">
        <f t="shared" si="4"/>
        <v>3.1080000000000001</v>
      </c>
      <c r="O35" s="548" t="s">
        <v>632</v>
      </c>
      <c r="P35" s="549">
        <v>0.55000000000000004</v>
      </c>
      <c r="Q35" s="549">
        <v>0.35</v>
      </c>
      <c r="R35" s="549">
        <v>2.25</v>
      </c>
      <c r="S35" s="549">
        <v>1.6</v>
      </c>
      <c r="T35" s="549">
        <v>160</v>
      </c>
      <c r="U35" s="549">
        <v>135</v>
      </c>
      <c r="V35" s="549">
        <v>5</v>
      </c>
      <c r="W35" s="367">
        <v>21</v>
      </c>
      <c r="X35" s="367" t="s">
        <v>390</v>
      </c>
      <c r="Y35" s="367">
        <v>441</v>
      </c>
      <c r="Z35" s="367">
        <v>674.38002309442356</v>
      </c>
      <c r="AA35" s="367">
        <v>1</v>
      </c>
      <c r="AB35" s="367" t="s">
        <v>78</v>
      </c>
      <c r="AC35" s="367">
        <v>800</v>
      </c>
      <c r="AD35" s="367">
        <v>705.23795155961375</v>
      </c>
      <c r="AE35" s="367" t="s">
        <v>334</v>
      </c>
      <c r="AF35" s="367">
        <v>1</v>
      </c>
      <c r="AG35" s="367" t="s">
        <v>78</v>
      </c>
      <c r="AH35" s="367">
        <v>1000</v>
      </c>
      <c r="AI35" s="367">
        <v>1232</v>
      </c>
      <c r="AJ35" s="367"/>
      <c r="AK35" s="367">
        <v>13.2</v>
      </c>
    </row>
    <row r="36" spans="1:37" s="351" customFormat="1" ht="28.5" customHeight="1">
      <c r="A36" s="309"/>
      <c r="B36" s="357" t="s">
        <v>191</v>
      </c>
      <c r="C36" s="357" t="s">
        <v>600</v>
      </c>
      <c r="D36" s="357" t="s">
        <v>570</v>
      </c>
      <c r="E36" s="355" t="s">
        <v>168</v>
      </c>
      <c r="F36" s="356">
        <v>1.2</v>
      </c>
      <c r="G36" s="356">
        <v>1</v>
      </c>
      <c r="H36" s="365">
        <v>1</v>
      </c>
      <c r="I36" s="358">
        <v>0.6</v>
      </c>
      <c r="J36" s="356">
        <v>0.7</v>
      </c>
      <c r="K36" s="358">
        <v>5.5</v>
      </c>
      <c r="L36" s="553">
        <f t="shared" ref="L36:L48" si="5">J36</f>
        <v>0.7</v>
      </c>
      <c r="M36" s="554">
        <f t="shared" si="3"/>
        <v>2.5479999999999992</v>
      </c>
      <c r="N36" s="554">
        <f t="shared" si="4"/>
        <v>3.1080000000000001</v>
      </c>
      <c r="O36" s="548" t="s">
        <v>632</v>
      </c>
      <c r="P36" s="549">
        <v>0.55000000000000004</v>
      </c>
      <c r="Q36" s="549">
        <v>0.35</v>
      </c>
      <c r="R36" s="549">
        <v>2.25</v>
      </c>
      <c r="S36" s="549">
        <v>1.6</v>
      </c>
      <c r="T36" s="549">
        <v>160</v>
      </c>
      <c r="U36" s="549">
        <v>135</v>
      </c>
      <c r="V36" s="549">
        <v>5</v>
      </c>
      <c r="W36" s="367">
        <v>21</v>
      </c>
      <c r="X36" s="367" t="s">
        <v>390</v>
      </c>
      <c r="Y36" s="367">
        <v>441</v>
      </c>
      <c r="Z36" s="367">
        <v>674.38002309442356</v>
      </c>
      <c r="AA36" s="367">
        <v>1</v>
      </c>
      <c r="AB36" s="367" t="s">
        <v>78</v>
      </c>
      <c r="AC36" s="367">
        <v>800</v>
      </c>
      <c r="AD36" s="367">
        <v>705.23795155961375</v>
      </c>
      <c r="AE36" s="367" t="s">
        <v>334</v>
      </c>
      <c r="AF36" s="367">
        <v>1</v>
      </c>
      <c r="AG36" s="367" t="s">
        <v>78</v>
      </c>
      <c r="AH36" s="367">
        <v>1000</v>
      </c>
      <c r="AI36" s="367">
        <v>1232</v>
      </c>
      <c r="AJ36" s="367"/>
      <c r="AK36" s="367">
        <v>13.2</v>
      </c>
    </row>
    <row r="37" spans="1:37" s="351" customFormat="1" ht="28.5" customHeight="1">
      <c r="A37" s="309"/>
      <c r="B37" s="357" t="s">
        <v>192</v>
      </c>
      <c r="C37" s="357" t="s">
        <v>601</v>
      </c>
      <c r="D37" s="357" t="s">
        <v>571</v>
      </c>
      <c r="E37" s="355" t="s">
        <v>168</v>
      </c>
      <c r="F37" s="356">
        <v>1.2</v>
      </c>
      <c r="G37" s="356">
        <v>1</v>
      </c>
      <c r="H37" s="365">
        <v>1</v>
      </c>
      <c r="I37" s="358">
        <v>0.6</v>
      </c>
      <c r="J37" s="356">
        <v>0.7</v>
      </c>
      <c r="K37" s="358">
        <v>5.5</v>
      </c>
      <c r="L37" s="553">
        <f t="shared" si="5"/>
        <v>0.7</v>
      </c>
      <c r="M37" s="554">
        <f t="shared" si="3"/>
        <v>2.5479999999999992</v>
      </c>
      <c r="N37" s="554">
        <f t="shared" si="4"/>
        <v>3.1080000000000001</v>
      </c>
      <c r="O37" s="550" t="s">
        <v>632</v>
      </c>
      <c r="P37" s="549">
        <v>0.55000000000000004</v>
      </c>
      <c r="Q37" s="549">
        <v>0.35</v>
      </c>
      <c r="R37" s="549">
        <v>2.25</v>
      </c>
      <c r="S37" s="549">
        <v>1.6</v>
      </c>
      <c r="T37" s="549">
        <v>160</v>
      </c>
      <c r="U37" s="549">
        <v>135</v>
      </c>
      <c r="V37" s="549">
        <v>5</v>
      </c>
      <c r="W37" s="367">
        <v>21</v>
      </c>
      <c r="X37" s="367" t="s">
        <v>390</v>
      </c>
      <c r="Y37" s="367">
        <v>441</v>
      </c>
      <c r="Z37" s="367">
        <v>674.38002309442356</v>
      </c>
      <c r="AA37" s="367">
        <v>1</v>
      </c>
      <c r="AB37" s="367" t="s">
        <v>78</v>
      </c>
      <c r="AC37" s="367">
        <v>800</v>
      </c>
      <c r="AD37" s="367">
        <v>705.23795155961375</v>
      </c>
      <c r="AE37" s="367" t="s">
        <v>334</v>
      </c>
      <c r="AF37" s="367">
        <v>1</v>
      </c>
      <c r="AG37" s="367" t="s">
        <v>78</v>
      </c>
      <c r="AH37" s="367">
        <v>1000</v>
      </c>
      <c r="AI37" s="367">
        <v>1232</v>
      </c>
      <c r="AJ37" s="367"/>
      <c r="AK37" s="367">
        <v>13.2</v>
      </c>
    </row>
    <row r="38" spans="1:37" s="351" customFormat="1" ht="28.5" customHeight="1">
      <c r="A38" s="309"/>
      <c r="B38" s="357" t="s">
        <v>498</v>
      </c>
      <c r="C38" s="357" t="s">
        <v>602</v>
      </c>
      <c r="D38" s="357"/>
      <c r="E38" s="355" t="s">
        <v>168</v>
      </c>
      <c r="F38" s="356">
        <v>1.2</v>
      </c>
      <c r="G38" s="356">
        <v>1</v>
      </c>
      <c r="H38" s="365">
        <v>1</v>
      </c>
      <c r="I38" s="358">
        <v>0.6</v>
      </c>
      <c r="J38" s="356">
        <v>0.7</v>
      </c>
      <c r="K38" s="358">
        <v>12.5</v>
      </c>
      <c r="L38" s="553">
        <f t="shared" si="5"/>
        <v>0.7</v>
      </c>
      <c r="M38" s="554">
        <f t="shared" si="3"/>
        <v>2.5479999999999992</v>
      </c>
      <c r="N38" s="554">
        <f t="shared" si="4"/>
        <v>3.1080000000000001</v>
      </c>
      <c r="O38" s="551" t="s">
        <v>633</v>
      </c>
      <c r="P38" s="549">
        <v>0.4</v>
      </c>
      <c r="Q38" s="549">
        <v>0.35</v>
      </c>
      <c r="R38" s="549">
        <v>1.9</v>
      </c>
      <c r="S38" s="549">
        <v>1.6</v>
      </c>
      <c r="T38" s="549">
        <v>199.5</v>
      </c>
      <c r="U38" s="549">
        <v>135</v>
      </c>
      <c r="V38" s="549">
        <v>20</v>
      </c>
      <c r="W38" s="367">
        <v>21</v>
      </c>
      <c r="X38" s="367" t="s">
        <v>390</v>
      </c>
      <c r="Y38" s="367">
        <v>441</v>
      </c>
      <c r="Z38" s="367">
        <v>674.38002309442356</v>
      </c>
      <c r="AA38" s="367">
        <v>1</v>
      </c>
      <c r="AB38" s="367" t="s">
        <v>78</v>
      </c>
      <c r="AC38" s="367">
        <v>800</v>
      </c>
      <c r="AD38" s="367">
        <v>705.23795155961375</v>
      </c>
      <c r="AE38" s="367" t="s">
        <v>334</v>
      </c>
      <c r="AF38" s="367">
        <v>1</v>
      </c>
      <c r="AG38" s="367" t="s">
        <v>78</v>
      </c>
      <c r="AH38" s="367">
        <v>1000</v>
      </c>
      <c r="AI38" s="367">
        <v>1232</v>
      </c>
      <c r="AJ38" s="367"/>
      <c r="AK38" s="367">
        <v>13.2</v>
      </c>
    </row>
    <row r="39" spans="1:37" s="351" customFormat="1" ht="28.5" customHeight="1">
      <c r="A39" s="309"/>
      <c r="B39" s="357" t="s">
        <v>193</v>
      </c>
      <c r="C39" s="357" t="s">
        <v>603</v>
      </c>
      <c r="D39" s="357"/>
      <c r="E39" s="355" t="s">
        <v>168</v>
      </c>
      <c r="F39" s="356">
        <v>1.2</v>
      </c>
      <c r="G39" s="356">
        <v>1</v>
      </c>
      <c r="H39" s="365">
        <v>1</v>
      </c>
      <c r="I39" s="358">
        <v>0.6</v>
      </c>
      <c r="J39" s="356">
        <v>0.7</v>
      </c>
      <c r="K39" s="358">
        <v>12.5</v>
      </c>
      <c r="L39" s="553">
        <f t="shared" si="5"/>
        <v>0.7</v>
      </c>
      <c r="M39" s="554">
        <f t="shared" si="3"/>
        <v>2.5479999999999992</v>
      </c>
      <c r="N39" s="554">
        <f t="shared" si="4"/>
        <v>3.1080000000000001</v>
      </c>
      <c r="O39" s="551" t="s">
        <v>633</v>
      </c>
      <c r="P39" s="549">
        <v>0.4</v>
      </c>
      <c r="Q39" s="549">
        <v>0.35</v>
      </c>
      <c r="R39" s="549">
        <v>1.9</v>
      </c>
      <c r="S39" s="549">
        <v>1.6</v>
      </c>
      <c r="T39" s="549">
        <v>199.5</v>
      </c>
      <c r="U39" s="549">
        <v>135</v>
      </c>
      <c r="V39" s="549">
        <v>5</v>
      </c>
      <c r="W39" s="367">
        <v>21</v>
      </c>
      <c r="X39" s="367" t="s">
        <v>390</v>
      </c>
      <c r="Y39" s="367">
        <v>441</v>
      </c>
      <c r="Z39" s="367">
        <v>674.38002309442356</v>
      </c>
      <c r="AA39" s="367">
        <v>1</v>
      </c>
      <c r="AB39" s="367" t="s">
        <v>78</v>
      </c>
      <c r="AC39" s="367">
        <v>800</v>
      </c>
      <c r="AD39" s="367">
        <v>705.23795155961375</v>
      </c>
      <c r="AE39" s="367" t="s">
        <v>334</v>
      </c>
      <c r="AF39" s="367">
        <v>1</v>
      </c>
      <c r="AG39" s="367" t="s">
        <v>78</v>
      </c>
      <c r="AH39" s="367">
        <v>1000</v>
      </c>
      <c r="AI39" s="367">
        <v>1232</v>
      </c>
      <c r="AJ39" s="367"/>
      <c r="AK39" s="367">
        <v>13.2</v>
      </c>
    </row>
    <row r="40" spans="1:37" s="351" customFormat="1" ht="28.5" customHeight="1">
      <c r="A40" s="309"/>
      <c r="B40" s="357" t="s">
        <v>194</v>
      </c>
      <c r="C40" s="357" t="s">
        <v>604</v>
      </c>
      <c r="D40" s="357" t="s">
        <v>572</v>
      </c>
      <c r="E40" s="355" t="s">
        <v>168</v>
      </c>
      <c r="F40" s="356">
        <v>1.2</v>
      </c>
      <c r="G40" s="356">
        <v>1</v>
      </c>
      <c r="H40" s="365">
        <v>1</v>
      </c>
      <c r="I40" s="358">
        <v>0.6</v>
      </c>
      <c r="J40" s="356">
        <v>0.7</v>
      </c>
      <c r="K40" s="358">
        <v>12.5</v>
      </c>
      <c r="L40" s="553">
        <f t="shared" si="5"/>
        <v>0.7</v>
      </c>
      <c r="M40" s="554">
        <f t="shared" si="3"/>
        <v>2.5479999999999992</v>
      </c>
      <c r="N40" s="554">
        <f t="shared" si="4"/>
        <v>3.1080000000000001</v>
      </c>
      <c r="O40" s="548" t="s">
        <v>632</v>
      </c>
      <c r="P40" s="549">
        <v>0.55000000000000004</v>
      </c>
      <c r="Q40" s="549">
        <v>0.35</v>
      </c>
      <c r="R40" s="549">
        <v>2.25</v>
      </c>
      <c r="S40" s="549">
        <v>1.6</v>
      </c>
      <c r="T40" s="549">
        <v>160</v>
      </c>
      <c r="U40" s="549">
        <v>135</v>
      </c>
      <c r="V40" s="549">
        <v>5</v>
      </c>
      <c r="W40" s="367">
        <v>21</v>
      </c>
      <c r="X40" s="367" t="s">
        <v>390</v>
      </c>
      <c r="Y40" s="367">
        <v>441</v>
      </c>
      <c r="Z40" s="367">
        <v>674.38002309442356</v>
      </c>
      <c r="AA40" s="367">
        <v>1</v>
      </c>
      <c r="AB40" s="367" t="s">
        <v>78</v>
      </c>
      <c r="AC40" s="367">
        <v>800</v>
      </c>
      <c r="AD40" s="367">
        <v>705.23795155961375</v>
      </c>
      <c r="AE40" s="367" t="s">
        <v>334</v>
      </c>
      <c r="AF40" s="367">
        <v>1</v>
      </c>
      <c r="AG40" s="367" t="s">
        <v>78</v>
      </c>
      <c r="AH40" s="367">
        <v>1000</v>
      </c>
      <c r="AI40" s="367">
        <v>1232</v>
      </c>
      <c r="AJ40" s="367"/>
      <c r="AK40" s="367">
        <v>13.2</v>
      </c>
    </row>
    <row r="41" spans="1:37" s="351" customFormat="1" ht="28.5" customHeight="1">
      <c r="A41" s="309"/>
      <c r="B41" s="357" t="s">
        <v>499</v>
      </c>
      <c r="C41" s="357" t="s">
        <v>605</v>
      </c>
      <c r="D41" s="357" t="s">
        <v>573</v>
      </c>
      <c r="E41" s="355" t="s">
        <v>168</v>
      </c>
      <c r="F41" s="356">
        <v>1.2</v>
      </c>
      <c r="G41" s="356">
        <v>1</v>
      </c>
      <c r="H41" s="365">
        <v>1</v>
      </c>
      <c r="I41" s="358">
        <v>0.6</v>
      </c>
      <c r="J41" s="356">
        <v>0.7</v>
      </c>
      <c r="K41" s="358">
        <v>12.5</v>
      </c>
      <c r="L41" s="553">
        <f t="shared" si="5"/>
        <v>0.7</v>
      </c>
      <c r="M41" s="554">
        <f t="shared" si="3"/>
        <v>2.5479999999999992</v>
      </c>
      <c r="N41" s="554">
        <f t="shared" si="4"/>
        <v>3.1080000000000001</v>
      </c>
      <c r="O41" s="551" t="s">
        <v>633</v>
      </c>
      <c r="P41" s="549">
        <v>0.4</v>
      </c>
      <c r="Q41" s="549">
        <v>0.35</v>
      </c>
      <c r="R41" s="549">
        <v>1.9</v>
      </c>
      <c r="S41" s="549">
        <v>1.6</v>
      </c>
      <c r="T41" s="549">
        <v>199.5</v>
      </c>
      <c r="U41" s="549">
        <v>135</v>
      </c>
      <c r="V41" s="549">
        <v>5</v>
      </c>
      <c r="W41" s="367">
        <v>21</v>
      </c>
      <c r="X41" s="367" t="s">
        <v>390</v>
      </c>
      <c r="Y41" s="367">
        <v>441</v>
      </c>
      <c r="Z41" s="367">
        <v>674.38002309442356</v>
      </c>
      <c r="AA41" s="367">
        <v>1</v>
      </c>
      <c r="AB41" s="367" t="s">
        <v>78</v>
      </c>
      <c r="AC41" s="367">
        <v>800</v>
      </c>
      <c r="AD41" s="367">
        <v>705.23795155961375</v>
      </c>
      <c r="AE41" s="367" t="s">
        <v>334</v>
      </c>
      <c r="AF41" s="367">
        <v>1</v>
      </c>
      <c r="AG41" s="367" t="s">
        <v>78</v>
      </c>
      <c r="AH41" s="367">
        <v>1000</v>
      </c>
      <c r="AI41" s="367">
        <v>1232</v>
      </c>
      <c r="AJ41" s="367"/>
      <c r="AK41" s="367">
        <v>13.2</v>
      </c>
    </row>
    <row r="42" spans="1:37" s="351" customFormat="1" ht="28.5" customHeight="1">
      <c r="A42" s="309"/>
      <c r="B42" s="357" t="s">
        <v>150</v>
      </c>
      <c r="C42" s="357" t="s">
        <v>606</v>
      </c>
      <c r="D42" s="357"/>
      <c r="E42" s="355" t="s">
        <v>168</v>
      </c>
      <c r="F42" s="356">
        <v>1.2</v>
      </c>
      <c r="G42" s="356">
        <v>1</v>
      </c>
      <c r="H42" s="365">
        <v>1</v>
      </c>
      <c r="I42" s="358">
        <v>0.6</v>
      </c>
      <c r="J42" s="356">
        <v>0.7</v>
      </c>
      <c r="K42" s="358">
        <v>5.5</v>
      </c>
      <c r="L42" s="553">
        <f t="shared" si="5"/>
        <v>0.7</v>
      </c>
      <c r="M42" s="554">
        <f t="shared" si="3"/>
        <v>2.5479999999999992</v>
      </c>
      <c r="N42" s="554">
        <f t="shared" si="4"/>
        <v>3.1080000000000001</v>
      </c>
      <c r="O42" s="551" t="s">
        <v>633</v>
      </c>
      <c r="P42" s="549">
        <v>0.4</v>
      </c>
      <c r="Q42" s="549">
        <v>0.35</v>
      </c>
      <c r="R42" s="549">
        <v>1.9</v>
      </c>
      <c r="S42" s="549">
        <v>1.6</v>
      </c>
      <c r="T42" s="549">
        <v>199.5</v>
      </c>
      <c r="U42" s="549">
        <v>135</v>
      </c>
      <c r="V42" s="549">
        <v>5</v>
      </c>
      <c r="W42" s="367">
        <v>21</v>
      </c>
      <c r="X42" s="367" t="s">
        <v>390</v>
      </c>
      <c r="Y42" s="367">
        <v>441</v>
      </c>
      <c r="Z42" s="367">
        <v>674.38002309442356</v>
      </c>
      <c r="AA42" s="367">
        <v>1</v>
      </c>
      <c r="AB42" s="367" t="s">
        <v>78</v>
      </c>
      <c r="AC42" s="367">
        <v>800</v>
      </c>
      <c r="AD42" s="367">
        <v>705.23795155961375</v>
      </c>
      <c r="AE42" s="367" t="s">
        <v>334</v>
      </c>
      <c r="AF42" s="367">
        <v>1</v>
      </c>
      <c r="AG42" s="367" t="s">
        <v>78</v>
      </c>
      <c r="AH42" s="367">
        <v>1000</v>
      </c>
      <c r="AI42" s="367">
        <v>1232</v>
      </c>
      <c r="AJ42" s="367"/>
      <c r="AK42" s="367">
        <v>13.2</v>
      </c>
    </row>
    <row r="43" spans="1:37" s="351" customFormat="1" ht="28.5" customHeight="1">
      <c r="A43" s="309"/>
      <c r="B43" s="357" t="s">
        <v>195</v>
      </c>
      <c r="C43" s="357" t="s">
        <v>607</v>
      </c>
      <c r="D43" s="357"/>
      <c r="E43" s="355" t="s">
        <v>168</v>
      </c>
      <c r="F43" s="356">
        <v>1.2</v>
      </c>
      <c r="G43" s="356">
        <v>1</v>
      </c>
      <c r="H43" s="365">
        <v>1</v>
      </c>
      <c r="I43" s="358">
        <v>0.6</v>
      </c>
      <c r="J43" s="356">
        <v>0.7</v>
      </c>
      <c r="K43" s="358">
        <v>5.5</v>
      </c>
      <c r="L43" s="553">
        <f t="shared" si="5"/>
        <v>0.7</v>
      </c>
      <c r="M43" s="554">
        <f t="shared" si="3"/>
        <v>2.5479999999999992</v>
      </c>
      <c r="N43" s="554">
        <f t="shared" si="4"/>
        <v>3.1080000000000001</v>
      </c>
      <c r="O43" s="551" t="s">
        <v>633</v>
      </c>
      <c r="P43" s="549">
        <v>0.4</v>
      </c>
      <c r="Q43" s="549">
        <v>0.35</v>
      </c>
      <c r="R43" s="549">
        <v>1.9</v>
      </c>
      <c r="S43" s="549">
        <v>1.6</v>
      </c>
      <c r="T43" s="549">
        <v>199.5</v>
      </c>
      <c r="U43" s="549">
        <v>135</v>
      </c>
      <c r="V43" s="549">
        <v>5</v>
      </c>
      <c r="W43" s="367">
        <v>21</v>
      </c>
      <c r="X43" s="367" t="s">
        <v>390</v>
      </c>
      <c r="Y43" s="367">
        <v>441</v>
      </c>
      <c r="Z43" s="367">
        <v>674.38002309442356</v>
      </c>
      <c r="AA43" s="367">
        <v>1</v>
      </c>
      <c r="AB43" s="367" t="s">
        <v>78</v>
      </c>
      <c r="AC43" s="367">
        <v>800</v>
      </c>
      <c r="AD43" s="367">
        <v>705.23795155961375</v>
      </c>
      <c r="AE43" s="367" t="s">
        <v>334</v>
      </c>
      <c r="AF43" s="367">
        <v>1</v>
      </c>
      <c r="AG43" s="367" t="s">
        <v>78</v>
      </c>
      <c r="AH43" s="367">
        <v>1000</v>
      </c>
      <c r="AI43" s="367">
        <v>1232</v>
      </c>
      <c r="AJ43" s="367"/>
      <c r="AK43" s="367">
        <v>13.2</v>
      </c>
    </row>
    <row r="44" spans="1:37" s="351" customFormat="1" ht="28.5" customHeight="1">
      <c r="A44" s="309"/>
      <c r="B44" s="357" t="s">
        <v>500</v>
      </c>
      <c r="C44" s="357" t="s">
        <v>608</v>
      </c>
      <c r="D44" s="357"/>
      <c r="E44" s="355" t="s">
        <v>168</v>
      </c>
      <c r="F44" s="356">
        <v>1.2</v>
      </c>
      <c r="G44" s="356">
        <v>1</v>
      </c>
      <c r="H44" s="365">
        <v>1</v>
      </c>
      <c r="I44" s="358">
        <v>0.6</v>
      </c>
      <c r="J44" s="356">
        <v>0.7</v>
      </c>
      <c r="K44" s="358">
        <v>12.5</v>
      </c>
      <c r="L44" s="553">
        <f t="shared" si="5"/>
        <v>0.7</v>
      </c>
      <c r="M44" s="554">
        <f t="shared" si="3"/>
        <v>2.5479999999999992</v>
      </c>
      <c r="N44" s="554">
        <f t="shared" si="4"/>
        <v>3.1080000000000001</v>
      </c>
      <c r="O44" s="551" t="s">
        <v>633</v>
      </c>
      <c r="P44" s="549">
        <v>0.4</v>
      </c>
      <c r="Q44" s="549">
        <v>0.35</v>
      </c>
      <c r="R44" s="549">
        <v>1.9</v>
      </c>
      <c r="S44" s="549">
        <v>1.6</v>
      </c>
      <c r="T44" s="549">
        <v>199.5</v>
      </c>
      <c r="U44" s="549">
        <v>135</v>
      </c>
      <c r="V44" s="549">
        <v>5</v>
      </c>
      <c r="W44" s="367">
        <v>21</v>
      </c>
      <c r="X44" s="367" t="s">
        <v>390</v>
      </c>
      <c r="Y44" s="367">
        <v>441</v>
      </c>
      <c r="Z44" s="367">
        <v>674.38002309442356</v>
      </c>
      <c r="AA44" s="367">
        <v>1</v>
      </c>
      <c r="AB44" s="367" t="s">
        <v>78</v>
      </c>
      <c r="AC44" s="367">
        <v>800</v>
      </c>
      <c r="AD44" s="367">
        <v>705.23795155961375</v>
      </c>
      <c r="AE44" s="367" t="s">
        <v>334</v>
      </c>
      <c r="AF44" s="367">
        <v>1</v>
      </c>
      <c r="AG44" s="367" t="s">
        <v>78</v>
      </c>
      <c r="AH44" s="367">
        <v>1000</v>
      </c>
      <c r="AI44" s="367">
        <v>1232</v>
      </c>
      <c r="AJ44" s="367"/>
      <c r="AK44" s="367">
        <v>13.2</v>
      </c>
    </row>
    <row r="45" spans="1:37" s="351" customFormat="1" ht="28.5" customHeight="1">
      <c r="A45" s="309"/>
      <c r="B45" s="357" t="s">
        <v>196</v>
      </c>
      <c r="C45" s="357" t="s">
        <v>609</v>
      </c>
      <c r="D45" s="357" t="s">
        <v>574</v>
      </c>
      <c r="E45" s="355" t="s">
        <v>168</v>
      </c>
      <c r="F45" s="356">
        <v>1.2</v>
      </c>
      <c r="G45" s="356">
        <v>1</v>
      </c>
      <c r="H45" s="365">
        <v>1</v>
      </c>
      <c r="I45" s="358">
        <v>0.6</v>
      </c>
      <c r="J45" s="356">
        <v>0.7</v>
      </c>
      <c r="K45" s="358">
        <v>5.5</v>
      </c>
      <c r="L45" s="553">
        <f t="shared" si="5"/>
        <v>0.7</v>
      </c>
      <c r="M45" s="554">
        <f t="shared" si="3"/>
        <v>2.5479999999999992</v>
      </c>
      <c r="N45" s="554">
        <f t="shared" si="4"/>
        <v>3.1080000000000001</v>
      </c>
      <c r="O45" s="551" t="s">
        <v>633</v>
      </c>
      <c r="P45" s="549">
        <v>0.4</v>
      </c>
      <c r="Q45" s="549">
        <v>0.35</v>
      </c>
      <c r="R45" s="549">
        <v>1.9</v>
      </c>
      <c r="S45" s="549">
        <v>1.6</v>
      </c>
      <c r="T45" s="549">
        <v>199.5</v>
      </c>
      <c r="U45" s="549">
        <v>135</v>
      </c>
      <c r="V45" s="549">
        <v>5</v>
      </c>
      <c r="W45" s="367">
        <v>21</v>
      </c>
      <c r="X45" s="367" t="s">
        <v>390</v>
      </c>
      <c r="Y45" s="367">
        <v>441</v>
      </c>
      <c r="Z45" s="367">
        <v>674.38002309442356</v>
      </c>
      <c r="AA45" s="367">
        <v>1</v>
      </c>
      <c r="AB45" s="367" t="s">
        <v>78</v>
      </c>
      <c r="AC45" s="367">
        <v>800</v>
      </c>
      <c r="AD45" s="367">
        <v>705.23795155961375</v>
      </c>
      <c r="AE45" s="367" t="s">
        <v>334</v>
      </c>
      <c r="AF45" s="367">
        <v>1</v>
      </c>
      <c r="AG45" s="367" t="s">
        <v>78</v>
      </c>
      <c r="AH45" s="367">
        <v>1000</v>
      </c>
      <c r="AI45" s="367">
        <v>1232</v>
      </c>
      <c r="AJ45" s="367"/>
      <c r="AK45" s="367">
        <v>13.2</v>
      </c>
    </row>
    <row r="46" spans="1:37" s="351" customFormat="1" ht="28.5" customHeight="1">
      <c r="A46" s="309"/>
      <c r="B46" s="357" t="s">
        <v>501</v>
      </c>
      <c r="C46" s="357" t="s">
        <v>610</v>
      </c>
      <c r="D46" s="357" t="s">
        <v>575</v>
      </c>
      <c r="E46" s="355" t="s">
        <v>168</v>
      </c>
      <c r="F46" s="356">
        <v>1.2</v>
      </c>
      <c r="G46" s="356">
        <v>1</v>
      </c>
      <c r="H46" s="365">
        <v>1</v>
      </c>
      <c r="I46" s="358">
        <v>0.6</v>
      </c>
      <c r="J46" s="356">
        <v>0.7</v>
      </c>
      <c r="K46" s="358">
        <v>5.5</v>
      </c>
      <c r="L46" s="553">
        <f t="shared" si="5"/>
        <v>0.7</v>
      </c>
      <c r="M46" s="554">
        <f t="shared" si="3"/>
        <v>2.5479999999999992</v>
      </c>
      <c r="N46" s="554">
        <f t="shared" si="4"/>
        <v>3.1080000000000001</v>
      </c>
      <c r="O46" s="551" t="s">
        <v>633</v>
      </c>
      <c r="P46" s="549">
        <v>0.4</v>
      </c>
      <c r="Q46" s="549">
        <v>0.35</v>
      </c>
      <c r="R46" s="549">
        <v>1.9</v>
      </c>
      <c r="S46" s="549">
        <v>1.6</v>
      </c>
      <c r="T46" s="549">
        <v>199.5</v>
      </c>
      <c r="U46" s="549">
        <v>135</v>
      </c>
      <c r="V46" s="549">
        <v>5</v>
      </c>
      <c r="W46" s="367">
        <v>21</v>
      </c>
      <c r="X46" s="367" t="s">
        <v>390</v>
      </c>
      <c r="Y46" s="367">
        <v>441</v>
      </c>
      <c r="Z46" s="367">
        <v>674.38002309442356</v>
      </c>
      <c r="AA46" s="367">
        <v>1</v>
      </c>
      <c r="AB46" s="367" t="s">
        <v>78</v>
      </c>
      <c r="AC46" s="367">
        <v>800</v>
      </c>
      <c r="AD46" s="367">
        <v>705.23795155961375</v>
      </c>
      <c r="AE46" s="367" t="s">
        <v>334</v>
      </c>
      <c r="AF46" s="367">
        <v>1</v>
      </c>
      <c r="AG46" s="367" t="s">
        <v>78</v>
      </c>
      <c r="AH46" s="367">
        <v>1000</v>
      </c>
      <c r="AI46" s="367">
        <v>1232</v>
      </c>
      <c r="AJ46" s="367"/>
      <c r="AK46" s="367">
        <v>13.2</v>
      </c>
    </row>
    <row r="47" spans="1:37" s="351" customFormat="1" ht="28.5" customHeight="1">
      <c r="A47" s="309"/>
      <c r="B47" s="357" t="s">
        <v>197</v>
      </c>
      <c r="C47" s="357" t="s">
        <v>611</v>
      </c>
      <c r="D47" s="357" t="s">
        <v>576</v>
      </c>
      <c r="E47" s="355" t="s">
        <v>168</v>
      </c>
      <c r="F47" s="356">
        <v>1.2</v>
      </c>
      <c r="G47" s="356">
        <v>1</v>
      </c>
      <c r="H47" s="365">
        <v>1</v>
      </c>
      <c r="I47" s="358">
        <v>0.6</v>
      </c>
      <c r="J47" s="356">
        <v>0.7</v>
      </c>
      <c r="K47" s="358">
        <v>12.5</v>
      </c>
      <c r="L47" s="553">
        <f t="shared" si="5"/>
        <v>0.7</v>
      </c>
      <c r="M47" s="554">
        <f t="shared" si="3"/>
        <v>2.5479999999999992</v>
      </c>
      <c r="N47" s="554">
        <f t="shared" si="4"/>
        <v>3.1080000000000001</v>
      </c>
      <c r="O47" s="551" t="s">
        <v>632</v>
      </c>
      <c r="P47" s="549">
        <v>0.55000000000000004</v>
      </c>
      <c r="Q47" s="549">
        <v>0.35</v>
      </c>
      <c r="R47" s="549">
        <v>2.25</v>
      </c>
      <c r="S47" s="549">
        <v>1.6</v>
      </c>
      <c r="T47" s="549">
        <v>160</v>
      </c>
      <c r="U47" s="549">
        <v>135</v>
      </c>
      <c r="V47" s="549">
        <v>5</v>
      </c>
      <c r="W47" s="367">
        <v>21</v>
      </c>
      <c r="X47" s="367" t="s">
        <v>390</v>
      </c>
      <c r="Y47" s="367">
        <v>441</v>
      </c>
      <c r="Z47" s="367">
        <v>674.38002309442356</v>
      </c>
      <c r="AA47" s="367">
        <v>1</v>
      </c>
      <c r="AB47" s="367" t="s">
        <v>78</v>
      </c>
      <c r="AC47" s="367">
        <v>800</v>
      </c>
      <c r="AD47" s="367">
        <v>705.23795155961375</v>
      </c>
      <c r="AE47" s="367" t="s">
        <v>334</v>
      </c>
      <c r="AF47" s="367">
        <v>1</v>
      </c>
      <c r="AG47" s="367" t="s">
        <v>78</v>
      </c>
      <c r="AH47" s="367">
        <v>1000</v>
      </c>
      <c r="AI47" s="367">
        <v>1232</v>
      </c>
      <c r="AJ47" s="367"/>
      <c r="AK47" s="367">
        <v>13.2</v>
      </c>
    </row>
    <row r="48" spans="1:37" s="351" customFormat="1" ht="28.5" customHeight="1">
      <c r="A48" s="309"/>
      <c r="B48" s="357" t="s">
        <v>502</v>
      </c>
      <c r="C48" s="357" t="s">
        <v>612</v>
      </c>
      <c r="D48" s="357" t="s">
        <v>577</v>
      </c>
      <c r="E48" s="355" t="s">
        <v>168</v>
      </c>
      <c r="F48" s="356">
        <v>1.2</v>
      </c>
      <c r="G48" s="356">
        <v>1</v>
      </c>
      <c r="H48" s="365">
        <v>1</v>
      </c>
      <c r="I48" s="358">
        <v>0.6</v>
      </c>
      <c r="J48" s="356">
        <v>0.7</v>
      </c>
      <c r="K48" s="358">
        <v>12.5</v>
      </c>
      <c r="L48" s="553">
        <f t="shared" si="5"/>
        <v>0.7</v>
      </c>
      <c r="M48" s="554">
        <f>J48*(F48*H48+0.2*H48+0.2+1)*(I48+0.2+I48)</f>
        <v>2.5479999999999992</v>
      </c>
      <c r="N48" s="554">
        <f>(F48*2+H48*0.2+0.2+F48*H48+H48*0.2+0.2+G48*3)/2*(G48+0.2)*J48</f>
        <v>3.1080000000000001</v>
      </c>
      <c r="O48" s="551" t="s">
        <v>632</v>
      </c>
      <c r="P48" s="549">
        <v>0.55000000000000004</v>
      </c>
      <c r="Q48" s="549">
        <v>0.35</v>
      </c>
      <c r="R48" s="549">
        <v>2.25</v>
      </c>
      <c r="S48" s="549">
        <v>1.6</v>
      </c>
      <c r="T48" s="549">
        <v>160</v>
      </c>
      <c r="U48" s="549">
        <v>135</v>
      </c>
      <c r="V48" s="549">
        <v>5</v>
      </c>
      <c r="W48" s="367">
        <v>21</v>
      </c>
      <c r="X48" s="367" t="s">
        <v>390</v>
      </c>
      <c r="Y48" s="367">
        <v>441</v>
      </c>
      <c r="Z48" s="367">
        <v>674.38002309442356</v>
      </c>
      <c r="AA48" s="367">
        <v>1</v>
      </c>
      <c r="AB48" s="367" t="s">
        <v>78</v>
      </c>
      <c r="AC48" s="367">
        <v>800</v>
      </c>
      <c r="AD48" s="367">
        <v>705.23795155961375</v>
      </c>
      <c r="AE48" s="367" t="s">
        <v>334</v>
      </c>
      <c r="AF48" s="367">
        <v>1</v>
      </c>
      <c r="AG48" s="367" t="s">
        <v>78</v>
      </c>
      <c r="AH48" s="367">
        <v>1000</v>
      </c>
      <c r="AI48" s="367">
        <v>1232</v>
      </c>
      <c r="AJ48" s="367"/>
      <c r="AK48" s="367">
        <v>13.2</v>
      </c>
    </row>
    <row r="49" spans="1:38" s="351" customFormat="1" ht="28.5" customHeight="1">
      <c r="A49" s="309"/>
      <c r="B49" s="357" t="s">
        <v>503</v>
      </c>
      <c r="C49" s="357" t="s">
        <v>613</v>
      </c>
      <c r="D49" s="357"/>
      <c r="E49" s="355" t="s">
        <v>168</v>
      </c>
      <c r="F49" s="356">
        <v>1.2</v>
      </c>
      <c r="G49" s="356">
        <v>1</v>
      </c>
      <c r="H49" s="365">
        <v>1</v>
      </c>
      <c r="I49" s="358">
        <v>0.6</v>
      </c>
      <c r="J49" s="356">
        <v>0.7</v>
      </c>
      <c r="K49" s="358">
        <v>12.5</v>
      </c>
      <c r="L49" s="553">
        <f t="shared" ref="L49:L56" si="6">J49</f>
        <v>0.7</v>
      </c>
      <c r="M49" s="554">
        <f t="shared" ref="M49:M56" si="7">J49*(F49*H49+0.2*H49+0.2+1)*(I49+0.2+I49)</f>
        <v>2.5479999999999992</v>
      </c>
      <c r="N49" s="554">
        <f t="shared" ref="N49:N56" si="8">(F49*2+H49*0.2+0.2+F49*H49+H49*0.2+0.2+G49*3)/2*(G49+0.2)*J49</f>
        <v>3.1080000000000001</v>
      </c>
      <c r="O49" s="551" t="s">
        <v>632</v>
      </c>
      <c r="P49" s="549">
        <v>0.55000000000000004</v>
      </c>
      <c r="Q49" s="549">
        <v>0.35</v>
      </c>
      <c r="R49" s="549">
        <v>2.25</v>
      </c>
      <c r="S49" s="549">
        <v>1.6</v>
      </c>
      <c r="T49" s="549">
        <v>160</v>
      </c>
      <c r="U49" s="549">
        <v>135</v>
      </c>
      <c r="V49" s="549">
        <v>5</v>
      </c>
      <c r="W49" s="367">
        <v>21</v>
      </c>
      <c r="X49" s="367" t="s">
        <v>390</v>
      </c>
      <c r="Y49" s="367">
        <v>441</v>
      </c>
      <c r="Z49" s="367">
        <v>674.38002309442356</v>
      </c>
      <c r="AA49" s="367">
        <v>1</v>
      </c>
      <c r="AB49" s="367" t="s">
        <v>78</v>
      </c>
      <c r="AC49" s="367">
        <v>800</v>
      </c>
      <c r="AD49" s="367">
        <v>705.23795155961375</v>
      </c>
      <c r="AE49" s="367" t="s">
        <v>334</v>
      </c>
      <c r="AF49" s="367">
        <v>1</v>
      </c>
      <c r="AG49" s="367" t="s">
        <v>78</v>
      </c>
      <c r="AH49" s="367">
        <v>1000</v>
      </c>
      <c r="AI49" s="367">
        <v>1232</v>
      </c>
      <c r="AJ49" s="367"/>
      <c r="AK49" s="367">
        <v>13.2</v>
      </c>
    </row>
    <row r="50" spans="1:38" s="351" customFormat="1" ht="28.5" customHeight="1">
      <c r="A50" s="309"/>
      <c r="B50" s="357" t="s">
        <v>151</v>
      </c>
      <c r="C50" s="357" t="s">
        <v>614</v>
      </c>
      <c r="D50" s="357" t="s">
        <v>578</v>
      </c>
      <c r="E50" s="355" t="s">
        <v>168</v>
      </c>
      <c r="F50" s="356">
        <v>1.2</v>
      </c>
      <c r="G50" s="356">
        <v>1</v>
      </c>
      <c r="H50" s="365">
        <v>1</v>
      </c>
      <c r="I50" s="358">
        <v>0.6</v>
      </c>
      <c r="J50" s="356">
        <v>0.7</v>
      </c>
      <c r="K50" s="358">
        <v>5.5</v>
      </c>
      <c r="L50" s="553">
        <f t="shared" si="6"/>
        <v>0.7</v>
      </c>
      <c r="M50" s="554">
        <f t="shared" si="7"/>
        <v>2.5479999999999992</v>
      </c>
      <c r="N50" s="554">
        <f t="shared" si="8"/>
        <v>3.1080000000000001</v>
      </c>
      <c r="O50" s="551" t="s">
        <v>632</v>
      </c>
      <c r="P50" s="549">
        <v>0.55000000000000004</v>
      </c>
      <c r="Q50" s="549">
        <v>0.35</v>
      </c>
      <c r="R50" s="549">
        <v>2.25</v>
      </c>
      <c r="S50" s="549">
        <v>1.6</v>
      </c>
      <c r="T50" s="549">
        <v>160</v>
      </c>
      <c r="U50" s="549">
        <v>135</v>
      </c>
      <c r="V50" s="549">
        <v>5</v>
      </c>
      <c r="W50" s="367">
        <v>21</v>
      </c>
      <c r="X50" s="367" t="s">
        <v>390</v>
      </c>
      <c r="Y50" s="367">
        <v>441</v>
      </c>
      <c r="Z50" s="367">
        <v>674.38002309442356</v>
      </c>
      <c r="AA50" s="367">
        <v>1</v>
      </c>
      <c r="AB50" s="367" t="s">
        <v>78</v>
      </c>
      <c r="AC50" s="367">
        <v>800</v>
      </c>
      <c r="AD50" s="367">
        <v>705.23795155961375</v>
      </c>
      <c r="AE50" s="367" t="s">
        <v>334</v>
      </c>
      <c r="AF50" s="367">
        <v>1</v>
      </c>
      <c r="AG50" s="367" t="s">
        <v>78</v>
      </c>
      <c r="AH50" s="367">
        <v>1000</v>
      </c>
      <c r="AI50" s="367">
        <v>1232</v>
      </c>
      <c r="AJ50" s="367"/>
      <c r="AK50" s="367">
        <v>13.2</v>
      </c>
    </row>
    <row r="51" spans="1:38" s="351" customFormat="1" ht="28.5" customHeight="1">
      <c r="A51" s="309"/>
      <c r="B51" s="357" t="s">
        <v>152</v>
      </c>
      <c r="C51" s="357" t="s">
        <v>625</v>
      </c>
      <c r="D51" s="357"/>
      <c r="E51" s="355" t="s">
        <v>168</v>
      </c>
      <c r="F51" s="356">
        <v>1.2</v>
      </c>
      <c r="G51" s="356">
        <v>1</v>
      </c>
      <c r="H51" s="365">
        <v>1</v>
      </c>
      <c r="I51" s="358">
        <v>0.6</v>
      </c>
      <c r="J51" s="356">
        <v>0.7</v>
      </c>
      <c r="K51" s="358">
        <v>12.5</v>
      </c>
      <c r="L51" s="553">
        <f t="shared" si="6"/>
        <v>0.7</v>
      </c>
      <c r="M51" s="554">
        <f t="shared" si="7"/>
        <v>2.5479999999999992</v>
      </c>
      <c r="N51" s="554">
        <f t="shared" si="8"/>
        <v>3.1080000000000001</v>
      </c>
      <c r="O51" s="551" t="s">
        <v>632</v>
      </c>
      <c r="P51" s="549">
        <v>0.55000000000000004</v>
      </c>
      <c r="Q51" s="549">
        <v>0.35</v>
      </c>
      <c r="R51" s="549">
        <v>2.25</v>
      </c>
      <c r="S51" s="549">
        <v>1.6</v>
      </c>
      <c r="T51" s="549">
        <v>160</v>
      </c>
      <c r="U51" s="549">
        <v>135</v>
      </c>
      <c r="V51" s="549">
        <v>5</v>
      </c>
      <c r="W51" s="367">
        <v>21</v>
      </c>
      <c r="X51" s="367" t="s">
        <v>390</v>
      </c>
      <c r="Y51" s="367">
        <v>441</v>
      </c>
      <c r="Z51" s="367">
        <v>674.38002309442356</v>
      </c>
      <c r="AA51" s="367">
        <v>1</v>
      </c>
      <c r="AB51" s="367" t="s">
        <v>78</v>
      </c>
      <c r="AC51" s="367">
        <v>800</v>
      </c>
      <c r="AD51" s="367">
        <v>705.23795155961375</v>
      </c>
      <c r="AE51" s="367" t="s">
        <v>334</v>
      </c>
      <c r="AF51" s="367">
        <v>1</v>
      </c>
      <c r="AG51" s="367" t="s">
        <v>78</v>
      </c>
      <c r="AH51" s="367">
        <v>1000</v>
      </c>
      <c r="AI51" s="367">
        <v>1232</v>
      </c>
      <c r="AJ51" s="367"/>
      <c r="AK51" s="367">
        <v>13.2</v>
      </c>
    </row>
    <row r="52" spans="1:38" s="351" customFormat="1" ht="28.5" customHeight="1">
      <c r="A52" s="309"/>
      <c r="B52" s="357" t="s">
        <v>580</v>
      </c>
      <c r="C52" s="357" t="s">
        <v>615</v>
      </c>
      <c r="D52" s="357"/>
      <c r="E52" s="355" t="s">
        <v>168</v>
      </c>
      <c r="F52" s="356">
        <v>1.2</v>
      </c>
      <c r="G52" s="356">
        <v>1</v>
      </c>
      <c r="H52" s="365">
        <v>1</v>
      </c>
      <c r="I52" s="358">
        <v>0.6</v>
      </c>
      <c r="J52" s="356">
        <v>0.7</v>
      </c>
      <c r="K52" s="358">
        <v>12.5</v>
      </c>
      <c r="L52" s="553">
        <f t="shared" si="6"/>
        <v>0.7</v>
      </c>
      <c r="M52" s="554">
        <f t="shared" si="7"/>
        <v>2.5479999999999992</v>
      </c>
      <c r="N52" s="554">
        <f t="shared" si="8"/>
        <v>3.1080000000000001</v>
      </c>
      <c r="O52" s="551" t="s">
        <v>632</v>
      </c>
      <c r="P52" s="549">
        <v>0.55000000000000004</v>
      </c>
      <c r="Q52" s="549">
        <v>0.35</v>
      </c>
      <c r="R52" s="549">
        <v>2.25</v>
      </c>
      <c r="S52" s="549">
        <v>1.6</v>
      </c>
      <c r="T52" s="549">
        <v>160</v>
      </c>
      <c r="U52" s="549">
        <v>135</v>
      </c>
      <c r="V52" s="549">
        <v>5</v>
      </c>
      <c r="W52" s="367">
        <v>21</v>
      </c>
      <c r="X52" s="367" t="s">
        <v>390</v>
      </c>
      <c r="Y52" s="367">
        <v>441</v>
      </c>
      <c r="Z52" s="367">
        <v>674.38002309442356</v>
      </c>
      <c r="AA52" s="367">
        <v>1</v>
      </c>
      <c r="AB52" s="367" t="s">
        <v>78</v>
      </c>
      <c r="AC52" s="367">
        <v>800</v>
      </c>
      <c r="AD52" s="367">
        <v>705.23795155961375</v>
      </c>
      <c r="AE52" s="367" t="s">
        <v>334</v>
      </c>
      <c r="AF52" s="367">
        <v>1</v>
      </c>
      <c r="AG52" s="367" t="s">
        <v>78</v>
      </c>
      <c r="AH52" s="367">
        <v>1000</v>
      </c>
      <c r="AI52" s="367">
        <v>1232</v>
      </c>
      <c r="AJ52" s="367"/>
      <c r="AK52" s="367">
        <v>13.2</v>
      </c>
    </row>
    <row r="53" spans="1:38" s="351" customFormat="1" ht="28.5" customHeight="1">
      <c r="A53" s="309"/>
      <c r="B53" s="357" t="s">
        <v>579</v>
      </c>
      <c r="C53" s="357" t="s">
        <v>616</v>
      </c>
      <c r="D53" s="357"/>
      <c r="E53" s="355" t="s">
        <v>168</v>
      </c>
      <c r="F53" s="356">
        <v>1.2</v>
      </c>
      <c r="G53" s="356">
        <v>1</v>
      </c>
      <c r="H53" s="365">
        <v>1</v>
      </c>
      <c r="I53" s="358">
        <v>0.6</v>
      </c>
      <c r="J53" s="356">
        <v>0.7</v>
      </c>
      <c r="K53" s="358">
        <v>5.5</v>
      </c>
      <c r="L53" s="553">
        <f t="shared" si="6"/>
        <v>0.7</v>
      </c>
      <c r="M53" s="554">
        <f t="shared" si="7"/>
        <v>2.5479999999999992</v>
      </c>
      <c r="N53" s="554">
        <f t="shared" si="8"/>
        <v>3.1080000000000001</v>
      </c>
      <c r="O53" s="551" t="s">
        <v>632</v>
      </c>
      <c r="P53" s="549">
        <v>0.55000000000000004</v>
      </c>
      <c r="Q53" s="549">
        <v>0.35</v>
      </c>
      <c r="R53" s="549">
        <v>2.25</v>
      </c>
      <c r="S53" s="549">
        <v>1.6</v>
      </c>
      <c r="T53" s="549">
        <v>160</v>
      </c>
      <c r="U53" s="549">
        <v>135</v>
      </c>
      <c r="V53" s="549">
        <v>5</v>
      </c>
      <c r="W53" s="367">
        <v>21</v>
      </c>
      <c r="X53" s="367" t="s">
        <v>390</v>
      </c>
      <c r="Y53" s="367">
        <v>441</v>
      </c>
      <c r="Z53" s="367">
        <v>674.38002309442356</v>
      </c>
      <c r="AA53" s="367">
        <v>1</v>
      </c>
      <c r="AB53" s="367" t="s">
        <v>78</v>
      </c>
      <c r="AC53" s="367">
        <v>800</v>
      </c>
      <c r="AD53" s="367">
        <v>705.23795155961375</v>
      </c>
      <c r="AE53" s="367" t="s">
        <v>334</v>
      </c>
      <c r="AF53" s="367">
        <v>1</v>
      </c>
      <c r="AG53" s="367" t="s">
        <v>78</v>
      </c>
      <c r="AH53" s="367">
        <v>1000</v>
      </c>
      <c r="AI53" s="367">
        <v>1232</v>
      </c>
      <c r="AJ53" s="367"/>
      <c r="AK53" s="367">
        <v>13.2</v>
      </c>
    </row>
    <row r="54" spans="1:38" s="351" customFormat="1" ht="28.5" customHeight="1">
      <c r="A54" s="309"/>
      <c r="B54" s="357" t="s">
        <v>581</v>
      </c>
      <c r="C54" s="357" t="s">
        <v>617</v>
      </c>
      <c r="D54" s="357"/>
      <c r="E54" s="355" t="s">
        <v>168</v>
      </c>
      <c r="F54" s="356">
        <v>1.2</v>
      </c>
      <c r="G54" s="356">
        <v>1</v>
      </c>
      <c r="H54" s="365">
        <v>1</v>
      </c>
      <c r="I54" s="358">
        <v>0.6</v>
      </c>
      <c r="J54" s="356">
        <v>0.7</v>
      </c>
      <c r="K54" s="358">
        <v>5.5</v>
      </c>
      <c r="L54" s="553">
        <f t="shared" si="6"/>
        <v>0.7</v>
      </c>
      <c r="M54" s="554">
        <f t="shared" si="7"/>
        <v>2.5479999999999992</v>
      </c>
      <c r="N54" s="554">
        <f t="shared" si="8"/>
        <v>3.1080000000000001</v>
      </c>
      <c r="O54" s="551" t="s">
        <v>632</v>
      </c>
      <c r="P54" s="549">
        <v>0.55000000000000004</v>
      </c>
      <c r="Q54" s="549">
        <v>0.35</v>
      </c>
      <c r="R54" s="549">
        <v>2.25</v>
      </c>
      <c r="S54" s="549">
        <v>1.6</v>
      </c>
      <c r="T54" s="549">
        <v>160</v>
      </c>
      <c r="U54" s="549">
        <v>135</v>
      </c>
      <c r="V54" s="549">
        <v>5</v>
      </c>
      <c r="W54" s="367">
        <v>21</v>
      </c>
      <c r="X54" s="367" t="s">
        <v>390</v>
      </c>
      <c r="Y54" s="367">
        <v>441</v>
      </c>
      <c r="Z54" s="367">
        <v>674.38002309442356</v>
      </c>
      <c r="AA54" s="367">
        <v>1</v>
      </c>
      <c r="AB54" s="367" t="s">
        <v>78</v>
      </c>
      <c r="AC54" s="367">
        <v>800</v>
      </c>
      <c r="AD54" s="367">
        <v>705.23795155961375</v>
      </c>
      <c r="AE54" s="367" t="s">
        <v>334</v>
      </c>
      <c r="AF54" s="367">
        <v>1</v>
      </c>
      <c r="AG54" s="367" t="s">
        <v>78</v>
      </c>
      <c r="AH54" s="367">
        <v>1000</v>
      </c>
      <c r="AI54" s="367">
        <v>1232</v>
      </c>
      <c r="AJ54" s="367"/>
      <c r="AK54" s="367">
        <v>13.2</v>
      </c>
    </row>
    <row r="55" spans="1:38" s="351" customFormat="1" ht="28.5" customHeight="1">
      <c r="A55" s="309"/>
      <c r="B55" s="357" t="s">
        <v>621</v>
      </c>
      <c r="C55" s="357" t="s">
        <v>618</v>
      </c>
      <c r="D55" s="357" t="s">
        <v>582</v>
      </c>
      <c r="E55" s="355" t="s">
        <v>168</v>
      </c>
      <c r="F55" s="356">
        <v>1.2</v>
      </c>
      <c r="G55" s="356">
        <v>1</v>
      </c>
      <c r="H55" s="365">
        <v>1</v>
      </c>
      <c r="I55" s="358">
        <v>0.6</v>
      </c>
      <c r="J55" s="356">
        <v>0.7</v>
      </c>
      <c r="K55" s="358">
        <v>5.5</v>
      </c>
      <c r="L55" s="553">
        <f t="shared" si="6"/>
        <v>0.7</v>
      </c>
      <c r="M55" s="554">
        <f t="shared" si="7"/>
        <v>2.5479999999999992</v>
      </c>
      <c r="N55" s="554">
        <f t="shared" si="8"/>
        <v>3.1080000000000001</v>
      </c>
      <c r="O55" s="551" t="s">
        <v>632</v>
      </c>
      <c r="P55" s="549">
        <v>0.55000000000000004</v>
      </c>
      <c r="Q55" s="549">
        <v>0.35</v>
      </c>
      <c r="R55" s="549">
        <v>2.25</v>
      </c>
      <c r="S55" s="549">
        <v>1.6</v>
      </c>
      <c r="T55" s="549">
        <v>160</v>
      </c>
      <c r="U55" s="549">
        <v>135</v>
      </c>
      <c r="V55" s="549">
        <v>5</v>
      </c>
      <c r="W55" s="367">
        <v>21</v>
      </c>
      <c r="X55" s="367" t="s">
        <v>390</v>
      </c>
      <c r="Y55" s="367">
        <v>441</v>
      </c>
      <c r="Z55" s="367">
        <v>674.38002309442356</v>
      </c>
      <c r="AA55" s="367">
        <v>1</v>
      </c>
      <c r="AB55" s="367" t="s">
        <v>78</v>
      </c>
      <c r="AC55" s="367">
        <v>800</v>
      </c>
      <c r="AD55" s="367">
        <v>705.23795155961375</v>
      </c>
      <c r="AE55" s="367" t="s">
        <v>334</v>
      </c>
      <c r="AF55" s="367">
        <v>1</v>
      </c>
      <c r="AG55" s="367" t="s">
        <v>78</v>
      </c>
      <c r="AH55" s="367">
        <v>1000</v>
      </c>
      <c r="AI55" s="367">
        <v>1232</v>
      </c>
      <c r="AJ55" s="367"/>
      <c r="AK55" s="367">
        <v>13.2</v>
      </c>
    </row>
    <row r="56" spans="1:38" s="351" customFormat="1" ht="28.5" customHeight="1" thickBot="1">
      <c r="A56" s="309"/>
      <c r="B56" s="357" t="s">
        <v>622</v>
      </c>
      <c r="C56" s="357" t="s">
        <v>626</v>
      </c>
      <c r="D56" s="357"/>
      <c r="E56" s="355" t="s">
        <v>168</v>
      </c>
      <c r="F56" s="356">
        <v>1.2</v>
      </c>
      <c r="G56" s="356">
        <v>1</v>
      </c>
      <c r="H56" s="365">
        <v>1</v>
      </c>
      <c r="I56" s="358">
        <v>0.6</v>
      </c>
      <c r="J56" s="356">
        <v>0.7</v>
      </c>
      <c r="K56" s="358">
        <v>12.5</v>
      </c>
      <c r="L56" s="553">
        <f t="shared" si="6"/>
        <v>0.7</v>
      </c>
      <c r="M56" s="554">
        <f t="shared" si="7"/>
        <v>2.5479999999999992</v>
      </c>
      <c r="N56" s="554">
        <f t="shared" si="8"/>
        <v>3.1080000000000001</v>
      </c>
      <c r="O56" s="551" t="s">
        <v>632</v>
      </c>
      <c r="P56" s="549">
        <v>0.55000000000000004</v>
      </c>
      <c r="Q56" s="549">
        <v>0.35</v>
      </c>
      <c r="R56" s="549">
        <v>2.25</v>
      </c>
      <c r="S56" s="549">
        <v>1.6</v>
      </c>
      <c r="T56" s="549">
        <v>160</v>
      </c>
      <c r="U56" s="549">
        <v>135</v>
      </c>
      <c r="V56" s="549">
        <v>5</v>
      </c>
      <c r="W56" s="367">
        <v>21</v>
      </c>
      <c r="X56" s="367" t="s">
        <v>390</v>
      </c>
      <c r="Y56" s="367">
        <v>441</v>
      </c>
      <c r="Z56" s="367">
        <v>674.38002309442356</v>
      </c>
      <c r="AA56" s="367">
        <v>1</v>
      </c>
      <c r="AB56" s="367" t="s">
        <v>78</v>
      </c>
      <c r="AC56" s="367">
        <v>800</v>
      </c>
      <c r="AD56" s="367">
        <v>705.23795155961375</v>
      </c>
      <c r="AE56" s="367" t="s">
        <v>334</v>
      </c>
      <c r="AF56" s="367">
        <v>1</v>
      </c>
      <c r="AG56" s="367" t="s">
        <v>78</v>
      </c>
      <c r="AH56" s="367">
        <v>1000</v>
      </c>
      <c r="AI56" s="367">
        <v>1232</v>
      </c>
      <c r="AJ56" s="367"/>
      <c r="AK56" s="367">
        <v>13.2</v>
      </c>
    </row>
    <row r="57" spans="1:38" s="309" customFormat="1" ht="44.25" customHeight="1" thickTop="1" thickBot="1">
      <c r="A57" s="1144" t="s">
        <v>203</v>
      </c>
      <c r="B57" s="1145"/>
      <c r="C57" s="1145"/>
      <c r="D57" s="1145"/>
      <c r="E57" s="1145"/>
      <c r="F57" s="1145"/>
      <c r="G57" s="1145"/>
      <c r="H57" s="1145"/>
      <c r="I57" s="1145"/>
      <c r="J57" s="1145"/>
      <c r="K57" s="1146"/>
      <c r="L57" s="552">
        <f>SUM(L21:L33)</f>
        <v>9.1</v>
      </c>
      <c r="M57" s="552">
        <f>SUM(M21:M33)</f>
        <v>33.123999999999981</v>
      </c>
      <c r="N57" s="552">
        <f>SUM(N21:N33)</f>
        <v>40.403999999999996</v>
      </c>
      <c r="O57" s="555"/>
      <c r="P57" s="1138">
        <f>SUM(P21:Q56)</f>
        <v>30.000000000000025</v>
      </c>
      <c r="Q57" s="1139"/>
      <c r="R57" s="1138">
        <f>SUM(R21:S56)</f>
        <v>132.99999999999994</v>
      </c>
      <c r="S57" s="1139"/>
      <c r="T57" s="1138">
        <f>SUM(T21:U56)</f>
        <v>11252</v>
      </c>
      <c r="U57" s="1139"/>
      <c r="V57" s="552">
        <f>SUM(V21:V56)</f>
        <v>195</v>
      </c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1"/>
      <c r="AJ57" s="351"/>
      <c r="AK57" s="351"/>
      <c r="AL57" s="351"/>
    </row>
    <row r="58" spans="1:38">
      <c r="E58" s="309"/>
      <c r="I58" s="311"/>
      <c r="J58" s="309"/>
      <c r="K58" s="311"/>
    </row>
    <row r="59" spans="1:38">
      <c r="P59" s="306">
        <f>F13+F15+J13+J15</f>
        <v>2.4</v>
      </c>
      <c r="Q59" s="306">
        <f>G13+G15+J13+J15</f>
        <v>6.65</v>
      </c>
      <c r="R59" s="306">
        <f>H13+H15+L13+L15</f>
        <v>680</v>
      </c>
    </row>
    <row r="60" spans="1:38">
      <c r="F60" s="397" t="s">
        <v>421</v>
      </c>
      <c r="G60" s="306" t="e">
        <f>#REF!+#REF!+#REF!+#REF!</f>
        <v>#REF!</v>
      </c>
    </row>
    <row r="61" spans="1:38">
      <c r="F61" s="397" t="s">
        <v>422</v>
      </c>
      <c r="G61" s="306" t="e">
        <f>#REF!-G60</f>
        <v>#REF!</v>
      </c>
    </row>
  </sheetData>
  <mergeCells count="22">
    <mergeCell ref="A57:K57"/>
    <mergeCell ref="C10:E11"/>
    <mergeCell ref="C16:E16"/>
    <mergeCell ref="B3:I3"/>
    <mergeCell ref="A4:J4"/>
    <mergeCell ref="A5:S5"/>
    <mergeCell ref="C13:E13"/>
    <mergeCell ref="Q18:S18"/>
    <mergeCell ref="F9:I9"/>
    <mergeCell ref="A7:S7"/>
    <mergeCell ref="C12:E12"/>
    <mergeCell ref="A17:S17"/>
    <mergeCell ref="C14:E14"/>
    <mergeCell ref="J9:M9"/>
    <mergeCell ref="C15:E15"/>
    <mergeCell ref="P57:Q57"/>
    <mergeCell ref="R57:S57"/>
    <mergeCell ref="T57:U57"/>
    <mergeCell ref="O19:O20"/>
    <mergeCell ref="P19:Q19"/>
    <mergeCell ref="R19:S19"/>
    <mergeCell ref="T19:U19"/>
  </mergeCells>
  <printOptions horizontalCentered="1"/>
  <pageMargins left="0.15748031496062992" right="0.15748031496062992" top="0.15748031496062992" bottom="0.15748031496062992" header="0.23622047244094491" footer="0.15748031496062992"/>
  <pageSetup paperSize="9" scale="34" orientation="landscape" r:id="rId1"/>
  <headerFooter alignWithMargins="0"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3"/>
  <sheetViews>
    <sheetView view="pageBreakPreview" topLeftCell="A40" zoomScaleNormal="100" zoomScaleSheetLayoutView="100" workbookViewId="0">
      <selection activeCell="A58" sqref="A1:XFD1048576"/>
    </sheetView>
  </sheetViews>
  <sheetFormatPr baseColWidth="10" defaultRowHeight="15.75"/>
  <cols>
    <col min="1" max="1" width="8.42578125" style="743" bestFit="1" customWidth="1"/>
    <col min="2" max="2" width="15.42578125" style="743" bestFit="1" customWidth="1"/>
    <col min="3" max="4" width="12.42578125" style="743" bestFit="1" customWidth="1"/>
    <col min="5" max="6" width="13" style="743" bestFit="1" customWidth="1"/>
    <col min="7" max="7" width="11.5703125" style="743" bestFit="1" customWidth="1"/>
    <col min="8" max="8" width="8.28515625" style="743" bestFit="1" customWidth="1"/>
    <col min="9" max="9" width="8.5703125" style="743" bestFit="1" customWidth="1"/>
    <col min="10" max="16384" width="11.42578125" style="743"/>
  </cols>
  <sheetData>
    <row r="1" spans="1:9" ht="65.25" customHeight="1">
      <c r="A1" s="1180" t="str">
        <f>+'hydro&lt;1km2'!A1</f>
        <v>ETUDES DE CONSTRUCTION DE LA PISTE RELIANT DOUAR TIMITAR AU DOUAR LAMSAREH 
A LA COMMUNE OULED ALI YOUSSEF 
PROVINCE DE BOULEMANE</v>
      </c>
      <c r="B1" s="1180"/>
      <c r="C1" s="1180"/>
      <c r="D1" s="1180"/>
      <c r="E1" s="1180"/>
      <c r="F1" s="1180"/>
      <c r="G1" s="1180"/>
      <c r="H1" s="1180"/>
      <c r="I1" s="1180"/>
    </row>
    <row r="2" spans="1:9">
      <c r="A2" s="1177"/>
      <c r="B2" s="1177"/>
    </row>
    <row r="3" spans="1:9">
      <c r="A3" s="1177" t="str">
        <f>+'AXE EN PLAN'!A5:F5</f>
        <v>PROJET D'EXECUTION</v>
      </c>
      <c r="B3" s="1177"/>
      <c r="C3" s="1177"/>
      <c r="D3" s="1177"/>
      <c r="E3" s="1177"/>
      <c r="F3" s="1177"/>
      <c r="G3" s="1177"/>
      <c r="H3" s="1177"/>
      <c r="I3" s="1177"/>
    </row>
    <row r="5" spans="1:9">
      <c r="A5" s="1178" t="s">
        <v>641</v>
      </c>
      <c r="B5" s="1179"/>
      <c r="C5" s="1179"/>
      <c r="D5" s="1179"/>
      <c r="E5" s="1179"/>
      <c r="F5" s="1179"/>
      <c r="G5" s="1179"/>
      <c r="H5" s="1179"/>
      <c r="I5" s="1179"/>
    </row>
    <row r="6" spans="1:9">
      <c r="A6" s="811" t="s">
        <v>636</v>
      </c>
      <c r="B6" s="811" t="s">
        <v>637</v>
      </c>
      <c r="C6" s="811" t="s">
        <v>3229</v>
      </c>
      <c r="D6" s="811" t="s">
        <v>3229</v>
      </c>
      <c r="E6" s="811" t="s">
        <v>3230</v>
      </c>
      <c r="F6" s="811" t="s">
        <v>3231</v>
      </c>
      <c r="G6" s="811" t="s">
        <v>3232</v>
      </c>
      <c r="H6" s="811" t="s">
        <v>3233</v>
      </c>
      <c r="I6" s="811" t="s">
        <v>3233</v>
      </c>
    </row>
    <row r="7" spans="1:9">
      <c r="A7" s="811" t="s">
        <v>638</v>
      </c>
      <c r="B7" s="811" t="s">
        <v>639</v>
      </c>
      <c r="C7" s="811" t="s">
        <v>3234</v>
      </c>
      <c r="D7" s="811" t="s">
        <v>3235</v>
      </c>
      <c r="E7" s="811" t="s">
        <v>3236</v>
      </c>
      <c r="F7" s="811" t="s">
        <v>3236</v>
      </c>
      <c r="G7" s="811" t="s">
        <v>3237</v>
      </c>
      <c r="H7" s="811" t="s">
        <v>3238</v>
      </c>
      <c r="I7" s="811" t="s">
        <v>3239</v>
      </c>
    </row>
    <row r="8" spans="1:9">
      <c r="A8" s="812">
        <v>1</v>
      </c>
      <c r="B8" s="812">
        <v>0</v>
      </c>
      <c r="C8" s="812">
        <v>1670.0740000000001</v>
      </c>
      <c r="D8" s="812">
        <v>1670.0309999999999</v>
      </c>
      <c r="E8" s="812">
        <v>613398.85600000003</v>
      </c>
      <c r="F8" s="812">
        <v>301519.07900000003</v>
      </c>
      <c r="G8" s="812" t="s">
        <v>3276</v>
      </c>
      <c r="H8" s="812">
        <v>2.5</v>
      </c>
      <c r="I8" s="812">
        <v>-2.5</v>
      </c>
    </row>
    <row r="9" spans="1:9">
      <c r="A9" s="812">
        <v>2</v>
      </c>
      <c r="B9" s="812">
        <v>7.1479999999999997</v>
      </c>
      <c r="C9" s="812">
        <v>1670.1949999999999</v>
      </c>
      <c r="D9" s="812">
        <v>1670.1669999999999</v>
      </c>
      <c r="E9" s="812">
        <v>613403.28399999999</v>
      </c>
      <c r="F9" s="812">
        <v>301524.69</v>
      </c>
      <c r="G9" s="812" t="s">
        <v>3276</v>
      </c>
      <c r="H9" s="812">
        <v>2.5</v>
      </c>
      <c r="I9" s="812">
        <v>-2.5</v>
      </c>
    </row>
    <row r="10" spans="1:9">
      <c r="A10" s="812">
        <v>3</v>
      </c>
      <c r="B10" s="812">
        <v>24.116</v>
      </c>
      <c r="C10" s="812">
        <v>1670.162</v>
      </c>
      <c r="D10" s="812">
        <v>1670.4880000000001</v>
      </c>
      <c r="E10" s="812">
        <v>613413.79599999997</v>
      </c>
      <c r="F10" s="812">
        <v>301538.00900000002</v>
      </c>
      <c r="G10" s="812" t="s">
        <v>3276</v>
      </c>
      <c r="H10" s="812">
        <v>2.5</v>
      </c>
      <c r="I10" s="812">
        <v>-2.5</v>
      </c>
    </row>
    <row r="11" spans="1:9">
      <c r="A11" s="812">
        <v>4</v>
      </c>
      <c r="B11" s="812">
        <v>46.801000000000002</v>
      </c>
      <c r="C11" s="812">
        <v>1670.5730000000001</v>
      </c>
      <c r="D11" s="812">
        <v>1670.9179999999999</v>
      </c>
      <c r="E11" s="812">
        <v>613427.85</v>
      </c>
      <c r="F11" s="812">
        <v>301555.81800000003</v>
      </c>
      <c r="G11" s="812" t="s">
        <v>3276</v>
      </c>
      <c r="H11" s="812">
        <v>2.5</v>
      </c>
      <c r="I11" s="812">
        <v>-2.5</v>
      </c>
    </row>
    <row r="12" spans="1:9">
      <c r="A12" s="812">
        <v>5</v>
      </c>
      <c r="B12" s="812">
        <v>68.966999999999999</v>
      </c>
      <c r="C12" s="812">
        <v>1670.864</v>
      </c>
      <c r="D12" s="812">
        <v>1671.32</v>
      </c>
      <c r="E12" s="812">
        <v>613441.58200000005</v>
      </c>
      <c r="F12" s="812">
        <v>301573.21799999999</v>
      </c>
      <c r="G12" s="812" t="s">
        <v>3276</v>
      </c>
      <c r="H12" s="812">
        <v>2.5</v>
      </c>
      <c r="I12" s="812">
        <v>-2.5</v>
      </c>
    </row>
    <row r="13" spans="1:9">
      <c r="A13" s="812">
        <v>6</v>
      </c>
      <c r="B13" s="812">
        <v>87.593999999999994</v>
      </c>
      <c r="C13" s="812">
        <v>1671.3389999999999</v>
      </c>
      <c r="D13" s="812">
        <v>1671.62</v>
      </c>
      <c r="E13" s="812">
        <v>613453.12100000004</v>
      </c>
      <c r="F13" s="812">
        <v>301587.84000000003</v>
      </c>
      <c r="G13" s="812" t="s">
        <v>3276</v>
      </c>
      <c r="H13" s="812">
        <v>2.5</v>
      </c>
      <c r="I13" s="812">
        <v>-2.5</v>
      </c>
    </row>
    <row r="14" spans="1:9">
      <c r="A14" s="812">
        <v>7</v>
      </c>
      <c r="B14" s="812">
        <v>106.011</v>
      </c>
      <c r="C14" s="812">
        <v>1671.529</v>
      </c>
      <c r="D14" s="812">
        <v>1671.9090000000001</v>
      </c>
      <c r="E14" s="812">
        <v>613464.53</v>
      </c>
      <c r="F14" s="812">
        <v>301602.29700000002</v>
      </c>
      <c r="G14" s="812" t="s">
        <v>3276</v>
      </c>
      <c r="H14" s="812">
        <v>2.5</v>
      </c>
      <c r="I14" s="812">
        <v>-2.5</v>
      </c>
    </row>
    <row r="15" spans="1:9">
      <c r="A15" s="812">
        <v>8</v>
      </c>
      <c r="B15" s="812">
        <v>129.03200000000001</v>
      </c>
      <c r="C15" s="812">
        <v>1671.798</v>
      </c>
      <c r="D15" s="812">
        <v>1672.269</v>
      </c>
      <c r="E15" s="812">
        <v>613478.79099999997</v>
      </c>
      <c r="F15" s="812">
        <v>301620.36800000002</v>
      </c>
      <c r="G15" s="812" t="s">
        <v>3276</v>
      </c>
      <c r="H15" s="812">
        <v>2.5</v>
      </c>
      <c r="I15" s="812">
        <v>-2.5</v>
      </c>
    </row>
    <row r="16" spans="1:9">
      <c r="A16" s="812">
        <v>9</v>
      </c>
      <c r="B16" s="812">
        <v>146.60300000000001</v>
      </c>
      <c r="C16" s="812">
        <v>1672.193</v>
      </c>
      <c r="D16" s="812">
        <v>1672.5740000000001</v>
      </c>
      <c r="E16" s="812">
        <v>613489.67700000003</v>
      </c>
      <c r="F16" s="812">
        <v>301634.16200000001</v>
      </c>
      <c r="G16" s="812" t="s">
        <v>3276</v>
      </c>
      <c r="H16" s="812">
        <v>2.5</v>
      </c>
      <c r="I16" s="812">
        <v>-2.5</v>
      </c>
    </row>
    <row r="17" spans="1:9">
      <c r="A17" s="812">
        <v>10</v>
      </c>
      <c r="B17" s="812">
        <v>167.07900000000001</v>
      </c>
      <c r="C17" s="812">
        <v>1672.72</v>
      </c>
      <c r="D17" s="812">
        <v>1673.0530000000001</v>
      </c>
      <c r="E17" s="812">
        <v>613502.36199999996</v>
      </c>
      <c r="F17" s="812">
        <v>301650.23499999999</v>
      </c>
      <c r="G17" s="812" t="s">
        <v>3276</v>
      </c>
      <c r="H17" s="812">
        <v>2.5</v>
      </c>
      <c r="I17" s="812">
        <v>-2.5</v>
      </c>
    </row>
    <row r="18" spans="1:9">
      <c r="A18" s="812">
        <v>11</v>
      </c>
      <c r="B18" s="812">
        <v>196.11500000000001</v>
      </c>
      <c r="C18" s="812">
        <v>1673.44</v>
      </c>
      <c r="D18" s="812">
        <v>1673.7919999999999</v>
      </c>
      <c r="E18" s="812">
        <v>613520.34900000005</v>
      </c>
      <c r="F18" s="812">
        <v>301673.02799999999</v>
      </c>
      <c r="G18" s="812" t="s">
        <v>3276</v>
      </c>
      <c r="H18" s="812">
        <v>2.5</v>
      </c>
      <c r="I18" s="812">
        <v>-2.5</v>
      </c>
    </row>
    <row r="19" spans="1:9">
      <c r="A19" s="812">
        <v>12</v>
      </c>
      <c r="B19" s="812">
        <v>214.35499999999999</v>
      </c>
      <c r="C19" s="812">
        <v>1673.8530000000001</v>
      </c>
      <c r="D19" s="812">
        <v>1674.183</v>
      </c>
      <c r="E19" s="812">
        <v>613531.64899999998</v>
      </c>
      <c r="F19" s="812">
        <v>301687.34700000001</v>
      </c>
      <c r="G19" s="812" t="s">
        <v>3276</v>
      </c>
      <c r="H19" s="812">
        <v>2.5</v>
      </c>
      <c r="I19" s="812">
        <v>-2.5</v>
      </c>
    </row>
    <row r="20" spans="1:9">
      <c r="A20" s="812">
        <v>13</v>
      </c>
      <c r="B20" s="812">
        <v>239.655</v>
      </c>
      <c r="C20" s="812">
        <v>1674.3320000000001</v>
      </c>
      <c r="D20" s="812">
        <v>1674.72</v>
      </c>
      <c r="E20" s="812">
        <v>613547.32299999997</v>
      </c>
      <c r="F20" s="812">
        <v>301707.20799999998</v>
      </c>
      <c r="G20" s="812" t="s">
        <v>3276</v>
      </c>
      <c r="H20" s="812">
        <v>2.5</v>
      </c>
      <c r="I20" s="812">
        <v>-2.5</v>
      </c>
    </row>
    <row r="21" spans="1:9">
      <c r="A21" s="812">
        <v>14</v>
      </c>
      <c r="B21" s="812">
        <v>263.27100000000002</v>
      </c>
      <c r="C21" s="812">
        <v>1674.8530000000001</v>
      </c>
      <c r="D21" s="812">
        <v>1675.221</v>
      </c>
      <c r="E21" s="812">
        <v>613562.34199999995</v>
      </c>
      <c r="F21" s="812">
        <v>301725.41899999999</v>
      </c>
      <c r="G21" s="812" t="s">
        <v>3277</v>
      </c>
      <c r="H21" s="812">
        <v>2.5</v>
      </c>
      <c r="I21" s="812">
        <v>-2.5</v>
      </c>
    </row>
    <row r="22" spans="1:9">
      <c r="A22" s="812">
        <v>15</v>
      </c>
      <c r="B22" s="812">
        <v>290.56</v>
      </c>
      <c r="C22" s="812">
        <v>1675.511</v>
      </c>
      <c r="D22" s="812">
        <v>1675.8</v>
      </c>
      <c r="E22" s="812">
        <v>613583.10699999996</v>
      </c>
      <c r="F22" s="812">
        <v>301743.04399999999</v>
      </c>
      <c r="G22" s="812" t="s">
        <v>3278</v>
      </c>
      <c r="H22" s="812">
        <v>2.5</v>
      </c>
      <c r="I22" s="812">
        <v>-2.5</v>
      </c>
    </row>
    <row r="23" spans="1:9">
      <c r="A23" s="812">
        <v>16</v>
      </c>
      <c r="B23" s="812">
        <v>310.71100000000001</v>
      </c>
      <c r="C23" s="812">
        <v>1675.8579999999999</v>
      </c>
      <c r="D23" s="812">
        <v>1676.2270000000001</v>
      </c>
      <c r="E23" s="812">
        <v>613599.64500000002</v>
      </c>
      <c r="F23" s="812">
        <v>301754.55599999998</v>
      </c>
      <c r="G23" s="812" t="s">
        <v>3278</v>
      </c>
      <c r="H23" s="812">
        <v>2.5</v>
      </c>
      <c r="I23" s="812">
        <v>-2.5</v>
      </c>
    </row>
    <row r="24" spans="1:9">
      <c r="A24" s="812">
        <v>17</v>
      </c>
      <c r="B24" s="812">
        <v>332.452</v>
      </c>
      <c r="C24" s="812">
        <v>1676.3789999999999</v>
      </c>
      <c r="D24" s="812">
        <v>1676.6880000000001</v>
      </c>
      <c r="E24" s="812">
        <v>613617.29399999999</v>
      </c>
      <c r="F24" s="812">
        <v>301767.245</v>
      </c>
      <c r="G24" s="812" t="s">
        <v>3279</v>
      </c>
      <c r="H24" s="812">
        <v>2.5</v>
      </c>
      <c r="I24" s="812">
        <v>-2.5</v>
      </c>
    </row>
    <row r="25" spans="1:9">
      <c r="A25" s="812">
        <v>18</v>
      </c>
      <c r="B25" s="812">
        <v>362.43299999999999</v>
      </c>
      <c r="C25" s="812">
        <v>1676.9280000000001</v>
      </c>
      <c r="D25" s="812">
        <v>1677.325</v>
      </c>
      <c r="E25" s="812">
        <v>613639.11699999997</v>
      </c>
      <c r="F25" s="812">
        <v>301787.75099999999</v>
      </c>
      <c r="G25" s="812" t="s">
        <v>3280</v>
      </c>
      <c r="H25" s="812">
        <v>2.5</v>
      </c>
      <c r="I25" s="812">
        <v>-2.5</v>
      </c>
    </row>
    <row r="26" spans="1:9">
      <c r="A26" s="812">
        <v>19</v>
      </c>
      <c r="B26" s="812">
        <v>404.45699999999999</v>
      </c>
      <c r="C26" s="812">
        <v>1677.7329999999999</v>
      </c>
      <c r="D26" s="812">
        <v>1678.2159999999999</v>
      </c>
      <c r="E26" s="812">
        <v>613667.71699999995</v>
      </c>
      <c r="F26" s="812">
        <v>301818.54300000001</v>
      </c>
      <c r="G26" s="812" t="s">
        <v>3280</v>
      </c>
      <c r="H26" s="812">
        <v>2.5</v>
      </c>
      <c r="I26" s="812">
        <v>-2.5</v>
      </c>
    </row>
    <row r="27" spans="1:9">
      <c r="A27" s="812">
        <v>20</v>
      </c>
      <c r="B27" s="812">
        <v>432.58</v>
      </c>
      <c r="C27" s="812">
        <v>1678.4770000000001</v>
      </c>
      <c r="D27" s="812">
        <v>1678.8130000000001</v>
      </c>
      <c r="E27" s="812">
        <v>613687.23100000003</v>
      </c>
      <c r="F27" s="812">
        <v>301838.78999999998</v>
      </c>
      <c r="G27" s="812" t="s">
        <v>3281</v>
      </c>
      <c r="H27" s="812">
        <v>2.5</v>
      </c>
      <c r="I27" s="812">
        <v>-2.5</v>
      </c>
    </row>
    <row r="28" spans="1:9">
      <c r="A28" s="812">
        <v>21</v>
      </c>
      <c r="B28" s="812">
        <v>454.46899999999999</v>
      </c>
      <c r="C28" s="812">
        <v>1678.9870000000001</v>
      </c>
      <c r="D28" s="812">
        <v>1679.242</v>
      </c>
      <c r="E28" s="812">
        <v>613702.84199999995</v>
      </c>
      <c r="F28" s="812">
        <v>301854.13299999997</v>
      </c>
      <c r="G28" s="812" t="s">
        <v>3281</v>
      </c>
      <c r="H28" s="812">
        <v>2.5</v>
      </c>
      <c r="I28" s="812">
        <v>-2.5</v>
      </c>
    </row>
    <row r="29" spans="1:9">
      <c r="A29" s="812">
        <v>22</v>
      </c>
      <c r="B29" s="812">
        <v>484.20299999999997</v>
      </c>
      <c r="C29" s="812">
        <v>1679.3589999999999</v>
      </c>
      <c r="D29" s="812">
        <v>1679.7370000000001</v>
      </c>
      <c r="E29" s="812">
        <v>613724.04799999995</v>
      </c>
      <c r="F29" s="812">
        <v>301874.97600000002</v>
      </c>
      <c r="G29" s="812" t="s">
        <v>3281</v>
      </c>
      <c r="H29" s="812">
        <v>2.5</v>
      </c>
      <c r="I29" s="812">
        <v>-2.5</v>
      </c>
    </row>
    <row r="30" spans="1:9">
      <c r="A30" s="812">
        <v>23</v>
      </c>
      <c r="B30" s="812">
        <v>511.35899999999998</v>
      </c>
      <c r="C30" s="812">
        <v>1679.778</v>
      </c>
      <c r="D30" s="812">
        <v>1680.1859999999999</v>
      </c>
      <c r="E30" s="812">
        <v>613743.35499999998</v>
      </c>
      <c r="F30" s="812">
        <v>301894.07199999999</v>
      </c>
      <c r="G30" s="812" t="s">
        <v>3282</v>
      </c>
      <c r="H30" s="812">
        <v>2.5</v>
      </c>
      <c r="I30" s="812">
        <v>-2.5</v>
      </c>
    </row>
    <row r="31" spans="1:9">
      <c r="A31" s="812">
        <v>24</v>
      </c>
      <c r="B31" s="812">
        <v>527.57100000000003</v>
      </c>
      <c r="C31" s="812">
        <v>1680.1020000000001</v>
      </c>
      <c r="D31" s="812">
        <v>1680.454</v>
      </c>
      <c r="E31" s="812">
        <v>613754.228</v>
      </c>
      <c r="F31" s="812">
        <v>301906.09399999998</v>
      </c>
      <c r="G31" s="812" t="s">
        <v>3283</v>
      </c>
      <c r="H31" s="812">
        <v>2.5</v>
      </c>
      <c r="I31" s="812">
        <v>-2.5</v>
      </c>
    </row>
    <row r="32" spans="1:9">
      <c r="A32" s="812">
        <v>25</v>
      </c>
      <c r="B32" s="812">
        <v>554.39300000000003</v>
      </c>
      <c r="C32" s="812">
        <v>1680.6379999999999</v>
      </c>
      <c r="D32" s="812">
        <v>1680.8979999999999</v>
      </c>
      <c r="E32" s="812">
        <v>613772.48899999994</v>
      </c>
      <c r="F32" s="812">
        <v>301925.72200000001</v>
      </c>
      <c r="G32" s="812" t="s">
        <v>3284</v>
      </c>
      <c r="H32" s="812">
        <v>2.5</v>
      </c>
      <c r="I32" s="812">
        <v>-2.5</v>
      </c>
    </row>
    <row r="33" spans="1:9">
      <c r="A33" s="812">
        <v>26</v>
      </c>
      <c r="B33" s="812">
        <v>567.47799999999995</v>
      </c>
      <c r="C33" s="812">
        <v>1680.8309999999999</v>
      </c>
      <c r="D33" s="812">
        <v>1681.115</v>
      </c>
      <c r="E33" s="812">
        <v>613782.54700000002</v>
      </c>
      <c r="F33" s="812">
        <v>301934.08299999998</v>
      </c>
      <c r="G33" s="812" t="s">
        <v>3285</v>
      </c>
      <c r="H33" s="812">
        <v>2.5</v>
      </c>
      <c r="I33" s="812">
        <v>-2.5</v>
      </c>
    </row>
    <row r="34" spans="1:9">
      <c r="A34" s="812">
        <v>27</v>
      </c>
      <c r="B34" s="812">
        <v>580.84299999999996</v>
      </c>
      <c r="C34" s="812">
        <v>1681.019</v>
      </c>
      <c r="D34" s="812">
        <v>1681.336</v>
      </c>
      <c r="E34" s="812">
        <v>613793.13899999997</v>
      </c>
      <c r="F34" s="812">
        <v>301942.23499999999</v>
      </c>
      <c r="G34" s="812" t="s">
        <v>3285</v>
      </c>
      <c r="H34" s="812">
        <v>2.5</v>
      </c>
      <c r="I34" s="812">
        <v>-2.5</v>
      </c>
    </row>
    <row r="35" spans="1:9">
      <c r="A35" s="812">
        <v>28</v>
      </c>
      <c r="B35" s="812">
        <v>601.26300000000003</v>
      </c>
      <c r="C35" s="812">
        <v>1681.3920000000001</v>
      </c>
      <c r="D35" s="812">
        <v>1681.674</v>
      </c>
      <c r="E35" s="812">
        <v>613809.53700000001</v>
      </c>
      <c r="F35" s="812">
        <v>301954.39600000001</v>
      </c>
      <c r="G35" s="812" t="s">
        <v>3286</v>
      </c>
      <c r="H35" s="812">
        <v>2.5</v>
      </c>
      <c r="I35" s="812">
        <v>-2.5</v>
      </c>
    </row>
    <row r="36" spans="1:9">
      <c r="A36" s="812">
        <v>29</v>
      </c>
      <c r="B36" s="812">
        <v>635.34900000000005</v>
      </c>
      <c r="C36" s="812">
        <v>1681.796</v>
      </c>
      <c r="D36" s="812">
        <v>1682.25</v>
      </c>
      <c r="E36" s="812">
        <v>613837.973</v>
      </c>
      <c r="F36" s="812">
        <v>301973.19099999999</v>
      </c>
      <c r="G36" s="812" t="s">
        <v>3287</v>
      </c>
      <c r="H36" s="812">
        <v>2.5</v>
      </c>
      <c r="I36" s="812">
        <v>-2.5</v>
      </c>
    </row>
    <row r="37" spans="1:9">
      <c r="A37" s="812">
        <v>30</v>
      </c>
      <c r="B37" s="812">
        <v>658.60400000000004</v>
      </c>
      <c r="C37" s="812">
        <v>1682.374</v>
      </c>
      <c r="D37" s="812">
        <v>1682.6969999999999</v>
      </c>
      <c r="E37" s="812">
        <v>613858.08400000003</v>
      </c>
      <c r="F37" s="812">
        <v>301984.842</v>
      </c>
      <c r="G37" s="812" t="s">
        <v>3288</v>
      </c>
      <c r="H37" s="812">
        <v>2.5</v>
      </c>
      <c r="I37" s="812">
        <v>-2.5</v>
      </c>
    </row>
    <row r="38" spans="1:9">
      <c r="A38" s="812">
        <v>31</v>
      </c>
      <c r="B38" s="812">
        <v>673.17600000000004</v>
      </c>
      <c r="C38" s="812">
        <v>1682.711</v>
      </c>
      <c r="D38" s="812">
        <v>1683.001</v>
      </c>
      <c r="E38" s="812">
        <v>613871.19499999995</v>
      </c>
      <c r="F38" s="812">
        <v>301991.20199999999</v>
      </c>
      <c r="G38" s="812" t="s">
        <v>3289</v>
      </c>
      <c r="H38" s="812">
        <v>2.5</v>
      </c>
      <c r="I38" s="812">
        <v>-2.5</v>
      </c>
    </row>
    <row r="39" spans="1:9">
      <c r="A39" s="812">
        <v>32</v>
      </c>
      <c r="B39" s="812">
        <v>682.65800000000002</v>
      </c>
      <c r="C39" s="812">
        <v>1682.923</v>
      </c>
      <c r="D39" s="812">
        <v>1683.1990000000001</v>
      </c>
      <c r="E39" s="812">
        <v>613879.73400000005</v>
      </c>
      <c r="F39" s="812">
        <v>301995.32400000002</v>
      </c>
      <c r="G39" s="812" t="s">
        <v>3289</v>
      </c>
      <c r="H39" s="812">
        <v>2.5</v>
      </c>
      <c r="I39" s="812">
        <v>-2.5</v>
      </c>
    </row>
    <row r="40" spans="1:9">
      <c r="A40" s="812">
        <v>33</v>
      </c>
      <c r="B40" s="812">
        <v>701.97500000000002</v>
      </c>
      <c r="C40" s="812">
        <v>1683.175</v>
      </c>
      <c r="D40" s="812">
        <v>1683.6030000000001</v>
      </c>
      <c r="E40" s="812">
        <v>613897.09400000004</v>
      </c>
      <c r="F40" s="812">
        <v>302003.79200000002</v>
      </c>
      <c r="G40" s="812" t="s">
        <v>3290</v>
      </c>
      <c r="H40" s="812">
        <v>2.5</v>
      </c>
      <c r="I40" s="812">
        <v>-2.5</v>
      </c>
    </row>
    <row r="41" spans="1:9">
      <c r="A41" s="812">
        <v>34</v>
      </c>
      <c r="B41" s="812">
        <v>721.91700000000003</v>
      </c>
      <c r="C41" s="812">
        <v>1683.556</v>
      </c>
      <c r="D41" s="812">
        <v>1684.02</v>
      </c>
      <c r="E41" s="812">
        <v>613914.22100000002</v>
      </c>
      <c r="F41" s="812">
        <v>302013.989</v>
      </c>
      <c r="G41" s="812" t="s">
        <v>3291</v>
      </c>
      <c r="H41" s="812">
        <v>2.5</v>
      </c>
      <c r="I41" s="812">
        <v>-2.5</v>
      </c>
    </row>
    <row r="42" spans="1:9">
      <c r="A42" s="812">
        <v>35</v>
      </c>
      <c r="B42" s="812">
        <v>739.04399999999998</v>
      </c>
      <c r="C42" s="812">
        <v>1684.0160000000001</v>
      </c>
      <c r="D42" s="812">
        <v>1684.3779999999999</v>
      </c>
      <c r="E42" s="812">
        <v>613928.24899999995</v>
      </c>
      <c r="F42" s="812">
        <v>302023.815</v>
      </c>
      <c r="G42" s="812" t="s">
        <v>3292</v>
      </c>
      <c r="H42" s="812">
        <v>2.5</v>
      </c>
      <c r="I42" s="812">
        <v>-2.5</v>
      </c>
    </row>
    <row r="43" spans="1:9">
      <c r="A43" s="812">
        <v>36</v>
      </c>
      <c r="B43" s="812">
        <v>754.49099999999999</v>
      </c>
      <c r="C43" s="812">
        <v>1684.252</v>
      </c>
      <c r="D43" s="812">
        <v>1684.701</v>
      </c>
      <c r="E43" s="812">
        <v>613940.88399999996</v>
      </c>
      <c r="F43" s="812">
        <v>302032.7</v>
      </c>
      <c r="G43" s="812" t="s">
        <v>3292</v>
      </c>
      <c r="H43" s="812">
        <v>2.5</v>
      </c>
      <c r="I43" s="812">
        <v>-2.5</v>
      </c>
    </row>
    <row r="44" spans="1:9">
      <c r="A44" s="812">
        <v>37</v>
      </c>
      <c r="B44" s="812">
        <v>777.03700000000003</v>
      </c>
      <c r="C44" s="812">
        <v>1684.82</v>
      </c>
      <c r="D44" s="812">
        <v>1685.172</v>
      </c>
      <c r="E44" s="812">
        <v>613958.95900000003</v>
      </c>
      <c r="F44" s="812">
        <v>302046.16100000002</v>
      </c>
      <c r="G44" s="812" t="s">
        <v>3293</v>
      </c>
      <c r="H44" s="812">
        <v>2.5</v>
      </c>
      <c r="I44" s="812">
        <v>-2.5</v>
      </c>
    </row>
    <row r="45" spans="1:9">
      <c r="A45" s="812">
        <v>38</v>
      </c>
      <c r="B45" s="812">
        <v>796.00099999999998</v>
      </c>
      <c r="C45" s="812">
        <v>1685.3040000000001</v>
      </c>
      <c r="D45" s="812">
        <v>1685.567</v>
      </c>
      <c r="E45" s="812">
        <v>613972.81700000004</v>
      </c>
      <c r="F45" s="812">
        <v>302059.09499999997</v>
      </c>
      <c r="G45" s="812" t="s">
        <v>3294</v>
      </c>
      <c r="H45" s="812">
        <v>2.5</v>
      </c>
      <c r="I45" s="812">
        <v>-2.5</v>
      </c>
    </row>
    <row r="46" spans="1:9">
      <c r="A46" s="812">
        <v>39</v>
      </c>
      <c r="B46" s="812">
        <v>834.66800000000001</v>
      </c>
      <c r="C46" s="812">
        <v>1685.8810000000001</v>
      </c>
      <c r="D46" s="812">
        <v>1686.221</v>
      </c>
      <c r="E46" s="812">
        <v>613998.446</v>
      </c>
      <c r="F46" s="812">
        <v>302088.04399999999</v>
      </c>
      <c r="G46" s="812" t="s">
        <v>3295</v>
      </c>
      <c r="H46" s="812">
        <v>2.5</v>
      </c>
      <c r="I46" s="812">
        <v>-2.5</v>
      </c>
    </row>
    <row r="47" spans="1:9">
      <c r="A47" s="812">
        <v>40</v>
      </c>
      <c r="B47" s="812">
        <v>853.57299999999998</v>
      </c>
      <c r="C47" s="812">
        <v>1686.2049999999999</v>
      </c>
      <c r="D47" s="812">
        <v>1686.5170000000001</v>
      </c>
      <c r="E47" s="812">
        <v>614010.91099999996</v>
      </c>
      <c r="F47" s="812">
        <v>302102.25799999997</v>
      </c>
      <c r="G47" s="812" t="s">
        <v>3295</v>
      </c>
      <c r="H47" s="812">
        <v>2.5</v>
      </c>
      <c r="I47" s="812">
        <v>-2.5</v>
      </c>
    </row>
    <row r="48" spans="1:9">
      <c r="A48" s="812">
        <v>41</v>
      </c>
      <c r="B48" s="812">
        <v>867.83199999999999</v>
      </c>
      <c r="C48" s="812">
        <v>1686.2819999999999</v>
      </c>
      <c r="D48" s="812">
        <v>1686.74</v>
      </c>
      <c r="E48" s="812">
        <v>614020.49699999997</v>
      </c>
      <c r="F48" s="812">
        <v>302112.81099999999</v>
      </c>
      <c r="G48" s="812" t="s">
        <v>3296</v>
      </c>
      <c r="H48" s="812">
        <v>2.5</v>
      </c>
      <c r="I48" s="812">
        <v>-2.5</v>
      </c>
    </row>
    <row r="49" spans="1:9">
      <c r="A49" s="812">
        <v>42</v>
      </c>
      <c r="B49" s="812">
        <v>886.84100000000001</v>
      </c>
      <c r="C49" s="812">
        <v>1686.7719999999999</v>
      </c>
      <c r="D49" s="812">
        <v>1687.037</v>
      </c>
      <c r="E49" s="812">
        <v>614033.55500000005</v>
      </c>
      <c r="F49" s="812">
        <v>302126.625</v>
      </c>
      <c r="G49" s="812" t="s">
        <v>3296</v>
      </c>
      <c r="H49" s="812">
        <v>5.16</v>
      </c>
      <c r="I49" s="812">
        <v>5.16</v>
      </c>
    </row>
    <row r="50" spans="1:9">
      <c r="A50" s="812">
        <v>43</v>
      </c>
      <c r="B50" s="812">
        <v>895.66600000000005</v>
      </c>
      <c r="C50" s="812">
        <v>1686.8420000000001</v>
      </c>
      <c r="D50" s="812">
        <v>1687.173</v>
      </c>
      <c r="E50" s="812">
        <v>614038.90700000001</v>
      </c>
      <c r="F50" s="812">
        <v>302133.56900000002</v>
      </c>
      <c r="G50" s="812" t="s">
        <v>3297</v>
      </c>
      <c r="H50" s="812">
        <v>7</v>
      </c>
      <c r="I50" s="812">
        <v>7</v>
      </c>
    </row>
    <row r="51" spans="1:9">
      <c r="A51" s="812">
        <v>44</v>
      </c>
      <c r="B51" s="812">
        <v>902.98199999999997</v>
      </c>
      <c r="C51" s="812">
        <v>1686.922</v>
      </c>
      <c r="D51" s="812">
        <v>1687.2619999999999</v>
      </c>
      <c r="E51" s="812">
        <v>614040.12699999998</v>
      </c>
      <c r="F51" s="812">
        <v>302140.71000000002</v>
      </c>
      <c r="G51" s="812" t="s">
        <v>3298</v>
      </c>
      <c r="H51" s="812">
        <v>7</v>
      </c>
      <c r="I51" s="812">
        <v>7</v>
      </c>
    </row>
    <row r="52" spans="1:9">
      <c r="A52" s="812">
        <v>45</v>
      </c>
      <c r="B52" s="812">
        <v>920.94</v>
      </c>
      <c r="C52" s="812">
        <v>1686.94</v>
      </c>
      <c r="D52" s="812">
        <v>1687.395</v>
      </c>
      <c r="E52" s="812">
        <v>614036.946</v>
      </c>
      <c r="F52" s="812">
        <v>302158.38099999999</v>
      </c>
      <c r="G52" s="812" t="s">
        <v>3299</v>
      </c>
      <c r="H52" s="812">
        <v>2.5</v>
      </c>
      <c r="I52" s="812">
        <v>-1.17</v>
      </c>
    </row>
    <row r="53" spans="1:9">
      <c r="A53" s="812">
        <v>46</v>
      </c>
      <c r="B53" s="812">
        <v>941.875</v>
      </c>
      <c r="C53" s="812">
        <v>1687.126</v>
      </c>
      <c r="D53" s="812">
        <v>1687.5360000000001</v>
      </c>
      <c r="E53" s="812">
        <v>614031.31200000003</v>
      </c>
      <c r="F53" s="812">
        <v>302178.48599999998</v>
      </c>
      <c r="G53" s="812" t="s">
        <v>3300</v>
      </c>
      <c r="H53" s="812">
        <v>2.5</v>
      </c>
      <c r="I53" s="812">
        <v>-2.5</v>
      </c>
    </row>
    <row r="54" spans="1:9">
      <c r="A54" s="812">
        <v>47</v>
      </c>
      <c r="B54" s="812">
        <v>966.96299999999997</v>
      </c>
      <c r="C54" s="812">
        <v>1687.3309999999999</v>
      </c>
      <c r="D54" s="812">
        <v>1687.7059999999999</v>
      </c>
      <c r="E54" s="812">
        <v>614019.82999999996</v>
      </c>
      <c r="F54" s="812">
        <v>302200.78700000001</v>
      </c>
      <c r="G54" s="812" t="s">
        <v>3301</v>
      </c>
      <c r="H54" s="812">
        <v>2.5</v>
      </c>
      <c r="I54" s="812">
        <v>-2.5</v>
      </c>
    </row>
    <row r="55" spans="1:9">
      <c r="A55" s="812">
        <v>48</v>
      </c>
      <c r="B55" s="812">
        <v>983.80799999999999</v>
      </c>
      <c r="C55" s="812">
        <v>1687.3720000000001</v>
      </c>
      <c r="D55" s="812">
        <v>1687.82</v>
      </c>
      <c r="E55" s="812">
        <v>614011.97699999996</v>
      </c>
      <c r="F55" s="812">
        <v>302215.69</v>
      </c>
      <c r="G55" s="812" t="s">
        <v>3301</v>
      </c>
      <c r="H55" s="812">
        <v>-1.83</v>
      </c>
      <c r="I55" s="812">
        <v>-2.5</v>
      </c>
    </row>
    <row r="56" spans="1:9">
      <c r="A56" s="812">
        <v>49</v>
      </c>
      <c r="B56" s="812">
        <v>999.28300000000002</v>
      </c>
      <c r="C56" s="812">
        <v>1687.5329999999999</v>
      </c>
      <c r="D56" s="812">
        <v>1687.925</v>
      </c>
      <c r="E56" s="812">
        <v>614005.95499999996</v>
      </c>
      <c r="F56" s="812">
        <v>302229.837</v>
      </c>
      <c r="G56" s="812" t="s">
        <v>3302</v>
      </c>
      <c r="H56" s="812">
        <v>-6</v>
      </c>
      <c r="I56" s="812">
        <v>-6</v>
      </c>
    </row>
    <row r="57" spans="1:9">
      <c r="A57" s="812">
        <v>50</v>
      </c>
      <c r="B57" s="812">
        <v>1006.034</v>
      </c>
      <c r="C57" s="812">
        <v>1687.5519999999999</v>
      </c>
      <c r="D57" s="812">
        <v>1687.971</v>
      </c>
      <c r="E57" s="812">
        <v>614006.23400000005</v>
      </c>
      <c r="F57" s="812">
        <v>302236.55</v>
      </c>
      <c r="G57" s="812" t="s">
        <v>3303</v>
      </c>
      <c r="H57" s="812">
        <v>-6</v>
      </c>
      <c r="I57" s="812">
        <v>-6</v>
      </c>
    </row>
    <row r="58" spans="1:9">
      <c r="A58" s="812">
        <v>51</v>
      </c>
      <c r="B58" s="812">
        <v>1014.057</v>
      </c>
      <c r="C58" s="812">
        <v>1687.6010000000001</v>
      </c>
      <c r="D58" s="812">
        <v>1688.0250000000001</v>
      </c>
      <c r="E58" s="812">
        <v>614009.41799999995</v>
      </c>
      <c r="F58" s="812">
        <v>302243.85600000003</v>
      </c>
      <c r="G58" s="812" t="s">
        <v>3304</v>
      </c>
      <c r="H58" s="812">
        <v>-6</v>
      </c>
      <c r="I58" s="812">
        <v>-6</v>
      </c>
    </row>
    <row r="59" spans="1:9">
      <c r="A59" s="812">
        <v>52</v>
      </c>
      <c r="B59" s="812">
        <v>1019.898</v>
      </c>
      <c r="C59" s="812">
        <v>1687.57</v>
      </c>
      <c r="D59" s="812">
        <v>1688.0650000000001</v>
      </c>
      <c r="E59" s="812">
        <v>614013.41700000002</v>
      </c>
      <c r="F59" s="812">
        <v>302248.08399999997</v>
      </c>
      <c r="G59" s="812" t="s">
        <v>3305</v>
      </c>
      <c r="H59" s="812">
        <v>-6</v>
      </c>
      <c r="I59" s="812">
        <v>-6</v>
      </c>
    </row>
    <row r="60" spans="1:9">
      <c r="A60" s="812">
        <v>53</v>
      </c>
      <c r="B60" s="812">
        <v>1044.0719999999999</v>
      </c>
      <c r="C60" s="812">
        <v>1687.931</v>
      </c>
      <c r="D60" s="812">
        <v>1688.229</v>
      </c>
      <c r="E60" s="812">
        <v>614032.54200000002</v>
      </c>
      <c r="F60" s="812">
        <v>302262.87</v>
      </c>
      <c r="G60" s="812" t="s">
        <v>3306</v>
      </c>
      <c r="H60" s="812">
        <v>2.5</v>
      </c>
      <c r="I60" s="812">
        <v>-2.5</v>
      </c>
    </row>
    <row r="61" spans="1:9">
      <c r="A61" s="812">
        <v>54</v>
      </c>
      <c r="B61" s="812">
        <v>1067.559</v>
      </c>
      <c r="C61" s="812">
        <v>1688.229</v>
      </c>
      <c r="D61" s="812">
        <v>1688.5050000000001</v>
      </c>
      <c r="E61" s="812">
        <v>614052.39500000002</v>
      </c>
      <c r="F61" s="812">
        <v>302275.32900000003</v>
      </c>
      <c r="G61" s="812" t="s">
        <v>3307</v>
      </c>
      <c r="H61" s="812">
        <v>2.5</v>
      </c>
      <c r="I61" s="812">
        <v>-2.5</v>
      </c>
    </row>
    <row r="62" spans="1:9">
      <c r="A62" s="812">
        <v>55</v>
      </c>
      <c r="B62" s="812">
        <v>1091.6590000000001</v>
      </c>
      <c r="C62" s="812">
        <v>1688.8989999999999</v>
      </c>
      <c r="D62" s="812">
        <v>1689.145</v>
      </c>
      <c r="E62" s="812">
        <v>614073.74699999997</v>
      </c>
      <c r="F62" s="812">
        <v>302286.49300000002</v>
      </c>
      <c r="G62" s="812" t="s">
        <v>3308</v>
      </c>
      <c r="H62" s="812">
        <v>2.5</v>
      </c>
      <c r="I62" s="812">
        <v>1.41</v>
      </c>
    </row>
    <row r="63" spans="1:9">
      <c r="A63" s="812">
        <v>56</v>
      </c>
      <c r="B63" s="812">
        <v>1109.5830000000001</v>
      </c>
      <c r="C63" s="812">
        <v>1689.3130000000001</v>
      </c>
      <c r="D63" s="812">
        <v>1689.575</v>
      </c>
      <c r="E63" s="812">
        <v>614088.71900000004</v>
      </c>
      <c r="F63" s="812">
        <v>302296.34700000001</v>
      </c>
      <c r="G63" s="812" t="s">
        <v>3309</v>
      </c>
      <c r="H63" s="812">
        <v>2.5</v>
      </c>
      <c r="I63" s="812">
        <v>2.5</v>
      </c>
    </row>
    <row r="64" spans="1:9">
      <c r="A64" s="812">
        <v>57</v>
      </c>
      <c r="B64" s="812">
        <v>1122.7619999999999</v>
      </c>
      <c r="C64" s="812">
        <v>1689.7239999999999</v>
      </c>
      <c r="D64" s="812">
        <v>1689.8679999999999</v>
      </c>
      <c r="E64" s="812">
        <v>614097.98899999994</v>
      </c>
      <c r="F64" s="812">
        <v>302305.37099999998</v>
      </c>
      <c r="G64" s="812" t="s">
        <v>3310</v>
      </c>
      <c r="H64" s="812">
        <v>7</v>
      </c>
      <c r="I64" s="812">
        <v>7</v>
      </c>
    </row>
    <row r="65" spans="1:9">
      <c r="A65" s="812">
        <v>58</v>
      </c>
      <c r="B65" s="812">
        <v>1136.9559999999999</v>
      </c>
      <c r="C65" s="812">
        <v>1689.8630000000001</v>
      </c>
      <c r="D65" s="812">
        <v>1690.143</v>
      </c>
      <c r="E65" s="812">
        <v>614097.43200000003</v>
      </c>
      <c r="F65" s="812">
        <v>302319.13799999998</v>
      </c>
      <c r="G65" s="812" t="s">
        <v>3311</v>
      </c>
      <c r="H65" s="812">
        <v>2.5</v>
      </c>
      <c r="I65" s="812">
        <v>1.95</v>
      </c>
    </row>
    <row r="66" spans="1:9">
      <c r="A66" s="812">
        <v>59</v>
      </c>
      <c r="B66" s="812">
        <v>1154.5630000000001</v>
      </c>
      <c r="C66" s="812">
        <v>1690.0329999999999</v>
      </c>
      <c r="D66" s="812">
        <v>1690.3050000000001</v>
      </c>
      <c r="E66" s="812">
        <v>614091.72600000002</v>
      </c>
      <c r="F66" s="812">
        <v>302335.79499999998</v>
      </c>
      <c r="G66" s="812" t="s">
        <v>3311</v>
      </c>
      <c r="H66" s="812">
        <v>-1.95</v>
      </c>
      <c r="I66" s="812">
        <v>-2.5</v>
      </c>
    </row>
    <row r="67" spans="1:9">
      <c r="A67" s="812">
        <v>60</v>
      </c>
      <c r="B67" s="812">
        <v>1175.2840000000001</v>
      </c>
      <c r="C67" s="812">
        <v>1690.1969999999999</v>
      </c>
      <c r="D67" s="812">
        <v>1690.4770000000001</v>
      </c>
      <c r="E67" s="812">
        <v>614088.73400000005</v>
      </c>
      <c r="F67" s="812">
        <v>302356.09299999999</v>
      </c>
      <c r="G67" s="812" t="s">
        <v>3312</v>
      </c>
      <c r="H67" s="812">
        <v>-3.63</v>
      </c>
      <c r="I67" s="812">
        <v>-3.63</v>
      </c>
    </row>
    <row r="68" spans="1:9">
      <c r="A68" s="812">
        <v>61</v>
      </c>
      <c r="B68" s="812">
        <v>1196.0889999999999</v>
      </c>
      <c r="C68" s="812">
        <v>1690.36</v>
      </c>
      <c r="D68" s="812">
        <v>1690.653</v>
      </c>
      <c r="E68" s="812">
        <v>614094.65800000005</v>
      </c>
      <c r="F68" s="812">
        <v>302375.97499999998</v>
      </c>
      <c r="G68" s="812" t="s">
        <v>3313</v>
      </c>
      <c r="H68" s="812">
        <v>2.5</v>
      </c>
      <c r="I68" s="812">
        <v>-2.5</v>
      </c>
    </row>
    <row r="69" spans="1:9">
      <c r="A69" s="812">
        <v>62</v>
      </c>
      <c r="B69" s="812">
        <v>1229.5319999999999</v>
      </c>
      <c r="C69" s="812">
        <v>1690.82</v>
      </c>
      <c r="D69" s="812">
        <v>1691.2059999999999</v>
      </c>
      <c r="E69" s="812">
        <v>614105.92799999996</v>
      </c>
      <c r="F69" s="812">
        <v>302407.46299999999</v>
      </c>
      <c r="G69" s="812" t="s">
        <v>3313</v>
      </c>
      <c r="H69" s="812">
        <v>2.92</v>
      </c>
      <c r="I69" s="812">
        <v>2.92</v>
      </c>
    </row>
    <row r="70" spans="1:9">
      <c r="A70" s="812">
        <v>63</v>
      </c>
      <c r="B70" s="812">
        <v>1252.317</v>
      </c>
      <c r="C70" s="812">
        <v>1691.338</v>
      </c>
      <c r="D70" s="812">
        <v>1691.595</v>
      </c>
      <c r="E70" s="812">
        <v>614108.80700000003</v>
      </c>
      <c r="F70" s="812">
        <v>302429.86700000003</v>
      </c>
      <c r="G70" s="812" t="s">
        <v>3314</v>
      </c>
      <c r="H70" s="812">
        <v>3.31</v>
      </c>
      <c r="I70" s="812">
        <v>3.31</v>
      </c>
    </row>
    <row r="71" spans="1:9">
      <c r="A71" s="812">
        <v>64</v>
      </c>
      <c r="B71" s="812">
        <v>1270.8040000000001</v>
      </c>
      <c r="C71" s="812">
        <v>1691.588</v>
      </c>
      <c r="D71" s="812">
        <v>1691.9110000000001</v>
      </c>
      <c r="E71" s="812">
        <v>614104.48100000003</v>
      </c>
      <c r="F71" s="812">
        <v>302447.80900000001</v>
      </c>
      <c r="G71" s="812" t="s">
        <v>3315</v>
      </c>
      <c r="H71" s="812">
        <v>2.5</v>
      </c>
      <c r="I71" s="812">
        <v>-2.5</v>
      </c>
    </row>
    <row r="72" spans="1:9">
      <c r="A72" s="812">
        <v>65</v>
      </c>
      <c r="B72" s="812">
        <v>1291.828</v>
      </c>
      <c r="C72" s="812">
        <v>1692.1510000000001</v>
      </c>
      <c r="D72" s="812">
        <v>1692.271</v>
      </c>
      <c r="E72" s="812">
        <v>614099.17200000002</v>
      </c>
      <c r="F72" s="812">
        <v>302468.13699999999</v>
      </c>
      <c r="G72" s="812" t="s">
        <v>3316</v>
      </c>
      <c r="H72" s="812">
        <v>2.5</v>
      </c>
      <c r="I72" s="812">
        <v>-2.5</v>
      </c>
    </row>
    <row r="73" spans="1:9">
      <c r="A73" s="812">
        <v>66</v>
      </c>
      <c r="B73" s="812">
        <v>1306.029</v>
      </c>
      <c r="C73" s="812">
        <v>1692.5139999999999</v>
      </c>
      <c r="D73" s="812">
        <v>1692.5139999999999</v>
      </c>
      <c r="E73" s="812">
        <v>614098.005</v>
      </c>
      <c r="F73" s="812">
        <v>302482.277</v>
      </c>
      <c r="G73" s="812" t="s">
        <v>3317</v>
      </c>
      <c r="H73" s="812">
        <v>2.5</v>
      </c>
      <c r="I73" s="812">
        <v>-2.5</v>
      </c>
    </row>
  </sheetData>
  <mergeCells count="4">
    <mergeCell ref="A2:B2"/>
    <mergeCell ref="A5:I5"/>
    <mergeCell ref="A3:I3"/>
    <mergeCell ref="A1:I1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headerFooter>
    <oddFooter>Page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37"/>
  <dimension ref="A1:L57"/>
  <sheetViews>
    <sheetView view="pageBreakPreview" topLeftCell="A52" zoomScale="112" zoomScaleSheetLayoutView="112" workbookViewId="0">
      <selection activeCell="H61" sqref="H61"/>
    </sheetView>
  </sheetViews>
  <sheetFormatPr baseColWidth="10" defaultRowHeight="15"/>
  <cols>
    <col min="1" max="1" width="7.42578125" style="926" bestFit="1" customWidth="1"/>
    <col min="2" max="2" width="3.85546875" style="926" bestFit="1" customWidth="1"/>
    <col min="3" max="3" width="4" style="926" bestFit="1" customWidth="1"/>
    <col min="4" max="4" width="7.42578125" style="926" bestFit="1" customWidth="1"/>
    <col min="5" max="5" width="11.5703125" style="926" bestFit="1" customWidth="1"/>
    <col min="6" max="7" width="7.42578125" style="1041" bestFit="1" customWidth="1"/>
    <col min="8" max="8" width="30.5703125" style="937" customWidth="1"/>
    <col min="9" max="9" width="13.140625" style="926" bestFit="1" customWidth="1"/>
    <col min="10" max="10" width="23.85546875" style="926" bestFit="1" customWidth="1"/>
    <col min="11" max="12" width="7.42578125" style="1041" bestFit="1" customWidth="1"/>
    <col min="13" max="16384" width="11.42578125" style="926"/>
  </cols>
  <sheetData>
    <row r="1" spans="1:12" ht="75" customHeight="1">
      <c r="A1" s="1182" t="str">
        <f>'hydro&gt;10km2'!A1:M1</f>
        <v>ETUDES DE CONSTRUCTION DE LA PISTE RELIANT DOUAR TIMITAR AU DOUAR LAMSAREH 
A LA COMMUNE OULED ALI YOUSSEF 
PROVINCE DE BOULEMANE</v>
      </c>
      <c r="B1" s="1182"/>
      <c r="C1" s="1182"/>
      <c r="D1" s="1182"/>
      <c r="E1" s="1182"/>
      <c r="F1" s="1182"/>
      <c r="G1" s="1182"/>
      <c r="H1" s="1182"/>
      <c r="I1" s="1182"/>
      <c r="J1" s="1182"/>
      <c r="K1" s="1182"/>
      <c r="L1" s="1182"/>
    </row>
    <row r="2" spans="1:12">
      <c r="A2" s="1183"/>
      <c r="B2" s="1183"/>
      <c r="C2" s="1183"/>
      <c r="D2" s="1183"/>
      <c r="E2" s="1183"/>
      <c r="F2" s="1183"/>
      <c r="G2" s="1183"/>
      <c r="H2" s="1183"/>
      <c r="I2" s="1183"/>
      <c r="J2" s="1183"/>
      <c r="K2" s="1183"/>
      <c r="L2" s="1183"/>
    </row>
    <row r="3" spans="1:12">
      <c r="A3" s="1183" t="str">
        <f>'hydro&gt;10km2'!A3:M3</f>
        <v>PROJET D'EXECUTION</v>
      </c>
      <c r="B3" s="1183"/>
      <c r="C3" s="1183"/>
      <c r="D3" s="1183"/>
      <c r="E3" s="1183"/>
      <c r="F3" s="1183"/>
      <c r="G3" s="1183"/>
      <c r="H3" s="1183"/>
      <c r="I3" s="1183"/>
      <c r="J3" s="1183"/>
      <c r="K3" s="1183"/>
      <c r="L3" s="1183"/>
    </row>
    <row r="4" spans="1:12">
      <c r="A4" s="927"/>
      <c r="B4" s="927"/>
      <c r="C4" s="927"/>
      <c r="D4" s="927"/>
      <c r="E4" s="927"/>
      <c r="F4" s="1039"/>
      <c r="G4" s="1039"/>
      <c r="H4" s="928"/>
      <c r="I4" s="927"/>
      <c r="J4" s="927"/>
      <c r="K4" s="1039"/>
      <c r="L4" s="1039"/>
    </row>
    <row r="5" spans="1:12">
      <c r="A5" s="1183" t="s">
        <v>644</v>
      </c>
      <c r="B5" s="1183"/>
      <c r="C5" s="1183"/>
      <c r="D5" s="1183"/>
      <c r="E5" s="1183"/>
      <c r="F5" s="1183"/>
      <c r="G5" s="1183"/>
      <c r="H5" s="1183"/>
      <c r="I5" s="1183"/>
      <c r="J5" s="1183"/>
      <c r="K5" s="1183"/>
      <c r="L5" s="1183"/>
    </row>
    <row r="7" spans="1:12" ht="34.5" customHeight="1">
      <c r="A7" s="929" t="s">
        <v>623</v>
      </c>
      <c r="B7" s="929" t="s">
        <v>340</v>
      </c>
      <c r="C7" s="929" t="s">
        <v>645</v>
      </c>
      <c r="D7" s="930" t="s">
        <v>382</v>
      </c>
      <c r="E7" s="1184" t="s">
        <v>3212</v>
      </c>
      <c r="F7" s="1184"/>
      <c r="G7" s="1184"/>
      <c r="H7" s="932" t="s">
        <v>3211</v>
      </c>
      <c r="I7" s="931" t="s">
        <v>3337</v>
      </c>
      <c r="J7" s="1184" t="s">
        <v>3213</v>
      </c>
      <c r="K7" s="1184"/>
      <c r="L7" s="1184"/>
    </row>
    <row r="8" spans="1:12" ht="30">
      <c r="A8" s="933" t="s">
        <v>485</v>
      </c>
      <c r="B8" s="933" t="s">
        <v>331</v>
      </c>
      <c r="C8" s="933">
        <v>4</v>
      </c>
      <c r="D8" s="934">
        <f>+VLOOKUP(C8,TERRASSEMENT!$A$9:$B$549,2,0)</f>
        <v>33.878999999999998</v>
      </c>
      <c r="E8" s="1181" t="s">
        <v>3275</v>
      </c>
      <c r="F8" s="1181"/>
      <c r="G8" s="1181"/>
      <c r="H8" s="936" t="s">
        <v>3344</v>
      </c>
      <c r="I8" s="935" t="s">
        <v>3340</v>
      </c>
      <c r="J8" s="935">
        <v>1</v>
      </c>
      <c r="K8" s="1040" t="s">
        <v>3341</v>
      </c>
      <c r="L8" s="1040" t="s">
        <v>3342</v>
      </c>
    </row>
    <row r="9" spans="1:12" ht="75">
      <c r="A9" s="933" t="s">
        <v>146</v>
      </c>
      <c r="B9" s="933">
        <v>1</v>
      </c>
      <c r="C9" s="933">
        <v>24</v>
      </c>
      <c r="D9" s="934">
        <f>+VLOOKUP(C9,TERRASSEMENT!$A$9:$B$549,2,0)</f>
        <v>333.70400000000001</v>
      </c>
      <c r="E9" s="935" t="s">
        <v>3332</v>
      </c>
      <c r="F9" s="1040">
        <v>2.5</v>
      </c>
      <c r="G9" s="1040">
        <v>2.5</v>
      </c>
      <c r="H9" s="936" t="s">
        <v>3343</v>
      </c>
      <c r="I9" s="935" t="s">
        <v>3346</v>
      </c>
      <c r="J9" s="935" t="s">
        <v>3339</v>
      </c>
      <c r="K9" s="1040">
        <v>2.5</v>
      </c>
      <c r="L9" s="1040">
        <v>2.5</v>
      </c>
    </row>
    <row r="10" spans="1:12">
      <c r="A10" s="933" t="s">
        <v>183</v>
      </c>
      <c r="B10" s="933" t="s">
        <v>331</v>
      </c>
      <c r="C10" s="933">
        <v>31</v>
      </c>
      <c r="D10" s="934">
        <f>+VLOOKUP(C10,TERRASSEMENT!$A$9:$B$549,2,0)</f>
        <v>430.78</v>
      </c>
      <c r="E10" s="1181" t="s">
        <v>3353</v>
      </c>
      <c r="F10" s="1181"/>
      <c r="G10" s="1181"/>
      <c r="H10" s="936" t="s">
        <v>3352</v>
      </c>
      <c r="I10" s="935" t="s">
        <v>3350</v>
      </c>
      <c r="J10" s="935">
        <v>1</v>
      </c>
      <c r="K10" s="1040" t="s">
        <v>3341</v>
      </c>
      <c r="L10" s="1040" t="s">
        <v>3351</v>
      </c>
    </row>
    <row r="11" spans="1:12">
      <c r="A11" s="933" t="s">
        <v>148</v>
      </c>
      <c r="B11" s="933" t="s">
        <v>331</v>
      </c>
      <c r="C11" s="933">
        <v>54</v>
      </c>
      <c r="D11" s="934">
        <f>+VLOOKUP(C11,TERRASSEMENT!$A$9:$B$549,2,0)</f>
        <v>820.423</v>
      </c>
      <c r="E11" s="1181" t="s">
        <v>3353</v>
      </c>
      <c r="F11" s="1181"/>
      <c r="G11" s="1181"/>
      <c r="H11" s="936" t="s">
        <v>3352</v>
      </c>
      <c r="I11" s="935" t="s">
        <v>3350</v>
      </c>
      <c r="J11" s="935">
        <v>1</v>
      </c>
      <c r="K11" s="1040" t="s">
        <v>3341</v>
      </c>
      <c r="L11" s="1040" t="s">
        <v>3351</v>
      </c>
    </row>
    <row r="12" spans="1:12" ht="30">
      <c r="A12" s="933" t="s">
        <v>184</v>
      </c>
      <c r="B12" s="933" t="s">
        <v>331</v>
      </c>
      <c r="C12" s="933">
        <v>59</v>
      </c>
      <c r="D12" s="934">
        <f>+VLOOKUP(C12,TERRASSEMENT!$A$9:$B$549,2,0)</f>
        <v>875.48900000000003</v>
      </c>
      <c r="E12" s="1181" t="s">
        <v>3275</v>
      </c>
      <c r="F12" s="1181"/>
      <c r="G12" s="1181"/>
      <c r="H12" s="936" t="s">
        <v>3344</v>
      </c>
      <c r="I12" s="935" t="s">
        <v>3340</v>
      </c>
      <c r="J12" s="935">
        <v>1</v>
      </c>
      <c r="K12" s="1040" t="s">
        <v>3341</v>
      </c>
      <c r="L12" s="1040" t="s">
        <v>3342</v>
      </c>
    </row>
    <row r="13" spans="1:12" ht="30">
      <c r="A13" s="933" t="s">
        <v>486</v>
      </c>
      <c r="B13" s="933">
        <v>2</v>
      </c>
      <c r="C13" s="933">
        <v>65</v>
      </c>
      <c r="D13" s="934">
        <f>+VLOOKUP(C13,TERRASSEMENT!$A$9:$B$549,2,0)</f>
        <v>977.74699999999996</v>
      </c>
      <c r="E13" s="935" t="s">
        <v>3332</v>
      </c>
      <c r="F13" s="1040">
        <v>1.5</v>
      </c>
      <c r="G13" s="1040">
        <v>1.5</v>
      </c>
      <c r="H13" s="936" t="s">
        <v>3345</v>
      </c>
      <c r="I13" s="935" t="s">
        <v>3340</v>
      </c>
      <c r="J13" s="935" t="s">
        <v>3332</v>
      </c>
      <c r="K13" s="1040">
        <v>2</v>
      </c>
      <c r="L13" s="1040">
        <v>1.5</v>
      </c>
    </row>
    <row r="14" spans="1:12" ht="30">
      <c r="A14" s="933" t="s">
        <v>149</v>
      </c>
      <c r="B14" s="933">
        <v>3</v>
      </c>
      <c r="C14" s="933">
        <v>77</v>
      </c>
      <c r="D14" s="934">
        <f>+VLOOKUP(C14,TERRASSEMENT!$A$9:$B$549,2,0)</f>
        <v>1148.4770000000001</v>
      </c>
      <c r="E14" s="935" t="s">
        <v>3332</v>
      </c>
      <c r="F14" s="1040">
        <v>1.5</v>
      </c>
      <c r="G14" s="1040">
        <v>1.5</v>
      </c>
      <c r="H14" s="936" t="s">
        <v>3348</v>
      </c>
      <c r="I14" s="935" t="s">
        <v>3347</v>
      </c>
      <c r="J14" s="1181" t="s">
        <v>331</v>
      </c>
      <c r="K14" s="1181"/>
      <c r="L14" s="1181"/>
    </row>
    <row r="15" spans="1:12" ht="45">
      <c r="A15" s="933" t="s">
        <v>324</v>
      </c>
      <c r="B15" s="933" t="s">
        <v>331</v>
      </c>
      <c r="C15" s="933">
        <v>86</v>
      </c>
      <c r="D15" s="934">
        <f>+VLOOKUP(C15,TERRASSEMENT!$A$9:$B$549,2,0)</f>
        <v>1266.56</v>
      </c>
      <c r="E15" s="1181" t="s">
        <v>3333</v>
      </c>
      <c r="F15" s="1181"/>
      <c r="G15" s="1181"/>
      <c r="H15" s="936" t="s">
        <v>3349</v>
      </c>
      <c r="I15" s="935" t="s">
        <v>3350</v>
      </c>
      <c r="J15" s="935">
        <v>1</v>
      </c>
      <c r="K15" s="1040" t="s">
        <v>3341</v>
      </c>
      <c r="L15" s="1040" t="s">
        <v>3351</v>
      </c>
    </row>
    <row r="16" spans="1:12">
      <c r="A16" s="933" t="s">
        <v>185</v>
      </c>
      <c r="B16" s="933">
        <v>4</v>
      </c>
      <c r="C16" s="933">
        <v>97</v>
      </c>
      <c r="D16" s="934">
        <f>+VLOOKUP(C16,TERRASSEMENT!$A$9:$B$549,2,0)</f>
        <v>1398.712</v>
      </c>
      <c r="E16" s="1181" t="s">
        <v>3334</v>
      </c>
      <c r="F16" s="1181"/>
      <c r="G16" s="1181"/>
      <c r="H16" s="936" t="s">
        <v>3352</v>
      </c>
      <c r="I16" s="935" t="s">
        <v>3350</v>
      </c>
      <c r="J16" s="935" t="s">
        <v>3339</v>
      </c>
      <c r="K16" s="1040">
        <v>2</v>
      </c>
      <c r="L16" s="1040">
        <v>2</v>
      </c>
    </row>
    <row r="17" spans="1:12">
      <c r="A17" s="933" t="s">
        <v>186</v>
      </c>
      <c r="B17" s="933" t="s">
        <v>331</v>
      </c>
      <c r="C17" s="933">
        <v>117</v>
      </c>
      <c r="D17" s="934">
        <f>+VLOOKUP(C17,TERRASSEMENT!$A$9:$B$549,2,0)</f>
        <v>1600.413</v>
      </c>
      <c r="E17" s="1181" t="s">
        <v>3334</v>
      </c>
      <c r="F17" s="1181"/>
      <c r="G17" s="1181"/>
      <c r="H17" s="936" t="s">
        <v>3352</v>
      </c>
      <c r="I17" s="935" t="s">
        <v>3350</v>
      </c>
      <c r="J17" s="935">
        <v>1</v>
      </c>
      <c r="K17" s="1040" t="s">
        <v>3341</v>
      </c>
      <c r="L17" s="1040" t="s">
        <v>3351</v>
      </c>
    </row>
    <row r="18" spans="1:12">
      <c r="A18" s="933" t="s">
        <v>325</v>
      </c>
      <c r="B18" s="933" t="s">
        <v>331</v>
      </c>
      <c r="C18" s="933">
        <v>128</v>
      </c>
      <c r="D18" s="934">
        <f>+VLOOKUP(C18,TERRASSEMENT!$A$9:$B$549,2,0)</f>
        <v>1729.25</v>
      </c>
      <c r="E18" s="1181" t="s">
        <v>3336</v>
      </c>
      <c r="F18" s="1181"/>
      <c r="G18" s="1181"/>
      <c r="H18" s="936" t="s">
        <v>3352</v>
      </c>
      <c r="I18" s="935" t="s">
        <v>3350</v>
      </c>
      <c r="J18" s="935">
        <v>1</v>
      </c>
      <c r="K18" s="1040" t="s">
        <v>3341</v>
      </c>
      <c r="L18" s="1040" t="s">
        <v>3351</v>
      </c>
    </row>
    <row r="19" spans="1:12" ht="75">
      <c r="A19" s="933" t="s">
        <v>187</v>
      </c>
      <c r="B19" s="933">
        <v>5</v>
      </c>
      <c r="C19" s="933">
        <v>145</v>
      </c>
      <c r="D19" s="934">
        <f>+VLOOKUP(C19,TERRASSEMENT!$A$9:$B$549,2,0)</f>
        <v>1901.2370000000001</v>
      </c>
      <c r="E19" s="1181" t="s">
        <v>3335</v>
      </c>
      <c r="F19" s="1181"/>
      <c r="G19" s="1181"/>
      <c r="H19" s="936" t="s">
        <v>3354</v>
      </c>
      <c r="I19" s="1185" t="s">
        <v>3355</v>
      </c>
      <c r="J19" s="1185"/>
      <c r="K19" s="1185"/>
      <c r="L19" s="1185"/>
    </row>
    <row r="20" spans="1:12">
      <c r="A20" s="933" t="s">
        <v>188</v>
      </c>
      <c r="B20" s="933" t="s">
        <v>331</v>
      </c>
      <c r="C20" s="933">
        <v>165</v>
      </c>
      <c r="D20" s="934">
        <f>+VLOOKUP(C20,TERRASSEMENT!$A$9:$B$549,2,0)</f>
        <v>2143.9189999999999</v>
      </c>
      <c r="E20" s="1181" t="s">
        <v>3336</v>
      </c>
      <c r="F20" s="1181"/>
      <c r="G20" s="1181"/>
      <c r="H20" s="936" t="s">
        <v>3352</v>
      </c>
      <c r="I20" s="935" t="s">
        <v>3350</v>
      </c>
      <c r="J20" s="935">
        <v>1</v>
      </c>
      <c r="K20" s="1040" t="s">
        <v>3341</v>
      </c>
      <c r="L20" s="1040" t="s">
        <v>3351</v>
      </c>
    </row>
    <row r="21" spans="1:12" ht="45">
      <c r="A21" s="933" t="s">
        <v>189</v>
      </c>
      <c r="B21" s="933" t="s">
        <v>331</v>
      </c>
      <c r="C21" s="933">
        <v>181</v>
      </c>
      <c r="D21" s="934">
        <f>+VLOOKUP(C21,TERRASSEMENT!$A$9:$B$549,2,0)</f>
        <v>2361.261</v>
      </c>
      <c r="E21" s="1181" t="s">
        <v>3333</v>
      </c>
      <c r="F21" s="1181"/>
      <c r="G21" s="1181"/>
      <c r="H21" s="936" t="s">
        <v>3349</v>
      </c>
      <c r="I21" s="935" t="s">
        <v>3350</v>
      </c>
      <c r="J21" s="935">
        <v>1</v>
      </c>
      <c r="K21" s="1040" t="s">
        <v>3341</v>
      </c>
      <c r="L21" s="1040" t="s">
        <v>3351</v>
      </c>
    </row>
    <row r="22" spans="1:12">
      <c r="A22" s="933" t="s">
        <v>496</v>
      </c>
      <c r="B22" s="933" t="s">
        <v>331</v>
      </c>
      <c r="C22" s="933">
        <v>190</v>
      </c>
      <c r="D22" s="934">
        <f>+VLOOKUP(C22,TERRASSEMENT!$A$9:$B$549,2,0)</f>
        <v>2508.7840000000001</v>
      </c>
      <c r="E22" s="1181" t="s">
        <v>3353</v>
      </c>
      <c r="F22" s="1181"/>
      <c r="G22" s="1181"/>
      <c r="H22" s="936" t="s">
        <v>3352</v>
      </c>
      <c r="I22" s="935" t="s">
        <v>3350</v>
      </c>
      <c r="J22" s="935">
        <v>1</v>
      </c>
      <c r="K22" s="1040" t="s">
        <v>3341</v>
      </c>
      <c r="L22" s="1040" t="s">
        <v>3351</v>
      </c>
    </row>
    <row r="23" spans="1:12" ht="75">
      <c r="A23" s="933" t="s">
        <v>190</v>
      </c>
      <c r="B23" s="933">
        <v>6</v>
      </c>
      <c r="C23" s="933">
        <v>204</v>
      </c>
      <c r="D23" s="934">
        <f>+VLOOKUP(C23,TERRASSEMENT!$A$9:$B$549,2,0)</f>
        <v>2693.19</v>
      </c>
      <c r="E23" s="1181" t="s">
        <v>3335</v>
      </c>
      <c r="F23" s="1181"/>
      <c r="G23" s="1181"/>
      <c r="H23" s="936" t="s">
        <v>3354</v>
      </c>
      <c r="I23" s="1185" t="s">
        <v>3355</v>
      </c>
      <c r="J23" s="1185"/>
      <c r="K23" s="1185"/>
      <c r="L23" s="1185"/>
    </row>
    <row r="24" spans="1:12">
      <c r="A24" s="933" t="s">
        <v>191</v>
      </c>
      <c r="B24" s="933" t="s">
        <v>331</v>
      </c>
      <c r="C24" s="933">
        <v>229</v>
      </c>
      <c r="D24" s="934">
        <f>+VLOOKUP(C24,TERRASSEMENT!$A$9:$B$549,2,0)</f>
        <v>3032.4079999999999</v>
      </c>
      <c r="E24" s="1181" t="s">
        <v>3336</v>
      </c>
      <c r="F24" s="1181"/>
      <c r="G24" s="1181"/>
      <c r="H24" s="936" t="s">
        <v>3352</v>
      </c>
      <c r="I24" s="935" t="s">
        <v>3350</v>
      </c>
      <c r="J24" s="935">
        <v>1</v>
      </c>
      <c r="K24" s="1040" t="s">
        <v>3341</v>
      </c>
      <c r="L24" s="1040" t="s">
        <v>3351</v>
      </c>
    </row>
    <row r="25" spans="1:12">
      <c r="A25" s="933" t="s">
        <v>192</v>
      </c>
      <c r="B25" s="933" t="s">
        <v>331</v>
      </c>
      <c r="C25" s="933">
        <v>236</v>
      </c>
      <c r="D25" s="934">
        <f>+VLOOKUP(C25,TERRASSEMENT!$A$9:$B$549,2,0)</f>
        <v>3150.4810000000002</v>
      </c>
      <c r="E25" s="1181" t="s">
        <v>3353</v>
      </c>
      <c r="F25" s="1181"/>
      <c r="G25" s="1181"/>
      <c r="H25" s="936" t="s">
        <v>3352</v>
      </c>
      <c r="I25" s="935" t="s">
        <v>3350</v>
      </c>
      <c r="J25" s="935">
        <v>1</v>
      </c>
      <c r="K25" s="1040" t="s">
        <v>3341</v>
      </c>
      <c r="L25" s="1040" t="s">
        <v>3351</v>
      </c>
    </row>
    <row r="26" spans="1:12" ht="45">
      <c r="A26" s="933" t="s">
        <v>497</v>
      </c>
      <c r="B26" s="933" t="s">
        <v>331</v>
      </c>
      <c r="C26" s="933">
        <v>252</v>
      </c>
      <c r="D26" s="934">
        <f>+VLOOKUP(C26,TERRASSEMENT!$A$9:$B$549,2,0)</f>
        <v>3360.194</v>
      </c>
      <c r="E26" s="1181" t="s">
        <v>3333</v>
      </c>
      <c r="F26" s="1181"/>
      <c r="G26" s="1181"/>
      <c r="H26" s="936" t="s">
        <v>3349</v>
      </c>
      <c r="I26" s="935" t="s">
        <v>3350</v>
      </c>
      <c r="J26" s="935">
        <v>1</v>
      </c>
      <c r="K26" s="1040" t="s">
        <v>3341</v>
      </c>
      <c r="L26" s="1040" t="s">
        <v>3351</v>
      </c>
    </row>
    <row r="27" spans="1:12">
      <c r="A27" s="933" t="s">
        <v>498</v>
      </c>
      <c r="B27" s="933" t="s">
        <v>331</v>
      </c>
      <c r="C27" s="933">
        <v>265</v>
      </c>
      <c r="D27" s="934">
        <f>+VLOOKUP(C27,TERRASSEMENT!$A$9:$B$549,2,0)</f>
        <v>3547.5749999999998</v>
      </c>
      <c r="E27" s="1181" t="s">
        <v>3334</v>
      </c>
      <c r="F27" s="1181"/>
      <c r="G27" s="1181"/>
      <c r="H27" s="936" t="s">
        <v>3352</v>
      </c>
      <c r="I27" s="935" t="s">
        <v>3350</v>
      </c>
      <c r="J27" s="935">
        <v>1</v>
      </c>
      <c r="K27" s="1040" t="s">
        <v>3341</v>
      </c>
      <c r="L27" s="1040" t="s">
        <v>3351</v>
      </c>
    </row>
    <row r="28" spans="1:12">
      <c r="A28" s="933" t="s">
        <v>193</v>
      </c>
      <c r="B28" s="933">
        <v>7</v>
      </c>
      <c r="C28" s="933">
        <v>266</v>
      </c>
      <c r="D28" s="934">
        <f>+VLOOKUP(C28,TERRASSEMENT!$A$9:$B$549,2,0)</f>
        <v>3565.8049999999998</v>
      </c>
      <c r="E28" s="1181" t="s">
        <v>3334</v>
      </c>
      <c r="F28" s="1181"/>
      <c r="G28" s="1181"/>
      <c r="H28" s="936" t="s">
        <v>3352</v>
      </c>
      <c r="I28" s="935" t="s">
        <v>3350</v>
      </c>
      <c r="J28" s="935" t="s">
        <v>3332</v>
      </c>
      <c r="K28" s="1040">
        <v>2</v>
      </c>
      <c r="L28" s="1040">
        <v>2</v>
      </c>
    </row>
    <row r="29" spans="1:12">
      <c r="A29" s="933" t="s">
        <v>194</v>
      </c>
      <c r="B29" s="933" t="s">
        <v>331</v>
      </c>
      <c r="C29" s="933">
        <v>269</v>
      </c>
      <c r="D29" s="934">
        <f>+VLOOKUP(C29,TERRASSEMENT!$A$9:$B$549,2,0)</f>
        <v>3603.8020000000001</v>
      </c>
      <c r="E29" s="1181" t="s">
        <v>3334</v>
      </c>
      <c r="F29" s="1181"/>
      <c r="G29" s="1181"/>
      <c r="H29" s="936" t="s">
        <v>3352</v>
      </c>
      <c r="I29" s="935" t="s">
        <v>3350</v>
      </c>
      <c r="J29" s="935">
        <v>1</v>
      </c>
      <c r="K29" s="1040" t="s">
        <v>3341</v>
      </c>
      <c r="L29" s="1040" t="s">
        <v>3351</v>
      </c>
    </row>
    <row r="30" spans="1:12">
      <c r="A30" s="933" t="s">
        <v>499</v>
      </c>
      <c r="B30" s="933" t="s">
        <v>331</v>
      </c>
      <c r="C30" s="933">
        <v>271</v>
      </c>
      <c r="D30" s="934">
        <f>+VLOOKUP(C30,TERRASSEMENT!$A$9:$B$549,2,0)</f>
        <v>3621.7579999999998</v>
      </c>
      <c r="E30" s="1181" t="s">
        <v>3334</v>
      </c>
      <c r="F30" s="1181"/>
      <c r="G30" s="1181"/>
      <c r="H30" s="936" t="s">
        <v>3352</v>
      </c>
      <c r="I30" s="935" t="s">
        <v>3350</v>
      </c>
      <c r="J30" s="935">
        <v>1</v>
      </c>
      <c r="K30" s="1040" t="s">
        <v>3341</v>
      </c>
      <c r="L30" s="1040" t="s">
        <v>3351</v>
      </c>
    </row>
    <row r="31" spans="1:12" ht="75">
      <c r="A31" s="933" t="s">
        <v>150</v>
      </c>
      <c r="B31" s="933">
        <v>8</v>
      </c>
      <c r="C31" s="933">
        <v>286</v>
      </c>
      <c r="D31" s="934">
        <f>+VLOOKUP(C31,TERRASSEMENT!$A$9:$B$549,2,0)</f>
        <v>3847.3580000000002</v>
      </c>
      <c r="E31" s="1181" t="s">
        <v>3335</v>
      </c>
      <c r="F31" s="1181"/>
      <c r="G31" s="1181"/>
      <c r="H31" s="936" t="s">
        <v>3354</v>
      </c>
      <c r="I31" s="1185" t="s">
        <v>3355</v>
      </c>
      <c r="J31" s="1185"/>
      <c r="K31" s="1185"/>
      <c r="L31" s="1185"/>
    </row>
    <row r="32" spans="1:12">
      <c r="A32" s="933" t="s">
        <v>195</v>
      </c>
      <c r="B32" s="933">
        <v>9</v>
      </c>
      <c r="C32" s="933">
        <v>292</v>
      </c>
      <c r="D32" s="934">
        <f>+VLOOKUP(C32,TERRASSEMENT!$A$9:$B$549,2,0)</f>
        <v>3965.9879999999998</v>
      </c>
      <c r="E32" s="1181" t="s">
        <v>3334</v>
      </c>
      <c r="F32" s="1181"/>
      <c r="G32" s="1181"/>
      <c r="H32" s="936" t="s">
        <v>3352</v>
      </c>
      <c r="I32" s="935" t="s">
        <v>3350</v>
      </c>
      <c r="J32" s="935" t="s">
        <v>3332</v>
      </c>
      <c r="K32" s="1040">
        <v>2</v>
      </c>
      <c r="L32" s="1040">
        <v>2</v>
      </c>
    </row>
    <row r="33" spans="1:12">
      <c r="A33" s="933" t="s">
        <v>500</v>
      </c>
      <c r="B33" s="933" t="s">
        <v>331</v>
      </c>
      <c r="C33" s="933">
        <v>295</v>
      </c>
      <c r="D33" s="934">
        <f>+VLOOKUP(C33,TERRASSEMENT!$A$9:$B$549,2,0)</f>
        <v>4010.4389999999999</v>
      </c>
      <c r="E33" s="1181" t="s">
        <v>3334</v>
      </c>
      <c r="F33" s="1181"/>
      <c r="G33" s="1181"/>
      <c r="H33" s="936" t="s">
        <v>3352</v>
      </c>
      <c r="I33" s="935" t="s">
        <v>3350</v>
      </c>
      <c r="J33" s="935">
        <v>1</v>
      </c>
      <c r="K33" s="1040" t="s">
        <v>3341</v>
      </c>
      <c r="L33" s="1040" t="s">
        <v>3351</v>
      </c>
    </row>
    <row r="34" spans="1:12">
      <c r="A34" s="933" t="s">
        <v>196</v>
      </c>
      <c r="B34" s="933" t="s">
        <v>331</v>
      </c>
      <c r="C34" s="933">
        <v>297</v>
      </c>
      <c r="D34" s="934">
        <f>+VLOOKUP(C34,TERRASSEMENT!$A$9:$B$549,2,0)</f>
        <v>4030.82</v>
      </c>
      <c r="E34" s="1181" t="s">
        <v>3334</v>
      </c>
      <c r="F34" s="1181"/>
      <c r="G34" s="1181"/>
      <c r="H34" s="936" t="s">
        <v>3352</v>
      </c>
      <c r="I34" s="935" t="s">
        <v>3350</v>
      </c>
      <c r="J34" s="935">
        <v>1</v>
      </c>
      <c r="K34" s="1040" t="s">
        <v>3341</v>
      </c>
      <c r="L34" s="1040" t="s">
        <v>3351</v>
      </c>
    </row>
    <row r="35" spans="1:12">
      <c r="A35" s="933" t="s">
        <v>501</v>
      </c>
      <c r="B35" s="933" t="s">
        <v>331</v>
      </c>
      <c r="C35" s="933">
        <v>306</v>
      </c>
      <c r="D35" s="934">
        <f>+VLOOKUP(C35,TERRASSEMENT!$A$9:$B$549,2,0)</f>
        <v>4194.268</v>
      </c>
      <c r="E35" s="1181" t="s">
        <v>3334</v>
      </c>
      <c r="F35" s="1181"/>
      <c r="G35" s="1181"/>
      <c r="H35" s="936" t="s">
        <v>3352</v>
      </c>
      <c r="I35" s="935" t="s">
        <v>3350</v>
      </c>
      <c r="J35" s="935">
        <v>1</v>
      </c>
      <c r="K35" s="1040" t="s">
        <v>3341</v>
      </c>
      <c r="L35" s="1040" t="s">
        <v>3351</v>
      </c>
    </row>
    <row r="36" spans="1:12">
      <c r="A36" s="933" t="s">
        <v>197</v>
      </c>
      <c r="B36" s="933" t="s">
        <v>331</v>
      </c>
      <c r="C36" s="933">
        <v>309</v>
      </c>
      <c r="D36" s="934">
        <f>+VLOOKUP(C36,TERRASSEMENT!$A$9:$B$549,2,0)</f>
        <v>4247.1989999999996</v>
      </c>
      <c r="E36" s="1181" t="s">
        <v>3336</v>
      </c>
      <c r="F36" s="1181"/>
      <c r="G36" s="1181"/>
      <c r="H36" s="936" t="s">
        <v>3352</v>
      </c>
      <c r="I36" s="935" t="s">
        <v>3350</v>
      </c>
      <c r="J36" s="935">
        <v>1</v>
      </c>
      <c r="K36" s="1040" t="s">
        <v>3341</v>
      </c>
      <c r="L36" s="1040" t="s">
        <v>3351</v>
      </c>
    </row>
    <row r="37" spans="1:12" ht="75">
      <c r="A37" s="933" t="s">
        <v>502</v>
      </c>
      <c r="B37" s="933">
        <v>10</v>
      </c>
      <c r="C37" s="933">
        <v>317</v>
      </c>
      <c r="D37" s="934">
        <f>+VLOOKUP(C37,TERRASSEMENT!$A$9:$B$549,2,0)</f>
        <v>4350.1980000000003</v>
      </c>
      <c r="E37" s="1181" t="s">
        <v>3335</v>
      </c>
      <c r="F37" s="1181"/>
      <c r="G37" s="1181"/>
      <c r="H37" s="936" t="s">
        <v>3354</v>
      </c>
      <c r="I37" s="935" t="s">
        <v>3340</v>
      </c>
      <c r="J37" s="1186" t="s">
        <v>3335</v>
      </c>
      <c r="K37" s="1187"/>
      <c r="L37" s="1188"/>
    </row>
    <row r="38" spans="1:12">
      <c r="A38" s="933" t="s">
        <v>503</v>
      </c>
      <c r="B38" s="933" t="s">
        <v>331</v>
      </c>
      <c r="C38" s="933">
        <v>332</v>
      </c>
      <c r="D38" s="934">
        <f>+VLOOKUP(C38,TERRASSEMENT!$A$9:$B$549,2,0)</f>
        <v>4527.5309999999999</v>
      </c>
      <c r="E38" s="1181" t="s">
        <v>3353</v>
      </c>
      <c r="F38" s="1181"/>
      <c r="G38" s="1181"/>
      <c r="H38" s="936" t="s">
        <v>3352</v>
      </c>
      <c r="I38" s="935" t="s">
        <v>3350</v>
      </c>
      <c r="J38" s="935">
        <v>1</v>
      </c>
      <c r="K38" s="1040" t="s">
        <v>3341</v>
      </c>
      <c r="L38" s="1040" t="s">
        <v>3351</v>
      </c>
    </row>
    <row r="39" spans="1:12">
      <c r="A39" s="933" t="s">
        <v>151</v>
      </c>
      <c r="B39" s="933" t="s">
        <v>331</v>
      </c>
      <c r="C39" s="933">
        <v>341</v>
      </c>
      <c r="D39" s="934">
        <f>+VLOOKUP(C39,TERRASSEMENT!$A$9:$B$549,2,0)</f>
        <v>4688.3339999999998</v>
      </c>
      <c r="E39" s="1181" t="s">
        <v>3353</v>
      </c>
      <c r="F39" s="1181"/>
      <c r="G39" s="1181"/>
      <c r="H39" s="936" t="s">
        <v>3352</v>
      </c>
      <c r="I39" s="935" t="s">
        <v>3350</v>
      </c>
      <c r="J39" s="935">
        <v>1</v>
      </c>
      <c r="K39" s="1040" t="s">
        <v>3341</v>
      </c>
      <c r="L39" s="1040" t="s">
        <v>3351</v>
      </c>
    </row>
    <row r="40" spans="1:12">
      <c r="A40" s="933" t="s">
        <v>504</v>
      </c>
      <c r="B40" s="933" t="s">
        <v>331</v>
      </c>
      <c r="C40" s="933">
        <v>349</v>
      </c>
      <c r="D40" s="934">
        <f>+VLOOKUP(C40,TERRASSEMENT!$A$9:$B$549,2,0)</f>
        <v>4840.174</v>
      </c>
      <c r="E40" s="1181" t="s">
        <v>3353</v>
      </c>
      <c r="F40" s="1181"/>
      <c r="G40" s="1181"/>
      <c r="H40" s="936" t="s">
        <v>3352</v>
      </c>
      <c r="I40" s="935" t="s">
        <v>3350</v>
      </c>
      <c r="J40" s="935">
        <v>1</v>
      </c>
      <c r="K40" s="1040" t="s">
        <v>3341</v>
      </c>
      <c r="L40" s="1040" t="s">
        <v>3351</v>
      </c>
    </row>
    <row r="41" spans="1:12">
      <c r="A41" s="933" t="s">
        <v>505</v>
      </c>
      <c r="B41" s="933">
        <v>11</v>
      </c>
      <c r="C41" s="933">
        <v>379</v>
      </c>
      <c r="D41" s="934">
        <f>+VLOOKUP(C41,TERRASSEMENT!$A$9:$B$549,2,0)</f>
        <v>5396.9870000000001</v>
      </c>
      <c r="E41" s="1181" t="s">
        <v>3334</v>
      </c>
      <c r="F41" s="1181"/>
      <c r="G41" s="1181"/>
      <c r="H41" s="936" t="s">
        <v>3352</v>
      </c>
      <c r="I41" s="935" t="s">
        <v>3350</v>
      </c>
      <c r="J41" s="935">
        <v>3</v>
      </c>
      <c r="K41" s="1040" t="s">
        <v>3341</v>
      </c>
      <c r="L41" s="1040" t="s">
        <v>3351</v>
      </c>
    </row>
    <row r="42" spans="1:12">
      <c r="A42" s="933" t="s">
        <v>3322</v>
      </c>
      <c r="B42" s="933" t="s">
        <v>331</v>
      </c>
      <c r="C42" s="933">
        <v>398</v>
      </c>
      <c r="D42" s="934">
        <f>+VLOOKUP(C42,TERRASSEMENT!$A$9:$B$549,2,0)</f>
        <v>5717.9809999999998</v>
      </c>
      <c r="E42" s="1181" t="s">
        <v>3336</v>
      </c>
      <c r="F42" s="1181"/>
      <c r="G42" s="1181"/>
      <c r="H42" s="936" t="s">
        <v>3352</v>
      </c>
      <c r="I42" s="935" t="s">
        <v>3350</v>
      </c>
      <c r="J42" s="935">
        <v>1</v>
      </c>
      <c r="K42" s="1040" t="s">
        <v>3341</v>
      </c>
      <c r="L42" s="1040" t="s">
        <v>3351</v>
      </c>
    </row>
    <row r="43" spans="1:12" ht="60">
      <c r="A43" s="933" t="s">
        <v>152</v>
      </c>
      <c r="B43" s="933">
        <v>12</v>
      </c>
      <c r="C43" s="933">
        <v>404</v>
      </c>
      <c r="D43" s="934">
        <f>+VLOOKUP(C43,TERRASSEMENT!$A$9:$B$549,2,0)</f>
        <v>5782.8710000000001</v>
      </c>
      <c r="E43" s="1181" t="s">
        <v>3335</v>
      </c>
      <c r="F43" s="1181"/>
      <c r="G43" s="1181"/>
      <c r="H43" s="936" t="s">
        <v>3356</v>
      </c>
      <c r="I43" s="935" t="s">
        <v>3340</v>
      </c>
      <c r="J43" s="935" t="s">
        <v>3338</v>
      </c>
      <c r="K43" s="1040">
        <v>2</v>
      </c>
      <c r="L43" s="1040">
        <v>2</v>
      </c>
    </row>
    <row r="44" spans="1:12" ht="39" customHeight="1">
      <c r="A44" s="933" t="s">
        <v>3323</v>
      </c>
      <c r="B44" s="933">
        <v>13</v>
      </c>
      <c r="C44" s="933">
        <v>413</v>
      </c>
      <c r="D44" s="934">
        <f>+VLOOKUP(C44,TERRASSEMENT!$A$9:$B$549,2,0)</f>
        <v>5928.3180000000002</v>
      </c>
      <c r="E44" s="1181" t="s">
        <v>3335</v>
      </c>
      <c r="F44" s="1181"/>
      <c r="G44" s="1181"/>
      <c r="H44" s="936" t="s">
        <v>3358</v>
      </c>
      <c r="I44" s="1185" t="s">
        <v>3357</v>
      </c>
      <c r="J44" s="1185"/>
      <c r="K44" s="1185"/>
      <c r="L44" s="1185"/>
    </row>
    <row r="45" spans="1:12">
      <c r="A45" s="933" t="s">
        <v>580</v>
      </c>
      <c r="B45" s="933">
        <v>14</v>
      </c>
      <c r="C45" s="933">
        <v>434</v>
      </c>
      <c r="D45" s="934">
        <f>+VLOOKUP(C45,TERRASSEMENT!$A$9:$B$549,2,0)</f>
        <v>6298.902</v>
      </c>
      <c r="E45" s="1181" t="s">
        <v>3334</v>
      </c>
      <c r="F45" s="1181"/>
      <c r="G45" s="1181"/>
      <c r="H45" s="936" t="s">
        <v>3352</v>
      </c>
      <c r="I45" s="935" t="s">
        <v>3350</v>
      </c>
      <c r="J45" s="935">
        <v>3</v>
      </c>
      <c r="K45" s="1040" t="s">
        <v>3341</v>
      </c>
      <c r="L45" s="1040" t="s">
        <v>3351</v>
      </c>
    </row>
    <row r="46" spans="1:12">
      <c r="A46" s="933" t="s">
        <v>579</v>
      </c>
      <c r="B46" s="933" t="s">
        <v>331</v>
      </c>
      <c r="C46" s="933">
        <v>453</v>
      </c>
      <c r="D46" s="934">
        <f>+VLOOKUP(C46,TERRASSEMENT!$A$9:$B$549,2,0)</f>
        <v>6600.9480000000003</v>
      </c>
      <c r="E46" s="1181" t="s">
        <v>3334</v>
      </c>
      <c r="F46" s="1181"/>
      <c r="G46" s="1181"/>
      <c r="H46" s="936" t="s">
        <v>3352</v>
      </c>
      <c r="I46" s="935" t="s">
        <v>3350</v>
      </c>
      <c r="J46" s="935">
        <v>1</v>
      </c>
      <c r="K46" s="1040" t="s">
        <v>3341</v>
      </c>
      <c r="L46" s="1040" t="s">
        <v>3351</v>
      </c>
    </row>
    <row r="47" spans="1:12">
      <c r="A47" s="933" t="s">
        <v>581</v>
      </c>
      <c r="B47" s="933" t="s">
        <v>331</v>
      </c>
      <c r="C47" s="933">
        <v>460</v>
      </c>
      <c r="D47" s="934">
        <f>+VLOOKUP(C47,TERRASSEMENT!$A$9:$B$549,2,0)</f>
        <v>6724.8389999999999</v>
      </c>
      <c r="E47" s="1181" t="s">
        <v>3336</v>
      </c>
      <c r="F47" s="1181"/>
      <c r="G47" s="1181"/>
      <c r="H47" s="936" t="s">
        <v>3352</v>
      </c>
      <c r="I47" s="935" t="s">
        <v>3350</v>
      </c>
      <c r="J47" s="935">
        <v>1</v>
      </c>
      <c r="K47" s="1040" t="s">
        <v>3341</v>
      </c>
      <c r="L47" s="1040" t="s">
        <v>3351</v>
      </c>
    </row>
    <row r="48" spans="1:12">
      <c r="A48" s="933" t="s">
        <v>621</v>
      </c>
      <c r="B48" s="933">
        <v>15</v>
      </c>
      <c r="C48" s="933">
        <v>472</v>
      </c>
      <c r="D48" s="934">
        <f>+VLOOKUP(C48,TERRASSEMENT!$A$9:$B$549,2,0)</f>
        <v>6875.7669999999998</v>
      </c>
      <c r="E48" s="1181" t="s">
        <v>3334</v>
      </c>
      <c r="F48" s="1181"/>
      <c r="G48" s="1181"/>
      <c r="H48" s="936" t="s">
        <v>3352</v>
      </c>
      <c r="I48" s="935" t="s">
        <v>3350</v>
      </c>
      <c r="J48" s="935" t="s">
        <v>3338</v>
      </c>
      <c r="K48" s="1040">
        <v>2</v>
      </c>
      <c r="L48" s="1040">
        <v>2</v>
      </c>
    </row>
    <row r="49" spans="1:12" ht="45">
      <c r="A49" s="933" t="s">
        <v>3324</v>
      </c>
      <c r="B49" s="933" t="s">
        <v>331</v>
      </c>
      <c r="C49" s="933">
        <v>483</v>
      </c>
      <c r="D49" s="934">
        <f>+VLOOKUP(C49,TERRASSEMENT!$A$9:$B$549,2,0)</f>
        <v>7029.2830000000004</v>
      </c>
      <c r="E49" s="1181" t="s">
        <v>3333</v>
      </c>
      <c r="F49" s="1181"/>
      <c r="G49" s="1181"/>
      <c r="H49" s="936" t="s">
        <v>3349</v>
      </c>
      <c r="I49" s="935" t="s">
        <v>3350</v>
      </c>
      <c r="J49" s="935">
        <v>1</v>
      </c>
      <c r="K49" s="1040" t="s">
        <v>3341</v>
      </c>
      <c r="L49" s="1040" t="s">
        <v>3351</v>
      </c>
    </row>
    <row r="50" spans="1:12">
      <c r="A50" s="933" t="s">
        <v>622</v>
      </c>
      <c r="B50" s="933">
        <v>16</v>
      </c>
      <c r="C50" s="933">
        <v>490</v>
      </c>
      <c r="D50" s="934">
        <f>+VLOOKUP(C50,TERRASSEMENT!$A$9:$B$549,2,0)</f>
        <v>7149.1329999999998</v>
      </c>
      <c r="E50" s="1181" t="s">
        <v>3334</v>
      </c>
      <c r="F50" s="1181"/>
      <c r="G50" s="1181"/>
      <c r="H50" s="936" t="s">
        <v>3352</v>
      </c>
      <c r="I50" s="935" t="s">
        <v>3350</v>
      </c>
      <c r="J50" s="935">
        <v>1</v>
      </c>
      <c r="K50" s="1040" t="s">
        <v>3341</v>
      </c>
      <c r="L50" s="1040" t="s">
        <v>3351</v>
      </c>
    </row>
    <row r="51" spans="1:12">
      <c r="A51" s="933" t="s">
        <v>3325</v>
      </c>
      <c r="B51" s="933" t="s">
        <v>331</v>
      </c>
      <c r="C51" s="933">
        <v>493</v>
      </c>
      <c r="D51" s="934">
        <f>+VLOOKUP(C51,TERRASSEMENT!$A$9:$B$549,2,0)</f>
        <v>7195.0990000000002</v>
      </c>
      <c r="E51" s="1181" t="s">
        <v>3334</v>
      </c>
      <c r="F51" s="1181"/>
      <c r="G51" s="1181"/>
      <c r="H51" s="936" t="s">
        <v>3352</v>
      </c>
      <c r="I51" s="935" t="s">
        <v>3350</v>
      </c>
      <c r="J51" s="935">
        <v>1</v>
      </c>
      <c r="K51" s="1040" t="s">
        <v>3341</v>
      </c>
      <c r="L51" s="1040" t="s">
        <v>3351</v>
      </c>
    </row>
    <row r="52" spans="1:12" ht="75">
      <c r="A52" s="933" t="s">
        <v>3326</v>
      </c>
      <c r="B52" s="933">
        <v>17</v>
      </c>
      <c r="C52" s="933">
        <v>506</v>
      </c>
      <c r="D52" s="934">
        <f>+VLOOKUP(C52,TERRASSEMENT!$A$9:$B$549,2,0)</f>
        <v>7432.107</v>
      </c>
      <c r="E52" s="1181" t="s">
        <v>3335</v>
      </c>
      <c r="F52" s="1181"/>
      <c r="G52" s="1181"/>
      <c r="H52" s="936" t="s">
        <v>3354</v>
      </c>
      <c r="I52" s="1185" t="s">
        <v>3355</v>
      </c>
      <c r="J52" s="1185"/>
      <c r="K52" s="1185"/>
      <c r="L52" s="1185"/>
    </row>
    <row r="53" spans="1:12" ht="75">
      <c r="A53" s="933" t="s">
        <v>3327</v>
      </c>
      <c r="B53" s="933">
        <v>18</v>
      </c>
      <c r="C53" s="933">
        <v>513</v>
      </c>
      <c r="D53" s="934">
        <f>+VLOOKUP(C53,TERRASSEMENT!$A$9:$B$549,2,0)</f>
        <v>7543.0119999999997</v>
      </c>
      <c r="E53" s="1181" t="s">
        <v>3335</v>
      </c>
      <c r="F53" s="1181"/>
      <c r="G53" s="1181"/>
      <c r="H53" s="936" t="s">
        <v>3354</v>
      </c>
      <c r="I53" s="1185" t="s">
        <v>3355</v>
      </c>
      <c r="J53" s="1185"/>
      <c r="K53" s="1185"/>
      <c r="L53" s="1185"/>
    </row>
    <row r="54" spans="1:12" ht="45">
      <c r="A54" s="933" t="s">
        <v>3328</v>
      </c>
      <c r="B54" s="933" t="s">
        <v>331</v>
      </c>
      <c r="C54" s="933">
        <v>522</v>
      </c>
      <c r="D54" s="934">
        <f>+VLOOKUP(C54,TERRASSEMENT!$A$9:$B$549,2,0)</f>
        <v>7718.46</v>
      </c>
      <c r="E54" s="1181" t="s">
        <v>3333</v>
      </c>
      <c r="F54" s="1181"/>
      <c r="G54" s="1181"/>
      <c r="H54" s="936" t="s">
        <v>3349</v>
      </c>
      <c r="I54" s="935" t="s">
        <v>3350</v>
      </c>
      <c r="J54" s="935">
        <v>1</v>
      </c>
      <c r="K54" s="1040" t="s">
        <v>3341</v>
      </c>
      <c r="L54" s="1040" t="s">
        <v>3351</v>
      </c>
    </row>
    <row r="55" spans="1:12">
      <c r="A55" s="933" t="s">
        <v>3329</v>
      </c>
      <c r="B55" s="933" t="s">
        <v>331</v>
      </c>
      <c r="C55" s="933">
        <v>528</v>
      </c>
      <c r="D55" s="934">
        <f>+VLOOKUP(C55,TERRASSEMENT!$A$9:$B$549,2,0)</f>
        <v>7849.4279999999999</v>
      </c>
      <c r="E55" s="1181" t="s">
        <v>3336</v>
      </c>
      <c r="F55" s="1181"/>
      <c r="G55" s="1181"/>
      <c r="H55" s="936" t="s">
        <v>3352</v>
      </c>
      <c r="I55" s="935" t="s">
        <v>3350</v>
      </c>
      <c r="J55" s="935">
        <v>1</v>
      </c>
      <c r="K55" s="1040" t="s">
        <v>3341</v>
      </c>
      <c r="L55" s="1040" t="s">
        <v>3351</v>
      </c>
    </row>
    <row r="56" spans="1:12">
      <c r="A56" s="933" t="s">
        <v>3330</v>
      </c>
      <c r="B56" s="933">
        <v>19</v>
      </c>
      <c r="C56" s="933">
        <v>535</v>
      </c>
      <c r="D56" s="934">
        <f>+VLOOKUP(C56,TERRASSEMENT!$A$9:$B$549,2,0)</f>
        <v>7975.0150000000003</v>
      </c>
      <c r="E56" s="1181" t="s">
        <v>3334</v>
      </c>
      <c r="F56" s="1181"/>
      <c r="G56" s="1181"/>
      <c r="H56" s="936" t="s">
        <v>3352</v>
      </c>
      <c r="I56" s="935" t="s">
        <v>3350</v>
      </c>
      <c r="J56" s="935" t="s">
        <v>3338</v>
      </c>
      <c r="K56" s="1040">
        <v>2</v>
      </c>
      <c r="L56" s="1040">
        <v>2</v>
      </c>
    </row>
    <row r="57" spans="1:12">
      <c r="A57" s="933" t="s">
        <v>3331</v>
      </c>
      <c r="B57" s="933" t="s">
        <v>331</v>
      </c>
      <c r="C57" s="933">
        <v>540</v>
      </c>
      <c r="D57" s="934">
        <f>+VLOOKUP(C57,TERRASSEMENT!$A$9:$B$549,2,0)</f>
        <v>8060.7110000000002</v>
      </c>
      <c r="E57" s="1181" t="s">
        <v>3336</v>
      </c>
      <c r="F57" s="1181"/>
      <c r="G57" s="1181"/>
      <c r="H57" s="936" t="s">
        <v>3352</v>
      </c>
      <c r="I57" s="935" t="s">
        <v>3350</v>
      </c>
      <c r="J57" s="935">
        <v>1</v>
      </c>
      <c r="K57" s="1040" t="s">
        <v>3341</v>
      </c>
      <c r="L57" s="1040" t="s">
        <v>3351</v>
      </c>
    </row>
  </sheetData>
  <mergeCells count="61">
    <mergeCell ref="I53:L53"/>
    <mergeCell ref="E17:G17"/>
    <mergeCell ref="J37:L37"/>
    <mergeCell ref="E57:G57"/>
    <mergeCell ref="E48:G48"/>
    <mergeCell ref="E51:G51"/>
    <mergeCell ref="E30:G30"/>
    <mergeCell ref="E32:G32"/>
    <mergeCell ref="E33:G33"/>
    <mergeCell ref="E35:G35"/>
    <mergeCell ref="E37:G37"/>
    <mergeCell ref="E39:G39"/>
    <mergeCell ref="E40:G40"/>
    <mergeCell ref="I44:L44"/>
    <mergeCell ref="I52:L52"/>
    <mergeCell ref="E42:G42"/>
    <mergeCell ref="E52:G52"/>
    <mergeCell ref="J14:L14"/>
    <mergeCell ref="E11:G11"/>
    <mergeCell ref="E22:G22"/>
    <mergeCell ref="E25:G25"/>
    <mergeCell ref="E38:G38"/>
    <mergeCell ref="I19:L19"/>
    <mergeCell ref="I23:L23"/>
    <mergeCell ref="I31:L31"/>
    <mergeCell ref="E18:G18"/>
    <mergeCell ref="E20:G20"/>
    <mergeCell ref="E12:G12"/>
    <mergeCell ref="E28:G28"/>
    <mergeCell ref="E34:G34"/>
    <mergeCell ref="E41:G41"/>
    <mergeCell ref="E45:G45"/>
    <mergeCell ref="E50:G50"/>
    <mergeCell ref="E43:G43"/>
    <mergeCell ref="E44:G44"/>
    <mergeCell ref="E46:G46"/>
    <mergeCell ref="E36:G36"/>
    <mergeCell ref="E56:G56"/>
    <mergeCell ref="E15:G15"/>
    <mergeCell ref="E16:G16"/>
    <mergeCell ref="E23:G23"/>
    <mergeCell ref="E27:G27"/>
    <mergeCell ref="E29:G29"/>
    <mergeCell ref="E24:G24"/>
    <mergeCell ref="E21:G21"/>
    <mergeCell ref="E26:G26"/>
    <mergeCell ref="E47:G47"/>
    <mergeCell ref="E55:G55"/>
    <mergeCell ref="E49:G49"/>
    <mergeCell ref="E54:G54"/>
    <mergeCell ref="E19:G19"/>
    <mergeCell ref="E31:G31"/>
    <mergeCell ref="E53:G53"/>
    <mergeCell ref="E10:G10"/>
    <mergeCell ref="A1:L1"/>
    <mergeCell ref="A2:L2"/>
    <mergeCell ref="A3:L3"/>
    <mergeCell ref="J7:L7"/>
    <mergeCell ref="E7:G7"/>
    <mergeCell ref="A5:L5"/>
    <mergeCell ref="E8:G8"/>
  </mergeCells>
  <phoneticPr fontId="58" type="noConversion"/>
  <printOptions horizontalCentered="1"/>
  <pageMargins left="0.39370078740157483" right="0.39370078740157483" top="0.74803149606299213" bottom="0.47244094488188981" header="0.31496062992125984" footer="0.31496062992125984"/>
  <pageSetup paperSize="9" scale="60" orientation="portrait" r:id="rId1"/>
  <headerFooter>
    <oddFooter>&amp;Cpage 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45</vt:i4>
      </vt:variant>
      <vt:variant>
        <vt:lpstr>Plages nommées</vt:lpstr>
      </vt:variant>
      <vt:variant>
        <vt:i4>45</vt:i4>
      </vt:variant>
    </vt:vector>
  </HeadingPairs>
  <TitlesOfParts>
    <vt:vector size="90" baseType="lpstr">
      <vt:lpstr>Macro2</vt:lpstr>
      <vt:lpstr>Macro1</vt:lpstr>
      <vt:lpstr>données bv (2)</vt:lpstr>
      <vt:lpstr>hydro&lt;1km2</vt:lpstr>
      <vt:lpstr>1km2&lt;hydro&lt;10km2</vt:lpstr>
      <vt:lpstr>hydro&gt;10km2</vt:lpstr>
      <vt:lpstr>avant-metree-assai-Buse (2)</vt:lpstr>
      <vt:lpstr>TABULATION</vt:lpstr>
      <vt:lpstr>LISTE OH</vt:lpstr>
      <vt:lpstr>AVM-Buse</vt:lpstr>
      <vt:lpstr>AVM Dalot</vt:lpstr>
      <vt:lpstr>RADIER</vt:lpstr>
      <vt:lpstr>buses 600</vt:lpstr>
      <vt:lpstr>avant-metree-assai-Dalot</vt:lpstr>
      <vt:lpstr>avant-metree-assai-Buse</vt:lpstr>
      <vt:lpstr>AVANT-METRE (terrasse)</vt:lpstr>
      <vt:lpstr>AVANT-METRE (terrasse) (2)</vt:lpstr>
      <vt:lpstr>avant métre</vt:lpstr>
      <vt:lpstr>AVANT-METRE amelioration trac1 </vt:lpstr>
      <vt:lpstr>AM-1</vt:lpstr>
      <vt:lpstr>estimations AM1</vt:lpstr>
      <vt:lpstr>AVANT-METRE amelioration tr2</vt:lpstr>
      <vt:lpstr>AM-2</vt:lpstr>
      <vt:lpstr>estimations AM2</vt:lpstr>
      <vt:lpstr>AVANT-METRE amelioration tr 3</vt:lpstr>
      <vt:lpstr>AM-3</vt:lpstr>
      <vt:lpstr>estimations AM3</vt:lpstr>
      <vt:lpstr>AVANT-METRE amelioration tr 4</vt:lpstr>
      <vt:lpstr>AM-4</vt:lpstr>
      <vt:lpstr>estimations AM4</vt:lpstr>
      <vt:lpstr>avant métre coprs chaussee</vt:lpstr>
      <vt:lpstr>MUR DE SOUTENEMENTS</vt:lpstr>
      <vt:lpstr>estimations final</vt:lpstr>
      <vt:lpstr>fossés bétonnés </vt:lpstr>
      <vt:lpstr>accotement bétonnées</vt:lpstr>
      <vt:lpstr>Gabion D</vt:lpstr>
      <vt:lpstr>Gabion R</vt:lpstr>
      <vt:lpstr>mur de soutènement</vt:lpstr>
      <vt:lpstr>AVM Chaussee</vt:lpstr>
      <vt:lpstr>AVM CHAUSSEE BETON</vt:lpstr>
      <vt:lpstr>TERRASSEMENT</vt:lpstr>
      <vt:lpstr>Contraintes</vt:lpstr>
      <vt:lpstr>ESTIMATION AREP FM</vt:lpstr>
      <vt:lpstr>RECAP</vt:lpstr>
      <vt:lpstr>AXE EN PLAN</vt:lpstr>
      <vt:lpstr>'avant-metree-assai-Buse'!Impression_des_titres</vt:lpstr>
      <vt:lpstr>'avant-metree-assai-Buse (2)'!Impression_des_titres</vt:lpstr>
      <vt:lpstr>'1km2&lt;hydro&lt;10km2'!Zone_d_impression</vt:lpstr>
      <vt:lpstr>'accotement bétonnées'!Zone_d_impression</vt:lpstr>
      <vt:lpstr>'AM-1'!Zone_d_impression</vt:lpstr>
      <vt:lpstr>'AM-2'!Zone_d_impression</vt:lpstr>
      <vt:lpstr>'AM-3'!Zone_d_impression</vt:lpstr>
      <vt:lpstr>'AM-4'!Zone_d_impression</vt:lpstr>
      <vt:lpstr>'avant métre'!Zone_d_impression</vt:lpstr>
      <vt:lpstr>'avant métre coprs chaussee'!Zone_d_impression</vt:lpstr>
      <vt:lpstr>'AVANT-METRE (terrasse)'!Zone_d_impression</vt:lpstr>
      <vt:lpstr>'AVANT-METRE (terrasse) (2)'!Zone_d_impression</vt:lpstr>
      <vt:lpstr>'AVANT-METRE amelioration tr 3'!Zone_d_impression</vt:lpstr>
      <vt:lpstr>'AVANT-METRE amelioration tr 4'!Zone_d_impression</vt:lpstr>
      <vt:lpstr>'AVANT-METRE amelioration tr2'!Zone_d_impression</vt:lpstr>
      <vt:lpstr>'AVANT-METRE amelioration trac1 '!Zone_d_impression</vt:lpstr>
      <vt:lpstr>'avant-metree-assai-Buse'!Zone_d_impression</vt:lpstr>
      <vt:lpstr>'avant-metree-assai-Buse (2)'!Zone_d_impression</vt:lpstr>
      <vt:lpstr>'avant-metree-assai-Dalot'!Zone_d_impression</vt:lpstr>
      <vt:lpstr>'AVM Chaussee'!Zone_d_impression</vt:lpstr>
      <vt:lpstr>'AVM CHAUSSEE BETON'!Zone_d_impression</vt:lpstr>
      <vt:lpstr>'AVM Dalot'!Zone_d_impression</vt:lpstr>
      <vt:lpstr>'AVM-Buse'!Zone_d_impression</vt:lpstr>
      <vt:lpstr>'AXE EN PLAN'!Zone_d_impression</vt:lpstr>
      <vt:lpstr>'buses 600'!Zone_d_impression</vt:lpstr>
      <vt:lpstr>Contraintes!Zone_d_impression</vt:lpstr>
      <vt:lpstr>'données bv (2)'!Zone_d_impression</vt:lpstr>
      <vt:lpstr>'ESTIMATION AREP FM'!Zone_d_impression</vt:lpstr>
      <vt:lpstr>'estimations AM1'!Zone_d_impression</vt:lpstr>
      <vt:lpstr>'estimations AM2'!Zone_d_impression</vt:lpstr>
      <vt:lpstr>'estimations AM3'!Zone_d_impression</vt:lpstr>
      <vt:lpstr>'estimations AM4'!Zone_d_impression</vt:lpstr>
      <vt:lpstr>'estimations final'!Zone_d_impression</vt:lpstr>
      <vt:lpstr>'fossés bétonnés '!Zone_d_impression</vt:lpstr>
      <vt:lpstr>'Gabion D'!Zone_d_impression</vt:lpstr>
      <vt:lpstr>'Gabion R'!Zone_d_impression</vt:lpstr>
      <vt:lpstr>'hydro&lt;1km2'!Zone_d_impression</vt:lpstr>
      <vt:lpstr>'hydro&gt;10km2'!Zone_d_impression</vt:lpstr>
      <vt:lpstr>'LISTE OH'!Zone_d_impression</vt:lpstr>
      <vt:lpstr>'mur de soutènement'!Zone_d_impression</vt:lpstr>
      <vt:lpstr>'MUR DE SOUTENEMENTS'!Zone_d_impression</vt:lpstr>
      <vt:lpstr>RADIER!Zone_d_impression</vt:lpstr>
      <vt:lpstr>RECAP!Zone_d_impression</vt:lpstr>
      <vt:lpstr>TABULATION!Zone_d_impression</vt:lpstr>
      <vt:lpstr>TERRASSEMENT!Zone_d_impression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FREETECH26</dc:creator>
  <cp:lastModifiedBy>youness elmakrani</cp:lastModifiedBy>
  <cp:lastPrinted>2026-07-24T14:25:17Z</cp:lastPrinted>
  <dcterms:created xsi:type="dcterms:W3CDTF">2013-10-29T11:44:37Z</dcterms:created>
  <dcterms:modified xsi:type="dcterms:W3CDTF">2026-08-10T17:04:12Z</dcterms:modified>
</cp:coreProperties>
</file>