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AppData\Local\Temp\Rar$DIa12208.22821.rartemp\"/>
    </mc:Choice>
  </mc:AlternateContent>
  <xr:revisionPtr revIDLastSave="0" documentId="13_ncr:1_{5112B7B0-622D-4DA8-9C8D-479DDFD9B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9" r:id="rId1"/>
    <sheet name="Feuil1" sheetId="8" state="hidden" r:id="rId2"/>
  </sheets>
  <externalReferences>
    <externalReference r:id="rId3"/>
    <externalReference r:id="rId4"/>
  </externalReferences>
  <definedNames>
    <definedName name="__IntlFixup" hidden="1">TRUE</definedName>
    <definedName name="__IntlFixupTable" localSheetId="0" hidden="1">#REF!</definedName>
    <definedName name="__IntlFixupTable" hidden="1">#REF!</definedName>
    <definedName name="AAQSS" localSheetId="0">[1]PERSONNALISER!#REF!</definedName>
    <definedName name="AAQSS">[1]PERSONNALISER!#REF!</definedName>
    <definedName name="aqsedf" localSheetId="0">[1]PERSONNALISER!#REF!</definedName>
    <definedName name="aqsedf">[1]PERSONNALISER!#REF!</definedName>
    <definedName name="AZ" localSheetId="0">[1]PERSONNALISER!#REF!</definedName>
    <definedName name="AZ">[1]PERSONNALISER!#REF!</definedName>
    <definedName name="aze" localSheetId="0">[1]PERSONNALISER!#REF!</definedName>
    <definedName name="aze">[1]PERSONNALISER!#REF!</definedName>
    <definedName name="azz" localSheetId="0">[1]PERSONNALISER!#REF!</definedName>
    <definedName name="azz">[1]PERSONNALISER!#REF!</definedName>
    <definedName name="bbb" localSheetId="0">[1]PERSONNALISER!#REF!</definedName>
    <definedName name="bbb">[1]PERSONNALISER!#REF!</definedName>
    <definedName name="cfc" localSheetId="0">[1]PERSONNALISER!#REF!</definedName>
    <definedName name="cfc">[1]PERSONNALISER!#REF!</definedName>
    <definedName name="cvc" localSheetId="0">[1]PERSONNALISER!#REF!</definedName>
    <definedName name="cvc">[1]PERSONNALISER!#REF!</definedName>
    <definedName name="dcfff" localSheetId="0">[1]PERSONNALISER!#REF!</definedName>
    <definedName name="dcfff">[1]PERSONNALISER!#REF!</definedName>
    <definedName name="ddd" localSheetId="0">[1]PERSONNALISER!#REF!</definedName>
    <definedName name="ddd">[1]PERSONNALISER!#REF!</definedName>
    <definedName name="dddd" localSheetId="0">[1]PERSONNALISER!#REF!</definedName>
    <definedName name="dddd">[1]PERSONNALISER!#REF!</definedName>
    <definedName name="dddddd" localSheetId="0">[1]PERSONNALISER!#REF!</definedName>
    <definedName name="dddddd">[1]PERSONNALISER!#REF!</definedName>
    <definedName name="de" localSheetId="0">[1]PERSONNALISER!#REF!</definedName>
    <definedName name="de">[1]PERSONNALISER!#REF!</definedName>
    <definedName name="DEFE" localSheetId="0" hidden="1">#REF!</definedName>
    <definedName name="DEFE" hidden="1">#REF!</definedName>
    <definedName name="defff" localSheetId="0">[1]PERSONNALISER!#REF!</definedName>
    <definedName name="defff">[1]PERSONNALISER!#REF!</definedName>
    <definedName name="DFD" localSheetId="0">[1]PERSONNALISER!#REF!</definedName>
    <definedName name="DFD">[1]PERSONNALISER!#REF!</definedName>
    <definedName name="ds" localSheetId="0">[1]PERSONNALISER!#REF!</definedName>
    <definedName name="ds">[1]PERSONNALISER!#REF!</definedName>
    <definedName name="e" localSheetId="0">[1]PERSONNALISER!#REF!</definedName>
    <definedName name="e">[1]PERSONNALISER!#REF!</definedName>
    <definedName name="eee" localSheetId="0">[1]PERSONNALISER!#REF!</definedName>
    <definedName name="eee">[1]PERSONNALISER!#REF!</definedName>
    <definedName name="en" localSheetId="0">[1]PERSONNALISER!#REF!</definedName>
    <definedName name="en">[1]PERSONNALISER!#REF!</definedName>
    <definedName name="ere" localSheetId="0" hidden="1">#REF!</definedName>
    <definedName name="ere" hidden="1">#REF!</definedName>
    <definedName name="fat" localSheetId="0">[1]PERSONNALISER!#REF!</definedName>
    <definedName name="fat">[1]PERSONNALISER!#REF!</definedName>
    <definedName name="fd" localSheetId="0">[1]PERSONNALISER!#REF!</definedName>
    <definedName name="fd">[1]PERSONNALISER!#REF!</definedName>
    <definedName name="fddddf" localSheetId="0">[1]PERSONNALISER!#REF!</definedName>
    <definedName name="fddddf">[1]PERSONNALISER!#REF!</definedName>
    <definedName name="fdfd" localSheetId="0">[1]PERSONNALISER!#REF!</definedName>
    <definedName name="fdfd">[1]PERSONNALISER!#REF!</definedName>
    <definedName name="fff" localSheetId="0">[1]PERSONNALISER!#REF!</definedName>
    <definedName name="fff">[1]PERSONNALISER!#REF!</definedName>
    <definedName name="ffff" localSheetId="0">[1]PERSONNALISER!#REF!</definedName>
    <definedName name="ffff">[1]PERSONNALISER!#REF!</definedName>
    <definedName name="fgf" localSheetId="0">[1]PERSONNALISER!#REF!</definedName>
    <definedName name="fgf">[1]PERSONNALISER!#REF!</definedName>
    <definedName name="fr" localSheetId="0">[1]PERSONNALISER!#REF!</definedName>
    <definedName name="fr">[1]PERSONNALISER!#REF!</definedName>
    <definedName name="ftfff" localSheetId="0">[1]PERSONNALISER!#REF!</definedName>
    <definedName name="ftfff">[1]PERSONNALISER!#REF!</definedName>
    <definedName name="gft" localSheetId="0">[1]PERSONNALISER!#REF!</definedName>
    <definedName name="gft">[1]PERSONNALISER!#REF!</definedName>
    <definedName name="ggg" localSheetId="0">[1]PERSONNALISER!#REF!</definedName>
    <definedName name="ggg">[1]PERSONNALISER!#REF!</definedName>
    <definedName name="gggg" localSheetId="0">[1]PERSONNALISER!#REF!</definedName>
    <definedName name="gggg">[1]PERSONNALISER!#REF!</definedName>
    <definedName name="ghgg" localSheetId="0">[1]PERSONNALISER!#REF!</definedName>
    <definedName name="ghgg">[1]PERSONNALISER!#REF!</definedName>
    <definedName name="gtg" localSheetId="0">[1]PERSONNALISER!#REF!</definedName>
    <definedName name="gtg">[1]PERSONNALISER!#REF!</definedName>
    <definedName name="gtgt" localSheetId="0">[1]PERSONNALISER!#REF!</definedName>
    <definedName name="gtgt">[1]PERSONNALISER!#REF!</definedName>
    <definedName name="hhh" localSheetId="0">[1]PERSONNALISER!#REF!</definedName>
    <definedName name="hhh">[1]PERSONNALISER!#REF!</definedName>
    <definedName name="hhhhfg" localSheetId="0">[1]PERSONNALISER!#REF!</definedName>
    <definedName name="hhhhfg">[1]PERSONNALISER!#REF!</definedName>
    <definedName name="hica" localSheetId="0">[1]PERSONNALISER!#REF!</definedName>
    <definedName name="hica">[1]PERSONNALISER!#REF!</definedName>
    <definedName name="hicham" localSheetId="0">[1]PERSONNALISER!#REF!</definedName>
    <definedName name="hicham">[1]PERSONNALISER!#REF!</definedName>
    <definedName name="huh" localSheetId="0">[1]PERSONNALISER!#REF!</definedName>
    <definedName name="huh">[1]PERSONNALISER!#REF!</definedName>
    <definedName name="hyu" localSheetId="0">[1]PERSONNALISER!#REF!</definedName>
    <definedName name="hyu">[1]PERSONNALISER!#REF!</definedName>
    <definedName name="INTERNAT" localSheetId="0">[1]PERSONNALISER!#REF!</definedName>
    <definedName name="INTERNAT">[1]PERSONNALISER!#REF!</definedName>
    <definedName name="kkkk" localSheetId="0">[1]PERSONNALISER!#REF!</definedName>
    <definedName name="kkkk">[1]PERSONNALISER!#REF!</definedName>
    <definedName name="MtOrdo">[2]Personnaliser!$F$15</definedName>
    <definedName name="n_Ordo">[2]Personnaliser!$F$13</definedName>
    <definedName name="NE" localSheetId="0">[1]PERSONNALISER!#REF!</definedName>
    <definedName name="NE">[1]PERSONNALISER!#REF!</definedName>
    <definedName name="qqq" localSheetId="0">[1]PERSONNALISER!#REF!</definedName>
    <definedName name="qqq">[1]PERSONNALISER!#REF!</definedName>
    <definedName name="sai" localSheetId="0">[1]PERSONNALISER!#REF!</definedName>
    <definedName name="sai">[1]PERSONNALISER!#REF!</definedName>
    <definedName name="sedf" localSheetId="0">[1]PERSONNALISER!#REF!</definedName>
    <definedName name="sedf">[1]PERSONNALISER!#REF!</definedName>
    <definedName name="semelles" localSheetId="0" hidden="1">#REF!</definedName>
    <definedName name="semelles" hidden="1">#REF!</definedName>
    <definedName name="sss" localSheetId="0">[1]PERSONNALISER!#REF!</definedName>
    <definedName name="sss">[1]PERSONNALISER!#REF!</definedName>
    <definedName name="ssss" localSheetId="0">[1]PERSONNALISER!#REF!</definedName>
    <definedName name="ssss">[1]PERSONNALISER!#REF!</definedName>
    <definedName name="trtttt" localSheetId="0">[1]PERSONNALISER!#REF!</definedName>
    <definedName name="trtttt">[1]PERSONNALISER!#REF!</definedName>
    <definedName name="VISA1" localSheetId="0">[1]PERSONNALISER!#REF!</definedName>
    <definedName name="VISA1">[1]PERSONNALISER!#REF!</definedName>
    <definedName name="VISA2" localSheetId="0">[1]PERSONNALISER!#REF!</definedName>
    <definedName name="VISA2">[1]PERSONNALISER!#REF!</definedName>
    <definedName name="visa3" localSheetId="0">[1]PERSONNALISER!#REF!</definedName>
    <definedName name="visa3">[1]PERSONNALISER!#REF!</definedName>
    <definedName name="www" localSheetId="0">[1]PERSONNALISER!#REF!</definedName>
    <definedName name="www">[1]PERSONNALISER!#REF!</definedName>
    <definedName name="yhygf" localSheetId="0">[1]PERSONNALISER!#REF!</definedName>
    <definedName name="yhygf">[1]PERSONNALISER!#REF!</definedName>
    <definedName name="_xlnm.Print_Area" localSheetId="0">BPDE!$A$1:$F$233</definedName>
    <definedName name="zrfrez" localSheetId="0" hidden="1">#REF!</definedName>
    <definedName name="zrfrez" hidden="1">#REF!</definedName>
    <definedName name="zzzzzzzzzzzz" localSheetId="0">[1]PERSONNALISER!#REF!</definedName>
    <definedName name="zzzzzzzzzzzz">[1]PERSONNALISER!#REF!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5" i="19" l="1"/>
  <c r="A186" i="19" s="1"/>
  <c r="A187" i="19" s="1"/>
  <c r="A188" i="19" s="1"/>
  <c r="A191" i="19" s="1"/>
  <c r="A192" i="19" s="1"/>
  <c r="A193" i="19" s="1"/>
  <c r="A194" i="19" s="1"/>
  <c r="A195" i="19" s="1"/>
  <c r="A198" i="19" s="1"/>
  <c r="A199" i="19" s="1"/>
  <c r="A200" i="19" s="1"/>
  <c r="A201" i="19" s="1"/>
  <c r="A202" i="19" s="1"/>
  <c r="A203" i="19" s="1"/>
  <c r="A204" i="19" s="1"/>
  <c r="A205" i="19" s="1"/>
  <c r="A151" i="19"/>
  <c r="A152" i="19" s="1"/>
  <c r="A154" i="19" s="1"/>
  <c r="A155" i="19" s="1"/>
  <c r="A156" i="19" s="1"/>
  <c r="A157" i="19" s="1"/>
  <c r="A158" i="19" s="1"/>
  <c r="A160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3" i="19" s="1"/>
  <c r="A174" i="19" s="1"/>
  <c r="A175" i="19" s="1"/>
  <c r="A176" i="19" s="1"/>
  <c r="A178" i="19" s="1"/>
  <c r="A179" i="19" s="1"/>
  <c r="A180" i="19" s="1"/>
  <c r="A182" i="19" s="1"/>
  <c r="A183" i="19" s="1"/>
  <c r="A72" i="19"/>
  <c r="A73" i="19" s="1"/>
  <c r="A74" i="19" s="1"/>
  <c r="A78" i="19" s="1"/>
  <c r="A79" i="19" s="1"/>
  <c r="A80" i="19" s="1"/>
  <c r="A82" i="19" s="1"/>
  <c r="A83" i="19" s="1"/>
  <c r="A84" i="19" s="1"/>
  <c r="A85" i="19" s="1"/>
  <c r="A87" i="19" s="1"/>
  <c r="A88" i="19" s="1"/>
  <c r="A89" i="19" s="1"/>
  <c r="A90" i="19" s="1"/>
  <c r="A92" i="19" s="1"/>
  <c r="A93" i="19" s="1"/>
  <c r="A94" i="19" s="1"/>
  <c r="A95" i="19" s="1"/>
  <c r="A99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2" i="19" s="1"/>
  <c r="A113" i="19" s="1"/>
  <c r="A114" i="19" s="1"/>
  <c r="A116" i="19" s="1"/>
  <c r="A117" i="19" s="1"/>
  <c r="A118" i="19" s="1"/>
  <c r="A119" i="19" s="1"/>
  <c r="A120" i="19" s="1"/>
  <c r="A121" i="19" s="1"/>
  <c r="A122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4" i="19" s="1"/>
  <c r="A63" i="19"/>
  <c r="A64" i="19" s="1"/>
  <c r="A65" i="19" s="1"/>
  <c r="A66" i="19" s="1"/>
  <c r="A67" i="19" s="1"/>
  <c r="A68" i="19" s="1"/>
  <c r="A69" i="19" s="1"/>
  <c r="A70" i="19" s="1"/>
  <c r="A24" i="19"/>
  <c r="A26" i="19" s="1"/>
  <c r="A27" i="19" s="1"/>
  <c r="A28" i="19" s="1"/>
  <c r="A29" i="19" s="1"/>
  <c r="A31" i="19" s="1"/>
  <c r="A32" i="19" s="1"/>
  <c r="A34" i="19" s="1"/>
  <c r="A35" i="19" s="1"/>
  <c r="A36" i="19" s="1"/>
  <c r="A37" i="19" s="1"/>
  <c r="A39" i="19" s="1"/>
  <c r="A40" i="19" s="1"/>
  <c r="A41" i="19" s="1"/>
  <c r="A42" i="19" s="1"/>
  <c r="A43" i="19" s="1"/>
  <c r="A46" i="19" s="1"/>
  <c r="A47" i="19" s="1"/>
  <c r="A48" i="19" s="1"/>
  <c r="A49" i="19" s="1"/>
  <c r="A50" i="19" s="1"/>
  <c r="A51" i="19" s="1"/>
  <c r="A10" i="19"/>
  <c r="A11" i="19" s="1"/>
  <c r="A12" i="19" s="1"/>
  <c r="A14" i="19" s="1"/>
  <c r="A15" i="19" s="1"/>
  <c r="A16" i="19" s="1"/>
  <c r="A17" i="19" s="1"/>
  <c r="A19" i="19" s="1"/>
  <c r="A20" i="19" s="1"/>
  <c r="A21" i="19" s="1"/>
  <c r="M543" i="8" l="1"/>
  <c r="L543" i="8"/>
  <c r="K543" i="8"/>
  <c r="J543" i="8"/>
  <c r="I543" i="8"/>
  <c r="H543" i="8"/>
  <c r="G543" i="8"/>
  <c r="M542" i="8"/>
  <c r="L542" i="8"/>
  <c r="K542" i="8"/>
  <c r="J542" i="8"/>
  <c r="I542" i="8"/>
  <c r="H542" i="8"/>
  <c r="F542" i="8"/>
  <c r="M541" i="8"/>
  <c r="L541" i="8"/>
  <c r="K541" i="8"/>
  <c r="J541" i="8"/>
  <c r="I541" i="8"/>
  <c r="H541" i="8"/>
  <c r="F541" i="8"/>
  <c r="M540" i="8"/>
  <c r="L540" i="8"/>
  <c r="K540" i="8"/>
  <c r="J540" i="8"/>
  <c r="I540" i="8"/>
  <c r="H540" i="8"/>
  <c r="F540" i="8"/>
  <c r="D540" i="8"/>
  <c r="D541" i="8" s="1"/>
  <c r="M539" i="8"/>
  <c r="L539" i="8"/>
  <c r="K539" i="8"/>
  <c r="J539" i="8"/>
  <c r="I539" i="8"/>
  <c r="G539" i="8"/>
  <c r="F539" i="8"/>
  <c r="D539" i="8"/>
  <c r="N538" i="8"/>
  <c r="M538" i="8"/>
  <c r="L538" i="8"/>
  <c r="K538" i="8"/>
  <c r="J538" i="8"/>
  <c r="I538" i="8"/>
  <c r="G538" i="8"/>
  <c r="F538" i="8"/>
  <c r="H538" i="8" s="1"/>
  <c r="M537" i="8"/>
  <c r="L537" i="8"/>
  <c r="K537" i="8"/>
  <c r="J537" i="8"/>
  <c r="H537" i="8"/>
  <c r="G537" i="8"/>
  <c r="F537" i="8"/>
  <c r="I537" i="8" s="1"/>
  <c r="M536" i="8"/>
  <c r="L536" i="8"/>
  <c r="K536" i="8"/>
  <c r="J536" i="8"/>
  <c r="I536" i="8"/>
  <c r="H536" i="8"/>
  <c r="F536" i="8"/>
  <c r="M535" i="8"/>
  <c r="L535" i="8"/>
  <c r="K535" i="8"/>
  <c r="J535" i="8"/>
  <c r="I535" i="8"/>
  <c r="H535" i="8"/>
  <c r="F535" i="8"/>
  <c r="M534" i="8"/>
  <c r="L534" i="8"/>
  <c r="K534" i="8"/>
  <c r="J534" i="8"/>
  <c r="I534" i="8"/>
  <c r="H534" i="8"/>
  <c r="F534" i="8"/>
  <c r="D534" i="8"/>
  <c r="M533" i="8"/>
  <c r="L533" i="8"/>
  <c r="K533" i="8"/>
  <c r="J533" i="8"/>
  <c r="I533" i="8"/>
  <c r="G533" i="8"/>
  <c r="F533" i="8"/>
  <c r="D533" i="8"/>
  <c r="N532" i="8"/>
  <c r="F532" i="8"/>
  <c r="M531" i="8"/>
  <c r="L531" i="8"/>
  <c r="K531" i="8"/>
  <c r="J531" i="8"/>
  <c r="H531" i="8"/>
  <c r="G531" i="8"/>
  <c r="F531" i="8"/>
  <c r="I531" i="8" s="1"/>
  <c r="M530" i="8"/>
  <c r="L530" i="8"/>
  <c r="K530" i="8"/>
  <c r="J530" i="8"/>
  <c r="I530" i="8"/>
  <c r="H530" i="8"/>
  <c r="F530" i="8"/>
  <c r="M529" i="8"/>
  <c r="L529" i="8"/>
  <c r="K529" i="8"/>
  <c r="J529" i="8"/>
  <c r="I529" i="8"/>
  <c r="H529" i="8"/>
  <c r="F529" i="8"/>
  <c r="M528" i="8"/>
  <c r="L528" i="8"/>
  <c r="K528" i="8"/>
  <c r="J528" i="8"/>
  <c r="I528" i="8"/>
  <c r="H528" i="8"/>
  <c r="F528" i="8"/>
  <c r="D528" i="8"/>
  <c r="M527" i="8"/>
  <c r="L527" i="8"/>
  <c r="K527" i="8"/>
  <c r="J527" i="8"/>
  <c r="I527" i="8"/>
  <c r="G527" i="8"/>
  <c r="F527" i="8"/>
  <c r="D527" i="8"/>
  <c r="M526" i="8"/>
  <c r="L526" i="8"/>
  <c r="K526" i="8"/>
  <c r="J526" i="8"/>
  <c r="I526" i="8"/>
  <c r="G526" i="8"/>
  <c r="F526" i="8"/>
  <c r="H526" i="8" s="1"/>
  <c r="N525" i="8"/>
  <c r="M525" i="8"/>
  <c r="L525" i="8"/>
  <c r="K525" i="8"/>
  <c r="J525" i="8"/>
  <c r="H525" i="8"/>
  <c r="G525" i="8"/>
  <c r="F525" i="8"/>
  <c r="I525" i="8" s="1"/>
  <c r="M524" i="8"/>
  <c r="L524" i="8"/>
  <c r="K524" i="8"/>
  <c r="J524" i="8"/>
  <c r="I524" i="8"/>
  <c r="H524" i="8"/>
  <c r="G524" i="8"/>
  <c r="M516" i="8"/>
  <c r="L516" i="8"/>
  <c r="K516" i="8"/>
  <c r="I516" i="8"/>
  <c r="H516" i="8"/>
  <c r="G516" i="8"/>
  <c r="F516" i="8"/>
  <c r="D516" i="8"/>
  <c r="M515" i="8"/>
  <c r="L515" i="8"/>
  <c r="K515" i="8"/>
  <c r="I515" i="8"/>
  <c r="H515" i="8"/>
  <c r="G515" i="8"/>
  <c r="F515" i="8"/>
  <c r="J515" i="8" s="1"/>
  <c r="N514" i="8"/>
  <c r="M514" i="8"/>
  <c r="L514" i="8"/>
  <c r="K514" i="8"/>
  <c r="J514" i="8"/>
  <c r="H514" i="8"/>
  <c r="G514" i="8"/>
  <c r="F514" i="8"/>
  <c r="I514" i="8" s="1"/>
  <c r="M513" i="8"/>
  <c r="L513" i="8"/>
  <c r="J513" i="8"/>
  <c r="I513" i="8"/>
  <c r="H513" i="8"/>
  <c r="G513" i="8"/>
  <c r="F513" i="8"/>
  <c r="K513" i="8" s="1"/>
  <c r="M512" i="8"/>
  <c r="L512" i="8"/>
  <c r="K512" i="8"/>
  <c r="I512" i="8"/>
  <c r="H512" i="8"/>
  <c r="G512" i="8"/>
  <c r="F512" i="8"/>
  <c r="J512" i="8" s="1"/>
  <c r="M511" i="8"/>
  <c r="L511" i="8"/>
  <c r="K511" i="8"/>
  <c r="I511" i="8"/>
  <c r="H511" i="8"/>
  <c r="G511" i="8"/>
  <c r="F511" i="8"/>
  <c r="J511" i="8" s="1"/>
  <c r="F510" i="8"/>
  <c r="D510" i="8"/>
  <c r="N509" i="8"/>
  <c r="M509" i="8"/>
  <c r="L509" i="8"/>
  <c r="K509" i="8"/>
  <c r="I509" i="8"/>
  <c r="H509" i="8"/>
  <c r="G509" i="8"/>
  <c r="F509" i="8"/>
  <c r="D509" i="8"/>
  <c r="N508" i="8"/>
  <c r="M508" i="8"/>
  <c r="L508" i="8"/>
  <c r="K508" i="8"/>
  <c r="J508" i="8"/>
  <c r="H508" i="8"/>
  <c r="G508" i="8"/>
  <c r="F508" i="8"/>
  <c r="I508" i="8" s="1"/>
  <c r="N507" i="8"/>
  <c r="M507" i="8"/>
  <c r="L507" i="8"/>
  <c r="K507" i="8"/>
  <c r="J507" i="8"/>
  <c r="H507" i="8"/>
  <c r="G507" i="8"/>
  <c r="F507" i="8"/>
  <c r="I507" i="8" s="1"/>
  <c r="N506" i="8"/>
  <c r="M506" i="8"/>
  <c r="L506" i="8"/>
  <c r="K506" i="8"/>
  <c r="J506" i="8"/>
  <c r="H506" i="8"/>
  <c r="G506" i="8"/>
  <c r="F506" i="8"/>
  <c r="I506" i="8" s="1"/>
  <c r="N505" i="8"/>
  <c r="M505" i="8"/>
  <c r="L505" i="8"/>
  <c r="J505" i="8"/>
  <c r="I505" i="8"/>
  <c r="H505" i="8"/>
  <c r="G505" i="8"/>
  <c r="F505" i="8"/>
  <c r="K505" i="8" s="1"/>
  <c r="N504" i="8"/>
  <c r="M504" i="8"/>
  <c r="L504" i="8"/>
  <c r="K504" i="8"/>
  <c r="J504" i="8"/>
  <c r="I504" i="8"/>
  <c r="H504" i="8"/>
  <c r="G504" i="8"/>
  <c r="M496" i="8"/>
  <c r="L496" i="8"/>
  <c r="K496" i="8"/>
  <c r="J496" i="8"/>
  <c r="I496" i="8"/>
  <c r="H496" i="8"/>
  <c r="G496" i="8"/>
  <c r="M495" i="8"/>
  <c r="L495" i="8"/>
  <c r="K495" i="8"/>
  <c r="J495" i="8"/>
  <c r="H495" i="8"/>
  <c r="G495" i="8"/>
  <c r="F495" i="8"/>
  <c r="D495" i="8"/>
  <c r="M494" i="8"/>
  <c r="L494" i="8"/>
  <c r="K494" i="8"/>
  <c r="I494" i="8"/>
  <c r="H494" i="8"/>
  <c r="G494" i="8"/>
  <c r="F494" i="8"/>
  <c r="D494" i="8"/>
  <c r="M493" i="8"/>
  <c r="L493" i="8"/>
  <c r="K493" i="8"/>
  <c r="J493" i="8"/>
  <c r="H493" i="8"/>
  <c r="G493" i="8"/>
  <c r="F493" i="8"/>
  <c r="D493" i="8"/>
  <c r="M492" i="8"/>
  <c r="L492" i="8"/>
  <c r="K492" i="8"/>
  <c r="I492" i="8"/>
  <c r="H492" i="8"/>
  <c r="G492" i="8"/>
  <c r="F492" i="8"/>
  <c r="D492" i="8"/>
  <c r="M491" i="8"/>
  <c r="L491" i="8"/>
  <c r="K491" i="8"/>
  <c r="J491" i="8"/>
  <c r="H491" i="8"/>
  <c r="G491" i="8"/>
  <c r="F491" i="8"/>
  <c r="D491" i="8"/>
  <c r="M490" i="8"/>
  <c r="L490" i="8"/>
  <c r="K490" i="8"/>
  <c r="I490" i="8"/>
  <c r="H490" i="8"/>
  <c r="G490" i="8"/>
  <c r="F490" i="8"/>
  <c r="D490" i="8"/>
  <c r="M489" i="8"/>
  <c r="L489" i="8"/>
  <c r="K489" i="8"/>
  <c r="J489" i="8"/>
  <c r="I489" i="8"/>
  <c r="H489" i="8"/>
  <c r="G489" i="8"/>
  <c r="M488" i="8"/>
  <c r="L488" i="8"/>
  <c r="K488" i="8"/>
  <c r="J488" i="8"/>
  <c r="I488" i="8"/>
  <c r="G488" i="8"/>
  <c r="F488" i="8"/>
  <c r="H488" i="8" s="1"/>
  <c r="M487" i="8"/>
  <c r="L487" i="8"/>
  <c r="K487" i="8"/>
  <c r="J487" i="8"/>
  <c r="H487" i="8"/>
  <c r="G487" i="8"/>
  <c r="F487" i="8"/>
  <c r="I487" i="8" s="1"/>
  <c r="M486" i="8"/>
  <c r="L486" i="8"/>
  <c r="K486" i="8"/>
  <c r="J486" i="8"/>
  <c r="I486" i="8"/>
  <c r="G486" i="8"/>
  <c r="F486" i="8"/>
  <c r="H486" i="8" s="1"/>
  <c r="M485" i="8"/>
  <c r="L485" i="8"/>
  <c r="K485" i="8"/>
  <c r="J485" i="8"/>
  <c r="H485" i="8"/>
  <c r="G485" i="8"/>
  <c r="F485" i="8"/>
  <c r="I485" i="8" s="1"/>
  <c r="M484" i="8"/>
  <c r="L484" i="8"/>
  <c r="K484" i="8"/>
  <c r="J484" i="8"/>
  <c r="I484" i="8"/>
  <c r="H484" i="8"/>
  <c r="G484" i="8"/>
  <c r="M483" i="8"/>
  <c r="L483" i="8"/>
  <c r="K483" i="8"/>
  <c r="J483" i="8"/>
  <c r="I483" i="8"/>
  <c r="H483" i="8"/>
  <c r="G483" i="8"/>
  <c r="M482" i="8"/>
  <c r="L482" i="8"/>
  <c r="K482" i="8"/>
  <c r="J482" i="8"/>
  <c r="I482" i="8"/>
  <c r="H482" i="8"/>
  <c r="G482" i="8"/>
  <c r="M481" i="8"/>
  <c r="L481" i="8"/>
  <c r="K481" i="8"/>
  <c r="J481" i="8"/>
  <c r="I481" i="8"/>
  <c r="H481" i="8"/>
  <c r="G481" i="8"/>
  <c r="M475" i="8"/>
  <c r="L475" i="8"/>
  <c r="K475" i="8"/>
  <c r="J475" i="8"/>
  <c r="I475" i="8"/>
  <c r="H475" i="8"/>
  <c r="G475" i="8"/>
  <c r="M474" i="8"/>
  <c r="L474" i="8"/>
  <c r="K474" i="8"/>
  <c r="J474" i="8"/>
  <c r="H474" i="8"/>
  <c r="G474" i="8"/>
  <c r="F474" i="8"/>
  <c r="D474" i="8"/>
  <c r="M473" i="8"/>
  <c r="L473" i="8"/>
  <c r="K473" i="8"/>
  <c r="I473" i="8"/>
  <c r="H473" i="8"/>
  <c r="G473" i="8"/>
  <c r="F473" i="8"/>
  <c r="D473" i="8"/>
  <c r="M472" i="8"/>
  <c r="L472" i="8"/>
  <c r="K472" i="8"/>
  <c r="J472" i="8"/>
  <c r="H472" i="8"/>
  <c r="G472" i="8"/>
  <c r="F472" i="8"/>
  <c r="D472" i="8"/>
  <c r="M471" i="8"/>
  <c r="L471" i="8"/>
  <c r="K471" i="8"/>
  <c r="I471" i="8"/>
  <c r="H471" i="8"/>
  <c r="G471" i="8"/>
  <c r="F471" i="8"/>
  <c r="D471" i="8"/>
  <c r="M470" i="8"/>
  <c r="L470" i="8"/>
  <c r="K470" i="8"/>
  <c r="J470" i="8"/>
  <c r="I470" i="8"/>
  <c r="H470" i="8"/>
  <c r="G470" i="8"/>
  <c r="M469" i="8"/>
  <c r="L469" i="8"/>
  <c r="K469" i="8"/>
  <c r="J469" i="8"/>
  <c r="I469" i="8"/>
  <c r="G469" i="8"/>
  <c r="F469" i="8"/>
  <c r="H469" i="8" s="1"/>
  <c r="M468" i="8"/>
  <c r="L468" i="8"/>
  <c r="K468" i="8"/>
  <c r="J468" i="8"/>
  <c r="H468" i="8"/>
  <c r="G468" i="8"/>
  <c r="F468" i="8"/>
  <c r="I468" i="8" s="1"/>
  <c r="M467" i="8"/>
  <c r="L467" i="8"/>
  <c r="K467" i="8"/>
  <c r="J467" i="8"/>
  <c r="I467" i="8"/>
  <c r="G467" i="8"/>
  <c r="F467" i="8"/>
  <c r="H467" i="8" s="1"/>
  <c r="M466" i="8"/>
  <c r="L466" i="8"/>
  <c r="K466" i="8"/>
  <c r="J466" i="8"/>
  <c r="H466" i="8"/>
  <c r="G466" i="8"/>
  <c r="F466" i="8"/>
  <c r="I466" i="8" s="1"/>
  <c r="M465" i="8"/>
  <c r="L465" i="8"/>
  <c r="K465" i="8"/>
  <c r="J465" i="8"/>
  <c r="I465" i="8"/>
  <c r="H465" i="8"/>
  <c r="G465" i="8"/>
  <c r="M464" i="8"/>
  <c r="L464" i="8"/>
  <c r="K464" i="8"/>
  <c r="J464" i="8"/>
  <c r="I464" i="8"/>
  <c r="H464" i="8"/>
  <c r="G464" i="8"/>
  <c r="M462" i="8"/>
  <c r="L462" i="8"/>
  <c r="K462" i="8"/>
  <c r="J462" i="8"/>
  <c r="I462" i="8"/>
  <c r="H462" i="8"/>
  <c r="G462" i="8"/>
  <c r="M455" i="8"/>
  <c r="L455" i="8"/>
  <c r="K455" i="8"/>
  <c r="J455" i="8"/>
  <c r="I455" i="8"/>
  <c r="H455" i="8"/>
  <c r="G455" i="8"/>
  <c r="M454" i="8"/>
  <c r="L454" i="8"/>
  <c r="K454" i="8"/>
  <c r="J454" i="8"/>
  <c r="I454" i="8"/>
  <c r="H454" i="8"/>
  <c r="G454" i="8"/>
  <c r="M453" i="8"/>
  <c r="L453" i="8"/>
  <c r="K453" i="8"/>
  <c r="J453" i="8"/>
  <c r="I453" i="8"/>
  <c r="H453" i="8"/>
  <c r="G453" i="8"/>
  <c r="M452" i="8"/>
  <c r="L452" i="8"/>
  <c r="K452" i="8"/>
  <c r="J452" i="8"/>
  <c r="I452" i="8"/>
  <c r="H452" i="8"/>
  <c r="G452" i="8"/>
  <c r="M451" i="8"/>
  <c r="L451" i="8"/>
  <c r="K451" i="8"/>
  <c r="J451" i="8"/>
  <c r="I451" i="8"/>
  <c r="H451" i="8"/>
  <c r="G451" i="8"/>
  <c r="M450" i="8"/>
  <c r="L450" i="8"/>
  <c r="K450" i="8"/>
  <c r="J450" i="8"/>
  <c r="I450" i="8"/>
  <c r="H450" i="8"/>
  <c r="G450" i="8"/>
  <c r="M449" i="8"/>
  <c r="L449" i="8"/>
  <c r="K449" i="8"/>
  <c r="J449" i="8"/>
  <c r="I449" i="8"/>
  <c r="H449" i="8"/>
  <c r="G449" i="8"/>
  <c r="M448" i="8"/>
  <c r="L448" i="8"/>
  <c r="K448" i="8"/>
  <c r="J448" i="8"/>
  <c r="I448" i="8"/>
  <c r="H448" i="8"/>
  <c r="G448" i="8"/>
  <c r="M447" i="8"/>
  <c r="L447" i="8"/>
  <c r="K447" i="8"/>
  <c r="J447" i="8"/>
  <c r="I447" i="8"/>
  <c r="H447" i="8"/>
  <c r="G447" i="8"/>
  <c r="M446" i="8"/>
  <c r="L446" i="8"/>
  <c r="K446" i="8"/>
  <c r="J446" i="8"/>
  <c r="I446" i="8"/>
  <c r="H446" i="8"/>
  <c r="G446" i="8"/>
  <c r="M445" i="8"/>
  <c r="L445" i="8"/>
  <c r="K445" i="8"/>
  <c r="J445" i="8"/>
  <c r="I445" i="8"/>
  <c r="H445" i="8"/>
  <c r="G445" i="8"/>
  <c r="M444" i="8"/>
  <c r="L444" i="8"/>
  <c r="K444" i="8"/>
  <c r="J444" i="8"/>
  <c r="I444" i="8"/>
  <c r="H444" i="8"/>
  <c r="G444" i="8"/>
  <c r="M443" i="8"/>
  <c r="L443" i="8"/>
  <c r="K443" i="8"/>
  <c r="J443" i="8"/>
  <c r="I443" i="8"/>
  <c r="H443" i="8"/>
  <c r="G443" i="8"/>
  <c r="M442" i="8"/>
  <c r="L442" i="8"/>
  <c r="K442" i="8"/>
  <c r="J442" i="8"/>
  <c r="I442" i="8"/>
  <c r="H442" i="8"/>
  <c r="G442" i="8"/>
  <c r="M441" i="8"/>
  <c r="L441" i="8"/>
  <c r="K441" i="8"/>
  <c r="J441" i="8"/>
  <c r="I441" i="8"/>
  <c r="H441" i="8"/>
  <c r="G441" i="8"/>
  <c r="M440" i="8"/>
  <c r="L440" i="8"/>
  <c r="K440" i="8"/>
  <c r="J440" i="8"/>
  <c r="I440" i="8"/>
  <c r="H440" i="8"/>
  <c r="G440" i="8"/>
  <c r="M439" i="8"/>
  <c r="L439" i="8"/>
  <c r="K439" i="8"/>
  <c r="J439" i="8"/>
  <c r="I439" i="8"/>
  <c r="H439" i="8"/>
  <c r="G439" i="8"/>
  <c r="M438" i="8"/>
  <c r="L438" i="8"/>
  <c r="K438" i="8"/>
  <c r="J438" i="8"/>
  <c r="I438" i="8"/>
  <c r="H438" i="8"/>
  <c r="G438" i="8"/>
  <c r="M437" i="8"/>
  <c r="L437" i="8"/>
  <c r="K437" i="8"/>
  <c r="J437" i="8"/>
  <c r="I437" i="8"/>
  <c r="H437" i="8"/>
  <c r="G437" i="8"/>
  <c r="M436" i="8"/>
  <c r="L436" i="8"/>
  <c r="K436" i="8"/>
  <c r="J436" i="8"/>
  <c r="I436" i="8"/>
  <c r="H436" i="8"/>
  <c r="G436" i="8"/>
  <c r="M435" i="8"/>
  <c r="L435" i="8"/>
  <c r="K435" i="8"/>
  <c r="J435" i="8"/>
  <c r="I435" i="8"/>
  <c r="H435" i="8"/>
  <c r="G435" i="8"/>
  <c r="M434" i="8"/>
  <c r="L434" i="8"/>
  <c r="K434" i="8"/>
  <c r="J434" i="8"/>
  <c r="I434" i="8"/>
  <c r="H434" i="8"/>
  <c r="G434" i="8"/>
  <c r="M433" i="8"/>
  <c r="L433" i="8"/>
  <c r="K433" i="8"/>
  <c r="J433" i="8"/>
  <c r="I433" i="8"/>
  <c r="H433" i="8"/>
  <c r="G433" i="8"/>
  <c r="M432" i="8"/>
  <c r="L432" i="8"/>
  <c r="K432" i="8"/>
  <c r="J432" i="8"/>
  <c r="I432" i="8"/>
  <c r="H432" i="8"/>
  <c r="G432" i="8"/>
  <c r="M431" i="8"/>
  <c r="L431" i="8"/>
  <c r="K431" i="8"/>
  <c r="J431" i="8"/>
  <c r="I431" i="8"/>
  <c r="H431" i="8"/>
  <c r="G431" i="8"/>
  <c r="M430" i="8"/>
  <c r="L430" i="8"/>
  <c r="K430" i="8"/>
  <c r="J430" i="8"/>
  <c r="I430" i="8"/>
  <c r="H430" i="8"/>
  <c r="G430" i="8"/>
  <c r="M429" i="8"/>
  <c r="L429" i="8"/>
  <c r="K429" i="8"/>
  <c r="J429" i="8"/>
  <c r="I429" i="8"/>
  <c r="H429" i="8"/>
  <c r="G429" i="8"/>
  <c r="M428" i="8"/>
  <c r="L428" i="8"/>
  <c r="K428" i="8"/>
  <c r="J428" i="8"/>
  <c r="I428" i="8"/>
  <c r="H428" i="8"/>
  <c r="G428" i="8"/>
  <c r="M427" i="8"/>
  <c r="L427" i="8"/>
  <c r="K427" i="8"/>
  <c r="J427" i="8"/>
  <c r="I427" i="8"/>
  <c r="H427" i="8"/>
  <c r="G427" i="8"/>
  <c r="M426" i="8"/>
  <c r="L426" i="8"/>
  <c r="K426" i="8"/>
  <c r="J426" i="8"/>
  <c r="I426" i="8"/>
  <c r="H426" i="8"/>
  <c r="G426" i="8"/>
  <c r="M425" i="8"/>
  <c r="L425" i="8"/>
  <c r="K425" i="8"/>
  <c r="J425" i="8"/>
  <c r="I425" i="8"/>
  <c r="H425" i="8"/>
  <c r="G425" i="8"/>
  <c r="M424" i="8"/>
  <c r="L424" i="8"/>
  <c r="K424" i="8"/>
  <c r="J424" i="8"/>
  <c r="I424" i="8"/>
  <c r="H424" i="8"/>
  <c r="G424" i="8"/>
  <c r="M423" i="8"/>
  <c r="L423" i="8"/>
  <c r="K423" i="8"/>
  <c r="J423" i="8"/>
  <c r="I423" i="8"/>
  <c r="H423" i="8"/>
  <c r="G423" i="8"/>
  <c r="M422" i="8"/>
  <c r="L422" i="8"/>
  <c r="K422" i="8"/>
  <c r="J422" i="8"/>
  <c r="I422" i="8"/>
  <c r="H422" i="8"/>
  <c r="G422" i="8"/>
  <c r="M421" i="8"/>
  <c r="L421" i="8"/>
  <c r="K421" i="8"/>
  <c r="J421" i="8"/>
  <c r="I421" i="8"/>
  <c r="H421" i="8"/>
  <c r="G421" i="8"/>
  <c r="M420" i="8"/>
  <c r="L420" i="8"/>
  <c r="K420" i="8"/>
  <c r="J420" i="8"/>
  <c r="I420" i="8"/>
  <c r="H420" i="8"/>
  <c r="G420" i="8"/>
  <c r="M419" i="8"/>
  <c r="L419" i="8"/>
  <c r="K419" i="8"/>
  <c r="J419" i="8"/>
  <c r="I419" i="8"/>
  <c r="H419" i="8"/>
  <c r="G419" i="8"/>
  <c r="M418" i="8"/>
  <c r="L418" i="8"/>
  <c r="K418" i="8"/>
  <c r="J418" i="8"/>
  <c r="I418" i="8"/>
  <c r="H418" i="8"/>
  <c r="G418" i="8"/>
  <c r="M417" i="8"/>
  <c r="L417" i="8"/>
  <c r="K417" i="8"/>
  <c r="J417" i="8"/>
  <c r="I417" i="8"/>
  <c r="H417" i="8"/>
  <c r="G417" i="8"/>
  <c r="M416" i="8"/>
  <c r="L416" i="8"/>
  <c r="K416" i="8"/>
  <c r="J416" i="8"/>
  <c r="I416" i="8"/>
  <c r="H416" i="8"/>
  <c r="G416" i="8"/>
  <c r="M415" i="8"/>
  <c r="L415" i="8"/>
  <c r="K415" i="8"/>
  <c r="J415" i="8"/>
  <c r="I415" i="8"/>
  <c r="H415" i="8"/>
  <c r="G415" i="8"/>
  <c r="M414" i="8"/>
  <c r="L414" i="8"/>
  <c r="K414" i="8"/>
  <c r="J414" i="8"/>
  <c r="I414" i="8"/>
  <c r="H414" i="8"/>
  <c r="G414" i="8"/>
  <c r="M413" i="8"/>
  <c r="L413" i="8"/>
  <c r="K413" i="8"/>
  <c r="J413" i="8"/>
  <c r="I413" i="8"/>
  <c r="H413" i="8"/>
  <c r="G413" i="8"/>
  <c r="M412" i="8"/>
  <c r="L412" i="8"/>
  <c r="K412" i="8"/>
  <c r="J412" i="8"/>
  <c r="I412" i="8"/>
  <c r="H412" i="8"/>
  <c r="G412" i="8"/>
  <c r="M411" i="8"/>
  <c r="L411" i="8"/>
  <c r="K411" i="8"/>
  <c r="J411" i="8"/>
  <c r="I411" i="8"/>
  <c r="H411" i="8"/>
  <c r="G411" i="8"/>
  <c r="M410" i="8"/>
  <c r="L410" i="8"/>
  <c r="K410" i="8"/>
  <c r="J410" i="8"/>
  <c r="I410" i="8"/>
  <c r="H410" i="8"/>
  <c r="G410" i="8"/>
  <c r="M409" i="8"/>
  <c r="L409" i="8"/>
  <c r="K409" i="8"/>
  <c r="J409" i="8"/>
  <c r="I409" i="8"/>
  <c r="H409" i="8"/>
  <c r="G409" i="8"/>
  <c r="M408" i="8"/>
  <c r="L408" i="8"/>
  <c r="K408" i="8"/>
  <c r="J408" i="8"/>
  <c r="I408" i="8"/>
  <c r="H408" i="8"/>
  <c r="G408" i="8"/>
  <c r="M407" i="8"/>
  <c r="L407" i="8"/>
  <c r="K407" i="8"/>
  <c r="J407" i="8"/>
  <c r="I407" i="8"/>
  <c r="H407" i="8"/>
  <c r="G407" i="8"/>
  <c r="M406" i="8"/>
  <c r="L406" i="8"/>
  <c r="K406" i="8"/>
  <c r="J406" i="8"/>
  <c r="I406" i="8"/>
  <c r="H406" i="8"/>
  <c r="G406" i="8"/>
  <c r="M405" i="8"/>
  <c r="L405" i="8"/>
  <c r="K405" i="8"/>
  <c r="J405" i="8"/>
  <c r="I405" i="8"/>
  <c r="H405" i="8"/>
  <c r="G405" i="8"/>
  <c r="M404" i="8"/>
  <c r="L404" i="8"/>
  <c r="K404" i="8"/>
  <c r="J404" i="8"/>
  <c r="I404" i="8"/>
  <c r="H404" i="8"/>
  <c r="G404" i="8"/>
  <c r="M403" i="8"/>
  <c r="L403" i="8"/>
  <c r="K403" i="8"/>
  <c r="J403" i="8"/>
  <c r="I403" i="8"/>
  <c r="H403" i="8"/>
  <c r="G403" i="8"/>
  <c r="M402" i="8"/>
  <c r="L402" i="8"/>
  <c r="K402" i="8"/>
  <c r="J402" i="8"/>
  <c r="I402" i="8"/>
  <c r="H402" i="8"/>
  <c r="G402" i="8"/>
  <c r="M401" i="8"/>
  <c r="L401" i="8"/>
  <c r="K401" i="8"/>
  <c r="J401" i="8"/>
  <c r="I401" i="8"/>
  <c r="H401" i="8"/>
  <c r="G401" i="8"/>
  <c r="M400" i="8"/>
  <c r="L400" i="8"/>
  <c r="K400" i="8"/>
  <c r="J400" i="8"/>
  <c r="I400" i="8"/>
  <c r="H400" i="8"/>
  <c r="G400" i="8"/>
  <c r="M399" i="8"/>
  <c r="L399" i="8"/>
  <c r="K399" i="8"/>
  <c r="J399" i="8"/>
  <c r="I399" i="8"/>
  <c r="H399" i="8"/>
  <c r="G399" i="8"/>
  <c r="M398" i="8"/>
  <c r="L398" i="8"/>
  <c r="K398" i="8"/>
  <c r="J398" i="8"/>
  <c r="I398" i="8"/>
  <c r="H398" i="8"/>
  <c r="G398" i="8"/>
  <c r="M397" i="8"/>
  <c r="L397" i="8"/>
  <c r="K397" i="8"/>
  <c r="J397" i="8"/>
  <c r="I397" i="8"/>
  <c r="H397" i="8"/>
  <c r="G397" i="8"/>
  <c r="M396" i="8"/>
  <c r="L396" i="8"/>
  <c r="K396" i="8"/>
  <c r="J396" i="8"/>
  <c r="I396" i="8"/>
  <c r="H396" i="8"/>
  <c r="G396" i="8"/>
  <c r="M395" i="8"/>
  <c r="L395" i="8"/>
  <c r="K395" i="8"/>
  <c r="J395" i="8"/>
  <c r="I395" i="8"/>
  <c r="H395" i="8"/>
  <c r="G395" i="8"/>
  <c r="M394" i="8"/>
  <c r="L394" i="8"/>
  <c r="K394" i="8"/>
  <c r="J394" i="8"/>
  <c r="I394" i="8"/>
  <c r="H394" i="8"/>
  <c r="G394" i="8"/>
  <c r="M393" i="8"/>
  <c r="L393" i="8"/>
  <c r="K393" i="8"/>
  <c r="J393" i="8"/>
  <c r="I393" i="8"/>
  <c r="H393" i="8"/>
  <c r="G393" i="8"/>
  <c r="M392" i="8"/>
  <c r="L392" i="8"/>
  <c r="K392" i="8"/>
  <c r="J392" i="8"/>
  <c r="I392" i="8"/>
  <c r="H392" i="8"/>
  <c r="G392" i="8"/>
  <c r="M391" i="8"/>
  <c r="L391" i="8"/>
  <c r="K391" i="8"/>
  <c r="J391" i="8"/>
  <c r="I391" i="8"/>
  <c r="H391" i="8"/>
  <c r="G391" i="8"/>
  <c r="M390" i="8"/>
  <c r="L390" i="8"/>
  <c r="K390" i="8"/>
  <c r="J390" i="8"/>
  <c r="I390" i="8"/>
  <c r="H390" i="8"/>
  <c r="G390" i="8"/>
  <c r="M389" i="8"/>
  <c r="L389" i="8"/>
  <c r="K389" i="8"/>
  <c r="J389" i="8"/>
  <c r="I389" i="8"/>
  <c r="H389" i="8"/>
  <c r="G389" i="8"/>
  <c r="M388" i="8"/>
  <c r="L388" i="8"/>
  <c r="K388" i="8"/>
  <c r="J388" i="8"/>
  <c r="I388" i="8"/>
  <c r="H388" i="8"/>
  <c r="G388" i="8"/>
  <c r="M387" i="8"/>
  <c r="L387" i="8"/>
  <c r="K387" i="8"/>
  <c r="J387" i="8"/>
  <c r="I387" i="8"/>
  <c r="H387" i="8"/>
  <c r="G387" i="8"/>
  <c r="M386" i="8"/>
  <c r="L386" i="8"/>
  <c r="K386" i="8"/>
  <c r="J386" i="8"/>
  <c r="I386" i="8"/>
  <c r="H386" i="8"/>
  <c r="G386" i="8"/>
  <c r="M385" i="8"/>
  <c r="L385" i="8"/>
  <c r="K385" i="8"/>
  <c r="J385" i="8"/>
  <c r="I385" i="8"/>
  <c r="H385" i="8"/>
  <c r="G385" i="8"/>
  <c r="M384" i="8"/>
  <c r="L384" i="8"/>
  <c r="K384" i="8"/>
  <c r="J384" i="8"/>
  <c r="I384" i="8"/>
  <c r="H384" i="8"/>
  <c r="G384" i="8"/>
  <c r="M383" i="8"/>
  <c r="L383" i="8"/>
  <c r="K383" i="8"/>
  <c r="J383" i="8"/>
  <c r="I383" i="8"/>
  <c r="H383" i="8"/>
  <c r="G383" i="8"/>
  <c r="M382" i="8"/>
  <c r="L382" i="8"/>
  <c r="K382" i="8"/>
  <c r="J382" i="8"/>
  <c r="I382" i="8"/>
  <c r="H382" i="8"/>
  <c r="G382" i="8"/>
  <c r="M381" i="8"/>
  <c r="L381" i="8"/>
  <c r="K381" i="8"/>
  <c r="J381" i="8"/>
  <c r="I381" i="8"/>
  <c r="H381" i="8"/>
  <c r="G381" i="8"/>
  <c r="M380" i="8"/>
  <c r="L380" i="8"/>
  <c r="K380" i="8"/>
  <c r="J380" i="8"/>
  <c r="I380" i="8"/>
  <c r="H380" i="8"/>
  <c r="G380" i="8"/>
  <c r="M379" i="8"/>
  <c r="L379" i="8"/>
  <c r="K379" i="8"/>
  <c r="J379" i="8"/>
  <c r="I379" i="8"/>
  <c r="H379" i="8"/>
  <c r="G379" i="8"/>
  <c r="M378" i="8"/>
  <c r="L378" i="8"/>
  <c r="K378" i="8"/>
  <c r="J378" i="8"/>
  <c r="I378" i="8"/>
  <c r="H378" i="8"/>
  <c r="G378" i="8"/>
  <c r="M377" i="8"/>
  <c r="L377" i="8"/>
  <c r="K377" i="8"/>
  <c r="J377" i="8"/>
  <c r="I377" i="8"/>
  <c r="H377" i="8"/>
  <c r="G377" i="8"/>
  <c r="M376" i="8"/>
  <c r="L376" i="8"/>
  <c r="K376" i="8"/>
  <c r="J376" i="8"/>
  <c r="I376" i="8"/>
  <c r="H376" i="8"/>
  <c r="G376" i="8"/>
  <c r="M375" i="8"/>
  <c r="L375" i="8"/>
  <c r="K375" i="8"/>
  <c r="J375" i="8"/>
  <c r="I375" i="8"/>
  <c r="H375" i="8"/>
  <c r="G375" i="8"/>
  <c r="M374" i="8"/>
  <c r="L374" i="8"/>
  <c r="K374" i="8"/>
  <c r="J374" i="8"/>
  <c r="I374" i="8"/>
  <c r="H374" i="8"/>
  <c r="G374" i="8"/>
  <c r="M373" i="8"/>
  <c r="L373" i="8"/>
  <c r="K373" i="8"/>
  <c r="J373" i="8"/>
  <c r="I373" i="8"/>
  <c r="H373" i="8"/>
  <c r="G373" i="8"/>
  <c r="M372" i="8"/>
  <c r="L372" i="8"/>
  <c r="K372" i="8"/>
  <c r="J372" i="8"/>
  <c r="I372" i="8"/>
  <c r="H372" i="8"/>
  <c r="G372" i="8"/>
  <c r="M371" i="8"/>
  <c r="L371" i="8"/>
  <c r="K371" i="8"/>
  <c r="J371" i="8"/>
  <c r="I371" i="8"/>
  <c r="H371" i="8"/>
  <c r="G371" i="8"/>
  <c r="M370" i="8"/>
  <c r="L370" i="8"/>
  <c r="K370" i="8"/>
  <c r="J370" i="8"/>
  <c r="I370" i="8"/>
  <c r="H370" i="8"/>
  <c r="G370" i="8"/>
  <c r="M369" i="8"/>
  <c r="L369" i="8"/>
  <c r="K369" i="8"/>
  <c r="J369" i="8"/>
  <c r="I369" i="8"/>
  <c r="H369" i="8"/>
  <c r="G369" i="8"/>
  <c r="M368" i="8"/>
  <c r="L368" i="8"/>
  <c r="K368" i="8"/>
  <c r="J368" i="8"/>
  <c r="I368" i="8"/>
  <c r="H368" i="8"/>
  <c r="G368" i="8"/>
  <c r="M367" i="8"/>
  <c r="L367" i="8"/>
  <c r="K367" i="8"/>
  <c r="J367" i="8"/>
  <c r="I367" i="8"/>
  <c r="H367" i="8"/>
  <c r="G367" i="8"/>
  <c r="M366" i="8"/>
  <c r="L366" i="8"/>
  <c r="K366" i="8"/>
  <c r="J366" i="8"/>
  <c r="I366" i="8"/>
  <c r="H366" i="8"/>
  <c r="G366" i="8"/>
  <c r="M365" i="8"/>
  <c r="L365" i="8"/>
  <c r="K365" i="8"/>
  <c r="J365" i="8"/>
  <c r="I365" i="8"/>
  <c r="H365" i="8"/>
  <c r="G365" i="8"/>
  <c r="M364" i="8"/>
  <c r="L364" i="8"/>
  <c r="K364" i="8"/>
  <c r="J364" i="8"/>
  <c r="I364" i="8"/>
  <c r="H364" i="8"/>
  <c r="G364" i="8"/>
  <c r="M363" i="8"/>
  <c r="L363" i="8"/>
  <c r="K363" i="8"/>
  <c r="J363" i="8"/>
  <c r="I363" i="8"/>
  <c r="H363" i="8"/>
  <c r="G363" i="8"/>
  <c r="M362" i="8"/>
  <c r="L362" i="8"/>
  <c r="K362" i="8"/>
  <c r="J362" i="8"/>
  <c r="I362" i="8"/>
  <c r="H362" i="8"/>
  <c r="G362" i="8"/>
  <c r="M361" i="8"/>
  <c r="L361" i="8"/>
  <c r="K361" i="8"/>
  <c r="J361" i="8"/>
  <c r="I361" i="8"/>
  <c r="H361" i="8"/>
  <c r="G361" i="8"/>
  <c r="M360" i="8"/>
  <c r="L360" i="8"/>
  <c r="K360" i="8"/>
  <c r="J360" i="8"/>
  <c r="I360" i="8"/>
  <c r="H360" i="8"/>
  <c r="G360" i="8"/>
  <c r="M359" i="8"/>
  <c r="L359" i="8"/>
  <c r="K359" i="8"/>
  <c r="J359" i="8"/>
  <c r="I359" i="8"/>
  <c r="H359" i="8"/>
  <c r="G359" i="8"/>
  <c r="M358" i="8"/>
  <c r="L358" i="8"/>
  <c r="K358" i="8"/>
  <c r="J358" i="8"/>
  <c r="I358" i="8"/>
  <c r="H358" i="8"/>
  <c r="G358" i="8"/>
  <c r="M357" i="8"/>
  <c r="L357" i="8"/>
  <c r="K357" i="8"/>
  <c r="J357" i="8"/>
  <c r="I357" i="8"/>
  <c r="H357" i="8"/>
  <c r="G357" i="8"/>
  <c r="M356" i="8"/>
  <c r="L356" i="8"/>
  <c r="K356" i="8"/>
  <c r="J356" i="8"/>
  <c r="I356" i="8"/>
  <c r="H356" i="8"/>
  <c r="G356" i="8"/>
  <c r="M355" i="8"/>
  <c r="L355" i="8"/>
  <c r="K355" i="8"/>
  <c r="J355" i="8"/>
  <c r="I355" i="8"/>
  <c r="H355" i="8"/>
  <c r="G355" i="8"/>
  <c r="M354" i="8"/>
  <c r="L354" i="8"/>
  <c r="K354" i="8"/>
  <c r="J354" i="8"/>
  <c r="I354" i="8"/>
  <c r="H354" i="8"/>
  <c r="G354" i="8"/>
  <c r="M353" i="8"/>
  <c r="L353" i="8"/>
  <c r="K353" i="8"/>
  <c r="J353" i="8"/>
  <c r="I353" i="8"/>
  <c r="H353" i="8"/>
  <c r="G353" i="8"/>
  <c r="M352" i="8"/>
  <c r="L352" i="8"/>
  <c r="K352" i="8"/>
  <c r="J352" i="8"/>
  <c r="I352" i="8"/>
  <c r="H352" i="8"/>
  <c r="G352" i="8"/>
  <c r="M351" i="8"/>
  <c r="L351" i="8"/>
  <c r="K351" i="8"/>
  <c r="J351" i="8"/>
  <c r="I351" i="8"/>
  <c r="H351" i="8"/>
  <c r="G351" i="8"/>
  <c r="M350" i="8"/>
  <c r="L350" i="8"/>
  <c r="K350" i="8"/>
  <c r="J350" i="8"/>
  <c r="I350" i="8"/>
  <c r="H350" i="8"/>
  <c r="G350" i="8"/>
  <c r="M349" i="8"/>
  <c r="L349" i="8"/>
  <c r="K349" i="8"/>
  <c r="J349" i="8"/>
  <c r="I349" i="8"/>
  <c r="H349" i="8"/>
  <c r="G349" i="8"/>
  <c r="M348" i="8"/>
  <c r="L348" i="8"/>
  <c r="K348" i="8"/>
  <c r="J348" i="8"/>
  <c r="I348" i="8"/>
  <c r="H348" i="8"/>
  <c r="G348" i="8"/>
  <c r="M347" i="8"/>
  <c r="L347" i="8"/>
  <c r="K347" i="8"/>
  <c r="J347" i="8"/>
  <c r="I347" i="8"/>
  <c r="H347" i="8"/>
  <c r="G347" i="8"/>
  <c r="M346" i="8"/>
  <c r="L346" i="8"/>
  <c r="K346" i="8"/>
  <c r="J346" i="8"/>
  <c r="I346" i="8"/>
  <c r="H346" i="8"/>
  <c r="G346" i="8"/>
  <c r="M345" i="8"/>
  <c r="L345" i="8"/>
  <c r="K345" i="8"/>
  <c r="J345" i="8"/>
  <c r="I345" i="8"/>
  <c r="H345" i="8"/>
  <c r="G345" i="8"/>
  <c r="M344" i="8"/>
  <c r="L344" i="8"/>
  <c r="K344" i="8"/>
  <c r="J344" i="8"/>
  <c r="I344" i="8"/>
  <c r="H344" i="8"/>
  <c r="G344" i="8"/>
  <c r="M343" i="8"/>
  <c r="L343" i="8"/>
  <c r="K343" i="8"/>
  <c r="J343" i="8"/>
  <c r="I343" i="8"/>
  <c r="H343" i="8"/>
  <c r="G343" i="8"/>
  <c r="M342" i="8"/>
  <c r="L342" i="8"/>
  <c r="K342" i="8"/>
  <c r="J342" i="8"/>
  <c r="I342" i="8"/>
  <c r="H342" i="8"/>
  <c r="G342" i="8"/>
  <c r="M341" i="8"/>
  <c r="L341" i="8"/>
  <c r="K341" i="8"/>
  <c r="J341" i="8"/>
  <c r="I341" i="8"/>
  <c r="H341" i="8"/>
  <c r="G341" i="8"/>
  <c r="M340" i="8"/>
  <c r="L340" i="8"/>
  <c r="K340" i="8"/>
  <c r="J340" i="8"/>
  <c r="I340" i="8"/>
  <c r="H340" i="8"/>
  <c r="G340" i="8"/>
  <c r="M339" i="8"/>
  <c r="L339" i="8"/>
  <c r="K339" i="8"/>
  <c r="J339" i="8"/>
  <c r="I339" i="8"/>
  <c r="H339" i="8"/>
  <c r="G339" i="8"/>
  <c r="M338" i="8"/>
  <c r="L338" i="8"/>
  <c r="K338" i="8"/>
  <c r="J338" i="8"/>
  <c r="I338" i="8"/>
  <c r="H338" i="8"/>
  <c r="G338" i="8"/>
  <c r="M337" i="8"/>
  <c r="L337" i="8"/>
  <c r="K337" i="8"/>
  <c r="J337" i="8"/>
  <c r="I337" i="8"/>
  <c r="H337" i="8"/>
  <c r="G337" i="8"/>
  <c r="M336" i="8"/>
  <c r="L336" i="8"/>
  <c r="K336" i="8"/>
  <c r="J336" i="8"/>
  <c r="I336" i="8"/>
  <c r="H336" i="8"/>
  <c r="G336" i="8"/>
  <c r="M335" i="8"/>
  <c r="L335" i="8"/>
  <c r="K335" i="8"/>
  <c r="J335" i="8"/>
  <c r="I335" i="8"/>
  <c r="H335" i="8"/>
  <c r="G335" i="8"/>
  <c r="M334" i="8"/>
  <c r="L334" i="8"/>
  <c r="K334" i="8"/>
  <c r="J334" i="8"/>
  <c r="I334" i="8"/>
  <c r="H334" i="8"/>
  <c r="G334" i="8"/>
  <c r="M333" i="8"/>
  <c r="L333" i="8"/>
  <c r="K333" i="8"/>
  <c r="J333" i="8"/>
  <c r="I333" i="8"/>
  <c r="H333" i="8"/>
  <c r="G333" i="8"/>
  <c r="M332" i="8"/>
  <c r="L332" i="8"/>
  <c r="K332" i="8"/>
  <c r="J332" i="8"/>
  <c r="I332" i="8"/>
  <c r="H332" i="8"/>
  <c r="G332" i="8"/>
  <c r="M331" i="8"/>
  <c r="L331" i="8"/>
  <c r="K331" i="8"/>
  <c r="J331" i="8"/>
  <c r="I331" i="8"/>
  <c r="H331" i="8"/>
  <c r="G331" i="8"/>
  <c r="M330" i="8"/>
  <c r="L330" i="8"/>
  <c r="K330" i="8"/>
  <c r="J330" i="8"/>
  <c r="I330" i="8"/>
  <c r="H330" i="8"/>
  <c r="G330" i="8"/>
  <c r="M329" i="8"/>
  <c r="L329" i="8"/>
  <c r="K329" i="8"/>
  <c r="J329" i="8"/>
  <c r="I329" i="8"/>
  <c r="H329" i="8"/>
  <c r="G329" i="8"/>
  <c r="M328" i="8"/>
  <c r="L328" i="8"/>
  <c r="K328" i="8"/>
  <c r="J328" i="8"/>
  <c r="I328" i="8"/>
  <c r="H328" i="8"/>
  <c r="G328" i="8"/>
  <c r="M327" i="8"/>
  <c r="L327" i="8"/>
  <c r="K327" i="8"/>
  <c r="J327" i="8"/>
  <c r="I327" i="8"/>
  <c r="H327" i="8"/>
  <c r="G327" i="8"/>
  <c r="M326" i="8"/>
  <c r="L326" i="8"/>
  <c r="K326" i="8"/>
  <c r="J326" i="8"/>
  <c r="I326" i="8"/>
  <c r="H326" i="8"/>
  <c r="G326" i="8"/>
  <c r="M325" i="8"/>
  <c r="L325" i="8"/>
  <c r="K325" i="8"/>
  <c r="J325" i="8"/>
  <c r="I325" i="8"/>
  <c r="H325" i="8"/>
  <c r="G325" i="8"/>
  <c r="M324" i="8"/>
  <c r="L324" i="8"/>
  <c r="K324" i="8"/>
  <c r="J324" i="8"/>
  <c r="I324" i="8"/>
  <c r="H324" i="8"/>
  <c r="G324" i="8"/>
  <c r="M323" i="8"/>
  <c r="L323" i="8"/>
  <c r="K323" i="8"/>
  <c r="J323" i="8"/>
  <c r="I323" i="8"/>
  <c r="H323" i="8"/>
  <c r="G323" i="8"/>
  <c r="M322" i="8"/>
  <c r="L322" i="8"/>
  <c r="K322" i="8"/>
  <c r="J322" i="8"/>
  <c r="I322" i="8"/>
  <c r="H322" i="8"/>
  <c r="G322" i="8"/>
  <c r="M321" i="8"/>
  <c r="L321" i="8"/>
  <c r="K321" i="8"/>
  <c r="J321" i="8"/>
  <c r="I321" i="8"/>
  <c r="H321" i="8"/>
  <c r="G321" i="8"/>
  <c r="M320" i="8"/>
  <c r="L320" i="8"/>
  <c r="K320" i="8"/>
  <c r="J320" i="8"/>
  <c r="I320" i="8"/>
  <c r="H320" i="8"/>
  <c r="G320" i="8"/>
  <c r="M319" i="8"/>
  <c r="L319" i="8"/>
  <c r="K319" i="8"/>
  <c r="J319" i="8"/>
  <c r="I319" i="8"/>
  <c r="H319" i="8"/>
  <c r="G319" i="8"/>
  <c r="M318" i="8"/>
  <c r="L318" i="8"/>
  <c r="K318" i="8"/>
  <c r="J318" i="8"/>
  <c r="I318" i="8"/>
  <c r="H318" i="8"/>
  <c r="G318" i="8"/>
  <c r="M317" i="8"/>
  <c r="L317" i="8"/>
  <c r="K317" i="8"/>
  <c r="J317" i="8"/>
  <c r="I317" i="8"/>
  <c r="H317" i="8"/>
  <c r="G317" i="8"/>
  <c r="M316" i="8"/>
  <c r="L316" i="8"/>
  <c r="K316" i="8"/>
  <c r="J316" i="8"/>
  <c r="I316" i="8"/>
  <c r="H316" i="8"/>
  <c r="G316" i="8"/>
  <c r="M315" i="8"/>
  <c r="L315" i="8"/>
  <c r="K315" i="8"/>
  <c r="J315" i="8"/>
  <c r="I315" i="8"/>
  <c r="H315" i="8"/>
  <c r="G315" i="8"/>
  <c r="M314" i="8"/>
  <c r="L314" i="8"/>
  <c r="K314" i="8"/>
  <c r="J314" i="8"/>
  <c r="I314" i="8"/>
  <c r="H314" i="8"/>
  <c r="G314" i="8"/>
  <c r="M313" i="8"/>
  <c r="L313" i="8"/>
  <c r="K313" i="8"/>
  <c r="J313" i="8"/>
  <c r="I313" i="8"/>
  <c r="H313" i="8"/>
  <c r="G313" i="8"/>
  <c r="M307" i="8"/>
  <c r="L307" i="8"/>
  <c r="K307" i="8"/>
  <c r="J307" i="8"/>
  <c r="I307" i="8"/>
  <c r="H307" i="8"/>
  <c r="G307" i="8"/>
  <c r="M306" i="8"/>
  <c r="L306" i="8"/>
  <c r="K306" i="8"/>
  <c r="J306" i="8"/>
  <c r="I306" i="8"/>
  <c r="H306" i="8"/>
  <c r="G306" i="8"/>
  <c r="M305" i="8"/>
  <c r="L305" i="8"/>
  <c r="K305" i="8"/>
  <c r="J305" i="8"/>
  <c r="I305" i="8"/>
  <c r="H305" i="8"/>
  <c r="G305" i="8"/>
  <c r="M304" i="8"/>
  <c r="L304" i="8"/>
  <c r="K304" i="8"/>
  <c r="J304" i="8"/>
  <c r="I304" i="8"/>
  <c r="H304" i="8"/>
  <c r="G304" i="8"/>
  <c r="M303" i="8"/>
  <c r="L303" i="8"/>
  <c r="K303" i="8"/>
  <c r="J303" i="8"/>
  <c r="I303" i="8"/>
  <c r="H303" i="8"/>
  <c r="G303" i="8"/>
  <c r="M302" i="8"/>
  <c r="L302" i="8"/>
  <c r="K302" i="8"/>
  <c r="J302" i="8"/>
  <c r="I302" i="8"/>
  <c r="H302" i="8"/>
  <c r="G302" i="8"/>
  <c r="M301" i="8"/>
  <c r="L301" i="8"/>
  <c r="K301" i="8"/>
  <c r="J301" i="8"/>
  <c r="I301" i="8"/>
  <c r="H301" i="8"/>
  <c r="G301" i="8"/>
  <c r="M300" i="8"/>
  <c r="L300" i="8"/>
  <c r="K300" i="8"/>
  <c r="J300" i="8"/>
  <c r="I300" i="8"/>
  <c r="H300" i="8"/>
  <c r="G300" i="8"/>
  <c r="M299" i="8"/>
  <c r="L299" i="8"/>
  <c r="K299" i="8"/>
  <c r="J299" i="8"/>
  <c r="I299" i="8"/>
  <c r="H299" i="8"/>
  <c r="G299" i="8"/>
  <c r="M298" i="8"/>
  <c r="L298" i="8"/>
  <c r="K298" i="8"/>
  <c r="J298" i="8"/>
  <c r="I298" i="8"/>
  <c r="H298" i="8"/>
  <c r="G298" i="8"/>
  <c r="M297" i="8"/>
  <c r="L297" i="8"/>
  <c r="K297" i="8"/>
  <c r="J297" i="8"/>
  <c r="I297" i="8"/>
  <c r="H297" i="8"/>
  <c r="G297" i="8"/>
  <c r="M296" i="8"/>
  <c r="L296" i="8"/>
  <c r="K296" i="8"/>
  <c r="J296" i="8"/>
  <c r="I296" i="8"/>
  <c r="H296" i="8"/>
  <c r="G296" i="8"/>
  <c r="M295" i="8"/>
  <c r="L295" i="8"/>
  <c r="K295" i="8"/>
  <c r="J295" i="8"/>
  <c r="I295" i="8"/>
  <c r="H295" i="8"/>
  <c r="G295" i="8"/>
  <c r="M294" i="8"/>
  <c r="L294" i="8"/>
  <c r="K294" i="8"/>
  <c r="J294" i="8"/>
  <c r="I294" i="8"/>
  <c r="H294" i="8"/>
  <c r="G294" i="8"/>
  <c r="M293" i="8"/>
  <c r="L293" i="8"/>
  <c r="K293" i="8"/>
  <c r="J293" i="8"/>
  <c r="I293" i="8"/>
  <c r="H293" i="8"/>
  <c r="G293" i="8"/>
  <c r="M292" i="8"/>
  <c r="L292" i="8"/>
  <c r="K292" i="8"/>
  <c r="J292" i="8"/>
  <c r="I292" i="8"/>
  <c r="H292" i="8"/>
  <c r="G292" i="8"/>
  <c r="M291" i="8"/>
  <c r="L291" i="8"/>
  <c r="K291" i="8"/>
  <c r="J291" i="8"/>
  <c r="I291" i="8"/>
  <c r="H291" i="8"/>
  <c r="G291" i="8"/>
  <c r="M290" i="8"/>
  <c r="L290" i="8"/>
  <c r="K290" i="8"/>
  <c r="J290" i="8"/>
  <c r="I290" i="8"/>
  <c r="H290" i="8"/>
  <c r="G290" i="8"/>
  <c r="M289" i="8"/>
  <c r="L289" i="8"/>
  <c r="K289" i="8"/>
  <c r="J289" i="8"/>
  <c r="I289" i="8"/>
  <c r="H289" i="8"/>
  <c r="G289" i="8"/>
  <c r="M288" i="8"/>
  <c r="L288" i="8"/>
  <c r="K288" i="8"/>
  <c r="J288" i="8"/>
  <c r="I288" i="8"/>
  <c r="H288" i="8"/>
  <c r="G288" i="8"/>
  <c r="M287" i="8"/>
  <c r="L287" i="8"/>
  <c r="K287" i="8"/>
  <c r="J287" i="8"/>
  <c r="I287" i="8"/>
  <c r="H287" i="8"/>
  <c r="G287" i="8"/>
  <c r="M286" i="8"/>
  <c r="L286" i="8"/>
  <c r="K286" i="8"/>
  <c r="J286" i="8"/>
  <c r="I286" i="8"/>
  <c r="H286" i="8"/>
  <c r="G286" i="8"/>
  <c r="M285" i="8"/>
  <c r="L285" i="8"/>
  <c r="K285" i="8"/>
  <c r="J285" i="8"/>
  <c r="I285" i="8"/>
  <c r="H285" i="8"/>
  <c r="G285" i="8"/>
  <c r="M284" i="8"/>
  <c r="L284" i="8"/>
  <c r="K284" i="8"/>
  <c r="J284" i="8"/>
  <c r="I284" i="8"/>
  <c r="H284" i="8"/>
  <c r="G284" i="8"/>
  <c r="M283" i="8"/>
  <c r="L283" i="8"/>
  <c r="K283" i="8"/>
  <c r="J283" i="8"/>
  <c r="I283" i="8"/>
  <c r="H283" i="8"/>
  <c r="G283" i="8"/>
  <c r="M282" i="8"/>
  <c r="L282" i="8"/>
  <c r="K282" i="8"/>
  <c r="J282" i="8"/>
  <c r="I282" i="8"/>
  <c r="H282" i="8"/>
  <c r="G282" i="8"/>
  <c r="M281" i="8"/>
  <c r="L281" i="8"/>
  <c r="K281" i="8"/>
  <c r="J281" i="8"/>
  <c r="I281" i="8"/>
  <c r="H281" i="8"/>
  <c r="G281" i="8"/>
  <c r="M280" i="8"/>
  <c r="L280" i="8"/>
  <c r="K280" i="8"/>
  <c r="J280" i="8"/>
  <c r="I280" i="8"/>
  <c r="H280" i="8"/>
  <c r="G280" i="8"/>
  <c r="M279" i="8"/>
  <c r="L279" i="8"/>
  <c r="K279" i="8"/>
  <c r="J279" i="8"/>
  <c r="I279" i="8"/>
  <c r="H279" i="8"/>
  <c r="G279" i="8"/>
  <c r="M278" i="8"/>
  <c r="L278" i="8"/>
  <c r="K278" i="8"/>
  <c r="J278" i="8"/>
  <c r="I278" i="8"/>
  <c r="H278" i="8"/>
  <c r="G278" i="8"/>
  <c r="M277" i="8"/>
  <c r="L277" i="8"/>
  <c r="K277" i="8"/>
  <c r="J277" i="8"/>
  <c r="I277" i="8"/>
  <c r="H277" i="8"/>
  <c r="G277" i="8"/>
  <c r="M276" i="8"/>
  <c r="L276" i="8"/>
  <c r="K276" i="8"/>
  <c r="J276" i="8"/>
  <c r="I276" i="8"/>
  <c r="H276" i="8"/>
  <c r="G276" i="8"/>
  <c r="M275" i="8"/>
  <c r="L275" i="8"/>
  <c r="K275" i="8"/>
  <c r="J275" i="8"/>
  <c r="I275" i="8"/>
  <c r="H275" i="8"/>
  <c r="G275" i="8"/>
  <c r="M274" i="8"/>
  <c r="L274" i="8"/>
  <c r="K274" i="8"/>
  <c r="J274" i="8"/>
  <c r="I274" i="8"/>
  <c r="H274" i="8"/>
  <c r="G274" i="8"/>
  <c r="M273" i="8"/>
  <c r="L273" i="8"/>
  <c r="K273" i="8"/>
  <c r="J273" i="8"/>
  <c r="I273" i="8"/>
  <c r="H273" i="8"/>
  <c r="G273" i="8"/>
  <c r="M272" i="8"/>
  <c r="L272" i="8"/>
  <c r="K272" i="8"/>
  <c r="J272" i="8"/>
  <c r="I272" i="8"/>
  <c r="H272" i="8"/>
  <c r="G272" i="8"/>
  <c r="M271" i="8"/>
  <c r="L271" i="8"/>
  <c r="K271" i="8"/>
  <c r="J271" i="8"/>
  <c r="I271" i="8"/>
  <c r="H271" i="8"/>
  <c r="G271" i="8"/>
  <c r="M270" i="8"/>
  <c r="L270" i="8"/>
  <c r="K270" i="8"/>
  <c r="J270" i="8"/>
  <c r="I270" i="8"/>
  <c r="H270" i="8"/>
  <c r="G270" i="8"/>
  <c r="M269" i="8"/>
  <c r="L269" i="8"/>
  <c r="K269" i="8"/>
  <c r="J269" i="8"/>
  <c r="I269" i="8"/>
  <c r="H269" i="8"/>
  <c r="G269" i="8"/>
  <c r="M268" i="8"/>
  <c r="L268" i="8"/>
  <c r="K268" i="8"/>
  <c r="J268" i="8"/>
  <c r="I268" i="8"/>
  <c r="H268" i="8"/>
  <c r="G268" i="8"/>
  <c r="M267" i="8"/>
  <c r="L267" i="8"/>
  <c r="K267" i="8"/>
  <c r="J267" i="8"/>
  <c r="I267" i="8"/>
  <c r="H267" i="8"/>
  <c r="G267" i="8"/>
  <c r="M266" i="8"/>
  <c r="L266" i="8"/>
  <c r="K266" i="8"/>
  <c r="J266" i="8"/>
  <c r="I266" i="8"/>
  <c r="H266" i="8"/>
  <c r="G266" i="8"/>
  <c r="M265" i="8"/>
  <c r="L265" i="8"/>
  <c r="K265" i="8"/>
  <c r="J265" i="8"/>
  <c r="I265" i="8"/>
  <c r="H265" i="8"/>
  <c r="G265" i="8"/>
  <c r="M264" i="8"/>
  <c r="L264" i="8"/>
  <c r="K264" i="8"/>
  <c r="J264" i="8"/>
  <c r="I264" i="8"/>
  <c r="H264" i="8"/>
  <c r="G264" i="8"/>
  <c r="M263" i="8"/>
  <c r="L263" i="8"/>
  <c r="K263" i="8"/>
  <c r="J263" i="8"/>
  <c r="I263" i="8"/>
  <c r="H263" i="8"/>
  <c r="G263" i="8"/>
  <c r="M262" i="8"/>
  <c r="L262" i="8"/>
  <c r="K262" i="8"/>
  <c r="J262" i="8"/>
  <c r="I262" i="8"/>
  <c r="H262" i="8"/>
  <c r="G262" i="8"/>
  <c r="M261" i="8"/>
  <c r="L261" i="8"/>
  <c r="K261" i="8"/>
  <c r="J261" i="8"/>
  <c r="I261" i="8"/>
  <c r="H261" i="8"/>
  <c r="G261" i="8"/>
  <c r="M260" i="8"/>
  <c r="L260" i="8"/>
  <c r="K260" i="8"/>
  <c r="J260" i="8"/>
  <c r="I260" i="8"/>
  <c r="H260" i="8"/>
  <c r="G260" i="8"/>
  <c r="M259" i="8"/>
  <c r="L259" i="8"/>
  <c r="K259" i="8"/>
  <c r="J259" i="8"/>
  <c r="I259" i="8"/>
  <c r="H259" i="8"/>
  <c r="G259" i="8"/>
  <c r="M258" i="8"/>
  <c r="L258" i="8"/>
  <c r="K258" i="8"/>
  <c r="J258" i="8"/>
  <c r="I258" i="8"/>
  <c r="H258" i="8"/>
  <c r="G258" i="8"/>
  <c r="M257" i="8"/>
  <c r="L257" i="8"/>
  <c r="K257" i="8"/>
  <c r="J257" i="8"/>
  <c r="I257" i="8"/>
  <c r="H257" i="8"/>
  <c r="G257" i="8"/>
  <c r="M256" i="8"/>
  <c r="L256" i="8"/>
  <c r="K256" i="8"/>
  <c r="J256" i="8"/>
  <c r="I256" i="8"/>
  <c r="H256" i="8"/>
  <c r="G256" i="8"/>
  <c r="M255" i="8"/>
  <c r="L255" i="8"/>
  <c r="K255" i="8"/>
  <c r="J255" i="8"/>
  <c r="I255" i="8"/>
  <c r="H255" i="8"/>
  <c r="G255" i="8"/>
  <c r="M254" i="8"/>
  <c r="L254" i="8"/>
  <c r="K254" i="8"/>
  <c r="J254" i="8"/>
  <c r="I254" i="8"/>
  <c r="H254" i="8"/>
  <c r="G254" i="8"/>
  <c r="M253" i="8"/>
  <c r="L253" i="8"/>
  <c r="K253" i="8"/>
  <c r="J253" i="8"/>
  <c r="I253" i="8"/>
  <c r="H253" i="8"/>
  <c r="G253" i="8"/>
  <c r="M252" i="8"/>
  <c r="L252" i="8"/>
  <c r="K252" i="8"/>
  <c r="J252" i="8"/>
  <c r="I252" i="8"/>
  <c r="H252" i="8"/>
  <c r="G252" i="8"/>
  <c r="M251" i="8"/>
  <c r="L251" i="8"/>
  <c r="K251" i="8"/>
  <c r="J251" i="8"/>
  <c r="I251" i="8"/>
  <c r="H251" i="8"/>
  <c r="G251" i="8"/>
  <c r="M250" i="8"/>
  <c r="L250" i="8"/>
  <c r="K250" i="8"/>
  <c r="J250" i="8"/>
  <c r="I250" i="8"/>
  <c r="H250" i="8"/>
  <c r="G250" i="8"/>
  <c r="M249" i="8"/>
  <c r="L249" i="8"/>
  <c r="K249" i="8"/>
  <c r="J249" i="8"/>
  <c r="I249" i="8"/>
  <c r="H249" i="8"/>
  <c r="G249" i="8"/>
  <c r="M248" i="8"/>
  <c r="L248" i="8"/>
  <c r="K248" i="8"/>
  <c r="J248" i="8"/>
  <c r="I248" i="8"/>
  <c r="H248" i="8"/>
  <c r="G248" i="8"/>
  <c r="M247" i="8"/>
  <c r="L247" i="8"/>
  <c r="K247" i="8"/>
  <c r="J247" i="8"/>
  <c r="I247" i="8"/>
  <c r="H247" i="8"/>
  <c r="G247" i="8"/>
  <c r="M246" i="8"/>
  <c r="L246" i="8"/>
  <c r="K246" i="8"/>
  <c r="J246" i="8"/>
  <c r="I246" i="8"/>
  <c r="H246" i="8"/>
  <c r="G246" i="8"/>
  <c r="M245" i="8"/>
  <c r="L245" i="8"/>
  <c r="K245" i="8"/>
  <c r="J245" i="8"/>
  <c r="I245" i="8"/>
  <c r="H245" i="8"/>
  <c r="G245" i="8"/>
  <c r="M244" i="8"/>
  <c r="L244" i="8"/>
  <c r="K244" i="8"/>
  <c r="J244" i="8"/>
  <c r="I244" i="8"/>
  <c r="H244" i="8"/>
  <c r="G244" i="8"/>
  <c r="M243" i="8"/>
  <c r="L243" i="8"/>
  <c r="K243" i="8"/>
  <c r="J243" i="8"/>
  <c r="I243" i="8"/>
  <c r="H243" i="8"/>
  <c r="G243" i="8"/>
  <c r="M242" i="8"/>
  <c r="L242" i="8"/>
  <c r="K242" i="8"/>
  <c r="J242" i="8"/>
  <c r="I242" i="8"/>
  <c r="H242" i="8"/>
  <c r="G242" i="8"/>
  <c r="M241" i="8"/>
  <c r="L241" i="8"/>
  <c r="K241" i="8"/>
  <c r="J241" i="8"/>
  <c r="I241" i="8"/>
  <c r="H241" i="8"/>
  <c r="G241" i="8"/>
  <c r="M240" i="8"/>
  <c r="L240" i="8"/>
  <c r="K240" i="8"/>
  <c r="J240" i="8"/>
  <c r="I240" i="8"/>
  <c r="H240" i="8"/>
  <c r="G240" i="8"/>
  <c r="M239" i="8"/>
  <c r="L239" i="8"/>
  <c r="K239" i="8"/>
  <c r="J239" i="8"/>
  <c r="I239" i="8"/>
  <c r="H239" i="8"/>
  <c r="G239" i="8"/>
  <c r="M238" i="8"/>
  <c r="L238" i="8"/>
  <c r="K238" i="8"/>
  <c r="J238" i="8"/>
  <c r="I238" i="8"/>
  <c r="H238" i="8"/>
  <c r="G238" i="8"/>
  <c r="M237" i="8"/>
  <c r="L237" i="8"/>
  <c r="K237" i="8"/>
  <c r="J237" i="8"/>
  <c r="I237" i="8"/>
  <c r="H237" i="8"/>
  <c r="G237" i="8"/>
  <c r="M236" i="8"/>
  <c r="L236" i="8"/>
  <c r="K236" i="8"/>
  <c r="J236" i="8"/>
  <c r="I236" i="8"/>
  <c r="H236" i="8"/>
  <c r="G236" i="8"/>
  <c r="M235" i="8"/>
  <c r="L235" i="8"/>
  <c r="K235" i="8"/>
  <c r="J235" i="8"/>
  <c r="I235" i="8"/>
  <c r="H235" i="8"/>
  <c r="G235" i="8"/>
  <c r="M234" i="8"/>
  <c r="L234" i="8"/>
  <c r="K234" i="8"/>
  <c r="J234" i="8"/>
  <c r="I234" i="8"/>
  <c r="H234" i="8"/>
  <c r="G234" i="8"/>
  <c r="M233" i="8"/>
  <c r="L233" i="8"/>
  <c r="K233" i="8"/>
  <c r="J233" i="8"/>
  <c r="I233" i="8"/>
  <c r="H233" i="8"/>
  <c r="G233" i="8"/>
  <c r="M232" i="8"/>
  <c r="L232" i="8"/>
  <c r="K232" i="8"/>
  <c r="J232" i="8"/>
  <c r="I232" i="8"/>
  <c r="H232" i="8"/>
  <c r="G232" i="8"/>
  <c r="M231" i="8"/>
  <c r="L231" i="8"/>
  <c r="K231" i="8"/>
  <c r="J231" i="8"/>
  <c r="I231" i="8"/>
  <c r="H231" i="8"/>
  <c r="G231" i="8"/>
  <c r="M230" i="8"/>
  <c r="L230" i="8"/>
  <c r="K230" i="8"/>
  <c r="J230" i="8"/>
  <c r="I230" i="8"/>
  <c r="H230" i="8"/>
  <c r="G230" i="8"/>
  <c r="M229" i="8"/>
  <c r="L229" i="8"/>
  <c r="K229" i="8"/>
  <c r="J229" i="8"/>
  <c r="I229" i="8"/>
  <c r="H229" i="8"/>
  <c r="G229" i="8"/>
  <c r="M228" i="8"/>
  <c r="L228" i="8"/>
  <c r="K228" i="8"/>
  <c r="J228" i="8"/>
  <c r="I228" i="8"/>
  <c r="H228" i="8"/>
  <c r="G228" i="8"/>
  <c r="M227" i="8"/>
  <c r="L227" i="8"/>
  <c r="K227" i="8"/>
  <c r="J227" i="8"/>
  <c r="I227" i="8"/>
  <c r="H227" i="8"/>
  <c r="G227" i="8"/>
  <c r="M226" i="8"/>
  <c r="L226" i="8"/>
  <c r="K226" i="8"/>
  <c r="J226" i="8"/>
  <c r="I226" i="8"/>
  <c r="H226" i="8"/>
  <c r="G226" i="8"/>
  <c r="M225" i="8"/>
  <c r="L225" i="8"/>
  <c r="K225" i="8"/>
  <c r="J225" i="8"/>
  <c r="I225" i="8"/>
  <c r="H225" i="8"/>
  <c r="G225" i="8"/>
  <c r="M224" i="8"/>
  <c r="L224" i="8"/>
  <c r="K224" i="8"/>
  <c r="J224" i="8"/>
  <c r="I224" i="8"/>
  <c r="H224" i="8"/>
  <c r="G224" i="8"/>
  <c r="M223" i="8"/>
  <c r="L223" i="8"/>
  <c r="K223" i="8"/>
  <c r="J223" i="8"/>
  <c r="I223" i="8"/>
  <c r="H223" i="8"/>
  <c r="G223" i="8"/>
  <c r="M222" i="8"/>
  <c r="L222" i="8"/>
  <c r="K222" i="8"/>
  <c r="J222" i="8"/>
  <c r="I222" i="8"/>
  <c r="H222" i="8"/>
  <c r="G222" i="8"/>
  <c r="M221" i="8"/>
  <c r="L221" i="8"/>
  <c r="K221" i="8"/>
  <c r="J221" i="8"/>
  <c r="I221" i="8"/>
  <c r="H221" i="8"/>
  <c r="G221" i="8"/>
  <c r="M220" i="8"/>
  <c r="L220" i="8"/>
  <c r="K220" i="8"/>
  <c r="J220" i="8"/>
  <c r="I220" i="8"/>
  <c r="H220" i="8"/>
  <c r="G220" i="8"/>
  <c r="M219" i="8"/>
  <c r="L219" i="8"/>
  <c r="K219" i="8"/>
  <c r="J219" i="8"/>
  <c r="I219" i="8"/>
  <c r="H219" i="8"/>
  <c r="G219" i="8"/>
  <c r="M218" i="8"/>
  <c r="L218" i="8"/>
  <c r="K218" i="8"/>
  <c r="J218" i="8"/>
  <c r="I218" i="8"/>
  <c r="H218" i="8"/>
  <c r="G218" i="8"/>
  <c r="M217" i="8"/>
  <c r="L217" i="8"/>
  <c r="K217" i="8"/>
  <c r="J217" i="8"/>
  <c r="I217" i="8"/>
  <c r="H217" i="8"/>
  <c r="G217" i="8"/>
  <c r="M216" i="8"/>
  <c r="L216" i="8"/>
  <c r="K216" i="8"/>
  <c r="J216" i="8"/>
  <c r="I216" i="8"/>
  <c r="H216" i="8"/>
  <c r="G216" i="8"/>
  <c r="M215" i="8"/>
  <c r="L215" i="8"/>
  <c r="K215" i="8"/>
  <c r="J215" i="8"/>
  <c r="I215" i="8"/>
  <c r="H215" i="8"/>
  <c r="G215" i="8"/>
  <c r="M214" i="8"/>
  <c r="L214" i="8"/>
  <c r="K214" i="8"/>
  <c r="J214" i="8"/>
  <c r="I214" i="8"/>
  <c r="H214" i="8"/>
  <c r="G214" i="8"/>
  <c r="M213" i="8"/>
  <c r="L213" i="8"/>
  <c r="K213" i="8"/>
  <c r="J213" i="8"/>
  <c r="I213" i="8"/>
  <c r="H213" i="8"/>
  <c r="G213" i="8"/>
  <c r="M212" i="8"/>
  <c r="L212" i="8"/>
  <c r="K212" i="8"/>
  <c r="J212" i="8"/>
  <c r="I212" i="8"/>
  <c r="H212" i="8"/>
  <c r="G212" i="8"/>
  <c r="M211" i="8"/>
  <c r="L211" i="8"/>
  <c r="K211" i="8"/>
  <c r="J211" i="8"/>
  <c r="I211" i="8"/>
  <c r="H211" i="8"/>
  <c r="G211" i="8"/>
  <c r="M210" i="8"/>
  <c r="L210" i="8"/>
  <c r="K210" i="8"/>
  <c r="J210" i="8"/>
  <c r="I210" i="8"/>
  <c r="H210" i="8"/>
  <c r="G210" i="8"/>
  <c r="M209" i="8"/>
  <c r="L209" i="8"/>
  <c r="K209" i="8"/>
  <c r="J209" i="8"/>
  <c r="I209" i="8"/>
  <c r="H209" i="8"/>
  <c r="G209" i="8"/>
  <c r="M208" i="8"/>
  <c r="L208" i="8"/>
  <c r="K208" i="8"/>
  <c r="J208" i="8"/>
  <c r="I208" i="8"/>
  <c r="H208" i="8"/>
  <c r="G208" i="8"/>
  <c r="M207" i="8"/>
  <c r="L207" i="8"/>
  <c r="K207" i="8"/>
  <c r="J207" i="8"/>
  <c r="I207" i="8"/>
  <c r="H207" i="8"/>
  <c r="G207" i="8"/>
  <c r="M206" i="8"/>
  <c r="L206" i="8"/>
  <c r="K206" i="8"/>
  <c r="J206" i="8"/>
  <c r="I206" i="8"/>
  <c r="H206" i="8"/>
  <c r="G206" i="8"/>
  <c r="M205" i="8"/>
  <c r="L205" i="8"/>
  <c r="K205" i="8"/>
  <c r="J205" i="8"/>
  <c r="I205" i="8"/>
  <c r="H205" i="8"/>
  <c r="G205" i="8"/>
  <c r="M204" i="8"/>
  <c r="L204" i="8"/>
  <c r="K204" i="8"/>
  <c r="J204" i="8"/>
  <c r="I204" i="8"/>
  <c r="H204" i="8"/>
  <c r="G204" i="8"/>
  <c r="M203" i="8"/>
  <c r="L203" i="8"/>
  <c r="K203" i="8"/>
  <c r="J203" i="8"/>
  <c r="I203" i="8"/>
  <c r="H203" i="8"/>
  <c r="G203" i="8"/>
  <c r="M202" i="8"/>
  <c r="L202" i="8"/>
  <c r="K202" i="8"/>
  <c r="J202" i="8"/>
  <c r="I202" i="8"/>
  <c r="H202" i="8"/>
  <c r="G202" i="8"/>
  <c r="M201" i="8"/>
  <c r="L201" i="8"/>
  <c r="K201" i="8"/>
  <c r="J201" i="8"/>
  <c r="I201" i="8"/>
  <c r="H201" i="8"/>
  <c r="G201" i="8"/>
  <c r="M200" i="8"/>
  <c r="L200" i="8"/>
  <c r="K200" i="8"/>
  <c r="J200" i="8"/>
  <c r="I200" i="8"/>
  <c r="H200" i="8"/>
  <c r="G200" i="8"/>
  <c r="M199" i="8"/>
  <c r="L199" i="8"/>
  <c r="K199" i="8"/>
  <c r="J199" i="8"/>
  <c r="I199" i="8"/>
  <c r="H199" i="8"/>
  <c r="G199" i="8"/>
  <c r="M198" i="8"/>
  <c r="L198" i="8"/>
  <c r="K198" i="8"/>
  <c r="J198" i="8"/>
  <c r="I198" i="8"/>
  <c r="H198" i="8"/>
  <c r="G198" i="8"/>
  <c r="M197" i="8"/>
  <c r="L197" i="8"/>
  <c r="K197" i="8"/>
  <c r="J197" i="8"/>
  <c r="I197" i="8"/>
  <c r="H197" i="8"/>
  <c r="G197" i="8"/>
  <c r="M196" i="8"/>
  <c r="L196" i="8"/>
  <c r="K196" i="8"/>
  <c r="J196" i="8"/>
  <c r="I196" i="8"/>
  <c r="H196" i="8"/>
  <c r="G196" i="8"/>
  <c r="M195" i="8"/>
  <c r="L195" i="8"/>
  <c r="K195" i="8"/>
  <c r="J195" i="8"/>
  <c r="I195" i="8"/>
  <c r="H195" i="8"/>
  <c r="G195" i="8"/>
  <c r="M194" i="8"/>
  <c r="L194" i="8"/>
  <c r="J194" i="8"/>
  <c r="I194" i="8"/>
  <c r="H194" i="8"/>
  <c r="G194" i="8"/>
  <c r="F194" i="8"/>
  <c r="K194" i="8" s="1"/>
  <c r="M193" i="8"/>
  <c r="L193" i="8"/>
  <c r="J193" i="8"/>
  <c r="I193" i="8"/>
  <c r="H193" i="8"/>
  <c r="G193" i="8"/>
  <c r="F193" i="8"/>
  <c r="K193" i="8" s="1"/>
  <c r="M192" i="8"/>
  <c r="L192" i="8"/>
  <c r="K192" i="8"/>
  <c r="J192" i="8"/>
  <c r="I192" i="8"/>
  <c r="H192" i="8"/>
  <c r="G192" i="8"/>
  <c r="M191" i="8"/>
  <c r="L191" i="8"/>
  <c r="K191" i="8"/>
  <c r="J191" i="8"/>
  <c r="I191" i="8"/>
  <c r="H191" i="8"/>
  <c r="G191" i="8"/>
  <c r="M190" i="8"/>
  <c r="L190" i="8"/>
  <c r="K190" i="8"/>
  <c r="J190" i="8"/>
  <c r="I190" i="8"/>
  <c r="H190" i="8"/>
  <c r="G190" i="8"/>
  <c r="M189" i="8"/>
  <c r="L189" i="8"/>
  <c r="K189" i="8"/>
  <c r="J189" i="8"/>
  <c r="I189" i="8"/>
  <c r="H189" i="8"/>
  <c r="G189" i="8"/>
  <c r="M188" i="8"/>
  <c r="L188" i="8"/>
  <c r="K188" i="8"/>
  <c r="J188" i="8"/>
  <c r="I188" i="8"/>
  <c r="H188" i="8"/>
  <c r="G188" i="8"/>
  <c r="M187" i="8"/>
  <c r="L187" i="8"/>
  <c r="K187" i="8"/>
  <c r="J187" i="8"/>
  <c r="I187" i="8"/>
  <c r="H187" i="8"/>
  <c r="G187" i="8"/>
  <c r="M186" i="8"/>
  <c r="L186" i="8"/>
  <c r="K186" i="8"/>
  <c r="J186" i="8"/>
  <c r="I186" i="8"/>
  <c r="H186" i="8"/>
  <c r="G186" i="8"/>
  <c r="M185" i="8"/>
  <c r="L185" i="8"/>
  <c r="K185" i="8"/>
  <c r="J185" i="8"/>
  <c r="I185" i="8"/>
  <c r="H185" i="8"/>
  <c r="G185" i="8"/>
  <c r="M184" i="8"/>
  <c r="L184" i="8"/>
  <c r="K184" i="8"/>
  <c r="J184" i="8"/>
  <c r="I184" i="8"/>
  <c r="H184" i="8"/>
  <c r="G184" i="8"/>
  <c r="M183" i="8"/>
  <c r="L183" i="8"/>
  <c r="K183" i="8"/>
  <c r="J183" i="8"/>
  <c r="I183" i="8"/>
  <c r="H183" i="8"/>
  <c r="G183" i="8"/>
  <c r="M182" i="8"/>
  <c r="L182" i="8"/>
  <c r="K182" i="8"/>
  <c r="J182" i="8"/>
  <c r="I182" i="8"/>
  <c r="H182" i="8"/>
  <c r="G182" i="8"/>
  <c r="M181" i="8"/>
  <c r="L181" i="8"/>
  <c r="K181" i="8"/>
  <c r="J181" i="8"/>
  <c r="I181" i="8"/>
  <c r="H181" i="8"/>
  <c r="G181" i="8"/>
  <c r="M180" i="8"/>
  <c r="L180" i="8"/>
  <c r="K180" i="8"/>
  <c r="J180" i="8"/>
  <c r="I180" i="8"/>
  <c r="H180" i="8"/>
  <c r="G180" i="8"/>
  <c r="M179" i="8"/>
  <c r="L179" i="8"/>
  <c r="K179" i="8"/>
  <c r="J179" i="8"/>
  <c r="I179" i="8"/>
  <c r="H179" i="8"/>
  <c r="G179" i="8"/>
  <c r="M178" i="8"/>
  <c r="L178" i="8"/>
  <c r="K178" i="8"/>
  <c r="J178" i="8"/>
  <c r="I178" i="8"/>
  <c r="H178" i="8"/>
  <c r="G178" i="8"/>
  <c r="M177" i="8"/>
  <c r="L177" i="8"/>
  <c r="K177" i="8"/>
  <c r="J177" i="8"/>
  <c r="I177" i="8"/>
  <c r="H177" i="8"/>
  <c r="G177" i="8"/>
  <c r="M176" i="8"/>
  <c r="L176" i="8"/>
  <c r="K176" i="8"/>
  <c r="J176" i="8"/>
  <c r="I176" i="8"/>
  <c r="H176" i="8"/>
  <c r="G176" i="8"/>
  <c r="M175" i="8"/>
  <c r="L175" i="8"/>
  <c r="K175" i="8"/>
  <c r="J175" i="8"/>
  <c r="I175" i="8"/>
  <c r="H175" i="8"/>
  <c r="G175" i="8"/>
  <c r="M174" i="8"/>
  <c r="L174" i="8"/>
  <c r="K174" i="8"/>
  <c r="J174" i="8"/>
  <c r="I174" i="8"/>
  <c r="H174" i="8"/>
  <c r="G174" i="8"/>
  <c r="M173" i="8"/>
  <c r="L173" i="8"/>
  <c r="K173" i="8"/>
  <c r="J173" i="8"/>
  <c r="I173" i="8"/>
  <c r="H173" i="8"/>
  <c r="G173" i="8"/>
  <c r="M172" i="8"/>
  <c r="L172" i="8"/>
  <c r="K172" i="8"/>
  <c r="J172" i="8"/>
  <c r="I172" i="8"/>
  <c r="H172" i="8"/>
  <c r="G172" i="8"/>
  <c r="M171" i="8"/>
  <c r="L171" i="8"/>
  <c r="K171" i="8"/>
  <c r="J171" i="8"/>
  <c r="I171" i="8"/>
  <c r="H171" i="8"/>
  <c r="G171" i="8"/>
  <c r="M170" i="8"/>
  <c r="L170" i="8"/>
  <c r="K170" i="8"/>
  <c r="J170" i="8"/>
  <c r="I170" i="8"/>
  <c r="H170" i="8"/>
  <c r="G170" i="8"/>
  <c r="M169" i="8"/>
  <c r="L169" i="8"/>
  <c r="K169" i="8"/>
  <c r="J169" i="8"/>
  <c r="I169" i="8"/>
  <c r="H169" i="8"/>
  <c r="G169" i="8"/>
  <c r="M168" i="8"/>
  <c r="L168" i="8"/>
  <c r="K168" i="8"/>
  <c r="J168" i="8"/>
  <c r="I168" i="8"/>
  <c r="H168" i="8"/>
  <c r="G168" i="8"/>
  <c r="M167" i="8"/>
  <c r="L167" i="8"/>
  <c r="K167" i="8"/>
  <c r="J167" i="8"/>
  <c r="I167" i="8"/>
  <c r="H167" i="8"/>
  <c r="G167" i="8"/>
  <c r="M166" i="8"/>
  <c r="L166" i="8"/>
  <c r="K166" i="8"/>
  <c r="J166" i="8"/>
  <c r="I166" i="8"/>
  <c r="H166" i="8"/>
  <c r="G166" i="8"/>
  <c r="M165" i="8"/>
  <c r="L165" i="8"/>
  <c r="K165" i="8"/>
  <c r="J165" i="8"/>
  <c r="I165" i="8"/>
  <c r="H165" i="8"/>
  <c r="G165" i="8"/>
  <c r="M164" i="8"/>
  <c r="L164" i="8"/>
  <c r="K164" i="8"/>
  <c r="J164" i="8"/>
  <c r="I164" i="8"/>
  <c r="H164" i="8"/>
  <c r="G164" i="8"/>
  <c r="M163" i="8"/>
  <c r="L163" i="8"/>
  <c r="K163" i="8"/>
  <c r="J163" i="8"/>
  <c r="I163" i="8"/>
  <c r="H163" i="8"/>
  <c r="G163" i="8"/>
  <c r="M161" i="8"/>
  <c r="L161" i="8"/>
  <c r="K161" i="8"/>
  <c r="J161" i="8"/>
  <c r="I161" i="8"/>
  <c r="H161" i="8"/>
  <c r="G161" i="8"/>
  <c r="M160" i="8"/>
  <c r="L160" i="8"/>
  <c r="K160" i="8"/>
  <c r="J160" i="8"/>
  <c r="I160" i="8"/>
  <c r="H160" i="8"/>
  <c r="G160" i="8"/>
  <c r="M153" i="8"/>
  <c r="L153" i="8"/>
  <c r="K153" i="8"/>
  <c r="J153" i="8"/>
  <c r="I153" i="8"/>
  <c r="H153" i="8"/>
  <c r="G153" i="8"/>
  <c r="M152" i="8"/>
  <c r="L152" i="8"/>
  <c r="K152" i="8"/>
  <c r="J152" i="8"/>
  <c r="I152" i="8"/>
  <c r="H152" i="8"/>
  <c r="F152" i="8"/>
  <c r="D152" i="8"/>
  <c r="M151" i="8"/>
  <c r="L151" i="8"/>
  <c r="K151" i="8"/>
  <c r="J151" i="8"/>
  <c r="I151" i="8"/>
  <c r="H151" i="8"/>
  <c r="F151" i="8"/>
  <c r="G151" i="8" s="1"/>
  <c r="M150" i="8"/>
  <c r="L150" i="8"/>
  <c r="K150" i="8"/>
  <c r="J150" i="8"/>
  <c r="I150" i="8"/>
  <c r="H150" i="8"/>
  <c r="F150" i="8"/>
  <c r="G150" i="8" s="1"/>
  <c r="M149" i="8"/>
  <c r="L149" i="8"/>
  <c r="K149" i="8"/>
  <c r="J149" i="8"/>
  <c r="I149" i="8"/>
  <c r="G149" i="8"/>
  <c r="F149" i="8"/>
  <c r="D149" i="8"/>
  <c r="M148" i="8"/>
  <c r="L148" i="8"/>
  <c r="K148" i="8"/>
  <c r="J148" i="8"/>
  <c r="I148" i="8"/>
  <c r="G148" i="8"/>
  <c r="F148" i="8"/>
  <c r="H148" i="8" s="1"/>
  <c r="M147" i="8"/>
  <c r="L147" i="8"/>
  <c r="K147" i="8"/>
  <c r="J147" i="8"/>
  <c r="I147" i="8"/>
  <c r="G147" i="8"/>
  <c r="F147" i="8"/>
  <c r="H147" i="8" s="1"/>
  <c r="M146" i="8"/>
  <c r="L146" i="8"/>
  <c r="J146" i="8"/>
  <c r="I146" i="8"/>
  <c r="H146" i="8"/>
  <c r="G146" i="8"/>
  <c r="F146" i="8"/>
  <c r="K146" i="8" s="1"/>
  <c r="M145" i="8"/>
  <c r="L145" i="8"/>
  <c r="K145" i="8"/>
  <c r="J145" i="8"/>
  <c r="I145" i="8"/>
  <c r="H145" i="8"/>
  <c r="F145" i="8"/>
  <c r="G145" i="8" s="1"/>
  <c r="M144" i="8"/>
  <c r="L144" i="8"/>
  <c r="K144" i="8"/>
  <c r="J144" i="8"/>
  <c r="I144" i="8"/>
  <c r="H144" i="8"/>
  <c r="F144" i="8"/>
  <c r="G144" i="8" s="1"/>
  <c r="M143" i="8"/>
  <c r="L143" i="8"/>
  <c r="K143" i="8"/>
  <c r="J143" i="8"/>
  <c r="I143" i="8"/>
  <c r="G143" i="8"/>
  <c r="F143" i="8"/>
  <c r="D143" i="8"/>
  <c r="N142" i="8"/>
  <c r="M142" i="8"/>
  <c r="L142" i="8"/>
  <c r="K142" i="8"/>
  <c r="J142" i="8"/>
  <c r="I142" i="8"/>
  <c r="G142" i="8"/>
  <c r="F142" i="8"/>
  <c r="D142" i="8"/>
  <c r="N141" i="8"/>
  <c r="N144" i="8" s="1"/>
  <c r="M141" i="8"/>
  <c r="L141" i="8"/>
  <c r="J141" i="8"/>
  <c r="I141" i="8"/>
  <c r="H141" i="8"/>
  <c r="G141" i="8"/>
  <c r="F141" i="8"/>
  <c r="K141" i="8" s="1"/>
  <c r="M140" i="8"/>
  <c r="L140" i="8"/>
  <c r="K140" i="8"/>
  <c r="J140" i="8"/>
  <c r="I140" i="8"/>
  <c r="H140" i="8"/>
  <c r="G140" i="8"/>
  <c r="M133" i="8"/>
  <c r="L133" i="8"/>
  <c r="K133" i="8"/>
  <c r="J133" i="8"/>
  <c r="I133" i="8"/>
  <c r="H133" i="8"/>
  <c r="G133" i="8"/>
  <c r="M132" i="8"/>
  <c r="L132" i="8"/>
  <c r="K132" i="8"/>
  <c r="J132" i="8"/>
  <c r="I132" i="8"/>
  <c r="H132" i="8"/>
  <c r="F132" i="8"/>
  <c r="D132" i="8"/>
  <c r="M131" i="8"/>
  <c r="L131" i="8"/>
  <c r="K131" i="8"/>
  <c r="J131" i="8"/>
  <c r="I131" i="8"/>
  <c r="H131" i="8"/>
  <c r="F131" i="8"/>
  <c r="G131" i="8" s="1"/>
  <c r="M130" i="8"/>
  <c r="L130" i="8"/>
  <c r="K130" i="8"/>
  <c r="J130" i="8"/>
  <c r="I130" i="8"/>
  <c r="H130" i="8"/>
  <c r="F130" i="8"/>
  <c r="G130" i="8" s="1"/>
  <c r="M129" i="8"/>
  <c r="L129" i="8"/>
  <c r="K129" i="8"/>
  <c r="J129" i="8"/>
  <c r="I129" i="8"/>
  <c r="G129" i="8"/>
  <c r="F129" i="8"/>
  <c r="D129" i="8"/>
  <c r="M128" i="8"/>
  <c r="L128" i="8"/>
  <c r="K128" i="8"/>
  <c r="J128" i="8"/>
  <c r="I128" i="8"/>
  <c r="G128" i="8"/>
  <c r="F128" i="8"/>
  <c r="H128" i="8" s="1"/>
  <c r="M127" i="8"/>
  <c r="L127" i="8"/>
  <c r="K127" i="8"/>
  <c r="J127" i="8"/>
  <c r="I127" i="8"/>
  <c r="G127" i="8"/>
  <c r="F127" i="8"/>
  <c r="H127" i="8" s="1"/>
  <c r="M126" i="8"/>
  <c r="L126" i="8"/>
  <c r="J126" i="8"/>
  <c r="I126" i="8"/>
  <c r="H126" i="8"/>
  <c r="G126" i="8"/>
  <c r="F126" i="8"/>
  <c r="K126" i="8" s="1"/>
  <c r="M125" i="8"/>
  <c r="L125" i="8"/>
  <c r="K125" i="8"/>
  <c r="J125" i="8"/>
  <c r="I125" i="8"/>
  <c r="H125" i="8"/>
  <c r="F125" i="8"/>
  <c r="G125" i="8" s="1"/>
  <c r="M124" i="8"/>
  <c r="L124" i="8"/>
  <c r="K124" i="8"/>
  <c r="J124" i="8"/>
  <c r="I124" i="8"/>
  <c r="H124" i="8"/>
  <c r="F124" i="8"/>
  <c r="G124" i="8" s="1"/>
  <c r="M123" i="8"/>
  <c r="L123" i="8"/>
  <c r="K123" i="8"/>
  <c r="J123" i="8"/>
  <c r="I123" i="8"/>
  <c r="H123" i="8"/>
  <c r="F123" i="8"/>
  <c r="G123" i="8" s="1"/>
  <c r="M122" i="8"/>
  <c r="L122" i="8"/>
  <c r="K122" i="8"/>
  <c r="J122" i="8"/>
  <c r="I122" i="8"/>
  <c r="G122" i="8"/>
  <c r="F122" i="8"/>
  <c r="D122" i="8"/>
  <c r="M121" i="8"/>
  <c r="L121" i="8"/>
  <c r="K121" i="8"/>
  <c r="J121" i="8"/>
  <c r="I121" i="8"/>
  <c r="G121" i="8"/>
  <c r="F121" i="8"/>
  <c r="D121" i="8"/>
  <c r="N120" i="8"/>
  <c r="M120" i="8"/>
  <c r="L120" i="8"/>
  <c r="K120" i="8"/>
  <c r="J120" i="8"/>
  <c r="I120" i="8"/>
  <c r="G120" i="8"/>
  <c r="F120" i="8"/>
  <c r="D120" i="8"/>
  <c r="N119" i="8"/>
  <c r="N123" i="8" s="1"/>
  <c r="M119" i="8"/>
  <c r="L119" i="8"/>
  <c r="J119" i="8"/>
  <c r="I119" i="8"/>
  <c r="H119" i="8"/>
  <c r="G119" i="8"/>
  <c r="F119" i="8"/>
  <c r="K119" i="8" s="1"/>
  <c r="M118" i="8"/>
  <c r="L118" i="8"/>
  <c r="K118" i="8"/>
  <c r="J118" i="8"/>
  <c r="I118" i="8"/>
  <c r="H118" i="8"/>
  <c r="G118" i="8"/>
  <c r="M92" i="8"/>
  <c r="L92" i="8"/>
  <c r="K92" i="8"/>
  <c r="J92" i="8"/>
  <c r="I92" i="8"/>
  <c r="H92" i="8"/>
  <c r="G92" i="8"/>
  <c r="M91" i="8"/>
  <c r="L91" i="8"/>
  <c r="K91" i="8"/>
  <c r="J91" i="8"/>
  <c r="I91" i="8"/>
  <c r="H91" i="8"/>
  <c r="F91" i="8"/>
  <c r="M90" i="8"/>
  <c r="L90" i="8"/>
  <c r="K90" i="8"/>
  <c r="J90" i="8"/>
  <c r="I90" i="8"/>
  <c r="H90" i="8"/>
  <c r="F90" i="8"/>
  <c r="D90" i="8"/>
  <c r="M89" i="8"/>
  <c r="L89" i="8"/>
  <c r="J89" i="8"/>
  <c r="I89" i="8"/>
  <c r="H89" i="8"/>
  <c r="G89" i="8"/>
  <c r="F89" i="8"/>
  <c r="K89" i="8" s="1"/>
  <c r="M88" i="8"/>
  <c r="L88" i="8"/>
  <c r="J88" i="8"/>
  <c r="I88" i="8"/>
  <c r="H88" i="8"/>
  <c r="G88" i="8"/>
  <c r="F88" i="8"/>
  <c r="K88" i="8" s="1"/>
  <c r="M87" i="8"/>
  <c r="L87" i="8"/>
  <c r="K87" i="8"/>
  <c r="J87" i="8"/>
  <c r="I87" i="8"/>
  <c r="H87" i="8"/>
  <c r="G87" i="8"/>
  <c r="M86" i="8"/>
  <c r="L86" i="8"/>
  <c r="K86" i="8"/>
  <c r="J86" i="8"/>
  <c r="I86" i="8"/>
  <c r="H86" i="8"/>
  <c r="F86" i="8"/>
  <c r="M85" i="8"/>
  <c r="L85" i="8"/>
  <c r="K85" i="8"/>
  <c r="J85" i="8"/>
  <c r="I85" i="8"/>
  <c r="H85" i="8"/>
  <c r="F85" i="8"/>
  <c r="D85" i="8"/>
  <c r="D86" i="8" s="1"/>
  <c r="M84" i="8"/>
  <c r="L84" i="8"/>
  <c r="J84" i="8"/>
  <c r="I84" i="8"/>
  <c r="H84" i="8"/>
  <c r="G84" i="8"/>
  <c r="F84" i="8"/>
  <c r="K84" i="8" s="1"/>
  <c r="M83" i="8"/>
  <c r="L83" i="8"/>
  <c r="J83" i="8"/>
  <c r="I83" i="8"/>
  <c r="H83" i="8"/>
  <c r="G83" i="8"/>
  <c r="F83" i="8"/>
  <c r="K83" i="8" s="1"/>
  <c r="M82" i="8"/>
  <c r="L82" i="8"/>
  <c r="K82" i="8"/>
  <c r="J82" i="8"/>
  <c r="I82" i="8"/>
  <c r="H82" i="8"/>
  <c r="G82" i="8"/>
  <c r="M81" i="8"/>
  <c r="L81" i="8"/>
  <c r="K81" i="8"/>
  <c r="J81" i="8"/>
  <c r="I81" i="8"/>
  <c r="H81" i="8"/>
  <c r="F81" i="8"/>
  <c r="M80" i="8"/>
  <c r="L80" i="8"/>
  <c r="K80" i="8"/>
  <c r="J80" i="8"/>
  <c r="I80" i="8"/>
  <c r="H80" i="8"/>
  <c r="F80" i="8"/>
  <c r="D80" i="8"/>
  <c r="M79" i="8"/>
  <c r="L79" i="8"/>
  <c r="J79" i="8"/>
  <c r="I79" i="8"/>
  <c r="H79" i="8"/>
  <c r="G79" i="8"/>
  <c r="F79" i="8"/>
  <c r="K79" i="8" s="1"/>
  <c r="M78" i="8"/>
  <c r="L78" i="8"/>
  <c r="J78" i="8"/>
  <c r="I78" i="8"/>
  <c r="H78" i="8"/>
  <c r="G78" i="8"/>
  <c r="F78" i="8"/>
  <c r="K78" i="8" s="1"/>
  <c r="M77" i="8"/>
  <c r="L77" i="8"/>
  <c r="K77" i="8"/>
  <c r="J77" i="8"/>
  <c r="I77" i="8"/>
  <c r="H77" i="8"/>
  <c r="G77" i="8"/>
  <c r="M76" i="8"/>
  <c r="L76" i="8"/>
  <c r="K76" i="8"/>
  <c r="J76" i="8"/>
  <c r="I76" i="8"/>
  <c r="H76" i="8"/>
  <c r="F76" i="8"/>
  <c r="M75" i="8"/>
  <c r="L75" i="8"/>
  <c r="K75" i="8"/>
  <c r="J75" i="8"/>
  <c r="I75" i="8"/>
  <c r="H75" i="8"/>
  <c r="F75" i="8"/>
  <c r="D75" i="8"/>
  <c r="D76" i="8" s="1"/>
  <c r="M74" i="8"/>
  <c r="L74" i="8"/>
  <c r="J74" i="8"/>
  <c r="I74" i="8"/>
  <c r="H74" i="8"/>
  <c r="G74" i="8"/>
  <c r="F74" i="8"/>
  <c r="K74" i="8" s="1"/>
  <c r="M73" i="8"/>
  <c r="L73" i="8"/>
  <c r="J73" i="8"/>
  <c r="I73" i="8"/>
  <c r="H73" i="8"/>
  <c r="G73" i="8"/>
  <c r="F73" i="8"/>
  <c r="K73" i="8" s="1"/>
  <c r="M72" i="8"/>
  <c r="L72" i="8"/>
  <c r="K72" i="8"/>
  <c r="J72" i="8"/>
  <c r="I72" i="8"/>
  <c r="H72" i="8"/>
  <c r="G72" i="8"/>
  <c r="M71" i="8"/>
  <c r="L71" i="8"/>
  <c r="K71" i="8"/>
  <c r="J71" i="8"/>
  <c r="I71" i="8"/>
  <c r="H71" i="8"/>
  <c r="G71" i="8"/>
  <c r="M70" i="8"/>
  <c r="L70" i="8"/>
  <c r="K70" i="8"/>
  <c r="J70" i="8"/>
  <c r="I70" i="8"/>
  <c r="H70" i="8"/>
  <c r="F70" i="8"/>
  <c r="M69" i="8"/>
  <c r="L69" i="8"/>
  <c r="K69" i="8"/>
  <c r="J69" i="8"/>
  <c r="I69" i="8"/>
  <c r="H69" i="8"/>
  <c r="F69" i="8"/>
  <c r="D69" i="8"/>
  <c r="D70" i="8" s="1"/>
  <c r="M68" i="8"/>
  <c r="L68" i="8"/>
  <c r="K68" i="8"/>
  <c r="J68" i="8"/>
  <c r="I68" i="8"/>
  <c r="G68" i="8"/>
  <c r="F68" i="8"/>
  <c r="H68" i="8" s="1"/>
  <c r="M67" i="8"/>
  <c r="L67" i="8"/>
  <c r="J67" i="8"/>
  <c r="I67" i="8"/>
  <c r="H67" i="8"/>
  <c r="G67" i="8"/>
  <c r="F67" i="8"/>
  <c r="K67" i="8" s="1"/>
  <c r="M66" i="8"/>
  <c r="L66" i="8"/>
  <c r="J66" i="8"/>
  <c r="I66" i="8"/>
  <c r="H66" i="8"/>
  <c r="G66" i="8"/>
  <c r="F66" i="8"/>
  <c r="K66" i="8" s="1"/>
  <c r="M65" i="8"/>
  <c r="L65" i="8"/>
  <c r="K65" i="8"/>
  <c r="J65" i="8"/>
  <c r="I65" i="8"/>
  <c r="H65" i="8"/>
  <c r="F65" i="8"/>
  <c r="M64" i="8"/>
  <c r="L64" i="8"/>
  <c r="K64" i="8"/>
  <c r="J64" i="8"/>
  <c r="I64" i="8"/>
  <c r="H64" i="8"/>
  <c r="F64" i="8"/>
  <c r="D64" i="8"/>
  <c r="D65" i="8" s="1"/>
  <c r="M63" i="8"/>
  <c r="L63" i="8"/>
  <c r="K63" i="8"/>
  <c r="J63" i="8"/>
  <c r="I63" i="8"/>
  <c r="G63" i="8"/>
  <c r="F63" i="8"/>
  <c r="H63" i="8" s="1"/>
  <c r="M62" i="8"/>
  <c r="L62" i="8"/>
  <c r="J62" i="8"/>
  <c r="I62" i="8"/>
  <c r="H62" i="8"/>
  <c r="G62" i="8"/>
  <c r="F62" i="8"/>
  <c r="K62" i="8" s="1"/>
  <c r="M61" i="8"/>
  <c r="L61" i="8"/>
  <c r="J61" i="8"/>
  <c r="I61" i="8"/>
  <c r="H61" i="8"/>
  <c r="G61" i="8"/>
  <c r="F61" i="8"/>
  <c r="K61" i="8" s="1"/>
  <c r="M60" i="8"/>
  <c r="L60" i="8"/>
  <c r="K60" i="8"/>
  <c r="J60" i="8"/>
  <c r="I60" i="8"/>
  <c r="H60" i="8"/>
  <c r="G60" i="8"/>
  <c r="M59" i="8"/>
  <c r="L59" i="8"/>
  <c r="K59" i="8"/>
  <c r="J59" i="8"/>
  <c r="I59" i="8"/>
  <c r="H59" i="8"/>
  <c r="F59" i="8"/>
  <c r="M58" i="8"/>
  <c r="L58" i="8"/>
  <c r="K58" i="8"/>
  <c r="J58" i="8"/>
  <c r="I58" i="8"/>
  <c r="H58" i="8"/>
  <c r="F58" i="8"/>
  <c r="D58" i="8"/>
  <c r="M57" i="8"/>
  <c r="L57" i="8"/>
  <c r="K57" i="8"/>
  <c r="J57" i="8"/>
  <c r="I57" i="8"/>
  <c r="G57" i="8"/>
  <c r="F57" i="8"/>
  <c r="H57" i="8" s="1"/>
  <c r="M56" i="8"/>
  <c r="L56" i="8"/>
  <c r="J56" i="8"/>
  <c r="I56" i="8"/>
  <c r="H56" i="8"/>
  <c r="G56" i="8"/>
  <c r="F56" i="8"/>
  <c r="K56" i="8" s="1"/>
  <c r="M55" i="8"/>
  <c r="L55" i="8"/>
  <c r="J55" i="8"/>
  <c r="I55" i="8"/>
  <c r="H55" i="8"/>
  <c r="G55" i="8"/>
  <c r="F55" i="8"/>
  <c r="K55" i="8" s="1"/>
  <c r="M54" i="8"/>
  <c r="L54" i="8"/>
  <c r="K54" i="8"/>
  <c r="J54" i="8"/>
  <c r="I54" i="8"/>
  <c r="H54" i="8"/>
  <c r="G54" i="8"/>
  <c r="M53" i="8"/>
  <c r="L53" i="8"/>
  <c r="K53" i="8"/>
  <c r="J53" i="8"/>
  <c r="I53" i="8"/>
  <c r="H53" i="8"/>
  <c r="F53" i="8"/>
  <c r="M52" i="8"/>
  <c r="L52" i="8"/>
  <c r="K52" i="8"/>
  <c r="J52" i="8"/>
  <c r="I52" i="8"/>
  <c r="H52" i="8"/>
  <c r="F52" i="8"/>
  <c r="D52" i="8"/>
  <c r="D53" i="8" s="1"/>
  <c r="M51" i="8"/>
  <c r="L51" i="8"/>
  <c r="K51" i="8"/>
  <c r="J51" i="8"/>
  <c r="I51" i="8"/>
  <c r="G51" i="8"/>
  <c r="F51" i="8"/>
  <c r="H51" i="8" s="1"/>
  <c r="M50" i="8"/>
  <c r="L50" i="8"/>
  <c r="J50" i="8"/>
  <c r="I50" i="8"/>
  <c r="H50" i="8"/>
  <c r="G50" i="8"/>
  <c r="F50" i="8"/>
  <c r="K50" i="8" s="1"/>
  <c r="M49" i="8"/>
  <c r="L49" i="8"/>
  <c r="J49" i="8"/>
  <c r="I49" i="8"/>
  <c r="H49" i="8"/>
  <c r="G49" i="8"/>
  <c r="F49" i="8"/>
  <c r="K49" i="8" s="1"/>
  <c r="M48" i="8"/>
  <c r="L48" i="8"/>
  <c r="K48" i="8"/>
  <c r="J48" i="8"/>
  <c r="I48" i="8"/>
  <c r="H48" i="8"/>
  <c r="F48" i="8"/>
  <c r="M47" i="8"/>
  <c r="L47" i="8"/>
  <c r="K47" i="8"/>
  <c r="J47" i="8"/>
  <c r="I47" i="8"/>
  <c r="H47" i="8"/>
  <c r="F47" i="8"/>
  <c r="D47" i="8"/>
  <c r="D48" i="8" s="1"/>
  <c r="M46" i="8"/>
  <c r="L46" i="8"/>
  <c r="K46" i="8"/>
  <c r="J46" i="8"/>
  <c r="I46" i="8"/>
  <c r="G46" i="8"/>
  <c r="F46" i="8"/>
  <c r="H46" i="8" s="1"/>
  <c r="M45" i="8"/>
  <c r="L45" i="8"/>
  <c r="J45" i="8"/>
  <c r="I45" i="8"/>
  <c r="H45" i="8"/>
  <c r="G45" i="8"/>
  <c r="F45" i="8"/>
  <c r="K45" i="8" s="1"/>
  <c r="M44" i="8"/>
  <c r="L44" i="8"/>
  <c r="J44" i="8"/>
  <c r="I44" i="8"/>
  <c r="H44" i="8"/>
  <c r="G44" i="8"/>
  <c r="F44" i="8"/>
  <c r="K44" i="8" s="1"/>
  <c r="M43" i="8"/>
  <c r="L43" i="8"/>
  <c r="K43" i="8"/>
  <c r="J43" i="8"/>
  <c r="I43" i="8"/>
  <c r="H43" i="8"/>
  <c r="G43" i="8"/>
  <c r="M42" i="8"/>
  <c r="L42" i="8"/>
  <c r="K42" i="8"/>
  <c r="J42" i="8"/>
  <c r="I42" i="8"/>
  <c r="H42" i="8"/>
  <c r="G42" i="8"/>
  <c r="M41" i="8"/>
  <c r="L41" i="8"/>
  <c r="K41" i="8"/>
  <c r="J41" i="8"/>
  <c r="I41" i="8"/>
  <c r="H41" i="8"/>
  <c r="G41" i="8"/>
  <c r="M35" i="8"/>
  <c r="L35" i="8"/>
  <c r="K35" i="8"/>
  <c r="J35" i="8"/>
  <c r="I35" i="8"/>
  <c r="H35" i="8"/>
  <c r="G35" i="8"/>
  <c r="M34" i="8"/>
  <c r="L34" i="8"/>
  <c r="K34" i="8"/>
  <c r="J34" i="8"/>
  <c r="I34" i="8"/>
  <c r="H34" i="8"/>
  <c r="F34" i="8"/>
  <c r="D34" i="8"/>
  <c r="M33" i="8"/>
  <c r="L33" i="8"/>
  <c r="K33" i="8"/>
  <c r="J33" i="8"/>
  <c r="I33" i="8"/>
  <c r="H33" i="8"/>
  <c r="F33" i="8"/>
  <c r="D33" i="8"/>
  <c r="M32" i="8"/>
  <c r="L32" i="8"/>
  <c r="K32" i="8"/>
  <c r="J32" i="8"/>
  <c r="H32" i="8"/>
  <c r="G32" i="8"/>
  <c r="F32" i="8"/>
  <c r="I32" i="8" s="1"/>
  <c r="M31" i="8"/>
  <c r="L31" i="8"/>
  <c r="K31" i="8"/>
  <c r="J31" i="8"/>
  <c r="I31" i="8"/>
  <c r="H31" i="8"/>
  <c r="G31" i="8"/>
  <c r="M30" i="8"/>
  <c r="L30" i="8"/>
  <c r="K30" i="8"/>
  <c r="J30" i="8"/>
  <c r="I30" i="8"/>
  <c r="H30" i="8"/>
  <c r="F30" i="8"/>
  <c r="D30" i="8"/>
  <c r="M29" i="8"/>
  <c r="L29" i="8"/>
  <c r="K29" i="8"/>
  <c r="J29" i="8"/>
  <c r="I29" i="8"/>
  <c r="H29" i="8"/>
  <c r="F29" i="8"/>
  <c r="D29" i="8"/>
  <c r="M28" i="8"/>
  <c r="L28" i="8"/>
  <c r="K28" i="8"/>
  <c r="J28" i="8"/>
  <c r="H28" i="8"/>
  <c r="G28" i="8"/>
  <c r="F28" i="8"/>
  <c r="I28" i="8" s="1"/>
  <c r="M27" i="8"/>
  <c r="L27" i="8"/>
  <c r="K27" i="8"/>
  <c r="J27" i="8"/>
  <c r="I27" i="8"/>
  <c r="H27" i="8"/>
  <c r="G27" i="8"/>
  <c r="M26" i="8"/>
  <c r="L26" i="8"/>
  <c r="K26" i="8"/>
  <c r="J26" i="8"/>
  <c r="I26" i="8"/>
  <c r="H26" i="8"/>
  <c r="G26" i="8"/>
  <c r="M25" i="8"/>
  <c r="L25" i="8"/>
  <c r="K25" i="8"/>
  <c r="J25" i="8"/>
  <c r="I25" i="8"/>
  <c r="H25" i="8"/>
  <c r="G25" i="8"/>
  <c r="M19" i="8"/>
  <c r="L19" i="8"/>
  <c r="K19" i="8"/>
  <c r="J19" i="8"/>
  <c r="I19" i="8"/>
  <c r="H19" i="8"/>
  <c r="G19" i="8"/>
  <c r="M18" i="8"/>
  <c r="L18" i="8"/>
  <c r="K18" i="8"/>
  <c r="J18" i="8"/>
  <c r="I18" i="8"/>
  <c r="H18" i="8"/>
  <c r="F18" i="8"/>
  <c r="G18" i="8" s="1"/>
  <c r="M17" i="8"/>
  <c r="L17" i="8"/>
  <c r="K17" i="8"/>
  <c r="J17" i="8"/>
  <c r="I17" i="8"/>
  <c r="H17" i="8"/>
  <c r="F17" i="8"/>
  <c r="G17" i="8" s="1"/>
  <c r="M16" i="8"/>
  <c r="L16" i="8"/>
  <c r="K16" i="8"/>
  <c r="J16" i="8"/>
  <c r="H16" i="8"/>
  <c r="G16" i="8"/>
  <c r="F16" i="8"/>
  <c r="I16" i="8" s="1"/>
  <c r="M15" i="8"/>
  <c r="L15" i="8"/>
  <c r="K15" i="8"/>
  <c r="J15" i="8"/>
  <c r="I15" i="8"/>
  <c r="H15" i="8"/>
  <c r="G15" i="8"/>
  <c r="M14" i="8"/>
  <c r="L14" i="8"/>
  <c r="K14" i="8"/>
  <c r="J14" i="8"/>
  <c r="I14" i="8"/>
  <c r="H14" i="8"/>
  <c r="F14" i="8"/>
  <c r="G14" i="8" s="1"/>
  <c r="M13" i="8"/>
  <c r="L13" i="8"/>
  <c r="K13" i="8"/>
  <c r="J13" i="8"/>
  <c r="I13" i="8"/>
  <c r="H13" i="8"/>
  <c r="F13" i="8"/>
  <c r="G13" i="8" s="1"/>
  <c r="M12" i="8"/>
  <c r="L12" i="8"/>
  <c r="K12" i="8"/>
  <c r="J12" i="8"/>
  <c r="H12" i="8"/>
  <c r="G12" i="8"/>
  <c r="F12" i="8"/>
  <c r="I12" i="8" s="1"/>
  <c r="M11" i="8"/>
  <c r="L11" i="8"/>
  <c r="K11" i="8"/>
  <c r="J11" i="8"/>
  <c r="I11" i="8"/>
  <c r="H11" i="8"/>
  <c r="G11" i="8"/>
  <c r="M10" i="8"/>
  <c r="L10" i="8"/>
  <c r="K10" i="8"/>
  <c r="J10" i="8"/>
  <c r="I10" i="8"/>
  <c r="H10" i="8"/>
  <c r="G10" i="8"/>
  <c r="M9" i="8"/>
  <c r="L9" i="8"/>
  <c r="K9" i="8"/>
  <c r="J9" i="8"/>
  <c r="I9" i="8"/>
  <c r="H9" i="8"/>
  <c r="G9" i="8"/>
  <c r="G541" i="8" l="1"/>
  <c r="G48" i="8"/>
  <c r="G70" i="8"/>
  <c r="G76" i="8"/>
  <c r="G86" i="8"/>
  <c r="I493" i="8"/>
  <c r="I495" i="8"/>
  <c r="J471" i="8"/>
  <c r="I472" i="8"/>
  <c r="I474" i="8"/>
  <c r="H120" i="8"/>
  <c r="G34" i="8"/>
  <c r="G52" i="8"/>
  <c r="H149" i="8"/>
  <c r="H539" i="8"/>
  <c r="H533" i="8"/>
  <c r="G534" i="8"/>
  <c r="G65" i="8"/>
  <c r="G540" i="8"/>
  <c r="G64" i="8"/>
  <c r="G90" i="8"/>
  <c r="I134" i="8"/>
  <c r="I136" i="8" s="1"/>
  <c r="M134" i="8"/>
  <c r="M136" i="8" s="1"/>
  <c r="L134" i="8"/>
  <c r="L136" i="8" s="1"/>
  <c r="G132" i="8"/>
  <c r="G134" i="8" s="1"/>
  <c r="G136" i="8" s="1"/>
  <c r="L154" i="8"/>
  <c r="L156" i="8" s="1"/>
  <c r="H143" i="8"/>
  <c r="H517" i="8"/>
  <c r="H519" i="8" s="1"/>
  <c r="L20" i="8"/>
  <c r="L22" i="8" s="1"/>
  <c r="G30" i="8"/>
  <c r="G456" i="8"/>
  <c r="G458" i="8" s="1"/>
  <c r="K456" i="8"/>
  <c r="K458" i="8" s="1"/>
  <c r="I456" i="8"/>
  <c r="I458" i="8" s="1"/>
  <c r="M456" i="8"/>
  <c r="M458" i="8" s="1"/>
  <c r="K134" i="8"/>
  <c r="K136" i="8" s="1"/>
  <c r="G476" i="8"/>
  <c r="G478" i="8" s="1"/>
  <c r="K476" i="8"/>
  <c r="K478" i="8" s="1"/>
  <c r="H476" i="8"/>
  <c r="H478" i="8" s="1"/>
  <c r="L476" i="8"/>
  <c r="L478" i="8" s="1"/>
  <c r="H497" i="8"/>
  <c r="H499" i="8" s="1"/>
  <c r="L497" i="8"/>
  <c r="L499" i="8" s="1"/>
  <c r="K517" i="8"/>
  <c r="K519" i="8" s="1"/>
  <c r="H20" i="8"/>
  <c r="H22" i="8" s="1"/>
  <c r="M20" i="8"/>
  <c r="M22" i="8" s="1"/>
  <c r="L36" i="8"/>
  <c r="L38" i="8" s="1"/>
  <c r="G29" i="8"/>
  <c r="K93" i="8"/>
  <c r="K95" i="8" s="1"/>
  <c r="G75" i="8"/>
  <c r="J134" i="8"/>
  <c r="J136" i="8" s="1"/>
  <c r="M36" i="8"/>
  <c r="M38" i="8" s="1"/>
  <c r="J36" i="8"/>
  <c r="J38" i="8" s="1"/>
  <c r="G58" i="8"/>
  <c r="D91" i="8"/>
  <c r="G91" i="8" s="1"/>
  <c r="H129" i="8"/>
  <c r="G152" i="8"/>
  <c r="G154" i="8" s="1"/>
  <c r="G156" i="8" s="1"/>
  <c r="H308" i="8"/>
  <c r="H310" i="8" s="1"/>
  <c r="L308" i="8"/>
  <c r="L310" i="8" s="1"/>
  <c r="J473" i="8"/>
  <c r="M497" i="8"/>
  <c r="M499" i="8" s="1"/>
  <c r="J490" i="8"/>
  <c r="J492" i="8"/>
  <c r="J494" i="8"/>
  <c r="M517" i="8"/>
  <c r="M519" i="8" s="1"/>
  <c r="L517" i="8"/>
  <c r="L519" i="8" s="1"/>
  <c r="G517" i="8"/>
  <c r="G519" i="8" s="1"/>
  <c r="J509" i="8"/>
  <c r="J544" i="8"/>
  <c r="J546" i="8" s="1"/>
  <c r="D535" i="8"/>
  <c r="I20" i="8"/>
  <c r="I22" i="8" s="1"/>
  <c r="H36" i="8"/>
  <c r="H38" i="8" s="1"/>
  <c r="I36" i="8"/>
  <c r="I38" i="8" s="1"/>
  <c r="K20" i="8"/>
  <c r="K22" i="8" s="1"/>
  <c r="K36" i="8"/>
  <c r="K38" i="8" s="1"/>
  <c r="L93" i="8"/>
  <c r="L95" i="8" s="1"/>
  <c r="M93" i="8"/>
  <c r="M95" i="8" s="1"/>
  <c r="I93" i="8"/>
  <c r="I95" i="8" s="1"/>
  <c r="H121" i="8"/>
  <c r="H122" i="8"/>
  <c r="K154" i="8"/>
  <c r="K156" i="8" s="1"/>
  <c r="J154" i="8"/>
  <c r="J156" i="8" s="1"/>
  <c r="I308" i="8"/>
  <c r="I310" i="8" s="1"/>
  <c r="M308" i="8"/>
  <c r="M310" i="8" s="1"/>
  <c r="J308" i="8"/>
  <c r="J310" i="8" s="1"/>
  <c r="J456" i="8"/>
  <c r="J458" i="8" s="1"/>
  <c r="J516" i="8"/>
  <c r="L544" i="8"/>
  <c r="L546" i="8" s="1"/>
  <c r="K544" i="8"/>
  <c r="K546" i="8" s="1"/>
  <c r="G20" i="8"/>
  <c r="G22" i="8" s="1"/>
  <c r="H93" i="8"/>
  <c r="H95" i="8" s="1"/>
  <c r="J20" i="8"/>
  <c r="J22" i="8" s="1"/>
  <c r="J93" i="8"/>
  <c r="J95" i="8" s="1"/>
  <c r="I154" i="8"/>
  <c r="I156" i="8" s="1"/>
  <c r="G69" i="8"/>
  <c r="H456" i="8"/>
  <c r="H458" i="8" s="1"/>
  <c r="L456" i="8"/>
  <c r="L458" i="8" s="1"/>
  <c r="G497" i="8"/>
  <c r="G499" i="8" s="1"/>
  <c r="K497" i="8"/>
  <c r="K499" i="8" s="1"/>
  <c r="I517" i="8"/>
  <c r="I519" i="8" s="1"/>
  <c r="I544" i="8"/>
  <c r="I546" i="8" s="1"/>
  <c r="M544" i="8"/>
  <c r="M546" i="8" s="1"/>
  <c r="D542" i="8"/>
  <c r="G542" i="8" s="1"/>
  <c r="D59" i="8"/>
  <c r="G59" i="8" s="1"/>
  <c r="M154" i="8"/>
  <c r="M156" i="8" s="1"/>
  <c r="G33" i="8"/>
  <c r="G47" i="8"/>
  <c r="G53" i="8"/>
  <c r="G80" i="8"/>
  <c r="D81" i="8"/>
  <c r="G81" i="8" s="1"/>
  <c r="G85" i="8"/>
  <c r="H142" i="8"/>
  <c r="H154" i="8" s="1"/>
  <c r="H156" i="8" s="1"/>
  <c r="G308" i="8"/>
  <c r="G310" i="8" s="1"/>
  <c r="K308" i="8"/>
  <c r="K310" i="8" s="1"/>
  <c r="M476" i="8"/>
  <c r="M478" i="8" s="1"/>
  <c r="I491" i="8"/>
  <c r="H527" i="8"/>
  <c r="H544" i="8" s="1"/>
  <c r="H546" i="8" s="1"/>
  <c r="G528" i="8"/>
  <c r="D529" i="8"/>
  <c r="I497" i="8" l="1"/>
  <c r="I499" i="8" s="1"/>
  <c r="I476" i="8"/>
  <c r="I478" i="8" s="1"/>
  <c r="J476" i="8"/>
  <c r="J478" i="8" s="1"/>
  <c r="G93" i="8"/>
  <c r="G95" i="8" s="1"/>
  <c r="J96" i="8" s="1"/>
  <c r="J459" i="8"/>
  <c r="H134" i="8"/>
  <c r="H136" i="8" s="1"/>
  <c r="J137" i="8" s="1"/>
  <c r="J517" i="8"/>
  <c r="J519" i="8" s="1"/>
  <c r="J520" i="8" s="1"/>
  <c r="J497" i="8"/>
  <c r="J499" i="8" s="1"/>
  <c r="G36" i="8"/>
  <c r="G38" i="8" s="1"/>
  <c r="J39" i="8" s="1"/>
  <c r="D536" i="8"/>
  <c r="G536" i="8" s="1"/>
  <c r="G535" i="8"/>
  <c r="J157" i="8"/>
  <c r="J23" i="8"/>
  <c r="G529" i="8"/>
  <c r="D530" i="8"/>
  <c r="G530" i="8" s="1"/>
  <c r="J311" i="8"/>
  <c r="J500" i="8" l="1"/>
  <c r="J479" i="8"/>
  <c r="G544" i="8"/>
  <c r="G546" i="8" s="1"/>
  <c r="J547" i="8" s="1"/>
</calcChain>
</file>

<file path=xl/sharedStrings.xml><?xml version="1.0" encoding="utf-8"?>
<sst xmlns="http://schemas.openxmlformats.org/spreadsheetml/2006/main" count="659" uniqueCount="299">
  <si>
    <t>BLOC ADMINISTRATION</t>
  </si>
  <si>
    <t>U</t>
  </si>
  <si>
    <t>M2</t>
  </si>
  <si>
    <t>Entre axe A-B</t>
  </si>
  <si>
    <t>Entre axe D-F</t>
  </si>
  <si>
    <t>Entre axe B-D</t>
  </si>
  <si>
    <t>Entre fil 1-2</t>
  </si>
  <si>
    <t>Entre fil 3-4</t>
  </si>
  <si>
    <t>Entre fil 2-3</t>
  </si>
  <si>
    <t>Niveau RDC</t>
  </si>
  <si>
    <t>Niveau ETAGE</t>
  </si>
  <si>
    <t>ML</t>
  </si>
  <si>
    <t>Poteaux</t>
  </si>
  <si>
    <t>Poutres</t>
  </si>
  <si>
    <t>N 5 (25*30)</t>
  </si>
  <si>
    <t>Placard -Infermerie-</t>
  </si>
  <si>
    <t>Placard -Bureau-</t>
  </si>
  <si>
    <t>Paillasse-1</t>
  </si>
  <si>
    <t>Paillasse-2</t>
  </si>
  <si>
    <t>Palier</t>
  </si>
  <si>
    <t>Placard -Salle de priére-</t>
  </si>
  <si>
    <t>Mur d'acrotére</t>
  </si>
  <si>
    <t>Façade Principale</t>
  </si>
  <si>
    <t>nap long</t>
  </si>
  <si>
    <t>nap trans</t>
  </si>
  <si>
    <t>LONGUEURS TOTALES</t>
  </si>
  <si>
    <t>POIDS METRIQUE</t>
  </si>
  <si>
    <t>POIDS PARTIELS</t>
  </si>
  <si>
    <t>POIDS TOTAL EN (KG)</t>
  </si>
  <si>
    <t>P1 25*45</t>
  </si>
  <si>
    <t>Fil</t>
  </si>
  <si>
    <t>Cadre</t>
  </si>
  <si>
    <t>Epingle</t>
  </si>
  <si>
    <t>P2 25*50</t>
  </si>
  <si>
    <t>Entre Fil-1-4</t>
  </si>
  <si>
    <t>Nap verticale</t>
  </si>
  <si>
    <t>Entre Axe-A-F</t>
  </si>
  <si>
    <t>CHAINAGE</t>
  </si>
  <si>
    <t>Chainage inférieur 40*20</t>
  </si>
  <si>
    <t>Axe -A-/-F-</t>
  </si>
  <si>
    <t>fil</t>
  </si>
  <si>
    <t>cadre</t>
  </si>
  <si>
    <t>Etrier</t>
  </si>
  <si>
    <t>Fil -1-/-4-</t>
  </si>
  <si>
    <t>Chainage supérieur 40*20</t>
  </si>
  <si>
    <t>LONGRINES</t>
  </si>
  <si>
    <t>LG -1-(25*50)</t>
  </si>
  <si>
    <t>axe -B-/-C-/-D-</t>
  </si>
  <si>
    <t>Renfort</t>
  </si>
  <si>
    <t>fil-2-</t>
  </si>
  <si>
    <t>fil-3-</t>
  </si>
  <si>
    <t>LG -2-(25*40)</t>
  </si>
  <si>
    <t>axe -B-/-D-</t>
  </si>
  <si>
    <t>axe -C-</t>
  </si>
  <si>
    <t>Entre axe A-D</t>
  </si>
  <si>
    <t>ELEVATION :</t>
  </si>
  <si>
    <t>P1 25*35</t>
  </si>
  <si>
    <t>P2 25*40</t>
  </si>
  <si>
    <t>fil 1/2</t>
  </si>
  <si>
    <t>C1 A N 1-2 (25*40)</t>
  </si>
  <si>
    <t>N 1-3 A C1 (25*40)</t>
  </si>
  <si>
    <t>Nesc (25x40)inf</t>
  </si>
  <si>
    <t>Fil 3</t>
  </si>
  <si>
    <t>C1 A N 3-2 (25*40)</t>
  </si>
  <si>
    <t>Fil 4</t>
  </si>
  <si>
    <t>C1 A N 4-2 (25*40)</t>
  </si>
  <si>
    <t>N 4-3 A C1 (25*40)</t>
  </si>
  <si>
    <t>N 5-1 A N5-3 (25*40)</t>
  </si>
  <si>
    <t>N 6-1 A N6-3 (25*40)</t>
  </si>
  <si>
    <t>BN (25*20)/N6-2</t>
  </si>
  <si>
    <t>N 7-1 A N7-3 (25*40)</t>
  </si>
  <si>
    <t>axe -D- /-F-</t>
  </si>
  <si>
    <t>Dalle pleine (Coupe B-B)</t>
  </si>
  <si>
    <t xml:space="preserve">Fil -4- </t>
  </si>
  <si>
    <t>Napp inferieur</t>
  </si>
  <si>
    <t>Napp superieur</t>
  </si>
  <si>
    <t>Dallettes placard</t>
  </si>
  <si>
    <t>ESCALIERS (Coupe A-A)</t>
  </si>
  <si>
    <t>Niveau Terrasse</t>
  </si>
  <si>
    <t>Nap horizontal</t>
  </si>
  <si>
    <t>Nap long</t>
  </si>
  <si>
    <t>Epeingle</t>
  </si>
  <si>
    <t>Façade Arriére</t>
  </si>
  <si>
    <t>Façade l.droite/gauche</t>
  </si>
  <si>
    <t>Double cloison en brique creux de 8T+8T</t>
  </si>
  <si>
    <t>Simple cloison en agglos de 20cm</t>
  </si>
  <si>
    <t>Simple cloison en agglos de 15cm</t>
  </si>
  <si>
    <t xml:space="preserve">Enduit extérieur au mortier bâtard sur mur et acrotère y compris éléments décoratifs </t>
  </si>
  <si>
    <t xml:space="preserve">Enduit intérieur au mortier de ciment sur murs et plafonds </t>
  </si>
  <si>
    <t xml:space="preserve">Appuis de fenêtres de toutes largeures </t>
  </si>
  <si>
    <t>Faux plafond en Staff lisse</t>
  </si>
  <si>
    <t>Ml</t>
  </si>
  <si>
    <t xml:space="preserve">Revêtement mural en carreaux de faïence </t>
  </si>
  <si>
    <t>Peinture vinylique sur murs et plafonds  intérieurs</t>
  </si>
  <si>
    <t>Peinture glycerophtalique laquée sur  menuiserie en bois</t>
  </si>
  <si>
    <t>Peinture vernis sur menuisere bois</t>
  </si>
  <si>
    <t>M3</t>
  </si>
  <si>
    <t>Béton de propreté</t>
  </si>
  <si>
    <t>KG</t>
  </si>
  <si>
    <t>Enseigne en inox</t>
  </si>
  <si>
    <t xml:space="preserve"> Bordurette de jardinières </t>
  </si>
  <si>
    <t>Bouton poussoir</t>
  </si>
  <si>
    <t xml:space="preserve">Revetement en carrelage exterieur </t>
  </si>
  <si>
    <t>MARCHE EN MARBRE ET CONTRE MARCHE EN CARREAUX COMPACTO</t>
  </si>
  <si>
    <t xml:space="preserve">Revetementdu sol en Granito poli gris ordinaire </t>
  </si>
  <si>
    <t xml:space="preserve">revêtements plastifiés à joints thermo soudés
</t>
  </si>
  <si>
    <t xml:space="preserve">plinthe a gorge </t>
  </si>
  <si>
    <t xml:space="preserve"> Evacuation des déblais ou mise en remblai</t>
  </si>
  <si>
    <t>Apport et mise en place de tout venant compacté</t>
  </si>
  <si>
    <t>Gros béton et béton coffre</t>
  </si>
  <si>
    <t xml:space="preserve"> Maçonnerie de moellons en fondations</t>
  </si>
  <si>
    <t>Arase étanche :</t>
  </si>
  <si>
    <t>Armatures en acier ha pour béton arme pour tous ouvrages en béton</t>
  </si>
  <si>
    <t>Paillasses et dallettes en béton  arme  de toutes épaisseurs</t>
  </si>
  <si>
    <t>Renformis en béton de toutes épaisseurs</t>
  </si>
  <si>
    <t>Regard visitable et non visitable pour évacuation de 40*40</t>
  </si>
  <si>
    <t>Regard visitable et non visitable pour évacuation de 60*60</t>
  </si>
  <si>
    <t xml:space="preserve"> Forme de pente y compris chape de lissage</t>
  </si>
  <si>
    <t xml:space="preserve"> Gorges pour solins</t>
  </si>
  <si>
    <t xml:space="preserve"> Etanchéité des relevés </t>
  </si>
  <si>
    <t>protection mécanique par carreaux de ciment</t>
  </si>
  <si>
    <t>PROTECTION DE RELIEFS D'ETANCHEITE</t>
  </si>
  <si>
    <t>Tableau de protection général</t>
  </si>
  <si>
    <t>Tableau de protection secondaire</t>
  </si>
  <si>
    <t>Boite de distributions étanche</t>
  </si>
  <si>
    <t>Câbles arme u1000r2v de 4x16mm² + t</t>
  </si>
  <si>
    <t>Câbles arme u1000r2v de 4x10mm² + t</t>
  </si>
  <si>
    <t>Câbles arme u1000r2v de 4x6mm² + t</t>
  </si>
  <si>
    <t>Mise à la terre technique</t>
  </si>
  <si>
    <t>Circuit équipotentiel</t>
  </si>
  <si>
    <t>Circuit de foyer lumineux</t>
  </si>
  <si>
    <t>Circuit  de prise de courant</t>
  </si>
  <si>
    <t>Alimentation éclairage extérieurs</t>
  </si>
  <si>
    <t>Interrupteur simple allumage</t>
  </si>
  <si>
    <t>Interrupteur simple allumage étanche</t>
  </si>
  <si>
    <t>Prise de courant étanche</t>
  </si>
  <si>
    <t>Bloc de balisage de sécurité 60 lumens</t>
  </si>
  <si>
    <t>Projecteurs apparent de 100w led</t>
  </si>
  <si>
    <t>ENS</t>
  </si>
  <si>
    <t>Branchement au réseau d’eau public</t>
  </si>
  <si>
    <t>Equipement compteur volumétrique</t>
  </si>
  <si>
    <t>Canalisation en polyéthylène  PEHD tous diamètre pn16</t>
  </si>
  <si>
    <t>Vanne d'arrêt tout diamètre pour canalisation PEHD</t>
  </si>
  <si>
    <t>Evacuation et descentes en pvc des EU/EV tous diamètres</t>
  </si>
  <si>
    <t>Receveur de douche blanc complet</t>
  </si>
  <si>
    <t>Chauffe-eau solaire de 300 litres  de capacité</t>
  </si>
  <si>
    <t>Siphons de sol en inox</t>
  </si>
  <si>
    <t>Tuyauterie en TFG ø 40mm</t>
  </si>
  <si>
    <t>Extincteur a eau pulvérisée de 9 KG</t>
  </si>
  <si>
    <t>Extincteur a co2 de 9 kg</t>
  </si>
  <si>
    <t>1.  Terrassements</t>
  </si>
  <si>
    <t>2.   Travaux en fondations :</t>
  </si>
  <si>
    <t>3.   Béton arme en superstructure et infrastructure</t>
  </si>
  <si>
    <t>7.      Assainissement</t>
  </si>
  <si>
    <t>B.      Etanchéité</t>
  </si>
  <si>
    <t>1-MENUISERIE BOIS</t>
  </si>
  <si>
    <t>2-MENUISERIE ALUMINIUM</t>
  </si>
  <si>
    <t>3-MENUISERIE METALLIQUE</t>
  </si>
  <si>
    <t>F.      Electricité - lustrerie</t>
  </si>
  <si>
    <t>Branchement au réseau extérieur- Bipolaire y compris cable armé, Boite de coupure étanche et Coffret de compteur</t>
  </si>
  <si>
    <t>2- ARMOIRES ET TABLEAUX   BASSE TENSION</t>
  </si>
  <si>
    <t>1- ALIMENTATION</t>
  </si>
  <si>
    <t>3- CABLAGE DES CIRCUIT DES FOYERS ET PRISES</t>
  </si>
  <si>
    <t>5- LUSTRERIE</t>
  </si>
  <si>
    <t>G.      Plomberie - sanitaire</t>
  </si>
  <si>
    <t>1- INSTALATION PLOMBERIE</t>
  </si>
  <si>
    <t>Coffret  en pvc avec collecteur tous départs</t>
  </si>
  <si>
    <t xml:space="preserve">                                   </t>
  </si>
  <si>
    <t>Prix n°</t>
  </si>
  <si>
    <t>Désignations des ouvrages</t>
  </si>
  <si>
    <t>Prix unitaires (Hors taxes) en Dhs</t>
  </si>
  <si>
    <t>Prix total (Hors taxes) En Dhs</t>
  </si>
  <si>
    <t>Fouilles en pleine masse  dans tous terrains y compris rocher  avec évacuation à la décharge publique</t>
  </si>
  <si>
    <t>Fouilles en rigoles en tranchées ou en trous dans tous terrains avec évacuation à la décharge publique</t>
  </si>
  <si>
    <t>Dallage et forme en béton de 10 a 13  cm  d'epaisseur y/c aciers #t8 et hérissonage</t>
  </si>
  <si>
    <t>Interrupteur double  allumage</t>
  </si>
  <si>
    <t>Hublot étanche</t>
  </si>
  <si>
    <t>Canalisation en polypropylène réticule PER ou PPR tous diamètre pn16</t>
  </si>
  <si>
    <t>Vanne d'arrêt tout diamètre pour PER pn16</t>
  </si>
  <si>
    <t>A .      GROS OEUVRES</t>
  </si>
  <si>
    <t>4.   Maçonnerie en élévation</t>
  </si>
  <si>
    <t>5.   E n d u i t s</t>
  </si>
  <si>
    <t>6.   Divers</t>
  </si>
  <si>
    <t>Béton pour béton arme pour tous ouvrages en fondation</t>
  </si>
  <si>
    <t>D.      Revêtement</t>
  </si>
  <si>
    <t>4-MENUISERIE EN INOX</t>
  </si>
  <si>
    <t>4- APPAREILLAGE</t>
  </si>
  <si>
    <t>E.      Menuiserie bois- aluminium et métallique</t>
  </si>
  <si>
    <t>2- Canalisations principales</t>
  </si>
  <si>
    <t>3-  EVACUATION  EV - EU</t>
  </si>
  <si>
    <t>4- APPAREIL SANITAIRE ET ACCESSOIRES</t>
  </si>
  <si>
    <t>5-     Protection incendie-détection incendie</t>
  </si>
  <si>
    <t>H.      Peinture</t>
  </si>
  <si>
    <t xml:space="preserve"> I. AMENAGEMENTS EXTERIEURS </t>
  </si>
  <si>
    <t>TOTAL GROS OEUVRES</t>
  </si>
  <si>
    <t>TOTAL Etanchéité</t>
  </si>
  <si>
    <t>TOTAL Revêtement</t>
  </si>
  <si>
    <t>TOTAL Menuiserie bois- aluminium et métallique</t>
  </si>
  <si>
    <t xml:space="preserve"> TOTAL Electricité - lustrerie </t>
  </si>
  <si>
    <t>TOTAL Plomberie - sanitaire</t>
  </si>
  <si>
    <t>TOTAL  Peinture</t>
  </si>
  <si>
    <t xml:space="preserve">TOTAL AMENAGEMENTS EXTERIEURS </t>
  </si>
  <si>
    <t>Armatures en acier ha pour béton armé en élevation</t>
  </si>
  <si>
    <t xml:space="preserve">Peinure vinylique sur murs exterieurs </t>
  </si>
  <si>
    <t>Faux plafonds en staff lisse avec motif decoratif</t>
  </si>
  <si>
    <t>Faux plafonds en Armstrong y/c bande lisse</t>
  </si>
  <si>
    <t>Enduit  en plâtre coupe feu sur mur interieur</t>
  </si>
  <si>
    <t xml:space="preserve">Faux plafonds en plâtre coupe feu </t>
  </si>
  <si>
    <t xml:space="preserve"> TOTAL FAUX PLAFONDS</t>
  </si>
  <si>
    <t>C.   FAUX PLAFONDS</t>
  </si>
  <si>
    <t>Corniche ou joint creux en plâtre de différent largeur</t>
  </si>
  <si>
    <t>Revêtement du sol en carreaux compacto  y/c bande décoratif</t>
  </si>
  <si>
    <t>Plinthe en carreaux compacto</t>
  </si>
  <si>
    <t xml:space="preserve">Plinthes  en carrelage exterieur  </t>
  </si>
  <si>
    <t>Revêtement du sol en carreaux REV SOL</t>
  </si>
  <si>
    <t>Peinture glycerophtalique laquée sur ferronerie y/c traitement antirouille</t>
  </si>
  <si>
    <t>Ouverture des trous de plantations Arbres et Palmiers</t>
  </si>
  <si>
    <t> Nettoyage général et mise à niveau du sol</t>
  </si>
  <si>
    <t>Plaques de signalisation en inox</t>
  </si>
  <si>
    <t>bandes décoratives en beton sur façades</t>
  </si>
  <si>
    <t>W.C. à l'anglaise</t>
  </si>
  <si>
    <t>Lavabo vasque</t>
  </si>
  <si>
    <t>lavabo sur colonne</t>
  </si>
  <si>
    <t>mirroir</t>
  </si>
  <si>
    <t>Porte papier hygiénique</t>
  </si>
  <si>
    <t>Porte serviette</t>
  </si>
  <si>
    <t>Porte Savon</t>
  </si>
  <si>
    <t xml:space="preserve"> Applique murale </t>
  </si>
  <si>
    <t>Equipement de niche pour bouteilles de gaz</t>
  </si>
  <si>
    <t>Rampe de bouteille de gaz de 35 kg</t>
  </si>
  <si>
    <t>Conduite cuivre pour gaz</t>
  </si>
  <si>
    <t>Filtre à gaz</t>
  </si>
  <si>
    <t>Vanne à gaz  tout diamètre</t>
  </si>
  <si>
    <t>Vanne de coupure d'urgence</t>
  </si>
  <si>
    <t>Détendeur à gaz</t>
  </si>
  <si>
    <t>Câbles arme u1000r2v de 4x50mm² + t (GROUPE ELECTROGENE)</t>
  </si>
  <si>
    <t>6-GAZ PROPANE</t>
  </si>
  <si>
    <t>Branchement au reseau assainissement extérieur-</t>
  </si>
  <si>
    <t>Canalisation en PVC série i type assainissement diamètre 250mm</t>
  </si>
  <si>
    <t xml:space="preserve">Fosse septique de 8m3 </t>
  </si>
  <si>
    <t xml:space="preserve">Etanchéité bicouche  </t>
  </si>
  <si>
    <t>collecteur de distrubution</t>
  </si>
  <si>
    <t>Réservation pour réseau téléphonique,  informatique</t>
  </si>
  <si>
    <t>Réservation et  alimentation électrique et protection des splits</t>
  </si>
  <si>
    <t xml:space="preserve">Panel LED carré de (60x60) cm 40w </t>
  </si>
  <si>
    <t>APPLIQUE PLAFONNIER LED</t>
  </si>
  <si>
    <t>CAISSON D’EXTRACTION/SOUFFLAGE AIR NEUF VMC</t>
  </si>
  <si>
    <t>Débit 900 m3/h</t>
  </si>
  <si>
    <t>Débit 600m3/h</t>
  </si>
  <si>
    <t>Débit 450m3/h</t>
  </si>
  <si>
    <t>GRILLE D’EXTRACTION/SOUFLAGE Débit 900 m3/h</t>
  </si>
  <si>
    <t>GAINE CIRCULAIRE EN TOLE D’ACIER GALVANISEE CALORIFUGEE EN LAINE DE VERRE ARMEE (POUR AMENEE D’AIR NEUF VERS VENTILO-CONVECTEURS) diamètre 200 MM</t>
  </si>
  <si>
    <t>Habillage des encadrement des porte en bois acajou</t>
  </si>
  <si>
    <t>Porte placards en bois acajou y/c  etagères en bois massif</t>
  </si>
  <si>
    <t>plinthe en Granito poli ordinaire</t>
  </si>
  <si>
    <t>Central et  Tableau d'alarme incendie type 2b 2 boucles</t>
  </si>
  <si>
    <t>Bloc autonome d'alarmes sonores type SA</t>
  </si>
  <si>
    <t>Détecteur optique de fumée</t>
  </si>
  <si>
    <t xml:space="preserve">Déclencheur manuel (bris de glace) </t>
  </si>
  <si>
    <t>CABLAGE TBT DE L'ENSEMBLE DU SYSTÈME Y COMPRIS CONDUITES</t>
  </si>
  <si>
    <t>Câbles arme u1000r2v de 4x35mm² + t</t>
  </si>
  <si>
    <t xml:space="preserve">Poste triphasé
</t>
  </si>
  <si>
    <t xml:space="preserve"> Applique murale étanche 
</t>
  </si>
  <si>
    <t>Quantité</t>
  </si>
  <si>
    <t>6-Système de détection incendie y/ c tout sujétion</t>
  </si>
  <si>
    <t xml:space="preserve">7-Ventilation </t>
  </si>
  <si>
    <t>8-CLIMATISATION</t>
  </si>
  <si>
    <t xml:space="preserve">OBJET : TRAVAUX DE CONSTRUCTION D'UN LABORATOIRE DE SANTE PUBLIQUE A LA DELEGATION DE LA SANTE A LA PROVINCE DE OUARZAZATE
</t>
  </si>
  <si>
    <t xml:space="preserve">Fenêtre et châssis en aluminium </t>
  </si>
  <si>
    <t>Porte en bois acajou</t>
  </si>
  <si>
    <t xml:space="preserve">Porte en aluminium </t>
  </si>
  <si>
    <t xml:space="preserve">Baie vitree en alluminium </t>
  </si>
  <si>
    <t xml:space="preserve">Stor vertical en alluminium </t>
  </si>
  <si>
    <t>Porte métallique et ou / avec verre arme</t>
  </si>
  <si>
    <t>Grille de protection</t>
  </si>
  <si>
    <t>Porte blinde coupe feu 1/2H certifiees</t>
  </si>
  <si>
    <t xml:space="preserve"> TOLE PERFOREE :claustra métallique fini et découpage en laser</t>
  </si>
  <si>
    <t>Gardes corps en inox H=0,90m</t>
  </si>
  <si>
    <t>Main courante en inox</t>
  </si>
  <si>
    <t>Mate de drapeau en Inox</t>
  </si>
  <si>
    <t>Mise en œuvre terre végétale et formation des butes</t>
  </si>
  <si>
    <t xml:space="preserve"> Mise en œuvre du fumier </t>
  </si>
  <si>
    <t>Prise de courant 16A+T</t>
  </si>
  <si>
    <t xml:space="preserve">IMPLANTATION  Des arbres </t>
  </si>
  <si>
    <t>Mur de cloture  avec grille métallique</t>
  </si>
  <si>
    <t xml:space="preserve">Revêtement du sol  en carreaux ceramique anti-dérapant </t>
  </si>
  <si>
    <t>GARGOUILEE AVEC CRAPAUDINE :</t>
  </si>
  <si>
    <t>Poste robinet incendie armoire (ria) DN 25/30</t>
  </si>
  <si>
    <t>Béton armé pour élevation</t>
  </si>
  <si>
    <t xml:space="preserve"> détecteur de fuite gaz propane et eléctrovanne </t>
  </si>
  <si>
    <t>TOTAL H.T </t>
  </si>
  <si>
    <t>TOTAL T.T.C </t>
  </si>
  <si>
    <t>MONTANT T.V.A (20%)</t>
  </si>
  <si>
    <t>Plancher en hourdis y compris  béton et aciers de 15+5 A7</t>
  </si>
  <si>
    <t>simples Cloisons en briques creux de 8 trous (ép10cm )</t>
  </si>
  <si>
    <t>t14cu Φ 8/10</t>
  </si>
  <si>
    <t>t14cu Φ16/18</t>
  </si>
  <si>
    <t>BORDEREAU DES PRIX DETAIL ESTIMATIF</t>
  </si>
  <si>
    <t xml:space="preserve">Appel d’offres ouvert  national sur offres des prix N° 09/2026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</si>
</sst>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[$€-1]_-;\-* #,##0.00\ [$€-1]_-;_-* &quot;-&quot;??\ [$€-1]_-"/>
    <numFmt numFmtId="167" formatCode="_-* #,##0.0\ [$€-1]_-;\-* #,##0.0\ [$€-1]_-;_-* &quot;-&quot;??\ [$€-1]_-"/>
    <numFmt numFmtId="168" formatCode="0.000"/>
    <numFmt numFmtId="169" formatCode="_-* #,##0.00\ _F_-;\-* #,##0.00\ _F_-;_-* &quot;-&quot;??\ _F_-;_-@_-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u/>
      <sz val="16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3" tint="-0.249977111117893"/>
      <name val="Times New Roman"/>
      <family val="1"/>
    </font>
    <font>
      <b/>
      <sz val="14"/>
      <name val="Times New Roman"/>
      <family val="1"/>
    </font>
    <font>
      <i/>
      <u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8.5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9"/>
      <name val="Times New Roman"/>
      <family val="1"/>
    </font>
    <font>
      <b/>
      <u/>
      <sz val="10.5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sz val="8"/>
      <color theme="1"/>
      <name val="Times New Roman"/>
      <family val="1"/>
    </font>
    <font>
      <b/>
      <u/>
      <sz val="9"/>
      <name val="Times New Roman"/>
      <family val="1"/>
    </font>
    <font>
      <b/>
      <sz val="14"/>
      <name val="Cambria"/>
      <family val="1"/>
    </font>
    <font>
      <b/>
      <sz val="11"/>
      <name val="Arial"/>
      <family val="2"/>
    </font>
    <font>
      <b/>
      <sz val="9"/>
      <color rgb="FF000000"/>
      <name val="Times New Roman"/>
      <family val="1"/>
    </font>
    <font>
      <sz val="13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56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auto="1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DashDotDot">
        <color auto="1"/>
      </left>
      <right/>
      <top style="mediumDashDotDot">
        <color auto="1"/>
      </top>
      <bottom style="mediumDashDotDot">
        <color auto="1"/>
      </bottom>
      <diagonal/>
    </border>
    <border>
      <left/>
      <right/>
      <top style="mediumDashDotDot">
        <color auto="1"/>
      </top>
      <bottom style="mediumDashDotDot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mediumDashDotDot">
        <color rgb="FF000000"/>
      </right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/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</borders>
  <cellStyleXfs count="66">
    <xf numFmtId="0" fontId="0" fillId="0" borderId="0"/>
    <xf numFmtId="164" fontId="1" fillId="0" borderId="0" applyFont="0" applyFill="0" applyBorder="0" applyAlignment="0" applyProtection="0"/>
    <xf numFmtId="166" fontId="2" fillId="0" borderId="0"/>
    <xf numFmtId="166" fontId="2" fillId="0" borderId="0"/>
    <xf numFmtId="167" fontId="2" fillId="0" borderId="0"/>
    <xf numFmtId="166" fontId="1" fillId="0" borderId="0"/>
    <xf numFmtId="165" fontId="1" fillId="0" borderId="0"/>
    <xf numFmtId="0" fontId="1" fillId="0" borderId="0"/>
    <xf numFmtId="166" fontId="1" fillId="0" borderId="0"/>
    <xf numFmtId="167" fontId="2" fillId="0" borderId="0"/>
    <xf numFmtId="167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1" fillId="0" borderId="0"/>
    <xf numFmtId="167" fontId="2" fillId="0" borderId="0"/>
    <xf numFmtId="164" fontId="17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/>
    <xf numFmtId="167" fontId="1" fillId="0" borderId="0"/>
    <xf numFmtId="167" fontId="2" fillId="6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6" fontId="1" fillId="0" borderId="0"/>
    <xf numFmtId="166" fontId="2" fillId="0" borderId="0" applyFont="0" applyFill="0" applyBorder="0" applyAlignment="0" applyProtection="0"/>
    <xf numFmtId="166" fontId="1" fillId="0" borderId="0"/>
    <xf numFmtId="166" fontId="2" fillId="0" borderId="0"/>
    <xf numFmtId="166" fontId="1" fillId="0" borderId="0"/>
    <xf numFmtId="166" fontId="1" fillId="0" borderId="0"/>
    <xf numFmtId="166" fontId="2" fillId="0" borderId="0"/>
    <xf numFmtId="166" fontId="2" fillId="0" borderId="0"/>
    <xf numFmtId="168" fontId="2" fillId="0" borderId="0"/>
    <xf numFmtId="166" fontId="2" fillId="0" borderId="0"/>
    <xf numFmtId="166" fontId="1" fillId="0" borderId="0"/>
    <xf numFmtId="164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5" fillId="0" borderId="0"/>
  </cellStyleXfs>
  <cellXfs count="235">
    <xf numFmtId="0" fontId="0" fillId="0" borderId="0" xfId="0"/>
    <xf numFmtId="0" fontId="8" fillId="0" borderId="4" xfId="5" applyNumberFormat="1" applyFont="1" applyBorder="1" applyAlignment="1">
      <alignment horizontal="left" vertical="center"/>
    </xf>
    <xf numFmtId="0" fontId="7" fillId="0" borderId="5" xfId="5" applyNumberFormat="1" applyFont="1" applyBorder="1" applyAlignment="1">
      <alignment horizontal="left"/>
    </xf>
    <xf numFmtId="0" fontId="7" fillId="0" borderId="5" xfId="5" applyNumberFormat="1" applyFont="1" applyBorder="1" applyAlignment="1">
      <alignment horizontal="left" vertical="center"/>
    </xf>
    <xf numFmtId="2" fontId="7" fillId="0" borderId="6" xfId="5" applyNumberFormat="1" applyFont="1" applyBorder="1" applyAlignment="1">
      <alignment horizontal="left" vertical="center"/>
    </xf>
    <xf numFmtId="0" fontId="7" fillId="0" borderId="7" xfId="5" applyNumberFormat="1" applyFont="1" applyBorder="1" applyAlignment="1">
      <alignment horizontal="left"/>
    </xf>
    <xf numFmtId="0" fontId="7" fillId="0" borderId="6" xfId="5" applyNumberFormat="1" applyFont="1" applyBorder="1" applyAlignment="1">
      <alignment horizontal="left"/>
    </xf>
    <xf numFmtId="0" fontId="7" fillId="0" borderId="8" xfId="5" applyNumberFormat="1" applyFont="1" applyBorder="1" applyAlignment="1">
      <alignment horizontal="left"/>
    </xf>
    <xf numFmtId="0" fontId="1" fillId="0" borderId="0" xfId="5" applyNumberFormat="1" applyAlignment="1">
      <alignment horizontal="left"/>
    </xf>
    <xf numFmtId="0" fontId="8" fillId="3" borderId="4" xfId="5" applyNumberFormat="1" applyFont="1" applyFill="1" applyBorder="1" applyAlignment="1">
      <alignment horizontal="center" vertical="center"/>
    </xf>
    <xf numFmtId="0" fontId="7" fillId="0" borderId="5" xfId="5" applyNumberFormat="1" applyFont="1" applyBorder="1"/>
    <xf numFmtId="0" fontId="7" fillId="0" borderId="5" xfId="5" applyNumberFormat="1" applyFont="1" applyBorder="1" applyAlignment="1">
      <alignment horizontal="center" vertical="center"/>
    </xf>
    <xf numFmtId="2" fontId="7" fillId="0" borderId="6" xfId="5" applyNumberFormat="1" applyFont="1" applyBorder="1" applyAlignment="1">
      <alignment horizontal="center" vertical="center"/>
    </xf>
    <xf numFmtId="0" fontId="7" fillId="0" borderId="7" xfId="5" applyNumberFormat="1" applyFont="1" applyBorder="1" applyAlignment="1">
      <alignment horizontal="center"/>
    </xf>
    <xf numFmtId="0" fontId="7" fillId="0" borderId="5" xfId="5" applyNumberFormat="1" applyFont="1" applyBorder="1" applyAlignment="1">
      <alignment horizontal="center"/>
    </xf>
    <xf numFmtId="0" fontId="7" fillId="0" borderId="6" xfId="5" applyNumberFormat="1" applyFont="1" applyBorder="1" applyAlignment="1">
      <alignment horizontal="center"/>
    </xf>
    <xf numFmtId="0" fontId="7" fillId="0" borderId="9" xfId="5" applyNumberFormat="1" applyFont="1" applyBorder="1" applyAlignment="1">
      <alignment horizontal="center"/>
    </xf>
    <xf numFmtId="0" fontId="1" fillId="0" borderId="0" xfId="5" applyNumberFormat="1"/>
    <xf numFmtId="0" fontId="10" fillId="0" borderId="4" xfId="5" applyNumberFormat="1" applyFont="1" applyBorder="1" applyAlignment="1">
      <alignment horizontal="left"/>
    </xf>
    <xf numFmtId="2" fontId="7" fillId="0" borderId="7" xfId="5" applyNumberFormat="1" applyFont="1" applyBorder="1" applyAlignment="1">
      <alignment horizontal="center"/>
    </xf>
    <xf numFmtId="2" fontId="7" fillId="0" borderId="5" xfId="5" applyNumberFormat="1" applyFont="1" applyBorder="1" applyAlignment="1">
      <alignment horizontal="center"/>
    </xf>
    <xf numFmtId="2" fontId="7" fillId="0" borderId="8" xfId="5" applyNumberFormat="1" applyFont="1" applyBorder="1" applyAlignment="1">
      <alignment horizontal="center"/>
    </xf>
    <xf numFmtId="0" fontId="7" fillId="0" borderId="4" xfId="5" applyNumberFormat="1" applyFont="1" applyBorder="1" applyAlignment="1">
      <alignment horizontal="center"/>
    </xf>
    <xf numFmtId="0" fontId="11" fillId="0" borderId="4" xfId="5" applyNumberFormat="1" applyFont="1" applyBorder="1" applyAlignment="1">
      <alignment horizontal="left"/>
    </xf>
    <xf numFmtId="0" fontId="8" fillId="0" borderId="4" xfId="5" applyNumberFormat="1" applyFont="1" applyBorder="1" applyAlignment="1">
      <alignment horizontal="left"/>
    </xf>
    <xf numFmtId="2" fontId="9" fillId="4" borderId="10" xfId="5" applyNumberFormat="1" applyFont="1" applyFill="1" applyBorder="1"/>
    <xf numFmtId="0" fontId="9" fillId="4" borderId="12" xfId="5" applyNumberFormat="1" applyFont="1" applyFill="1" applyBorder="1"/>
    <xf numFmtId="0" fontId="9" fillId="4" borderId="11" xfId="5" applyNumberFormat="1" applyFont="1" applyFill="1" applyBorder="1"/>
    <xf numFmtId="168" fontId="9" fillId="4" borderId="11" xfId="5" applyNumberFormat="1" applyFont="1" applyFill="1" applyBorder="1"/>
    <xf numFmtId="0" fontId="9" fillId="4" borderId="13" xfId="5" applyNumberFormat="1" applyFont="1" applyFill="1" applyBorder="1"/>
    <xf numFmtId="2" fontId="9" fillId="4" borderId="14" xfId="5" applyNumberFormat="1" applyFont="1" applyFill="1" applyBorder="1"/>
    <xf numFmtId="2" fontId="9" fillId="4" borderId="15" xfId="5" applyNumberFormat="1" applyFont="1" applyFill="1" applyBorder="1"/>
    <xf numFmtId="2" fontId="9" fillId="4" borderId="16" xfId="5" applyNumberFormat="1" applyFont="1" applyFill="1" applyBorder="1"/>
    <xf numFmtId="164" fontId="12" fillId="4" borderId="20" xfId="1" applyFont="1" applyFill="1" applyBorder="1" applyAlignment="1">
      <alignment vertical="center"/>
    </xf>
    <xf numFmtId="164" fontId="12" fillId="4" borderId="1" xfId="1" applyFont="1" applyFill="1" applyBorder="1" applyAlignment="1">
      <alignment vertical="center"/>
    </xf>
    <xf numFmtId="164" fontId="12" fillId="4" borderId="2" xfId="1" applyFont="1" applyFill="1" applyBorder="1" applyAlignment="1">
      <alignment vertical="center"/>
    </xf>
    <xf numFmtId="0" fontId="7" fillId="0" borderId="4" xfId="5" applyNumberFormat="1" applyFont="1" applyBorder="1"/>
    <xf numFmtId="2" fontId="9" fillId="4" borderId="21" xfId="5" applyNumberFormat="1" applyFont="1" applyFill="1" applyBorder="1"/>
    <xf numFmtId="0" fontId="13" fillId="0" borderId="4" xfId="5" applyNumberFormat="1" applyFont="1" applyBorder="1" applyAlignment="1">
      <alignment horizontal="left"/>
    </xf>
    <xf numFmtId="0" fontId="14" fillId="0" borderId="4" xfId="5" applyNumberFormat="1" applyFont="1" applyBorder="1" applyAlignment="1">
      <alignment horizontal="center"/>
    </xf>
    <xf numFmtId="0" fontId="6" fillId="0" borderId="0" xfId="5" applyNumberFormat="1" applyFont="1" applyAlignment="1">
      <alignment horizontal="center" vertical="center"/>
    </xf>
    <xf numFmtId="164" fontId="12" fillId="0" borderId="0" xfId="1" applyFont="1" applyAlignment="1">
      <alignment horizontal="center" vertical="center"/>
    </xf>
    <xf numFmtId="164" fontId="12" fillId="0" borderId="0" xfId="1" applyFont="1" applyAlignment="1">
      <alignment vertical="center"/>
    </xf>
    <xf numFmtId="0" fontId="8" fillId="3" borderId="4" xfId="5" applyNumberFormat="1" applyFont="1" applyFill="1" applyBorder="1" applyAlignment="1">
      <alignment horizontal="center" vertical="center" wrapText="1"/>
    </xf>
    <xf numFmtId="0" fontId="7" fillId="0" borderId="5" xfId="5" applyNumberFormat="1" applyFont="1" applyBorder="1" applyAlignment="1">
      <alignment wrapText="1"/>
    </xf>
    <xf numFmtId="0" fontId="7" fillId="0" borderId="5" xfId="5" applyNumberFormat="1" applyFont="1" applyBorder="1" applyAlignment="1">
      <alignment horizontal="center" vertical="center" wrapText="1"/>
    </xf>
    <xf numFmtId="2" fontId="7" fillId="0" borderId="6" xfId="5" applyNumberFormat="1" applyFont="1" applyBorder="1" applyAlignment="1">
      <alignment horizontal="center" vertical="center" wrapText="1"/>
    </xf>
    <xf numFmtId="0" fontId="7" fillId="0" borderId="7" xfId="5" applyNumberFormat="1" applyFont="1" applyBorder="1" applyAlignment="1">
      <alignment horizontal="center" wrapText="1"/>
    </xf>
    <xf numFmtId="0" fontId="7" fillId="0" borderId="5" xfId="5" applyNumberFormat="1" applyFont="1" applyBorder="1" applyAlignment="1">
      <alignment horizontal="center" wrapText="1"/>
    </xf>
    <xf numFmtId="0" fontId="7" fillId="0" borderId="6" xfId="5" applyNumberFormat="1" applyFont="1" applyBorder="1" applyAlignment="1">
      <alignment horizontal="center" wrapText="1"/>
    </xf>
    <xf numFmtId="0" fontId="7" fillId="0" borderId="9" xfId="5" applyNumberFormat="1" applyFont="1" applyBorder="1" applyAlignment="1">
      <alignment horizontal="center" wrapText="1"/>
    </xf>
    <xf numFmtId="0" fontId="1" fillId="0" borderId="0" xfId="5" applyNumberFormat="1" applyAlignment="1">
      <alignment wrapText="1"/>
    </xf>
    <xf numFmtId="0" fontId="10" fillId="2" borderId="4" xfId="5" applyNumberFormat="1" applyFont="1" applyFill="1" applyBorder="1" applyAlignment="1">
      <alignment horizontal="left" wrapText="1"/>
    </xf>
    <xf numFmtId="0" fontId="7" fillId="0" borderId="8" xfId="5" applyNumberFormat="1" applyFont="1" applyBorder="1" applyAlignment="1">
      <alignment horizontal="center" wrapText="1"/>
    </xf>
    <xf numFmtId="0" fontId="10" fillId="0" borderId="4" xfId="5" applyNumberFormat="1" applyFont="1" applyBorder="1" applyAlignment="1">
      <alignment horizontal="left" wrapText="1"/>
    </xf>
    <xf numFmtId="2" fontId="7" fillId="0" borderId="7" xfId="5" applyNumberFormat="1" applyFont="1" applyBorder="1" applyAlignment="1">
      <alignment horizontal="center" wrapText="1"/>
    </xf>
    <xf numFmtId="2" fontId="7" fillId="0" borderId="5" xfId="5" applyNumberFormat="1" applyFont="1" applyBorder="1" applyAlignment="1">
      <alignment horizontal="center" wrapText="1"/>
    </xf>
    <xf numFmtId="2" fontId="7" fillId="0" borderId="8" xfId="5" applyNumberFormat="1" applyFont="1" applyBorder="1" applyAlignment="1">
      <alignment horizontal="center" wrapText="1"/>
    </xf>
    <xf numFmtId="0" fontId="7" fillId="0" borderId="4" xfId="5" applyNumberFormat="1" applyFont="1" applyBorder="1" applyAlignment="1">
      <alignment horizontal="center" wrapText="1"/>
    </xf>
    <xf numFmtId="0" fontId="7" fillId="0" borderId="4" xfId="5" applyNumberFormat="1" applyFont="1" applyBorder="1" applyAlignment="1">
      <alignment wrapText="1"/>
    </xf>
    <xf numFmtId="2" fontId="9" fillId="4" borderId="10" xfId="5" applyNumberFormat="1" applyFont="1" applyFill="1" applyBorder="1" applyAlignment="1">
      <alignment wrapText="1"/>
    </xf>
    <xf numFmtId="2" fontId="9" fillId="4" borderId="21" xfId="5" applyNumberFormat="1" applyFont="1" applyFill="1" applyBorder="1" applyAlignment="1">
      <alignment wrapText="1"/>
    </xf>
    <xf numFmtId="0" fontId="9" fillId="4" borderId="12" xfId="5" applyNumberFormat="1" applyFont="1" applyFill="1" applyBorder="1" applyAlignment="1">
      <alignment wrapText="1"/>
    </xf>
    <xf numFmtId="0" fontId="9" fillId="4" borderId="11" xfId="5" applyNumberFormat="1" applyFont="1" applyFill="1" applyBorder="1" applyAlignment="1">
      <alignment wrapText="1"/>
    </xf>
    <xf numFmtId="168" fontId="9" fillId="4" borderId="11" xfId="5" applyNumberFormat="1" applyFont="1" applyFill="1" applyBorder="1" applyAlignment="1">
      <alignment wrapText="1"/>
    </xf>
    <xf numFmtId="0" fontId="9" fillId="4" borderId="13" xfId="5" applyNumberFormat="1" applyFont="1" applyFill="1" applyBorder="1" applyAlignment="1">
      <alignment wrapText="1"/>
    </xf>
    <xf numFmtId="2" fontId="9" fillId="4" borderId="14" xfId="5" applyNumberFormat="1" applyFont="1" applyFill="1" applyBorder="1" applyAlignment="1">
      <alignment wrapText="1"/>
    </xf>
    <xf numFmtId="2" fontId="9" fillId="4" borderId="15" xfId="5" applyNumberFormat="1" applyFont="1" applyFill="1" applyBorder="1" applyAlignment="1">
      <alignment wrapText="1"/>
    </xf>
    <xf numFmtId="2" fontId="9" fillId="4" borderId="16" xfId="5" applyNumberFormat="1" applyFont="1" applyFill="1" applyBorder="1" applyAlignment="1">
      <alignment wrapText="1"/>
    </xf>
    <xf numFmtId="164" fontId="12" fillId="4" borderId="20" xfId="1" applyFont="1" applyFill="1" applyBorder="1" applyAlignment="1">
      <alignment vertical="center" wrapText="1"/>
    </xf>
    <xf numFmtId="164" fontId="12" fillId="4" borderId="1" xfId="1" applyFont="1" applyFill="1" applyBorder="1" applyAlignment="1">
      <alignment vertical="center" wrapText="1"/>
    </xf>
    <xf numFmtId="164" fontId="12" fillId="4" borderId="2" xfId="1" applyFont="1" applyFill="1" applyBorder="1" applyAlignment="1">
      <alignment vertical="center" wrapText="1"/>
    </xf>
    <xf numFmtId="0" fontId="10" fillId="2" borderId="4" xfId="5" applyNumberFormat="1" applyFont="1" applyFill="1" applyBorder="1" applyAlignment="1">
      <alignment horizontal="left"/>
    </xf>
    <xf numFmtId="0" fontId="7" fillId="0" borderId="8" xfId="5" applyNumberFormat="1" applyFont="1" applyBorder="1" applyAlignment="1">
      <alignment horizontal="center"/>
    </xf>
    <xf numFmtId="0" fontId="15" fillId="0" borderId="4" xfId="5" applyNumberFormat="1" applyFont="1" applyBorder="1" applyAlignment="1">
      <alignment horizontal="left"/>
    </xf>
    <xf numFmtId="0" fontId="16" fillId="3" borderId="4" xfId="5" applyNumberFormat="1" applyFont="1" applyFill="1" applyBorder="1" applyAlignment="1">
      <alignment horizontal="left"/>
    </xf>
    <xf numFmtId="0" fontId="13" fillId="0" borderId="4" xfId="5" applyNumberFormat="1" applyFont="1" applyBorder="1" applyAlignment="1">
      <alignment horizontal="center"/>
    </xf>
    <xf numFmtId="0" fontId="7" fillId="0" borderId="22" xfId="5" applyNumberFormat="1" applyFont="1" applyBorder="1"/>
    <xf numFmtId="0" fontId="7" fillId="0" borderId="22" xfId="5" applyNumberFormat="1" applyFont="1" applyBorder="1" applyAlignment="1">
      <alignment horizontal="center" vertical="center"/>
    </xf>
    <xf numFmtId="2" fontId="7" fillId="0" borderId="23" xfId="5" applyNumberFormat="1" applyFont="1" applyBorder="1" applyAlignment="1">
      <alignment horizontal="center" vertical="center"/>
    </xf>
    <xf numFmtId="0" fontId="7" fillId="0" borderId="24" xfId="5" applyNumberFormat="1" applyFont="1" applyBorder="1" applyAlignment="1">
      <alignment horizontal="center"/>
    </xf>
    <xf numFmtId="0" fontId="7" fillId="0" borderId="22" xfId="5" applyNumberFormat="1" applyFont="1" applyBorder="1" applyAlignment="1">
      <alignment horizontal="center"/>
    </xf>
    <xf numFmtId="0" fontId="7" fillId="0" borderId="23" xfId="5" applyNumberFormat="1" applyFont="1" applyBorder="1" applyAlignment="1">
      <alignment horizontal="center"/>
    </xf>
    <xf numFmtId="0" fontId="7" fillId="0" borderId="25" xfId="5" applyNumberFormat="1" applyFont="1" applyBorder="1" applyAlignment="1">
      <alignment horizontal="center"/>
    </xf>
    <xf numFmtId="2" fontId="7" fillId="0" borderId="9" xfId="5" applyNumberFormat="1" applyFont="1" applyBorder="1" applyAlignment="1">
      <alignment horizontal="center"/>
    </xf>
    <xf numFmtId="0" fontId="16" fillId="0" borderId="4" xfId="5" applyNumberFormat="1" applyFont="1" applyBorder="1" applyAlignment="1">
      <alignment horizontal="left"/>
    </xf>
    <xf numFmtId="0" fontId="7" fillId="0" borderId="26" xfId="5" applyNumberFormat="1" applyFont="1" applyBorder="1" applyAlignment="1">
      <alignment horizontal="center"/>
    </xf>
    <xf numFmtId="0" fontId="7" fillId="0" borderId="5" xfId="8" applyNumberFormat="1" applyFont="1" applyBorder="1"/>
    <xf numFmtId="0" fontId="7" fillId="0" borderId="5" xfId="8" applyNumberFormat="1" applyFont="1" applyBorder="1" applyAlignment="1">
      <alignment horizontal="center" vertical="center"/>
    </xf>
    <xf numFmtId="2" fontId="7" fillId="0" borderId="6" xfId="8" applyNumberFormat="1" applyFont="1" applyBorder="1" applyAlignment="1">
      <alignment horizontal="center" vertical="center"/>
    </xf>
    <xf numFmtId="0" fontId="7" fillId="0" borderId="7" xfId="8" applyNumberFormat="1" applyFont="1" applyBorder="1" applyAlignment="1">
      <alignment horizontal="center"/>
    </xf>
    <xf numFmtId="0" fontId="7" fillId="0" borderId="5" xfId="8" applyNumberFormat="1" applyFont="1" applyBorder="1" applyAlignment="1">
      <alignment horizontal="center"/>
    </xf>
    <xf numFmtId="0" fontId="7" fillId="0" borderId="6" xfId="8" applyNumberFormat="1" applyFont="1" applyBorder="1" applyAlignment="1">
      <alignment horizontal="center"/>
    </xf>
    <xf numFmtId="0" fontId="7" fillId="0" borderId="9" xfId="8" applyNumberFormat="1" applyFont="1" applyBorder="1" applyAlignment="1">
      <alignment horizontal="center"/>
    </xf>
    <xf numFmtId="0" fontId="1" fillId="0" borderId="0" xfId="8" applyNumberFormat="1"/>
    <xf numFmtId="2" fontId="7" fillId="0" borderId="7" xfId="8" applyNumberFormat="1" applyFont="1" applyBorder="1" applyAlignment="1">
      <alignment horizontal="center"/>
    </xf>
    <xf numFmtId="2" fontId="7" fillId="0" borderId="5" xfId="8" applyNumberFormat="1" applyFont="1" applyBorder="1" applyAlignment="1">
      <alignment horizontal="center"/>
    </xf>
    <xf numFmtId="2" fontId="7" fillId="0" borderId="8" xfId="8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0" xfId="8" applyNumberFormat="1" applyFont="1"/>
    <xf numFmtId="0" fontId="11" fillId="0" borderId="4" xfId="0" applyFont="1" applyBorder="1" applyAlignment="1">
      <alignment horizontal="left"/>
    </xf>
    <xf numFmtId="0" fontId="7" fillId="0" borderId="4" xfId="0" applyFont="1" applyBorder="1" applyAlignment="1">
      <alignment horizontal="right"/>
    </xf>
    <xf numFmtId="2" fontId="9" fillId="4" borderId="10" xfId="8" applyNumberFormat="1" applyFont="1" applyFill="1" applyBorder="1"/>
    <xf numFmtId="2" fontId="9" fillId="4" borderId="21" xfId="8" applyNumberFormat="1" applyFont="1" applyFill="1" applyBorder="1"/>
    <xf numFmtId="0" fontId="9" fillId="4" borderId="12" xfId="8" applyNumberFormat="1" applyFont="1" applyFill="1" applyBorder="1"/>
    <xf numFmtId="0" fontId="9" fillId="4" borderId="11" xfId="8" applyNumberFormat="1" applyFont="1" applyFill="1" applyBorder="1"/>
    <xf numFmtId="168" fontId="9" fillId="4" borderId="11" xfId="8" applyNumberFormat="1" applyFont="1" applyFill="1" applyBorder="1"/>
    <xf numFmtId="0" fontId="9" fillId="4" borderId="13" xfId="8" applyNumberFormat="1" applyFont="1" applyFill="1" applyBorder="1"/>
    <xf numFmtId="2" fontId="9" fillId="4" borderId="14" xfId="8" applyNumberFormat="1" applyFont="1" applyFill="1" applyBorder="1"/>
    <xf numFmtId="2" fontId="9" fillId="4" borderId="15" xfId="8" applyNumberFormat="1" applyFont="1" applyFill="1" applyBorder="1"/>
    <xf numFmtId="2" fontId="9" fillId="4" borderId="16" xfId="8" applyNumberFormat="1" applyFont="1" applyFill="1" applyBorder="1"/>
    <xf numFmtId="0" fontId="7" fillId="0" borderId="4" xfId="8" applyNumberFormat="1" applyFont="1" applyBorder="1" applyAlignment="1">
      <alignment horizontal="right"/>
    </xf>
    <xf numFmtId="166" fontId="1" fillId="0" borderId="0" xfId="8"/>
    <xf numFmtId="0" fontId="0" fillId="5" borderId="0" xfId="0" applyFill="1"/>
    <xf numFmtId="0" fontId="26" fillId="0" borderId="33" xfId="0" applyFont="1" applyBorder="1" applyAlignment="1">
      <alignment horizontal="left" vertical="center" wrapText="1"/>
    </xf>
    <xf numFmtId="9" fontId="29" fillId="5" borderId="33" xfId="62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3" fillId="0" borderId="37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9" fillId="5" borderId="44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29" fillId="5" borderId="33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2" fontId="20" fillId="0" borderId="33" xfId="0" applyNumberFormat="1" applyFont="1" applyBorder="1" applyAlignment="1">
      <alignment horizontal="center" vertical="center" wrapText="1"/>
    </xf>
    <xf numFmtId="2" fontId="30" fillId="5" borderId="33" xfId="0" applyNumberFormat="1" applyFont="1" applyFill="1" applyBorder="1" applyAlignment="1">
      <alignment horizontal="center" vertical="center" shrinkToFit="1"/>
    </xf>
    <xf numFmtId="4" fontId="20" fillId="0" borderId="33" xfId="0" applyNumberFormat="1" applyFont="1" applyBorder="1" applyAlignment="1">
      <alignment horizontal="center" vertical="center" wrapText="1"/>
    </xf>
    <xf numFmtId="1" fontId="20" fillId="0" borderId="33" xfId="0" applyNumberFormat="1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top" wrapText="1"/>
    </xf>
    <xf numFmtId="1" fontId="20" fillId="0" borderId="33" xfId="0" applyNumberFormat="1" applyFont="1" applyBorder="1" applyAlignment="1">
      <alignment horizontal="center" vertical="top" wrapText="1"/>
    </xf>
    <xf numFmtId="1" fontId="20" fillId="0" borderId="0" xfId="0" applyNumberFormat="1" applyFont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4" fillId="8" borderId="0" xfId="0" applyFont="1" applyFill="1" applyAlignment="1">
      <alignment horizontal="left" vertical="top"/>
    </xf>
    <xf numFmtId="2" fontId="28" fillId="0" borderId="40" xfId="0" applyNumberFormat="1" applyFont="1" applyBorder="1" applyAlignment="1">
      <alignment horizontal="center" wrapText="1"/>
    </xf>
    <xf numFmtId="0" fontId="3" fillId="9" borderId="33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left" vertical="top"/>
    </xf>
    <xf numFmtId="2" fontId="30" fillId="10" borderId="33" xfId="0" applyNumberFormat="1" applyFont="1" applyFill="1" applyBorder="1" applyAlignment="1">
      <alignment horizontal="center" vertical="center" shrinkToFit="1"/>
    </xf>
    <xf numFmtId="0" fontId="22" fillId="10" borderId="35" xfId="0" applyFont="1" applyFill="1" applyBorder="1" applyAlignment="1">
      <alignment horizontal="center" vertical="center" wrapText="1"/>
    </xf>
    <xf numFmtId="0" fontId="21" fillId="10" borderId="35" xfId="0" applyFont="1" applyFill="1" applyBorder="1" applyAlignment="1">
      <alignment horizontal="left" vertical="center" wrapText="1" indent="10"/>
    </xf>
    <xf numFmtId="0" fontId="4" fillId="10" borderId="35" xfId="0" applyFont="1" applyFill="1" applyBorder="1" applyAlignment="1">
      <alignment horizontal="center" vertical="center" wrapText="1"/>
    </xf>
    <xf numFmtId="0" fontId="22" fillId="10" borderId="36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top" wrapText="1"/>
    </xf>
    <xf numFmtId="0" fontId="4" fillId="10" borderId="46" xfId="0" applyFont="1" applyFill="1" applyBorder="1" applyAlignment="1">
      <alignment horizontal="center" vertical="top" wrapText="1"/>
    </xf>
    <xf numFmtId="0" fontId="23" fillId="5" borderId="3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6" fillId="5" borderId="33" xfId="0" applyFont="1" applyFill="1" applyBorder="1" applyAlignment="1">
      <alignment horizontal="left" vertical="center" wrapText="1"/>
    </xf>
    <xf numFmtId="0" fontId="31" fillId="5" borderId="11" xfId="0" applyFont="1" applyFill="1" applyBorder="1" applyAlignment="1">
      <alignment horizontal="center" vertical="center"/>
    </xf>
    <xf numFmtId="0" fontId="32" fillId="5" borderId="11" xfId="0" applyFont="1" applyFill="1" applyBorder="1" applyAlignment="1">
      <alignment horizontal="center" vertical="center"/>
    </xf>
    <xf numFmtId="2" fontId="32" fillId="5" borderId="11" xfId="1" applyNumberFormat="1" applyFont="1" applyFill="1" applyBorder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wrapText="1"/>
    </xf>
    <xf numFmtId="0" fontId="21" fillId="0" borderId="3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1" fontId="23" fillId="0" borderId="33" xfId="0" applyNumberFormat="1" applyFont="1" applyBorder="1" applyAlignment="1">
      <alignment horizontal="center" vertical="center" wrapText="1"/>
    </xf>
    <xf numFmtId="0" fontId="23" fillId="0" borderId="44" xfId="0" applyFont="1" applyBorder="1" applyAlignment="1">
      <alignment horizontal="left" vertical="center" wrapText="1"/>
    </xf>
    <xf numFmtId="2" fontId="30" fillId="10" borderId="44" xfId="0" applyNumberFormat="1" applyFont="1" applyFill="1" applyBorder="1" applyAlignment="1">
      <alignment horizontal="center" vertical="center" shrinkToFit="1"/>
    </xf>
    <xf numFmtId="0" fontId="26" fillId="0" borderId="47" xfId="0" applyFont="1" applyBorder="1" applyAlignment="1">
      <alignment horizontal="left" vertical="center" wrapText="1"/>
    </xf>
    <xf numFmtId="2" fontId="30" fillId="5" borderId="49" xfId="0" applyNumberFormat="1" applyFont="1" applyFill="1" applyBorder="1" applyAlignment="1">
      <alignment horizontal="center" vertical="center" shrinkToFit="1"/>
    </xf>
    <xf numFmtId="0" fontId="34" fillId="0" borderId="33" xfId="0" applyFont="1" applyBorder="1" applyAlignment="1">
      <alignment horizontal="center" vertical="center" wrapText="1"/>
    </xf>
    <xf numFmtId="2" fontId="21" fillId="5" borderId="33" xfId="0" applyNumberFormat="1" applyFont="1" applyFill="1" applyBorder="1" applyAlignment="1">
      <alignment horizontal="center" vertical="center" shrinkToFit="1"/>
    </xf>
    <xf numFmtId="2" fontId="33" fillId="0" borderId="11" xfId="0" applyNumberFormat="1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left" vertical="center" wrapText="1"/>
    </xf>
    <xf numFmtId="2" fontId="21" fillId="0" borderId="33" xfId="0" applyNumberFormat="1" applyFont="1" applyBorder="1" applyAlignment="1">
      <alignment horizontal="center" vertical="center" shrinkToFit="1"/>
    </xf>
    <xf numFmtId="2" fontId="30" fillId="0" borderId="33" xfId="0" applyNumberFormat="1" applyFont="1" applyBorder="1" applyAlignment="1">
      <alignment horizontal="center" vertical="center" shrinkToFit="1"/>
    </xf>
    <xf numFmtId="0" fontId="26" fillId="0" borderId="33" xfId="0" applyFont="1" applyBorder="1" applyAlignment="1">
      <alignment horizontal="left" vertical="top" wrapText="1"/>
    </xf>
    <xf numFmtId="0" fontId="23" fillId="0" borderId="48" xfId="0" applyFont="1" applyBorder="1" applyAlignment="1">
      <alignment horizontal="center" vertical="center" wrapText="1"/>
    </xf>
    <xf numFmtId="0" fontId="36" fillId="0" borderId="0" xfId="0" applyFont="1"/>
    <xf numFmtId="0" fontId="36" fillId="0" borderId="34" xfId="0" applyFont="1" applyBorder="1"/>
    <xf numFmtId="2" fontId="20" fillId="0" borderId="44" xfId="0" applyNumberFormat="1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center" wrapText="1"/>
    </xf>
    <xf numFmtId="4" fontId="20" fillId="0" borderId="44" xfId="0" applyNumberFormat="1" applyFont="1" applyBorder="1" applyAlignment="1">
      <alignment horizontal="center" vertical="center" wrapText="1"/>
    </xf>
    <xf numFmtId="4" fontId="20" fillId="11" borderId="44" xfId="0" applyNumberFormat="1" applyFont="1" applyFill="1" applyBorder="1" applyAlignment="1">
      <alignment horizontal="center" vertical="center" wrapText="1"/>
    </xf>
    <xf numFmtId="1" fontId="20" fillId="0" borderId="44" xfId="0" applyNumberFormat="1" applyFont="1" applyBorder="1" applyAlignment="1">
      <alignment horizontal="center" vertical="center" wrapText="1"/>
    </xf>
    <xf numFmtId="2" fontId="20" fillId="0" borderId="51" xfId="0" applyNumberFormat="1" applyFont="1" applyBorder="1" applyAlignment="1">
      <alignment horizontal="center" vertical="center" wrapText="1"/>
    </xf>
    <xf numFmtId="4" fontId="20" fillId="0" borderId="51" xfId="0" applyNumberFormat="1" applyFont="1" applyBorder="1" applyAlignment="1">
      <alignment horizontal="center" vertical="center" wrapText="1"/>
    </xf>
    <xf numFmtId="4" fontId="20" fillId="11" borderId="33" xfId="0" applyNumberFormat="1" applyFont="1" applyFill="1" applyBorder="1" applyAlignment="1">
      <alignment horizontal="center" vertical="center" wrapText="1"/>
    </xf>
    <xf numFmtId="2" fontId="38" fillId="11" borderId="44" xfId="0" applyNumberFormat="1" applyFont="1" applyFill="1" applyBorder="1" applyAlignment="1">
      <alignment horizontal="center" vertical="center" shrinkToFit="1"/>
    </xf>
    <xf numFmtId="1" fontId="20" fillId="11" borderId="44" xfId="0" applyNumberFormat="1" applyFont="1" applyFill="1" applyBorder="1" applyAlignment="1">
      <alignment horizontal="center" vertical="center" wrapText="1"/>
    </xf>
    <xf numFmtId="2" fontId="39" fillId="0" borderId="11" xfId="0" applyNumberFormat="1" applyFont="1" applyBorder="1" applyAlignment="1">
      <alignment horizontal="center"/>
    </xf>
    <xf numFmtId="2" fontId="38" fillId="11" borderId="33" xfId="0" applyNumberFormat="1" applyFont="1" applyFill="1" applyBorder="1" applyAlignment="1">
      <alignment horizontal="center" vertical="center" shrinkToFit="1"/>
    </xf>
    <xf numFmtId="2" fontId="38" fillId="0" borderId="44" xfId="0" applyNumberFormat="1" applyFont="1" applyBorder="1" applyAlignment="1">
      <alignment horizontal="center" vertical="center" shrinkToFit="1"/>
    </xf>
    <xf numFmtId="0" fontId="9" fillId="10" borderId="50" xfId="0" applyFont="1" applyFill="1" applyBorder="1" applyAlignment="1">
      <alignment horizontal="left" vertical="center" wrapText="1"/>
    </xf>
    <xf numFmtId="0" fontId="26" fillId="10" borderId="51" xfId="0" applyFont="1" applyFill="1" applyBorder="1" applyAlignment="1">
      <alignment horizontal="left" vertical="center" wrapText="1"/>
    </xf>
    <xf numFmtId="0" fontId="26" fillId="10" borderId="52" xfId="0" applyFont="1" applyFill="1" applyBorder="1" applyAlignment="1">
      <alignment horizontal="left" vertical="center" wrapText="1"/>
    </xf>
    <xf numFmtId="0" fontId="9" fillId="10" borderId="47" xfId="0" applyFont="1" applyFill="1" applyBorder="1" applyAlignment="1">
      <alignment horizontal="left" vertical="center" wrapText="1"/>
    </xf>
    <xf numFmtId="0" fontId="9" fillId="10" borderId="48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left" vertical="center" wrapText="1"/>
    </xf>
    <xf numFmtId="0" fontId="26" fillId="10" borderId="48" xfId="0" applyFont="1" applyFill="1" applyBorder="1" applyAlignment="1">
      <alignment horizontal="left" vertical="center" wrapText="1"/>
    </xf>
    <xf numFmtId="0" fontId="26" fillId="10" borderId="49" xfId="0" applyFont="1" applyFill="1" applyBorder="1" applyAlignment="1">
      <alignment horizontal="left" vertical="center" wrapText="1"/>
    </xf>
    <xf numFmtId="0" fontId="37" fillId="11" borderId="0" xfId="0" applyFont="1" applyFill="1" applyAlignment="1">
      <alignment horizontal="left" wrapText="1"/>
    </xf>
    <xf numFmtId="0" fontId="27" fillId="0" borderId="41" xfId="0" applyFont="1" applyBorder="1" applyAlignment="1">
      <alignment horizontal="center" vertical="top" wrapText="1"/>
    </xf>
    <xf numFmtId="0" fontId="27" fillId="0" borderId="42" xfId="0" applyFont="1" applyBorder="1" applyAlignment="1">
      <alignment horizontal="center" vertical="top" wrapText="1"/>
    </xf>
    <xf numFmtId="0" fontId="27" fillId="0" borderId="43" xfId="0" applyFont="1" applyBorder="1" applyAlignment="1">
      <alignment horizontal="center" vertical="top" wrapText="1"/>
    </xf>
    <xf numFmtId="0" fontId="36" fillId="0" borderId="54" xfId="0" applyFon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justify" wrapText="1"/>
    </xf>
    <xf numFmtId="0" fontId="12" fillId="0" borderId="39" xfId="0" applyFont="1" applyBorder="1" applyAlignment="1">
      <alignment horizontal="center" vertical="justify" wrapText="1"/>
    </xf>
    <xf numFmtId="0" fontId="12" fillId="0" borderId="53" xfId="0" applyFont="1" applyBorder="1" applyAlignment="1">
      <alignment horizontal="center" vertical="justify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4" borderId="17" xfId="5" applyNumberFormat="1" applyFont="1" applyFill="1" applyBorder="1" applyAlignment="1">
      <alignment horizontal="center" vertical="center"/>
    </xf>
    <xf numFmtId="0" fontId="6" fillId="4" borderId="18" xfId="5" applyNumberFormat="1" applyFont="1" applyFill="1" applyBorder="1" applyAlignment="1">
      <alignment horizontal="center" vertical="center"/>
    </xf>
    <xf numFmtId="0" fontId="6" fillId="4" borderId="19" xfId="5" applyNumberFormat="1" applyFont="1" applyFill="1" applyBorder="1" applyAlignment="1">
      <alignment horizontal="center" vertical="center"/>
    </xf>
    <xf numFmtId="0" fontId="6" fillId="4" borderId="30" xfId="5" applyNumberFormat="1" applyFont="1" applyFill="1" applyBorder="1" applyAlignment="1">
      <alignment horizontal="center"/>
    </xf>
    <xf numFmtId="0" fontId="6" fillId="4" borderId="31" xfId="5" applyNumberFormat="1" applyFont="1" applyFill="1" applyBorder="1" applyAlignment="1">
      <alignment horizontal="center"/>
    </xf>
    <xf numFmtId="0" fontId="6" fillId="4" borderId="32" xfId="5" applyNumberFormat="1" applyFont="1" applyFill="1" applyBorder="1" applyAlignment="1">
      <alignment horizontal="center"/>
    </xf>
    <xf numFmtId="0" fontId="6" fillId="4" borderId="28" xfId="5" applyNumberFormat="1" applyFont="1" applyFill="1" applyBorder="1" applyAlignment="1">
      <alignment horizontal="center"/>
    </xf>
    <xf numFmtId="0" fontId="6" fillId="4" borderId="27" xfId="5" applyNumberFormat="1" applyFont="1" applyFill="1" applyBorder="1" applyAlignment="1">
      <alignment horizontal="center"/>
    </xf>
    <xf numFmtId="0" fontId="6" fillId="4" borderId="29" xfId="5" applyNumberFormat="1" applyFont="1" applyFill="1" applyBorder="1" applyAlignment="1">
      <alignment horizontal="center"/>
    </xf>
    <xf numFmtId="0" fontId="6" fillId="4" borderId="30" xfId="5" applyNumberFormat="1" applyFont="1" applyFill="1" applyBorder="1" applyAlignment="1">
      <alignment horizontal="center" wrapText="1"/>
    </xf>
    <xf numFmtId="0" fontId="6" fillId="4" borderId="31" xfId="5" applyNumberFormat="1" applyFont="1" applyFill="1" applyBorder="1" applyAlignment="1">
      <alignment horizontal="center" wrapText="1"/>
    </xf>
    <xf numFmtId="0" fontId="6" fillId="4" borderId="32" xfId="5" applyNumberFormat="1" applyFont="1" applyFill="1" applyBorder="1" applyAlignment="1">
      <alignment horizontal="center" wrapText="1"/>
    </xf>
    <xf numFmtId="0" fontId="6" fillId="4" borderId="28" xfId="5" applyNumberFormat="1" applyFont="1" applyFill="1" applyBorder="1" applyAlignment="1">
      <alignment horizontal="center" wrapText="1"/>
    </xf>
    <xf numFmtId="0" fontId="6" fillId="4" borderId="27" xfId="5" applyNumberFormat="1" applyFont="1" applyFill="1" applyBorder="1" applyAlignment="1">
      <alignment horizontal="center" wrapText="1"/>
    </xf>
    <xf numFmtId="0" fontId="6" fillId="4" borderId="29" xfId="5" applyNumberFormat="1" applyFont="1" applyFill="1" applyBorder="1" applyAlignment="1">
      <alignment horizontal="center" wrapText="1"/>
    </xf>
    <xf numFmtId="0" fontId="6" fillId="4" borderId="17" xfId="5" applyNumberFormat="1" applyFont="1" applyFill="1" applyBorder="1" applyAlignment="1">
      <alignment horizontal="center" vertical="center" wrapText="1"/>
    </xf>
    <xf numFmtId="0" fontId="6" fillId="4" borderId="18" xfId="5" applyNumberFormat="1" applyFont="1" applyFill="1" applyBorder="1" applyAlignment="1">
      <alignment horizontal="center" vertical="center" wrapText="1"/>
    </xf>
    <xf numFmtId="0" fontId="6" fillId="4" borderId="19" xfId="5" applyNumberFormat="1" applyFont="1" applyFill="1" applyBorder="1" applyAlignment="1">
      <alignment horizontal="center" vertical="center" wrapText="1"/>
    </xf>
    <xf numFmtId="0" fontId="6" fillId="4" borderId="28" xfId="8" applyNumberFormat="1" applyFont="1" applyFill="1" applyBorder="1" applyAlignment="1">
      <alignment horizontal="center"/>
    </xf>
    <xf numFmtId="0" fontId="6" fillId="4" borderId="27" xfId="8" applyNumberFormat="1" applyFont="1" applyFill="1" applyBorder="1" applyAlignment="1">
      <alignment horizontal="center"/>
    </xf>
    <xf numFmtId="0" fontId="6" fillId="4" borderId="29" xfId="8" applyNumberFormat="1" applyFont="1" applyFill="1" applyBorder="1" applyAlignment="1">
      <alignment horizontal="center"/>
    </xf>
    <xf numFmtId="0" fontId="6" fillId="4" borderId="17" xfId="8" applyNumberFormat="1" applyFont="1" applyFill="1" applyBorder="1" applyAlignment="1">
      <alignment horizontal="center" vertical="center"/>
    </xf>
    <xf numFmtId="0" fontId="6" fillId="4" borderId="18" xfId="8" applyNumberFormat="1" applyFont="1" applyFill="1" applyBorder="1" applyAlignment="1">
      <alignment horizontal="center" vertical="center"/>
    </xf>
    <xf numFmtId="0" fontId="6" fillId="4" borderId="19" xfId="8" applyNumberFormat="1" applyFont="1" applyFill="1" applyBorder="1" applyAlignment="1">
      <alignment horizontal="center" vertical="center"/>
    </xf>
    <xf numFmtId="0" fontId="6" fillId="4" borderId="30" xfId="8" applyNumberFormat="1" applyFont="1" applyFill="1" applyBorder="1" applyAlignment="1">
      <alignment horizontal="center"/>
    </xf>
    <xf numFmtId="0" fontId="6" fillId="4" borderId="31" xfId="8" applyNumberFormat="1" applyFont="1" applyFill="1" applyBorder="1" applyAlignment="1">
      <alignment horizontal="center"/>
    </xf>
    <xf numFmtId="0" fontId="6" fillId="4" borderId="32" xfId="8" applyNumberFormat="1" applyFont="1" applyFill="1" applyBorder="1" applyAlignment="1">
      <alignment horizontal="center"/>
    </xf>
  </cellXfs>
  <cellStyles count="66">
    <cellStyle name="Comma 2" xfId="42" xr:uid="{00000000-0005-0000-0000-000000000000}"/>
    <cellStyle name="Comma 3" xfId="58" xr:uid="{00000000-0005-0000-0000-000001000000}"/>
    <cellStyle name="Comma 4" xfId="56" xr:uid="{00000000-0005-0000-0000-000002000000}"/>
    <cellStyle name="Euro" xfId="20" xr:uid="{00000000-0005-0000-0000-000003000000}"/>
    <cellStyle name="Euro 2" xfId="41" xr:uid="{00000000-0005-0000-0000-000004000000}"/>
    <cellStyle name="Milliers" xfId="1" builtinId="3"/>
    <cellStyle name="Milliers 2" xfId="16" xr:uid="{00000000-0005-0000-0000-000006000000}"/>
    <cellStyle name="Milliers 2 2" xfId="12" xr:uid="{00000000-0005-0000-0000-000007000000}"/>
    <cellStyle name="Milliers 2 2 2 2" xfId="29" xr:uid="{00000000-0005-0000-0000-000008000000}"/>
    <cellStyle name="Milliers 2 3" xfId="60" xr:uid="{00000000-0005-0000-0000-000009000000}"/>
    <cellStyle name="Milliers 2 4" xfId="64" xr:uid="{00000000-0005-0000-0000-00000A000000}"/>
    <cellStyle name="Milliers 3" xfId="15" xr:uid="{00000000-0005-0000-0000-00000B000000}"/>
    <cellStyle name="Milliers 3 2" xfId="40" xr:uid="{00000000-0005-0000-0000-00000C000000}"/>
    <cellStyle name="Milliers 3 3" xfId="39" xr:uid="{00000000-0005-0000-0000-00000D000000}"/>
    <cellStyle name="Milliers 3 4" xfId="21" xr:uid="{00000000-0005-0000-0000-00000E000000}"/>
    <cellStyle name="Milliers 3 5" xfId="54" xr:uid="{00000000-0005-0000-0000-00000F000000}"/>
    <cellStyle name="Milliers 3 6" xfId="59" xr:uid="{00000000-0005-0000-0000-000010000000}"/>
    <cellStyle name="Milliers 4" xfId="11" xr:uid="{00000000-0005-0000-0000-000011000000}"/>
    <cellStyle name="Milliers 5" xfId="22" xr:uid="{00000000-0005-0000-0000-000012000000}"/>
    <cellStyle name="Milliers 6" xfId="46" xr:uid="{00000000-0005-0000-0000-000013000000}"/>
    <cellStyle name="Milliers 7" xfId="63" xr:uid="{00000000-0005-0000-0000-000014000000}"/>
    <cellStyle name="Monétaire 2" xfId="55" xr:uid="{00000000-0005-0000-0000-000015000000}"/>
    <cellStyle name="Normal" xfId="0" builtinId="0"/>
    <cellStyle name="Normal 10" xfId="30" xr:uid="{00000000-0005-0000-0000-000017000000}"/>
    <cellStyle name="Normal 10 2" xfId="31" xr:uid="{00000000-0005-0000-0000-000018000000}"/>
    <cellStyle name="Normal 10 2 2" xfId="45" xr:uid="{00000000-0005-0000-0000-000019000000}"/>
    <cellStyle name="Normal 11" xfId="32" xr:uid="{00000000-0005-0000-0000-00001A000000}"/>
    <cellStyle name="Normal 11 2" xfId="6" xr:uid="{00000000-0005-0000-0000-00001B000000}"/>
    <cellStyle name="Normal 12" xfId="33" xr:uid="{00000000-0005-0000-0000-00001C000000}"/>
    <cellStyle name="Normal 13" xfId="50" xr:uid="{00000000-0005-0000-0000-00001D000000}"/>
    <cellStyle name="Normal 13 2" xfId="52" xr:uid="{00000000-0005-0000-0000-00001E000000}"/>
    <cellStyle name="Normal 14" xfId="57" xr:uid="{00000000-0005-0000-0000-00001F000000}"/>
    <cellStyle name="Normal 15" xfId="61" xr:uid="{00000000-0005-0000-0000-000020000000}"/>
    <cellStyle name="Normal 16" xfId="65" xr:uid="{00000000-0005-0000-0000-000021000000}"/>
    <cellStyle name="Normal 2" xfId="17" xr:uid="{00000000-0005-0000-0000-000022000000}"/>
    <cellStyle name="Normal 2 2" xfId="9" xr:uid="{00000000-0005-0000-0000-000023000000}"/>
    <cellStyle name="Normal 2 2 10" xfId="2" xr:uid="{00000000-0005-0000-0000-000024000000}"/>
    <cellStyle name="Normal 2 2 2" xfId="18" xr:uid="{00000000-0005-0000-0000-000025000000}"/>
    <cellStyle name="Normal 2 2 2 2" xfId="14" xr:uid="{00000000-0005-0000-0000-000026000000}"/>
    <cellStyle name="Normal 2 3" xfId="34" xr:uid="{00000000-0005-0000-0000-000027000000}"/>
    <cellStyle name="Normal 2 3 2" xfId="43" xr:uid="{00000000-0005-0000-0000-000028000000}"/>
    <cellStyle name="Normal 2 4" xfId="48" xr:uid="{00000000-0005-0000-0000-000029000000}"/>
    <cellStyle name="Normal 2 7" xfId="49" xr:uid="{00000000-0005-0000-0000-00002A000000}"/>
    <cellStyle name="Normal 2 7 2" xfId="51" xr:uid="{00000000-0005-0000-0000-00002B000000}"/>
    <cellStyle name="Normal 2 7 2 2" xfId="53" xr:uid="{00000000-0005-0000-0000-00002C000000}"/>
    <cellStyle name="Normal 3" xfId="10" xr:uid="{00000000-0005-0000-0000-00002D000000}"/>
    <cellStyle name="Normal 3 2" xfId="4" xr:uid="{00000000-0005-0000-0000-00002E000000}"/>
    <cellStyle name="Normal 3 2 2" xfId="35" xr:uid="{00000000-0005-0000-0000-00002F000000}"/>
    <cellStyle name="Normal 3 2 2 2" xfId="36" xr:uid="{00000000-0005-0000-0000-000030000000}"/>
    <cellStyle name="Normal 3 2 3" xfId="3" xr:uid="{00000000-0005-0000-0000-000031000000}"/>
    <cellStyle name="Normal 3 3" xfId="19" xr:uid="{00000000-0005-0000-0000-000032000000}"/>
    <cellStyle name="Normal 3 4" xfId="5" xr:uid="{00000000-0005-0000-0000-000033000000}"/>
    <cellStyle name="Normal 3 5" xfId="47" xr:uid="{00000000-0005-0000-0000-000034000000}"/>
    <cellStyle name="Normal 4" xfId="13" xr:uid="{00000000-0005-0000-0000-000035000000}"/>
    <cellStyle name="Normal 4 2" xfId="7" xr:uid="{00000000-0005-0000-0000-000036000000}"/>
    <cellStyle name="Normal 5" xfId="23" xr:uid="{00000000-0005-0000-0000-000037000000}"/>
    <cellStyle name="Normal 6" xfId="24" xr:uid="{00000000-0005-0000-0000-000038000000}"/>
    <cellStyle name="Normal 7" xfId="28" xr:uid="{00000000-0005-0000-0000-000039000000}"/>
    <cellStyle name="Normal 7 2" xfId="37" xr:uid="{00000000-0005-0000-0000-00003A000000}"/>
    <cellStyle name="Normal 8" xfId="8" xr:uid="{00000000-0005-0000-0000-00003B000000}"/>
    <cellStyle name="Normal 9" xfId="38" xr:uid="{00000000-0005-0000-0000-00003C000000}"/>
    <cellStyle name="Pourcentage 2" xfId="44" xr:uid="{00000000-0005-0000-0000-00003D000000}"/>
    <cellStyle name="Pourcentage 3" xfId="62" xr:uid="{00000000-0005-0000-0000-00003E000000}"/>
    <cellStyle name="Standard_Anpassen der Amortisation" xfId="25" xr:uid="{00000000-0005-0000-0000-00003F000000}"/>
    <cellStyle name="Währung [0]_Budget" xfId="26" xr:uid="{00000000-0005-0000-0000-000040000000}"/>
    <cellStyle name="Währung_Budget" xfId="27" xr:uid="{00000000-0005-0000-0000-000041000000}"/>
  </cellStyles>
  <dxfs count="0"/>
  <tableStyles count="0" defaultTableStyle="TableStyleMedium2" defaultPivotStyle="PivotStyleLight16"/>
  <colors>
    <mruColors>
      <color rgb="FF66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bord.elec.anna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12"/>
  <sheetViews>
    <sheetView tabSelected="1" workbookViewId="0">
      <selection activeCell="A2" sqref="A2:F2"/>
    </sheetView>
  </sheetViews>
  <sheetFormatPr baseColWidth="10" defaultColWidth="11.5703125" defaultRowHeight="15" x14ac:dyDescent="0.25"/>
  <cols>
    <col min="1" max="1" width="7" customWidth="1"/>
    <col min="2" max="2" width="67.5703125" customWidth="1"/>
    <col min="3" max="3" width="6.28515625" customWidth="1"/>
    <col min="4" max="4" width="19.28515625" customWidth="1"/>
    <col min="5" max="5" width="19.42578125" customWidth="1"/>
    <col min="6" max="6" width="21.85546875" customWidth="1"/>
    <col min="7" max="22" width="11.5703125" style="116"/>
  </cols>
  <sheetData>
    <row r="1" spans="1:22" s="119" customFormat="1" ht="41.25" customHeight="1" thickBot="1" x14ac:dyDescent="0.3">
      <c r="A1" s="201" t="s">
        <v>298</v>
      </c>
      <c r="B1" s="202"/>
      <c r="C1" s="202"/>
      <c r="D1" s="202"/>
      <c r="E1" s="202"/>
      <c r="F1" s="202"/>
      <c r="G1" s="174"/>
      <c r="H1" s="174"/>
      <c r="I1" s="174"/>
      <c r="J1" s="174"/>
      <c r="K1" s="175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1:22" s="119" customFormat="1" ht="57" customHeight="1" thickBot="1" x14ac:dyDescent="0.3">
      <c r="A2" s="203" t="s">
        <v>267</v>
      </c>
      <c r="B2" s="204"/>
      <c r="C2" s="204"/>
      <c r="D2" s="204"/>
      <c r="E2" s="204"/>
      <c r="F2" s="205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2" s="119" customFormat="1" ht="18.75" customHeight="1" x14ac:dyDescent="0.25">
      <c r="A3" s="206"/>
      <c r="B3" s="206"/>
      <c r="C3" s="206"/>
      <c r="D3" s="206"/>
      <c r="E3" s="206"/>
      <c r="F3" s="206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1:22" s="119" customFormat="1" ht="18.75" customHeight="1" x14ac:dyDescent="0.25">
      <c r="A4" s="207" t="s">
        <v>297</v>
      </c>
      <c r="B4" s="207"/>
      <c r="C4" s="207"/>
      <c r="D4" s="207"/>
      <c r="E4" s="207"/>
      <c r="F4" s="207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</row>
    <row r="5" spans="1:22" s="119" customFormat="1" ht="29.45" customHeight="1" x14ac:dyDescent="0.25">
      <c r="A5" s="120"/>
      <c r="B5" s="121"/>
      <c r="C5" s="122"/>
      <c r="E5" s="151"/>
      <c r="F5" s="151" t="s">
        <v>167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</row>
    <row r="6" spans="1:22" s="119" customFormat="1" ht="18.75" customHeight="1" x14ac:dyDescent="0.25">
      <c r="A6" s="144" t="s">
        <v>168</v>
      </c>
      <c r="B6" s="145" t="s">
        <v>169</v>
      </c>
      <c r="C6" s="146" t="s">
        <v>1</v>
      </c>
      <c r="D6" s="147" t="s">
        <v>263</v>
      </c>
      <c r="E6" s="148" t="s">
        <v>170</v>
      </c>
      <c r="F6" s="149" t="s">
        <v>171</v>
      </c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1:22" s="119" customFormat="1" ht="18.75" customHeight="1" x14ac:dyDescent="0.25">
      <c r="A7" s="123"/>
      <c r="B7" s="140" t="s">
        <v>179</v>
      </c>
      <c r="C7" s="123"/>
      <c r="D7" s="124"/>
      <c r="E7" s="125"/>
      <c r="F7" s="125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</row>
    <row r="8" spans="1:22" s="119" customFormat="1" ht="23.25" customHeight="1" x14ac:dyDescent="0.25">
      <c r="A8" s="126"/>
      <c r="B8" s="141" t="s">
        <v>150</v>
      </c>
      <c r="C8" s="126"/>
      <c r="D8" s="127"/>
      <c r="E8" s="128"/>
      <c r="F8" s="118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</row>
    <row r="9" spans="1:22" s="119" customFormat="1" ht="30.75" customHeight="1" x14ac:dyDescent="0.25">
      <c r="A9" s="129">
        <v>1</v>
      </c>
      <c r="B9" s="117" t="s">
        <v>172</v>
      </c>
      <c r="C9" s="129" t="s">
        <v>96</v>
      </c>
      <c r="D9" s="130">
        <v>140.68</v>
      </c>
      <c r="E9" s="166"/>
      <c r="F9" s="13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</row>
    <row r="10" spans="1:22" s="119" customFormat="1" ht="27" customHeight="1" x14ac:dyDescent="0.25">
      <c r="A10" s="129">
        <f>+A9+1</f>
        <v>2</v>
      </c>
      <c r="B10" s="117" t="s">
        <v>173</v>
      </c>
      <c r="C10" s="129" t="s">
        <v>96</v>
      </c>
      <c r="D10" s="176">
        <v>156.35</v>
      </c>
      <c r="E10" s="166"/>
      <c r="F10" s="13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</row>
    <row r="11" spans="1:22" s="119" customFormat="1" ht="18.75" customHeight="1" x14ac:dyDescent="0.25">
      <c r="A11" s="129">
        <f>+A10+1</f>
        <v>3</v>
      </c>
      <c r="B11" s="117" t="s">
        <v>107</v>
      </c>
      <c r="C11" s="129" t="s">
        <v>96</v>
      </c>
      <c r="D11" s="176">
        <v>297.02999999999997</v>
      </c>
      <c r="E11" s="166"/>
      <c r="F11" s="131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</row>
    <row r="12" spans="1:22" s="119" customFormat="1" ht="18.75" customHeight="1" x14ac:dyDescent="0.25">
      <c r="A12" s="129">
        <f>+A11+1</f>
        <v>4</v>
      </c>
      <c r="B12" s="117" t="s">
        <v>108</v>
      </c>
      <c r="C12" s="129" t="s">
        <v>96</v>
      </c>
      <c r="D12" s="176">
        <v>73.150000000000006</v>
      </c>
      <c r="E12" s="166"/>
      <c r="F12" s="131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</row>
    <row r="13" spans="1:22" s="119" customFormat="1" ht="18.75" customHeight="1" x14ac:dyDescent="0.25">
      <c r="A13" s="129"/>
      <c r="B13" s="141" t="s">
        <v>151</v>
      </c>
      <c r="C13" s="126"/>
      <c r="D13" s="177"/>
      <c r="E13" s="166"/>
      <c r="F13" s="131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</row>
    <row r="14" spans="1:22" s="119" customFormat="1" ht="18.75" customHeight="1" x14ac:dyDescent="0.25">
      <c r="A14" s="129">
        <f>+A12+1</f>
        <v>5</v>
      </c>
      <c r="B14" s="117" t="s">
        <v>97</v>
      </c>
      <c r="C14" s="129" t="s">
        <v>96</v>
      </c>
      <c r="D14" s="176">
        <v>14.8</v>
      </c>
      <c r="E14" s="166"/>
      <c r="F14" s="131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</row>
    <row r="15" spans="1:22" s="119" customFormat="1" ht="18.75" customHeight="1" x14ac:dyDescent="0.25">
      <c r="A15" s="129">
        <f>+A14+1</f>
        <v>6</v>
      </c>
      <c r="B15" s="117" t="s">
        <v>109</v>
      </c>
      <c r="C15" s="129" t="s">
        <v>96</v>
      </c>
      <c r="D15" s="176">
        <v>4.8600000000000003</v>
      </c>
      <c r="E15" s="166"/>
      <c r="F15" s="131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</row>
    <row r="16" spans="1:22" s="119" customFormat="1" ht="18.75" customHeight="1" x14ac:dyDescent="0.25">
      <c r="A16" s="129">
        <f>+A15+1</f>
        <v>7</v>
      </c>
      <c r="B16" s="117" t="s">
        <v>110</v>
      </c>
      <c r="C16" s="129" t="s">
        <v>96</v>
      </c>
      <c r="D16" s="176">
        <v>39.6</v>
      </c>
      <c r="E16" s="166"/>
      <c r="F16" s="131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</row>
    <row r="17" spans="1:22" s="119" customFormat="1" ht="18.75" customHeight="1" x14ac:dyDescent="0.25">
      <c r="A17" s="129">
        <f>+A16+1</f>
        <v>8</v>
      </c>
      <c r="B17" s="117" t="s">
        <v>111</v>
      </c>
      <c r="C17" s="129" t="s">
        <v>2</v>
      </c>
      <c r="D17" s="176">
        <v>40.14</v>
      </c>
      <c r="E17" s="166"/>
      <c r="F17" s="131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</row>
    <row r="18" spans="1:22" s="119" customFormat="1" ht="18.75" customHeight="1" x14ac:dyDescent="0.25">
      <c r="A18" s="126"/>
      <c r="B18" s="141" t="s">
        <v>152</v>
      </c>
      <c r="C18" s="126"/>
      <c r="D18" s="177"/>
      <c r="E18" s="166"/>
      <c r="F18" s="13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</row>
    <row r="19" spans="1:22" s="119" customFormat="1" ht="18.75" customHeight="1" x14ac:dyDescent="0.25">
      <c r="A19" s="129">
        <f t="shared" ref="A19" si="0">+A17+1</f>
        <v>9</v>
      </c>
      <c r="B19" s="117" t="s">
        <v>183</v>
      </c>
      <c r="C19" s="129" t="s">
        <v>96</v>
      </c>
      <c r="D19" s="176">
        <v>37.049999999999997</v>
      </c>
      <c r="E19" s="166"/>
      <c r="F19" s="131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</row>
    <row r="20" spans="1:22" s="119" customFormat="1" ht="18.75" customHeight="1" x14ac:dyDescent="0.25">
      <c r="A20" s="129">
        <f>A19+1</f>
        <v>10</v>
      </c>
      <c r="B20" s="117" t="s">
        <v>112</v>
      </c>
      <c r="C20" s="129" t="s">
        <v>98</v>
      </c>
      <c r="D20" s="178">
        <v>5556.75</v>
      </c>
      <c r="E20" s="166"/>
      <c r="F20" s="131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</row>
    <row r="21" spans="1:22" s="119" customFormat="1" ht="18.75" customHeight="1" x14ac:dyDescent="0.25">
      <c r="A21" s="129">
        <f t="shared" ref="A21:A37" si="1">A20+1</f>
        <v>11</v>
      </c>
      <c r="B21" s="117" t="s">
        <v>174</v>
      </c>
      <c r="C21" s="129" t="s">
        <v>2</v>
      </c>
      <c r="D21" s="176">
        <v>243.83</v>
      </c>
      <c r="E21" s="166"/>
      <c r="F21" s="131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1:22" s="119" customFormat="1" ht="18.75" customHeight="1" x14ac:dyDescent="0.25">
      <c r="A22" s="129">
        <v>12</v>
      </c>
      <c r="B22" s="117" t="s">
        <v>288</v>
      </c>
      <c r="C22" s="129" t="s">
        <v>96</v>
      </c>
      <c r="D22" s="176">
        <v>104.56</v>
      </c>
      <c r="E22" s="166"/>
      <c r="F22" s="131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1:22" s="119" customFormat="1" ht="18.75" customHeight="1" x14ac:dyDescent="0.25">
      <c r="A23" s="129">
        <v>13</v>
      </c>
      <c r="B23" s="117" t="s">
        <v>202</v>
      </c>
      <c r="C23" s="129" t="s">
        <v>98</v>
      </c>
      <c r="D23" s="178">
        <v>15684.68</v>
      </c>
      <c r="E23" s="166"/>
      <c r="F23" s="13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1:22" s="119" customFormat="1" ht="18.75" customHeight="1" x14ac:dyDescent="0.25">
      <c r="A24" s="129">
        <f>A23+1</f>
        <v>14</v>
      </c>
      <c r="B24" s="117" t="s">
        <v>293</v>
      </c>
      <c r="C24" s="129" t="s">
        <v>2</v>
      </c>
      <c r="D24" s="178">
        <v>392.13</v>
      </c>
      <c r="E24" s="166"/>
      <c r="F24" s="131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</row>
    <row r="25" spans="1:22" s="119" customFormat="1" ht="18.75" customHeight="1" x14ac:dyDescent="0.25">
      <c r="A25" s="129"/>
      <c r="B25" s="141" t="s">
        <v>180</v>
      </c>
      <c r="C25" s="126"/>
      <c r="D25" s="177"/>
      <c r="E25" s="166"/>
      <c r="F25" s="131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</row>
    <row r="26" spans="1:22" s="119" customFormat="1" ht="18.75" customHeight="1" x14ac:dyDescent="0.25">
      <c r="A26" s="129">
        <f>+A24+1</f>
        <v>15</v>
      </c>
      <c r="B26" s="117" t="s">
        <v>84</v>
      </c>
      <c r="C26" s="129" t="s">
        <v>2</v>
      </c>
      <c r="D26" s="178">
        <v>355</v>
      </c>
      <c r="E26" s="166"/>
      <c r="F26" s="131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</row>
    <row r="27" spans="1:22" s="119" customFormat="1" ht="18.75" customHeight="1" x14ac:dyDescent="0.25">
      <c r="A27" s="129">
        <f t="shared" si="1"/>
        <v>16</v>
      </c>
      <c r="B27" s="117" t="s">
        <v>85</v>
      </c>
      <c r="C27" s="129" t="s">
        <v>2</v>
      </c>
      <c r="D27" s="178">
        <v>514.37</v>
      </c>
      <c r="E27" s="166"/>
      <c r="F27" s="131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</row>
    <row r="28" spans="1:22" s="119" customFormat="1" ht="18.75" customHeight="1" x14ac:dyDescent="0.25">
      <c r="A28" s="129">
        <f t="shared" si="1"/>
        <v>17</v>
      </c>
      <c r="B28" s="117" t="s">
        <v>86</v>
      </c>
      <c r="C28" s="129" t="s">
        <v>2</v>
      </c>
      <c r="D28" s="178">
        <v>217.28</v>
      </c>
      <c r="E28" s="166"/>
      <c r="F28" s="13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</row>
    <row r="29" spans="1:22" s="119" customFormat="1" ht="18.75" customHeight="1" x14ac:dyDescent="0.25">
      <c r="A29" s="129">
        <f t="shared" si="1"/>
        <v>18</v>
      </c>
      <c r="B29" s="117" t="s">
        <v>294</v>
      </c>
      <c r="C29" s="129" t="s">
        <v>2</v>
      </c>
      <c r="D29" s="178">
        <v>100.73</v>
      </c>
      <c r="E29" s="166"/>
      <c r="F29" s="131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</row>
    <row r="30" spans="1:22" s="119" customFormat="1" ht="18.75" customHeight="1" x14ac:dyDescent="0.25">
      <c r="A30" s="129"/>
      <c r="B30" s="141" t="s">
        <v>181</v>
      </c>
      <c r="C30" s="126"/>
      <c r="D30" s="177"/>
      <c r="E30" s="166"/>
      <c r="F30" s="131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</row>
    <row r="31" spans="1:22" s="119" customFormat="1" ht="18.75" customHeight="1" x14ac:dyDescent="0.25">
      <c r="A31" s="129">
        <f>A29+1</f>
        <v>19</v>
      </c>
      <c r="B31" s="117" t="s">
        <v>87</v>
      </c>
      <c r="C31" s="129" t="s">
        <v>2</v>
      </c>
      <c r="D31" s="178">
        <v>653.79</v>
      </c>
      <c r="E31" s="166"/>
      <c r="F31" s="131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</row>
    <row r="32" spans="1:22" s="119" customFormat="1" ht="18.75" customHeight="1" x14ac:dyDescent="0.25">
      <c r="A32" s="129">
        <f t="shared" si="1"/>
        <v>20</v>
      </c>
      <c r="B32" s="117" t="s">
        <v>88</v>
      </c>
      <c r="C32" s="129" t="s">
        <v>2</v>
      </c>
      <c r="D32" s="178">
        <v>1386.68</v>
      </c>
      <c r="E32" s="166"/>
      <c r="F32" s="131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</row>
    <row r="33" spans="1:22" s="119" customFormat="1" ht="18.75" customHeight="1" x14ac:dyDescent="0.25">
      <c r="A33" s="129"/>
      <c r="B33" s="141" t="s">
        <v>182</v>
      </c>
      <c r="C33" s="126"/>
      <c r="D33" s="177"/>
      <c r="E33" s="166"/>
      <c r="F33" s="131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</row>
    <row r="34" spans="1:22" s="142" customFormat="1" ht="18.75" customHeight="1" x14ac:dyDescent="0.25">
      <c r="A34" s="129">
        <f>A32+1</f>
        <v>21</v>
      </c>
      <c r="B34" s="117" t="s">
        <v>89</v>
      </c>
      <c r="C34" s="129" t="s">
        <v>11</v>
      </c>
      <c r="D34" s="178">
        <v>73.52</v>
      </c>
      <c r="E34" s="166"/>
      <c r="F34" s="131"/>
    </row>
    <row r="35" spans="1:22" s="119" customFormat="1" ht="18.75" customHeight="1" x14ac:dyDescent="0.25">
      <c r="A35" s="150">
        <f t="shared" si="1"/>
        <v>22</v>
      </c>
      <c r="B35" s="152" t="s">
        <v>113</v>
      </c>
      <c r="C35" s="150" t="s">
        <v>2</v>
      </c>
      <c r="D35" s="179">
        <v>5</v>
      </c>
      <c r="E35" s="166"/>
      <c r="F35" s="166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</row>
    <row r="36" spans="1:22" s="142" customFormat="1" ht="18.75" customHeight="1" x14ac:dyDescent="0.25">
      <c r="A36" s="129">
        <f t="shared" si="1"/>
        <v>23</v>
      </c>
      <c r="B36" s="117" t="s">
        <v>114</v>
      </c>
      <c r="C36" s="129" t="s">
        <v>2</v>
      </c>
      <c r="D36" s="178">
        <v>1</v>
      </c>
      <c r="E36" s="166"/>
      <c r="F36" s="166"/>
    </row>
    <row r="37" spans="1:22" s="119" customFormat="1" ht="18.75" customHeight="1" x14ac:dyDescent="0.25">
      <c r="A37" s="150">
        <f t="shared" si="1"/>
        <v>24</v>
      </c>
      <c r="B37" s="152" t="s">
        <v>219</v>
      </c>
      <c r="C37" s="150" t="s">
        <v>11</v>
      </c>
      <c r="D37" s="179">
        <v>50</v>
      </c>
      <c r="E37" s="166"/>
      <c r="F37" s="166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</row>
    <row r="38" spans="1:22" s="119" customFormat="1" ht="18.75" customHeight="1" x14ac:dyDescent="0.25">
      <c r="A38" s="129"/>
      <c r="B38" s="141" t="s">
        <v>153</v>
      </c>
      <c r="C38" s="150"/>
      <c r="D38" s="179"/>
      <c r="E38" s="166"/>
      <c r="F38" s="166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</row>
    <row r="39" spans="1:22" s="119" customFormat="1" ht="18.75" customHeight="1" x14ac:dyDescent="0.25">
      <c r="A39" s="129">
        <f>+A37+1</f>
        <v>25</v>
      </c>
      <c r="B39" s="117" t="s">
        <v>237</v>
      </c>
      <c r="C39" s="150" t="s">
        <v>138</v>
      </c>
      <c r="D39" s="179">
        <v>1</v>
      </c>
      <c r="E39" s="166"/>
      <c r="F39" s="166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</row>
    <row r="40" spans="1:22" s="119" customFormat="1" ht="18.75" customHeight="1" x14ac:dyDescent="0.25">
      <c r="A40" s="129">
        <f>+A39+1</f>
        <v>26</v>
      </c>
      <c r="B40" s="117" t="s">
        <v>238</v>
      </c>
      <c r="C40" s="129" t="s">
        <v>11</v>
      </c>
      <c r="D40" s="178">
        <v>150</v>
      </c>
      <c r="E40" s="131"/>
      <c r="F40" s="166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</row>
    <row r="41" spans="1:22" s="119" customFormat="1" ht="18.75" customHeight="1" x14ac:dyDescent="0.25">
      <c r="A41" s="129">
        <f>+A40+1</f>
        <v>27</v>
      </c>
      <c r="B41" s="117" t="s">
        <v>115</v>
      </c>
      <c r="C41" s="129" t="s">
        <v>1</v>
      </c>
      <c r="D41" s="180">
        <v>24</v>
      </c>
      <c r="E41" s="131"/>
      <c r="F41" s="166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</row>
    <row r="42" spans="1:22" s="119" customFormat="1" ht="18.75" customHeight="1" x14ac:dyDescent="0.25">
      <c r="A42" s="129">
        <f>A41+1</f>
        <v>28</v>
      </c>
      <c r="B42" s="117" t="s">
        <v>116</v>
      </c>
      <c r="C42" s="129" t="s">
        <v>1</v>
      </c>
      <c r="D42" s="176">
        <v>2</v>
      </c>
      <c r="E42" s="131"/>
      <c r="F42" s="166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</row>
    <row r="43" spans="1:22" s="119" customFormat="1" ht="18.75" customHeight="1" x14ac:dyDescent="0.25">
      <c r="A43" s="129">
        <f>+A42+1</f>
        <v>29</v>
      </c>
      <c r="B43" s="163" t="s">
        <v>239</v>
      </c>
      <c r="C43" s="129" t="s">
        <v>1</v>
      </c>
      <c r="D43" s="181">
        <v>1</v>
      </c>
      <c r="E43" s="164"/>
      <c r="F43" s="166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</row>
    <row r="44" spans="1:22" s="119" customFormat="1" ht="18.75" customHeight="1" x14ac:dyDescent="0.25">
      <c r="A44" s="126"/>
      <c r="B44" s="192" t="s">
        <v>194</v>
      </c>
      <c r="C44" s="195"/>
      <c r="D44" s="195"/>
      <c r="E44" s="196"/>
      <c r="F44" s="143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</row>
    <row r="45" spans="1:22" s="119" customFormat="1" ht="18.75" customHeight="1" x14ac:dyDescent="0.25">
      <c r="A45" s="126"/>
      <c r="B45" s="140" t="s">
        <v>154</v>
      </c>
      <c r="C45" s="126"/>
      <c r="D45" s="127"/>
      <c r="E45" s="131"/>
      <c r="F45" s="131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</row>
    <row r="46" spans="1:22" s="119" customFormat="1" ht="18.75" customHeight="1" x14ac:dyDescent="0.25">
      <c r="A46" s="129">
        <f>+A43+1</f>
        <v>30</v>
      </c>
      <c r="B46" s="117" t="s">
        <v>117</v>
      </c>
      <c r="C46" s="129" t="s">
        <v>2</v>
      </c>
      <c r="D46" s="132">
        <v>304.55</v>
      </c>
      <c r="E46" s="131"/>
      <c r="F46" s="13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s="119" customFormat="1" ht="18.75" customHeight="1" x14ac:dyDescent="0.25">
      <c r="A47" s="129">
        <f>A46+1</f>
        <v>31</v>
      </c>
      <c r="B47" s="117" t="s">
        <v>118</v>
      </c>
      <c r="C47" s="129" t="s">
        <v>2</v>
      </c>
      <c r="D47" s="178">
        <v>95.01</v>
      </c>
      <c r="E47" s="131"/>
      <c r="F47" s="131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s="119" customFormat="1" ht="18.75" customHeight="1" x14ac:dyDescent="0.25">
      <c r="A48" s="129">
        <f t="shared" ref="A48:A51" si="2">A47+1</f>
        <v>32</v>
      </c>
      <c r="B48" s="152" t="s">
        <v>240</v>
      </c>
      <c r="C48" s="129" t="s">
        <v>2</v>
      </c>
      <c r="D48" s="178">
        <v>304.55</v>
      </c>
      <c r="E48" s="131"/>
      <c r="F48" s="131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s="119" customFormat="1" ht="18.75" customHeight="1" x14ac:dyDescent="0.25">
      <c r="A49" s="129">
        <f t="shared" si="2"/>
        <v>33</v>
      </c>
      <c r="B49" s="117" t="s">
        <v>119</v>
      </c>
      <c r="C49" s="129" t="s">
        <v>11</v>
      </c>
      <c r="D49" s="178">
        <v>95.01</v>
      </c>
      <c r="E49" s="131"/>
      <c r="F49" s="13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s="119" customFormat="1" ht="18.75" customHeight="1" x14ac:dyDescent="0.25">
      <c r="A50" s="129">
        <f t="shared" si="2"/>
        <v>34</v>
      </c>
      <c r="B50" s="117" t="s">
        <v>120</v>
      </c>
      <c r="C50" s="129" t="s">
        <v>2</v>
      </c>
      <c r="D50" s="178">
        <v>304.55</v>
      </c>
      <c r="E50" s="166"/>
      <c r="F50" s="131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s="119" customFormat="1" ht="18.75" customHeight="1" x14ac:dyDescent="0.25">
      <c r="A51" s="129">
        <f t="shared" si="2"/>
        <v>35</v>
      </c>
      <c r="B51" s="117" t="s">
        <v>121</v>
      </c>
      <c r="C51" s="129" t="s">
        <v>11</v>
      </c>
      <c r="D51" s="178">
        <v>95.01</v>
      </c>
      <c r="E51" s="131"/>
      <c r="F51" s="131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s="119" customFormat="1" ht="18.75" customHeight="1" x14ac:dyDescent="0.25">
      <c r="A52" s="129">
        <v>36</v>
      </c>
      <c r="B52" s="163" t="s">
        <v>286</v>
      </c>
      <c r="C52" s="173" t="s">
        <v>1</v>
      </c>
      <c r="D52" s="182">
        <v>2</v>
      </c>
      <c r="E52" s="164"/>
      <c r="F52" s="131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s="119" customFormat="1" ht="18.75" customHeight="1" x14ac:dyDescent="0.25">
      <c r="A53" s="126"/>
      <c r="B53" s="192" t="s">
        <v>195</v>
      </c>
      <c r="C53" s="195"/>
      <c r="D53" s="195"/>
      <c r="E53" s="196"/>
      <c r="F53" s="143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</row>
    <row r="54" spans="1:22" s="142" customFormat="1" ht="18.75" customHeight="1" x14ac:dyDescent="0.25">
      <c r="A54" s="126"/>
      <c r="B54" s="140" t="s">
        <v>209</v>
      </c>
      <c r="C54" s="126"/>
      <c r="D54" s="127"/>
      <c r="E54" s="131"/>
      <c r="F54" s="131"/>
    </row>
    <row r="55" spans="1:22" s="142" customFormat="1" ht="18.75" customHeight="1" x14ac:dyDescent="0.25">
      <c r="A55" s="150">
        <v>37</v>
      </c>
      <c r="B55" s="152" t="s">
        <v>204</v>
      </c>
      <c r="C55" s="150" t="s">
        <v>2</v>
      </c>
      <c r="D55" s="183">
        <v>103.11</v>
      </c>
      <c r="E55" s="166"/>
      <c r="F55" s="131"/>
    </row>
    <row r="56" spans="1:22" s="142" customFormat="1" ht="18.75" customHeight="1" x14ac:dyDescent="0.25">
      <c r="A56" s="150">
        <v>38</v>
      </c>
      <c r="B56" s="152" t="s">
        <v>210</v>
      </c>
      <c r="C56" s="150" t="s">
        <v>11</v>
      </c>
      <c r="D56" s="179">
        <v>94</v>
      </c>
      <c r="E56" s="166"/>
      <c r="F56" s="131"/>
    </row>
    <row r="57" spans="1:22" s="142" customFormat="1" ht="18.75" customHeight="1" x14ac:dyDescent="0.25">
      <c r="A57" s="150">
        <v>39</v>
      </c>
      <c r="B57" s="152" t="s">
        <v>90</v>
      </c>
      <c r="C57" s="150" t="s">
        <v>2</v>
      </c>
      <c r="D57" s="179">
        <v>126.96</v>
      </c>
      <c r="E57" s="166"/>
      <c r="F57" s="131"/>
    </row>
    <row r="58" spans="1:22" s="142" customFormat="1" ht="18.75" customHeight="1" x14ac:dyDescent="0.25">
      <c r="A58" s="150">
        <v>40</v>
      </c>
      <c r="B58" s="152" t="s">
        <v>207</v>
      </c>
      <c r="C58" s="150" t="s">
        <v>2</v>
      </c>
      <c r="D58" s="179">
        <v>33.020000000000003</v>
      </c>
      <c r="E58" s="166"/>
      <c r="F58" s="131"/>
    </row>
    <row r="59" spans="1:22" s="142" customFormat="1" ht="18.75" customHeight="1" x14ac:dyDescent="0.25">
      <c r="A59" s="150">
        <v>41</v>
      </c>
      <c r="B59" s="152" t="s">
        <v>205</v>
      </c>
      <c r="C59" s="150" t="s">
        <v>2</v>
      </c>
      <c r="D59" s="179">
        <v>184.17</v>
      </c>
      <c r="E59" s="166"/>
      <c r="F59" s="131"/>
    </row>
    <row r="60" spans="1:22" s="119" customFormat="1" ht="18.75" customHeight="1" x14ac:dyDescent="0.25">
      <c r="A60" s="150">
        <v>42</v>
      </c>
      <c r="B60" s="152" t="s">
        <v>206</v>
      </c>
      <c r="C60" s="150" t="s">
        <v>2</v>
      </c>
      <c r="D60" s="179">
        <v>184.2</v>
      </c>
      <c r="E60" s="166"/>
      <c r="F60" s="131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</row>
    <row r="61" spans="1:22" s="119" customFormat="1" ht="18.75" customHeight="1" x14ac:dyDescent="0.25">
      <c r="A61" s="129"/>
      <c r="B61" s="192" t="s">
        <v>208</v>
      </c>
      <c r="C61" s="195"/>
      <c r="D61" s="195"/>
      <c r="E61" s="196"/>
      <c r="F61" s="143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</row>
    <row r="62" spans="1:22" s="142" customFormat="1" ht="18.75" customHeight="1" x14ac:dyDescent="0.25">
      <c r="A62" s="129"/>
      <c r="B62" s="140" t="s">
        <v>184</v>
      </c>
      <c r="C62" s="126"/>
      <c r="D62" s="127"/>
      <c r="E62" s="131"/>
      <c r="F62" s="131"/>
    </row>
    <row r="63" spans="1:22" s="142" customFormat="1" ht="18.75" customHeight="1" x14ac:dyDescent="0.25">
      <c r="A63" s="150">
        <f>A60+1</f>
        <v>43</v>
      </c>
      <c r="B63" s="152" t="s">
        <v>102</v>
      </c>
      <c r="C63" s="150" t="s">
        <v>2</v>
      </c>
      <c r="D63" s="183">
        <v>12</v>
      </c>
      <c r="E63" s="166"/>
      <c r="F63" s="166"/>
    </row>
    <row r="64" spans="1:22" s="142" customFormat="1" ht="18.75" customHeight="1" x14ac:dyDescent="0.25">
      <c r="A64" s="150">
        <f>+A63+1</f>
        <v>44</v>
      </c>
      <c r="B64" s="152" t="s">
        <v>213</v>
      </c>
      <c r="C64" s="150" t="s">
        <v>11</v>
      </c>
      <c r="D64" s="179">
        <v>14</v>
      </c>
      <c r="E64" s="166"/>
      <c r="F64" s="166"/>
    </row>
    <row r="65" spans="1:22" s="142" customFormat="1" ht="18.75" customHeight="1" x14ac:dyDescent="0.25">
      <c r="A65" s="150">
        <f t="shared" ref="A65:A74" si="3">+A64+1</f>
        <v>45</v>
      </c>
      <c r="B65" s="152" t="s">
        <v>211</v>
      </c>
      <c r="C65" s="150" t="s">
        <v>2</v>
      </c>
      <c r="D65" s="179">
        <v>125</v>
      </c>
      <c r="E65" s="166"/>
      <c r="F65" s="166"/>
    </row>
    <row r="66" spans="1:22" s="142" customFormat="1" ht="18.75" customHeight="1" x14ac:dyDescent="0.25">
      <c r="A66" s="150">
        <f t="shared" si="3"/>
        <v>46</v>
      </c>
      <c r="B66" s="152" t="s">
        <v>212</v>
      </c>
      <c r="C66" s="150" t="s">
        <v>11</v>
      </c>
      <c r="D66" s="179">
        <v>82</v>
      </c>
      <c r="E66" s="166"/>
      <c r="F66" s="166"/>
    </row>
    <row r="67" spans="1:22" s="142" customFormat="1" ht="18.75" customHeight="1" x14ac:dyDescent="0.25">
      <c r="A67" s="150">
        <f t="shared" si="3"/>
        <v>47</v>
      </c>
      <c r="B67" s="152" t="s">
        <v>105</v>
      </c>
      <c r="C67" s="150" t="s">
        <v>2</v>
      </c>
      <c r="D67" s="179">
        <v>226</v>
      </c>
      <c r="E67" s="166"/>
      <c r="F67" s="166"/>
    </row>
    <row r="68" spans="1:22" s="142" customFormat="1" ht="18.75" customHeight="1" x14ac:dyDescent="0.25">
      <c r="A68" s="150">
        <f t="shared" si="3"/>
        <v>48</v>
      </c>
      <c r="B68" s="152" t="s">
        <v>106</v>
      </c>
      <c r="C68" s="150" t="s">
        <v>11</v>
      </c>
      <c r="D68" s="179">
        <v>176</v>
      </c>
      <c r="E68" s="166"/>
      <c r="F68" s="166"/>
    </row>
    <row r="69" spans="1:22" s="142" customFormat="1" ht="18.75" customHeight="1" x14ac:dyDescent="0.25">
      <c r="A69" s="150">
        <f t="shared" si="3"/>
        <v>49</v>
      </c>
      <c r="B69" s="152" t="s">
        <v>285</v>
      </c>
      <c r="C69" s="150" t="s">
        <v>2</v>
      </c>
      <c r="D69" s="179">
        <v>40</v>
      </c>
      <c r="E69" s="166"/>
      <c r="F69" s="166"/>
    </row>
    <row r="70" spans="1:22" s="142" customFormat="1" ht="18.75" customHeight="1" x14ac:dyDescent="0.25">
      <c r="A70" s="150">
        <f t="shared" si="3"/>
        <v>50</v>
      </c>
      <c r="B70" s="152" t="s">
        <v>92</v>
      </c>
      <c r="C70" s="150" t="s">
        <v>2</v>
      </c>
      <c r="D70" s="179">
        <v>240</v>
      </c>
      <c r="E70" s="166"/>
      <c r="F70" s="166"/>
    </row>
    <row r="71" spans="1:22" s="142" customFormat="1" ht="18.75" customHeight="1" x14ac:dyDescent="0.25">
      <c r="A71" s="150">
        <v>51</v>
      </c>
      <c r="B71" s="152" t="s">
        <v>103</v>
      </c>
      <c r="C71" s="150" t="s">
        <v>11</v>
      </c>
      <c r="D71" s="179">
        <v>101.2</v>
      </c>
      <c r="E71" s="166"/>
      <c r="F71" s="166"/>
    </row>
    <row r="72" spans="1:22" s="142" customFormat="1" ht="18.75" customHeight="1" x14ac:dyDescent="0.25">
      <c r="A72" s="150">
        <f t="shared" si="3"/>
        <v>52</v>
      </c>
      <c r="B72" s="152" t="s">
        <v>104</v>
      </c>
      <c r="C72" s="150" t="s">
        <v>2</v>
      </c>
      <c r="D72" s="179">
        <v>84</v>
      </c>
      <c r="E72" s="166"/>
      <c r="F72" s="166"/>
    </row>
    <row r="73" spans="1:22" s="142" customFormat="1" ht="18.75" customHeight="1" x14ac:dyDescent="0.25">
      <c r="A73" s="150">
        <f t="shared" si="3"/>
        <v>53</v>
      </c>
      <c r="B73" s="152" t="s">
        <v>254</v>
      </c>
      <c r="C73" s="150" t="s">
        <v>11</v>
      </c>
      <c r="D73" s="179">
        <v>67</v>
      </c>
      <c r="E73" s="166"/>
      <c r="F73" s="166"/>
    </row>
    <row r="74" spans="1:22" s="142" customFormat="1" ht="18.75" customHeight="1" x14ac:dyDescent="0.25">
      <c r="A74" s="150">
        <f t="shared" si="3"/>
        <v>54</v>
      </c>
      <c r="B74" s="152" t="s">
        <v>214</v>
      </c>
      <c r="C74" s="150" t="s">
        <v>2</v>
      </c>
      <c r="D74" s="179">
        <v>120</v>
      </c>
      <c r="E74" s="166"/>
      <c r="F74" s="166"/>
    </row>
    <row r="75" spans="1:22" s="119" customFormat="1" ht="18.75" customHeight="1" x14ac:dyDescent="0.25">
      <c r="A75" s="126"/>
      <c r="B75" s="192" t="s">
        <v>196</v>
      </c>
      <c r="C75" s="195"/>
      <c r="D75" s="195"/>
      <c r="E75" s="196"/>
      <c r="F75" s="143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</row>
    <row r="76" spans="1:22" s="119" customFormat="1" ht="18.75" customHeight="1" x14ac:dyDescent="0.25">
      <c r="A76" s="126"/>
      <c r="B76" s="140" t="s">
        <v>187</v>
      </c>
      <c r="C76" s="126"/>
      <c r="D76" s="127"/>
      <c r="E76" s="131"/>
      <c r="F76" s="131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</row>
    <row r="77" spans="1:22" s="119" customFormat="1" ht="18.75" customHeight="1" x14ac:dyDescent="0.25">
      <c r="A77" s="126"/>
      <c r="B77" s="141" t="s">
        <v>155</v>
      </c>
      <c r="C77" s="126"/>
      <c r="D77" s="127"/>
      <c r="F77" s="131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</row>
    <row r="78" spans="1:22" s="142" customFormat="1" ht="18.75" customHeight="1" x14ac:dyDescent="0.25">
      <c r="A78" s="150">
        <f>+A74+1</f>
        <v>55</v>
      </c>
      <c r="B78" s="152" t="s">
        <v>269</v>
      </c>
      <c r="C78" s="150" t="s">
        <v>2</v>
      </c>
      <c r="D78" s="183">
        <v>9</v>
      </c>
      <c r="E78" s="166"/>
      <c r="F78" s="131"/>
    </row>
    <row r="79" spans="1:22" s="142" customFormat="1" ht="18.75" customHeight="1" x14ac:dyDescent="0.25">
      <c r="A79" s="150">
        <f>+A78+1</f>
        <v>56</v>
      </c>
      <c r="B79" s="152" t="s">
        <v>252</v>
      </c>
      <c r="C79" s="150" t="s">
        <v>11</v>
      </c>
      <c r="D79" s="179">
        <v>18</v>
      </c>
      <c r="E79" s="166"/>
      <c r="F79" s="131"/>
    </row>
    <row r="80" spans="1:22" s="142" customFormat="1" ht="18.75" customHeight="1" x14ac:dyDescent="0.25">
      <c r="A80" s="150">
        <f t="shared" ref="A80" si="4">+A79+1</f>
        <v>57</v>
      </c>
      <c r="B80" s="152" t="s">
        <v>253</v>
      </c>
      <c r="C80" s="150" t="s">
        <v>2</v>
      </c>
      <c r="D80" s="179">
        <v>7</v>
      </c>
      <c r="E80" s="166"/>
      <c r="F80" s="131"/>
    </row>
    <row r="81" spans="1:22" s="119" customFormat="1" ht="18.75" customHeight="1" x14ac:dyDescent="0.25">
      <c r="A81" s="126"/>
      <c r="B81" s="141" t="s">
        <v>156</v>
      </c>
      <c r="C81" s="126"/>
      <c r="D81" s="177"/>
      <c r="E81" s="166"/>
      <c r="F81" s="131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</row>
    <row r="82" spans="1:22" s="142" customFormat="1" ht="18.75" customHeight="1" x14ac:dyDescent="0.25">
      <c r="A82" s="150">
        <f>+A80+1</f>
        <v>58</v>
      </c>
      <c r="B82" s="152" t="s">
        <v>268</v>
      </c>
      <c r="C82" s="150" t="s">
        <v>2</v>
      </c>
      <c r="D82" s="179">
        <v>44</v>
      </c>
      <c r="E82" s="166"/>
      <c r="F82" s="131"/>
    </row>
    <row r="83" spans="1:22" s="142" customFormat="1" ht="18.75" customHeight="1" x14ac:dyDescent="0.25">
      <c r="A83" s="150">
        <f>+A82+1</f>
        <v>59</v>
      </c>
      <c r="B83" s="152" t="s">
        <v>270</v>
      </c>
      <c r="C83" s="150" t="s">
        <v>2</v>
      </c>
      <c r="D83" s="179">
        <v>18</v>
      </c>
      <c r="E83" s="166"/>
      <c r="F83" s="131"/>
    </row>
    <row r="84" spans="1:22" s="142" customFormat="1" ht="18.75" customHeight="1" x14ac:dyDescent="0.25">
      <c r="A84" s="150">
        <f>+A83+1</f>
        <v>60</v>
      </c>
      <c r="B84" s="152" t="s">
        <v>271</v>
      </c>
      <c r="C84" s="150" t="s">
        <v>2</v>
      </c>
      <c r="D84" s="179">
        <v>5</v>
      </c>
      <c r="E84" s="166"/>
      <c r="F84" s="131"/>
    </row>
    <row r="85" spans="1:22" s="142" customFormat="1" ht="18.75" customHeight="1" x14ac:dyDescent="0.25">
      <c r="A85" s="150">
        <f>+A84+1</f>
        <v>61</v>
      </c>
      <c r="B85" s="152" t="s">
        <v>272</v>
      </c>
      <c r="C85" s="150" t="s">
        <v>2</v>
      </c>
      <c r="D85" s="179">
        <v>47</v>
      </c>
      <c r="E85" s="166"/>
      <c r="F85" s="131"/>
    </row>
    <row r="86" spans="1:22" s="119" customFormat="1" ht="18.75" customHeight="1" x14ac:dyDescent="0.25">
      <c r="A86" s="126"/>
      <c r="B86" s="141" t="s">
        <v>157</v>
      </c>
      <c r="C86" s="126"/>
      <c r="D86" s="177"/>
      <c r="E86" s="166"/>
      <c r="F86" s="131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</row>
    <row r="87" spans="1:22" s="142" customFormat="1" ht="18.75" customHeight="1" x14ac:dyDescent="0.25">
      <c r="A87" s="150">
        <f>+A85+1</f>
        <v>62</v>
      </c>
      <c r="B87" s="152" t="s">
        <v>273</v>
      </c>
      <c r="C87" s="150" t="s">
        <v>2</v>
      </c>
      <c r="D87" s="179">
        <v>20</v>
      </c>
      <c r="E87" s="166"/>
      <c r="F87" s="131"/>
    </row>
    <row r="88" spans="1:22" s="142" customFormat="1" ht="18.75" customHeight="1" x14ac:dyDescent="0.25">
      <c r="A88" s="150">
        <f>+A87+1</f>
        <v>63</v>
      </c>
      <c r="B88" s="152" t="s">
        <v>274</v>
      </c>
      <c r="C88" s="150" t="s">
        <v>2</v>
      </c>
      <c r="D88" s="179">
        <v>44</v>
      </c>
      <c r="E88" s="166"/>
      <c r="F88" s="131"/>
    </row>
    <row r="89" spans="1:22" s="142" customFormat="1" ht="18.75" customHeight="1" x14ac:dyDescent="0.25">
      <c r="A89" s="150">
        <f>+A88+1</f>
        <v>64</v>
      </c>
      <c r="B89" s="152" t="s">
        <v>275</v>
      </c>
      <c r="C89" s="150" t="s">
        <v>2</v>
      </c>
      <c r="D89" s="179">
        <v>31.9</v>
      </c>
      <c r="E89" s="166"/>
      <c r="F89" s="131"/>
    </row>
    <row r="90" spans="1:22" s="142" customFormat="1" ht="18.75" customHeight="1" x14ac:dyDescent="0.25">
      <c r="A90" s="150">
        <f>+A89+1</f>
        <v>65</v>
      </c>
      <c r="B90" s="152" t="s">
        <v>276</v>
      </c>
      <c r="C90" s="150" t="s">
        <v>2</v>
      </c>
      <c r="D90" s="179">
        <v>60</v>
      </c>
      <c r="E90" s="166"/>
      <c r="F90" s="131"/>
    </row>
    <row r="91" spans="1:22" s="119" customFormat="1" ht="18.75" customHeight="1" x14ac:dyDescent="0.25">
      <c r="A91" s="126"/>
      <c r="B91" s="141" t="s">
        <v>185</v>
      </c>
      <c r="C91" s="126"/>
      <c r="D91" s="177"/>
      <c r="E91" s="166"/>
      <c r="F91" s="131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</row>
    <row r="92" spans="1:22" s="142" customFormat="1" ht="25.5" customHeight="1" x14ac:dyDescent="0.25">
      <c r="A92" s="150">
        <f>+A90+1</f>
        <v>66</v>
      </c>
      <c r="B92" s="152" t="s">
        <v>277</v>
      </c>
      <c r="C92" s="150" t="s">
        <v>11</v>
      </c>
      <c r="D92" s="179">
        <v>12</v>
      </c>
      <c r="E92" s="166"/>
      <c r="F92" s="131"/>
    </row>
    <row r="93" spans="1:22" s="142" customFormat="1" ht="18.75" customHeight="1" x14ac:dyDescent="0.25">
      <c r="A93" s="150">
        <f>+A92+1</f>
        <v>67</v>
      </c>
      <c r="B93" s="152" t="s">
        <v>278</v>
      </c>
      <c r="C93" s="150" t="s">
        <v>11</v>
      </c>
      <c r="D93" s="179">
        <v>15.55</v>
      </c>
      <c r="E93" s="166"/>
      <c r="F93" s="131"/>
    </row>
    <row r="94" spans="1:22" s="142" customFormat="1" ht="18.75" customHeight="1" x14ac:dyDescent="0.25">
      <c r="A94" s="150">
        <f>+A93+1</f>
        <v>68</v>
      </c>
      <c r="B94" s="152" t="s">
        <v>279</v>
      </c>
      <c r="C94" s="150" t="s">
        <v>1</v>
      </c>
      <c r="D94" s="179">
        <v>2</v>
      </c>
      <c r="E94" s="166"/>
      <c r="F94" s="131"/>
    </row>
    <row r="95" spans="1:22" s="142" customFormat="1" ht="18.75" customHeight="1" x14ac:dyDescent="0.25">
      <c r="A95" s="150">
        <f>+A94+1</f>
        <v>69</v>
      </c>
      <c r="B95" s="152" t="s">
        <v>99</v>
      </c>
      <c r="C95" s="150" t="s">
        <v>1</v>
      </c>
      <c r="D95" s="179">
        <v>1</v>
      </c>
      <c r="E95" s="166"/>
      <c r="F95" s="131"/>
    </row>
    <row r="96" spans="1:22" s="119" customFormat="1" ht="18.75" customHeight="1" x14ac:dyDescent="0.25">
      <c r="A96" s="126"/>
      <c r="B96" s="192" t="s">
        <v>197</v>
      </c>
      <c r="C96" s="195"/>
      <c r="D96" s="195"/>
      <c r="E96" s="196"/>
      <c r="F96" s="143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</row>
    <row r="97" spans="1:22" s="119" customFormat="1" ht="18.75" customHeight="1" x14ac:dyDescent="0.25">
      <c r="A97" s="126"/>
      <c r="B97" s="140" t="s">
        <v>158</v>
      </c>
      <c r="C97" s="126"/>
      <c r="D97" s="127"/>
      <c r="E97" s="166"/>
      <c r="F97" s="131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</row>
    <row r="98" spans="1:22" s="119" customFormat="1" ht="30.75" customHeight="1" x14ac:dyDescent="0.25">
      <c r="A98" s="126"/>
      <c r="B98" s="141" t="s">
        <v>161</v>
      </c>
      <c r="C98" s="126"/>
      <c r="D98" s="127"/>
      <c r="E98" s="166"/>
      <c r="F98" s="131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</row>
    <row r="99" spans="1:22" s="119" customFormat="1" ht="30" customHeight="1" x14ac:dyDescent="0.25">
      <c r="A99" s="129">
        <f>+A95+1</f>
        <v>70</v>
      </c>
      <c r="B99" s="117" t="s">
        <v>159</v>
      </c>
      <c r="C99" s="134" t="s">
        <v>138</v>
      </c>
      <c r="D99" s="135">
        <v>1</v>
      </c>
      <c r="E99" s="166"/>
      <c r="F99" s="131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</row>
    <row r="100" spans="1:22" s="119" customFormat="1" ht="18.75" customHeight="1" x14ac:dyDescent="0.25">
      <c r="A100" s="126"/>
      <c r="B100" s="141" t="s">
        <v>160</v>
      </c>
      <c r="C100" s="129"/>
      <c r="D100" s="136"/>
      <c r="E100" s="166"/>
      <c r="F100" s="131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</row>
    <row r="101" spans="1:22" s="119" customFormat="1" ht="18.75" customHeight="1" x14ac:dyDescent="0.25">
      <c r="A101" s="129">
        <f>+A99+1</f>
        <v>71</v>
      </c>
      <c r="B101" s="137" t="s">
        <v>122</v>
      </c>
      <c r="C101" s="129" t="s">
        <v>1</v>
      </c>
      <c r="D101" s="133">
        <v>2</v>
      </c>
      <c r="E101" s="166"/>
      <c r="F101" s="131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</row>
    <row r="102" spans="1:22" s="119" customFormat="1" ht="18.75" customHeight="1" x14ac:dyDescent="0.25">
      <c r="A102" s="129">
        <f>+A101+1</f>
        <v>72</v>
      </c>
      <c r="B102" s="137" t="s">
        <v>123</v>
      </c>
      <c r="C102" s="129" t="s">
        <v>1</v>
      </c>
      <c r="D102" s="180">
        <v>4</v>
      </c>
      <c r="E102" s="166"/>
      <c r="F102" s="131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</row>
    <row r="103" spans="1:22" s="119" customFormat="1" ht="18.75" customHeight="1" x14ac:dyDescent="0.25">
      <c r="A103" s="129">
        <f>+A102+1</f>
        <v>73</v>
      </c>
      <c r="B103" s="137" t="s">
        <v>124</v>
      </c>
      <c r="C103" s="129" t="s">
        <v>1</v>
      </c>
      <c r="D103" s="180">
        <v>1</v>
      </c>
      <c r="E103" s="166"/>
      <c r="F103" s="131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</row>
    <row r="104" spans="1:22" s="119" customFormat="1" ht="18.75" customHeight="1" x14ac:dyDescent="0.25">
      <c r="A104" s="129">
        <f>+A103+1</f>
        <v>74</v>
      </c>
      <c r="B104" s="159" t="s">
        <v>235</v>
      </c>
      <c r="C104" s="129" t="s">
        <v>91</v>
      </c>
      <c r="D104" s="180">
        <v>50</v>
      </c>
      <c r="E104" s="166"/>
      <c r="F104" s="131"/>
      <c r="G104" s="142"/>
      <c r="H104" s="142"/>
      <c r="I104" s="142"/>
      <c r="J104" s="142"/>
      <c r="K104" s="142"/>
    </row>
    <row r="105" spans="1:22" s="138" customFormat="1" ht="18.75" customHeight="1" x14ac:dyDescent="0.25">
      <c r="A105" s="129">
        <f t="shared" ref="A105:A110" si="5">+A104+1</f>
        <v>75</v>
      </c>
      <c r="B105" s="159" t="s">
        <v>260</v>
      </c>
      <c r="C105" s="129" t="s">
        <v>91</v>
      </c>
      <c r="D105" s="180">
        <v>40</v>
      </c>
      <c r="E105" s="170"/>
      <c r="F105" s="171"/>
      <c r="G105" s="119"/>
      <c r="H105" s="119"/>
      <c r="I105" s="119"/>
      <c r="J105" s="119"/>
      <c r="K105" s="119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</row>
    <row r="106" spans="1:22" s="138" customFormat="1" ht="18.75" customHeight="1" x14ac:dyDescent="0.25">
      <c r="A106" s="129">
        <f t="shared" si="5"/>
        <v>76</v>
      </c>
      <c r="B106" s="137" t="s">
        <v>125</v>
      </c>
      <c r="C106" s="129" t="s">
        <v>91</v>
      </c>
      <c r="D106" s="180">
        <v>30</v>
      </c>
      <c r="E106" s="166"/>
      <c r="F106" s="131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</row>
    <row r="107" spans="1:22" s="138" customFormat="1" ht="18.75" customHeight="1" x14ac:dyDescent="0.25">
      <c r="A107" s="129">
        <f t="shared" si="5"/>
        <v>77</v>
      </c>
      <c r="B107" s="137" t="s">
        <v>126</v>
      </c>
      <c r="C107" s="129" t="s">
        <v>91</v>
      </c>
      <c r="D107" s="180">
        <v>10</v>
      </c>
      <c r="E107" s="166"/>
      <c r="F107" s="131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</row>
    <row r="108" spans="1:22" s="119" customFormat="1" ht="18.75" customHeight="1" x14ac:dyDescent="0.25">
      <c r="A108" s="129">
        <f t="shared" si="5"/>
        <v>78</v>
      </c>
      <c r="B108" s="137" t="s">
        <v>127</v>
      </c>
      <c r="C108" s="129" t="s">
        <v>91</v>
      </c>
      <c r="D108" s="180">
        <v>40</v>
      </c>
      <c r="E108" s="166"/>
      <c r="F108" s="131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</row>
    <row r="109" spans="1:22" s="119" customFormat="1" ht="18.75" customHeight="1" x14ac:dyDescent="0.25">
      <c r="A109" s="129">
        <f t="shared" si="5"/>
        <v>79</v>
      </c>
      <c r="B109" s="117" t="s">
        <v>128</v>
      </c>
      <c r="C109" s="129" t="s">
        <v>138</v>
      </c>
      <c r="D109" s="180">
        <v>1</v>
      </c>
      <c r="E109" s="166"/>
      <c r="F109" s="131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</row>
    <row r="110" spans="1:22" s="119" customFormat="1" ht="18.75" customHeight="1" x14ac:dyDescent="0.25">
      <c r="A110" s="129">
        <f t="shared" si="5"/>
        <v>80</v>
      </c>
      <c r="B110" s="117" t="s">
        <v>129</v>
      </c>
      <c r="C110" s="129" t="s">
        <v>138</v>
      </c>
      <c r="D110" s="180">
        <v>1</v>
      </c>
      <c r="E110" s="166"/>
      <c r="F110" s="131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</row>
    <row r="111" spans="1:22" s="119" customFormat="1" ht="18.75" customHeight="1" x14ac:dyDescent="0.25">
      <c r="A111" s="126"/>
      <c r="B111" s="141" t="s">
        <v>162</v>
      </c>
      <c r="C111" s="129"/>
      <c r="D111" s="177"/>
      <c r="E111" s="166"/>
      <c r="F111" s="131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</row>
    <row r="112" spans="1:22" s="119" customFormat="1" ht="18.75" customHeight="1" x14ac:dyDescent="0.25">
      <c r="A112" s="129">
        <f>+A110+1</f>
        <v>81</v>
      </c>
      <c r="B112" s="117" t="s">
        <v>130</v>
      </c>
      <c r="C112" s="129" t="s">
        <v>1</v>
      </c>
      <c r="D112" s="180">
        <v>20</v>
      </c>
      <c r="E112" s="166"/>
      <c r="F112" s="131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</row>
    <row r="113" spans="1:22" s="119" customFormat="1" ht="18.75" customHeight="1" x14ac:dyDescent="0.25">
      <c r="A113" s="129">
        <f>+A112+1</f>
        <v>82</v>
      </c>
      <c r="B113" s="117" t="s">
        <v>131</v>
      </c>
      <c r="C113" s="129" t="s">
        <v>1</v>
      </c>
      <c r="D113" s="180">
        <v>100</v>
      </c>
      <c r="E113" s="166"/>
      <c r="F113" s="131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</row>
    <row r="114" spans="1:22" s="119" customFormat="1" ht="18.75" customHeight="1" x14ac:dyDescent="0.25">
      <c r="A114" s="129">
        <f>+A113+1</f>
        <v>83</v>
      </c>
      <c r="B114" s="117" t="s">
        <v>132</v>
      </c>
      <c r="C114" s="129" t="s">
        <v>1</v>
      </c>
      <c r="D114" s="180">
        <v>1</v>
      </c>
      <c r="E114" s="166"/>
      <c r="F114" s="131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</row>
    <row r="115" spans="1:22" s="119" customFormat="1" ht="18.75" customHeight="1" x14ac:dyDescent="0.25">
      <c r="A115" s="126"/>
      <c r="B115" s="141" t="s">
        <v>186</v>
      </c>
      <c r="C115" s="129"/>
      <c r="D115" s="177"/>
      <c r="E115" s="166"/>
      <c r="F115" s="131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</row>
    <row r="116" spans="1:22" s="119" customFormat="1" ht="18.75" customHeight="1" x14ac:dyDescent="0.25">
      <c r="A116" s="129">
        <f>+A114+1</f>
        <v>84</v>
      </c>
      <c r="B116" s="117" t="s">
        <v>133</v>
      </c>
      <c r="C116" s="129" t="s">
        <v>1</v>
      </c>
      <c r="D116" s="180">
        <v>11</v>
      </c>
      <c r="E116" s="166"/>
      <c r="F116" s="131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</row>
    <row r="117" spans="1:22" s="119" customFormat="1" ht="18.75" customHeight="1" x14ac:dyDescent="0.25">
      <c r="A117" s="129">
        <f>+A116+1</f>
        <v>85</v>
      </c>
      <c r="B117" s="117" t="s">
        <v>134</v>
      </c>
      <c r="C117" s="129" t="s">
        <v>1</v>
      </c>
      <c r="D117" s="180">
        <v>10</v>
      </c>
      <c r="E117" s="166"/>
      <c r="F117" s="131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</row>
    <row r="118" spans="1:22" s="119" customFormat="1" ht="18.75" customHeight="1" x14ac:dyDescent="0.25">
      <c r="A118" s="129">
        <f t="shared" ref="A118:A122" si="6">+A117+1</f>
        <v>86</v>
      </c>
      <c r="B118" s="117" t="s">
        <v>175</v>
      </c>
      <c r="C118" s="129" t="s">
        <v>1</v>
      </c>
      <c r="D118" s="180">
        <v>5</v>
      </c>
      <c r="E118" s="166"/>
      <c r="F118" s="131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</row>
    <row r="119" spans="1:22" s="119" customFormat="1" ht="18.75" customHeight="1" x14ac:dyDescent="0.25">
      <c r="A119" s="129">
        <f>+A118+1</f>
        <v>87</v>
      </c>
      <c r="B119" s="117" t="s">
        <v>101</v>
      </c>
      <c r="C119" s="129" t="s">
        <v>1</v>
      </c>
      <c r="D119" s="180">
        <v>7</v>
      </c>
      <c r="E119" s="166"/>
      <c r="F119" s="131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</row>
    <row r="120" spans="1:22" s="119" customFormat="1" ht="18.75" customHeight="1" x14ac:dyDescent="0.25">
      <c r="A120" s="129">
        <f t="shared" si="6"/>
        <v>88</v>
      </c>
      <c r="B120" s="117" t="s">
        <v>282</v>
      </c>
      <c r="C120" s="129" t="s">
        <v>1</v>
      </c>
      <c r="D120" s="180">
        <v>52</v>
      </c>
      <c r="E120" s="166"/>
      <c r="F120" s="131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</row>
    <row r="121" spans="1:22" s="119" customFormat="1" ht="18.75" customHeight="1" x14ac:dyDescent="0.25">
      <c r="A121" s="129">
        <f t="shared" si="6"/>
        <v>89</v>
      </c>
      <c r="B121" s="117" t="s">
        <v>135</v>
      </c>
      <c r="C121" s="129" t="s">
        <v>1</v>
      </c>
      <c r="D121" s="180">
        <v>4</v>
      </c>
      <c r="E121" s="166"/>
      <c r="F121" s="131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</row>
    <row r="122" spans="1:22" s="119" customFormat="1" ht="18.75" customHeight="1" x14ac:dyDescent="0.25">
      <c r="A122" s="129">
        <f t="shared" si="6"/>
        <v>90</v>
      </c>
      <c r="B122" s="172" t="s">
        <v>261</v>
      </c>
      <c r="C122" s="129" t="s">
        <v>1</v>
      </c>
      <c r="D122" s="180">
        <v>4</v>
      </c>
      <c r="E122" s="166"/>
      <c r="F122" s="166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</row>
    <row r="123" spans="1:22" s="119" customFormat="1" ht="18.75" customHeight="1" x14ac:dyDescent="0.25">
      <c r="A123" s="126"/>
      <c r="B123" s="141" t="s">
        <v>163</v>
      </c>
      <c r="C123" s="126"/>
      <c r="D123" s="177"/>
      <c r="E123" s="166"/>
      <c r="F123" s="131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</row>
    <row r="124" spans="1:22" s="119" customFormat="1" ht="18.75" customHeight="1" x14ac:dyDescent="0.25">
      <c r="A124" s="129">
        <f>+A122+1</f>
        <v>91</v>
      </c>
      <c r="B124" s="117" t="s">
        <v>244</v>
      </c>
      <c r="C124" s="129" t="s">
        <v>1</v>
      </c>
      <c r="D124" s="180">
        <v>43</v>
      </c>
      <c r="E124" s="166"/>
      <c r="F124" s="131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</row>
    <row r="125" spans="1:22" s="119" customFormat="1" ht="18.75" customHeight="1" x14ac:dyDescent="0.25">
      <c r="A125" s="129">
        <f>+A124+1</f>
        <v>92</v>
      </c>
      <c r="B125" s="117" t="s">
        <v>176</v>
      </c>
      <c r="C125" s="129" t="s">
        <v>1</v>
      </c>
      <c r="D125" s="180">
        <v>12</v>
      </c>
      <c r="E125" s="166"/>
      <c r="F125" s="131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</row>
    <row r="126" spans="1:22" s="119" customFormat="1" ht="18.75" customHeight="1" x14ac:dyDescent="0.25">
      <c r="A126" s="129">
        <f t="shared" ref="A126:A132" si="7">+A125+1</f>
        <v>93</v>
      </c>
      <c r="B126" s="117" t="s">
        <v>245</v>
      </c>
      <c r="C126" s="129" t="s">
        <v>1</v>
      </c>
      <c r="D126" s="180">
        <v>1</v>
      </c>
      <c r="E126" s="166"/>
      <c r="F126" s="131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</row>
    <row r="127" spans="1:22" s="119" customFormat="1" ht="18.75" customHeight="1" x14ac:dyDescent="0.25">
      <c r="A127" s="129">
        <f>+A126+1</f>
        <v>94</v>
      </c>
      <c r="B127" s="117" t="s">
        <v>227</v>
      </c>
      <c r="C127" s="129" t="s">
        <v>1</v>
      </c>
      <c r="D127" s="180">
        <v>3</v>
      </c>
      <c r="E127" s="166"/>
      <c r="F127" s="131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</row>
    <row r="128" spans="1:22" s="119" customFormat="1" ht="18.75" customHeight="1" x14ac:dyDescent="0.25">
      <c r="A128" s="129">
        <f>+A127+1</f>
        <v>95</v>
      </c>
      <c r="B128" s="172" t="s">
        <v>262</v>
      </c>
      <c r="C128" s="129" t="s">
        <v>1</v>
      </c>
      <c r="D128" s="180">
        <v>10</v>
      </c>
      <c r="E128" s="166"/>
      <c r="F128" s="166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</row>
    <row r="129" spans="1:22" s="119" customFormat="1" ht="18.75" customHeight="1" x14ac:dyDescent="0.25">
      <c r="A129" s="129">
        <f>+A128+1</f>
        <v>96</v>
      </c>
      <c r="B129" s="117" t="s">
        <v>136</v>
      </c>
      <c r="C129" s="129" t="s">
        <v>1</v>
      </c>
      <c r="D129" s="180">
        <v>18</v>
      </c>
      <c r="E129" s="166"/>
      <c r="F129" s="131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</row>
    <row r="130" spans="1:22" s="119" customFormat="1" ht="24.75" customHeight="1" x14ac:dyDescent="0.25">
      <c r="A130" s="129">
        <f t="shared" si="7"/>
        <v>97</v>
      </c>
      <c r="B130" s="117" t="s">
        <v>137</v>
      </c>
      <c r="C130" s="129" t="s">
        <v>1</v>
      </c>
      <c r="D130" s="180">
        <v>4</v>
      </c>
      <c r="E130" s="166"/>
      <c r="F130" s="131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</row>
    <row r="131" spans="1:22" s="119" customFormat="1" ht="18.75" customHeight="1" x14ac:dyDescent="0.25">
      <c r="A131" s="129">
        <f t="shared" si="7"/>
        <v>98</v>
      </c>
      <c r="B131" s="117" t="s">
        <v>242</v>
      </c>
      <c r="C131" s="129" t="s">
        <v>1</v>
      </c>
      <c r="D131" s="180">
        <v>32</v>
      </c>
      <c r="E131" s="166"/>
      <c r="F131" s="131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</row>
    <row r="132" spans="1:22" s="119" customFormat="1" ht="24.75" customHeight="1" x14ac:dyDescent="0.25">
      <c r="A132" s="129">
        <f t="shared" si="7"/>
        <v>99</v>
      </c>
      <c r="B132" s="117" t="s">
        <v>243</v>
      </c>
      <c r="C132" s="129" t="s">
        <v>1</v>
      </c>
      <c r="D132" s="180">
        <v>12</v>
      </c>
      <c r="E132" s="166"/>
      <c r="F132" s="131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</row>
    <row r="133" spans="1:22" s="119" customFormat="1" ht="24.75" customHeight="1" x14ac:dyDescent="0.25">
      <c r="A133" s="117"/>
      <c r="B133" s="169" t="s">
        <v>264</v>
      </c>
      <c r="C133" s="131"/>
      <c r="D133" s="184"/>
      <c r="E133" s="166"/>
      <c r="F133" s="131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</row>
    <row r="134" spans="1:22" s="119" customFormat="1" ht="24.75" customHeight="1" x14ac:dyDescent="0.25">
      <c r="A134" s="168">
        <f>A132+1</f>
        <v>100</v>
      </c>
      <c r="B134" s="117" t="s">
        <v>255</v>
      </c>
      <c r="C134" s="129" t="s">
        <v>1</v>
      </c>
      <c r="D134" s="184">
        <v>1</v>
      </c>
      <c r="E134" s="166"/>
      <c r="F134" s="131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</row>
    <row r="135" spans="1:22" s="119" customFormat="1" ht="24.75" customHeight="1" x14ac:dyDescent="0.25">
      <c r="A135" s="168">
        <v>101</v>
      </c>
      <c r="B135" s="117" t="s">
        <v>256</v>
      </c>
      <c r="C135" s="129" t="s">
        <v>1</v>
      </c>
      <c r="D135" s="184">
        <v>2</v>
      </c>
      <c r="E135" s="166"/>
      <c r="F135" s="131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</row>
    <row r="136" spans="1:22" s="119" customFormat="1" ht="24.75" customHeight="1" x14ac:dyDescent="0.25">
      <c r="A136" s="168">
        <v>102</v>
      </c>
      <c r="B136" s="117" t="s">
        <v>257</v>
      </c>
      <c r="C136" s="129" t="s">
        <v>1</v>
      </c>
      <c r="D136" s="184">
        <v>16</v>
      </c>
      <c r="E136" s="166"/>
      <c r="F136" s="131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</row>
    <row r="137" spans="1:22" s="119" customFormat="1" ht="24.75" customHeight="1" x14ac:dyDescent="0.25">
      <c r="A137" s="168">
        <v>103</v>
      </c>
      <c r="B137" s="117" t="s">
        <v>258</v>
      </c>
      <c r="C137" s="129" t="s">
        <v>1</v>
      </c>
      <c r="D137" s="184">
        <v>4</v>
      </c>
      <c r="E137" s="166"/>
      <c r="F137" s="131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</row>
    <row r="138" spans="1:22" s="119" customFormat="1" ht="24" customHeight="1" x14ac:dyDescent="0.25">
      <c r="A138" s="168">
        <v>104</v>
      </c>
      <c r="B138" s="117" t="s">
        <v>259</v>
      </c>
      <c r="C138" s="129" t="s">
        <v>138</v>
      </c>
      <c r="D138" s="184">
        <v>1</v>
      </c>
      <c r="E138" s="166"/>
      <c r="F138" s="131"/>
      <c r="G138" s="142"/>
      <c r="H138" s="142"/>
      <c r="I138" s="142"/>
      <c r="J138" s="142"/>
      <c r="K138" s="142"/>
    </row>
    <row r="139" spans="1:22" s="119" customFormat="1" ht="27.75" customHeight="1" x14ac:dyDescent="0.25">
      <c r="A139" s="117"/>
      <c r="B139" s="169" t="s">
        <v>265</v>
      </c>
      <c r="C139" s="131"/>
      <c r="D139" s="184"/>
      <c r="E139" s="166"/>
      <c r="F139" s="131"/>
    </row>
    <row r="140" spans="1:22" s="119" customFormat="1" ht="27.75" customHeight="1" x14ac:dyDescent="0.25">
      <c r="A140" s="117"/>
      <c r="B140" s="117" t="s">
        <v>246</v>
      </c>
      <c r="C140" s="129"/>
      <c r="D140" s="184"/>
      <c r="E140" s="166"/>
      <c r="F140" s="131"/>
    </row>
    <row r="141" spans="1:22" s="119" customFormat="1" ht="27.75" customHeight="1" x14ac:dyDescent="0.25">
      <c r="A141" s="168">
        <v>105</v>
      </c>
      <c r="B141" s="117" t="s">
        <v>247</v>
      </c>
      <c r="C141" s="129" t="s">
        <v>1</v>
      </c>
      <c r="D141" s="184">
        <v>8</v>
      </c>
      <c r="E141" s="166"/>
      <c r="F141" s="131"/>
    </row>
    <row r="142" spans="1:22" s="119" customFormat="1" ht="27.75" customHeight="1" x14ac:dyDescent="0.25">
      <c r="A142" s="168">
        <v>106</v>
      </c>
      <c r="B142" s="117" t="s">
        <v>248</v>
      </c>
      <c r="C142" s="129" t="s">
        <v>1</v>
      </c>
      <c r="D142" s="184">
        <v>4</v>
      </c>
      <c r="E142" s="166"/>
      <c r="F142" s="131"/>
    </row>
    <row r="143" spans="1:22" s="119" customFormat="1" ht="27.75" customHeight="1" x14ac:dyDescent="0.25">
      <c r="A143" s="168">
        <v>107</v>
      </c>
      <c r="B143" s="117" t="s">
        <v>249</v>
      </c>
      <c r="C143" s="129" t="s">
        <v>1</v>
      </c>
      <c r="D143" s="184">
        <v>2</v>
      </c>
      <c r="E143" s="166"/>
      <c r="F143" s="131"/>
    </row>
    <row r="144" spans="1:22" s="119" customFormat="1" ht="41.25" customHeight="1" x14ac:dyDescent="0.25">
      <c r="A144" s="168">
        <v>108</v>
      </c>
      <c r="B144" s="117" t="s">
        <v>250</v>
      </c>
      <c r="C144" s="129" t="s">
        <v>1</v>
      </c>
      <c r="D144" s="184">
        <v>36</v>
      </c>
      <c r="E144" s="166"/>
      <c r="F144" s="131"/>
    </row>
    <row r="145" spans="1:22" s="119" customFormat="1" ht="36" customHeight="1" x14ac:dyDescent="0.25">
      <c r="A145" s="168">
        <v>109</v>
      </c>
      <c r="B145" s="117" t="s">
        <v>251</v>
      </c>
      <c r="C145" s="129" t="s">
        <v>11</v>
      </c>
      <c r="D145" s="184">
        <v>168</v>
      </c>
      <c r="E145" s="166"/>
      <c r="F145" s="131"/>
    </row>
    <row r="146" spans="1:22" s="119" customFormat="1" ht="27.75" customHeight="1" x14ac:dyDescent="0.25">
      <c r="A146" s="151"/>
      <c r="B146" s="169" t="s">
        <v>266</v>
      </c>
      <c r="C146" s="131"/>
      <c r="D146" s="184"/>
      <c r="E146" s="166"/>
      <c r="F146" s="131"/>
    </row>
    <row r="147" spans="1:22" s="119" customFormat="1" ht="34.5" customHeight="1" x14ac:dyDescent="0.25">
      <c r="A147" s="168">
        <v>110</v>
      </c>
      <c r="B147" s="117" t="s">
        <v>243</v>
      </c>
      <c r="C147" s="129" t="s">
        <v>138</v>
      </c>
      <c r="D147" s="184">
        <v>1</v>
      </c>
      <c r="E147" s="166"/>
      <c r="F147" s="131"/>
    </row>
    <row r="148" spans="1:22" s="119" customFormat="1" ht="18.75" customHeight="1" x14ac:dyDescent="0.25">
      <c r="A148" s="161"/>
      <c r="B148" s="189" t="s">
        <v>198</v>
      </c>
      <c r="C148" s="190"/>
      <c r="D148" s="190"/>
      <c r="E148" s="191"/>
      <c r="F148" s="16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</row>
    <row r="149" spans="1:22" s="119" customFormat="1" ht="18.75" customHeight="1" x14ac:dyDescent="0.25">
      <c r="A149" s="126"/>
      <c r="B149" s="140" t="s">
        <v>164</v>
      </c>
      <c r="C149" s="126"/>
      <c r="D149" s="127"/>
      <c r="E149" s="131"/>
      <c r="F149" s="131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</row>
    <row r="150" spans="1:22" s="119" customFormat="1" ht="18.75" customHeight="1" x14ac:dyDescent="0.25">
      <c r="A150" s="126"/>
      <c r="B150" s="141" t="s">
        <v>165</v>
      </c>
      <c r="C150" s="126"/>
      <c r="D150" s="127"/>
      <c r="E150" s="166"/>
      <c r="F150" s="131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</row>
    <row r="151" spans="1:22" s="119" customFormat="1" ht="18.75" customHeight="1" x14ac:dyDescent="0.25">
      <c r="A151" s="160">
        <f>+A147+1</f>
        <v>111</v>
      </c>
      <c r="B151" s="117" t="s">
        <v>139</v>
      </c>
      <c r="C151" s="129" t="s">
        <v>138</v>
      </c>
      <c r="D151" s="133">
        <v>1</v>
      </c>
      <c r="E151" s="166"/>
      <c r="F151" s="131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</row>
    <row r="152" spans="1:22" s="119" customFormat="1" ht="18.75" customHeight="1" x14ac:dyDescent="0.25">
      <c r="A152" s="129">
        <f>+A151+1</f>
        <v>112</v>
      </c>
      <c r="B152" s="117" t="s">
        <v>140</v>
      </c>
      <c r="C152" s="129" t="s">
        <v>1</v>
      </c>
      <c r="D152" s="180">
        <v>1</v>
      </c>
      <c r="E152" s="166"/>
      <c r="F152" s="131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</row>
    <row r="153" spans="1:22" s="119" customFormat="1" ht="18.75" customHeight="1" x14ac:dyDescent="0.25">
      <c r="A153" s="126"/>
      <c r="B153" s="141" t="s">
        <v>188</v>
      </c>
      <c r="C153" s="126"/>
      <c r="D153" s="177"/>
      <c r="E153" s="166"/>
      <c r="F153" s="131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</row>
    <row r="154" spans="1:22" s="119" customFormat="1" ht="18.75" customHeight="1" x14ac:dyDescent="0.25">
      <c r="A154" s="129">
        <f>+A152+1</f>
        <v>113</v>
      </c>
      <c r="B154" s="117" t="s">
        <v>141</v>
      </c>
      <c r="C154" s="129" t="s">
        <v>11</v>
      </c>
      <c r="D154" s="178">
        <v>80</v>
      </c>
      <c r="E154" s="166"/>
      <c r="F154" s="131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</row>
    <row r="155" spans="1:22" s="119" customFormat="1" ht="18.75" customHeight="1" x14ac:dyDescent="0.25">
      <c r="A155" s="129">
        <f>+A154+1</f>
        <v>114</v>
      </c>
      <c r="B155" s="117" t="s">
        <v>177</v>
      </c>
      <c r="C155" s="129" t="s">
        <v>11</v>
      </c>
      <c r="D155" s="178">
        <v>100</v>
      </c>
      <c r="E155" s="166"/>
      <c r="F155" s="131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</row>
    <row r="156" spans="1:22" s="119" customFormat="1" ht="18.75" customHeight="1" x14ac:dyDescent="0.25">
      <c r="A156" s="129">
        <f t="shared" ref="A156:A158" si="8">+A155+1</f>
        <v>115</v>
      </c>
      <c r="B156" s="117" t="s">
        <v>166</v>
      </c>
      <c r="C156" s="129" t="s">
        <v>1</v>
      </c>
      <c r="D156" s="180">
        <v>2</v>
      </c>
      <c r="E156" s="166"/>
      <c r="F156" s="131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</row>
    <row r="157" spans="1:22" s="119" customFormat="1" ht="18.75" customHeight="1" x14ac:dyDescent="0.25">
      <c r="A157" s="129">
        <f t="shared" si="8"/>
        <v>116</v>
      </c>
      <c r="B157" s="117" t="s">
        <v>142</v>
      </c>
      <c r="C157" s="129" t="s">
        <v>1</v>
      </c>
      <c r="D157" s="180">
        <v>2</v>
      </c>
      <c r="E157" s="166"/>
      <c r="F157" s="131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</row>
    <row r="158" spans="1:22" s="119" customFormat="1" ht="18.75" customHeight="1" x14ac:dyDescent="0.25">
      <c r="A158" s="129">
        <f t="shared" si="8"/>
        <v>117</v>
      </c>
      <c r="B158" s="117" t="s">
        <v>178</v>
      </c>
      <c r="C158" s="129" t="s">
        <v>1</v>
      </c>
      <c r="D158" s="180">
        <v>2</v>
      </c>
      <c r="E158" s="166"/>
      <c r="F158" s="131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</row>
    <row r="159" spans="1:22" s="119" customFormat="1" ht="18.75" customHeight="1" x14ac:dyDescent="0.25">
      <c r="A159" s="126"/>
      <c r="B159" s="141" t="s">
        <v>189</v>
      </c>
      <c r="C159" s="126"/>
      <c r="D159" s="177"/>
      <c r="E159" s="166"/>
      <c r="F159" s="131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</row>
    <row r="160" spans="1:22" s="119" customFormat="1" ht="18.75" customHeight="1" x14ac:dyDescent="0.25">
      <c r="A160" s="129">
        <f>+A158+1</f>
        <v>118</v>
      </c>
      <c r="B160" s="117" t="s">
        <v>143</v>
      </c>
      <c r="C160" s="129" t="s">
        <v>11</v>
      </c>
      <c r="D160" s="178">
        <v>20</v>
      </c>
      <c r="E160" s="166"/>
      <c r="F160" s="131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</row>
    <row r="161" spans="1:22" s="119" customFormat="1" ht="18.75" customHeight="1" x14ac:dyDescent="0.25">
      <c r="A161" s="126"/>
      <c r="B161" s="141" t="s">
        <v>190</v>
      </c>
      <c r="C161" s="126"/>
      <c r="D161" s="177"/>
      <c r="E161" s="166"/>
      <c r="F161" s="131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</row>
    <row r="162" spans="1:22" s="142" customFormat="1" ht="18.75" customHeight="1" x14ac:dyDescent="0.25">
      <c r="A162" s="150">
        <f>+A160+1</f>
        <v>119</v>
      </c>
      <c r="B162" s="117" t="s">
        <v>220</v>
      </c>
      <c r="C162" s="150" t="s">
        <v>1</v>
      </c>
      <c r="D162" s="185">
        <v>4</v>
      </c>
      <c r="E162" s="166"/>
      <c r="F162" s="131"/>
    </row>
    <row r="163" spans="1:22" s="142" customFormat="1" ht="18.75" customHeight="1" x14ac:dyDescent="0.25">
      <c r="A163" s="150">
        <f>+A162+1</f>
        <v>120</v>
      </c>
      <c r="B163" s="152" t="s">
        <v>221</v>
      </c>
      <c r="C163" s="150" t="s">
        <v>1</v>
      </c>
      <c r="D163" s="185">
        <v>4</v>
      </c>
      <c r="E163" s="166"/>
      <c r="F163" s="131"/>
    </row>
    <row r="164" spans="1:22" s="142" customFormat="1" ht="18.75" customHeight="1" x14ac:dyDescent="0.25">
      <c r="A164" s="150">
        <f t="shared" ref="A164:A171" si="9">+A163+1</f>
        <v>121</v>
      </c>
      <c r="B164" s="117" t="s">
        <v>222</v>
      </c>
      <c r="C164" s="150" t="s">
        <v>1</v>
      </c>
      <c r="D164" s="185">
        <v>9</v>
      </c>
      <c r="E164" s="166"/>
      <c r="F164" s="131"/>
    </row>
    <row r="165" spans="1:22" s="142" customFormat="1" ht="18.75" customHeight="1" x14ac:dyDescent="0.25">
      <c r="A165" s="150">
        <f t="shared" si="9"/>
        <v>122</v>
      </c>
      <c r="B165" s="152" t="s">
        <v>224</v>
      </c>
      <c r="C165" s="150" t="s">
        <v>1</v>
      </c>
      <c r="D165" s="185">
        <v>4</v>
      </c>
      <c r="E165" s="166"/>
      <c r="F165" s="131"/>
    </row>
    <row r="166" spans="1:22" s="142" customFormat="1" ht="18.75" customHeight="1" x14ac:dyDescent="0.25">
      <c r="A166" s="150">
        <f t="shared" si="9"/>
        <v>123</v>
      </c>
      <c r="B166" s="152" t="s">
        <v>225</v>
      </c>
      <c r="C166" s="150" t="s">
        <v>1</v>
      </c>
      <c r="D166" s="185">
        <v>11</v>
      </c>
      <c r="E166" s="166"/>
      <c r="F166" s="131"/>
    </row>
    <row r="167" spans="1:22" s="142" customFormat="1" ht="18.75" customHeight="1" x14ac:dyDescent="0.25">
      <c r="A167" s="150">
        <f t="shared" si="9"/>
        <v>124</v>
      </c>
      <c r="B167" s="152" t="s">
        <v>226</v>
      </c>
      <c r="C167" s="150" t="s">
        <v>1</v>
      </c>
      <c r="D167" s="185">
        <v>11</v>
      </c>
      <c r="E167" s="166"/>
      <c r="F167" s="131"/>
    </row>
    <row r="168" spans="1:22" s="142" customFormat="1" ht="18.75" customHeight="1" x14ac:dyDescent="0.25">
      <c r="A168" s="150">
        <f t="shared" si="9"/>
        <v>125</v>
      </c>
      <c r="B168" s="152" t="s">
        <v>223</v>
      </c>
      <c r="C168" s="150" t="s">
        <v>1</v>
      </c>
      <c r="D168" s="185">
        <v>4</v>
      </c>
      <c r="E168" s="166"/>
      <c r="F168" s="131"/>
    </row>
    <row r="169" spans="1:22" s="142" customFormat="1" ht="18.75" customHeight="1" x14ac:dyDescent="0.25">
      <c r="A169" s="150">
        <f t="shared" si="9"/>
        <v>126</v>
      </c>
      <c r="B169" s="152" t="s">
        <v>144</v>
      </c>
      <c r="C169" s="150" t="s">
        <v>1</v>
      </c>
      <c r="D169" s="185">
        <v>2</v>
      </c>
      <c r="E169" s="166"/>
      <c r="F169" s="131"/>
    </row>
    <row r="170" spans="1:22" s="142" customFormat="1" ht="18.75" customHeight="1" x14ac:dyDescent="0.25">
      <c r="A170" s="150">
        <f t="shared" si="9"/>
        <v>127</v>
      </c>
      <c r="B170" s="152" t="s">
        <v>145</v>
      </c>
      <c r="C170" s="150" t="s">
        <v>1</v>
      </c>
      <c r="D170" s="185">
        <v>1</v>
      </c>
      <c r="E170" s="166"/>
      <c r="F170" s="131"/>
    </row>
    <row r="171" spans="1:22" s="119" customFormat="1" ht="18.75" customHeight="1" x14ac:dyDescent="0.25">
      <c r="A171" s="129">
        <f t="shared" si="9"/>
        <v>128</v>
      </c>
      <c r="B171" s="117" t="s">
        <v>146</v>
      </c>
      <c r="C171" s="129" t="s">
        <v>1</v>
      </c>
      <c r="D171" s="180">
        <v>3</v>
      </c>
      <c r="E171" s="166"/>
      <c r="F171" s="131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</row>
    <row r="172" spans="1:22" s="119" customFormat="1" ht="18.75" customHeight="1" x14ac:dyDescent="0.25">
      <c r="A172" s="126"/>
      <c r="B172" s="141" t="s">
        <v>191</v>
      </c>
      <c r="C172" s="126"/>
      <c r="D172" s="177"/>
      <c r="E172" s="166"/>
      <c r="F172" s="131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</row>
    <row r="173" spans="1:22" s="119" customFormat="1" ht="18.75" customHeight="1" x14ac:dyDescent="0.25">
      <c r="A173" s="129">
        <f>+A171+1</f>
        <v>129</v>
      </c>
      <c r="B173" s="117" t="s">
        <v>147</v>
      </c>
      <c r="C173" s="129" t="s">
        <v>11</v>
      </c>
      <c r="D173" s="178">
        <v>10</v>
      </c>
      <c r="E173" s="166"/>
      <c r="F173" s="131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</row>
    <row r="174" spans="1:22" s="119" customFormat="1" ht="18.75" customHeight="1" x14ac:dyDescent="0.25">
      <c r="A174" s="129">
        <f>+A173+1</f>
        <v>130</v>
      </c>
      <c r="B174" s="117" t="s">
        <v>287</v>
      </c>
      <c r="C174" s="129" t="s">
        <v>1</v>
      </c>
      <c r="D174" s="180">
        <v>2</v>
      </c>
      <c r="E174" s="166"/>
      <c r="F174" s="131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</row>
    <row r="175" spans="1:22" s="119" customFormat="1" ht="18.75" customHeight="1" x14ac:dyDescent="0.25">
      <c r="A175" s="129">
        <f>+A174+1</f>
        <v>131</v>
      </c>
      <c r="B175" s="117" t="s">
        <v>148</v>
      </c>
      <c r="C175" s="129" t="s">
        <v>1</v>
      </c>
      <c r="D175" s="180">
        <v>6</v>
      </c>
      <c r="E175" s="166"/>
      <c r="F175" s="131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</row>
    <row r="176" spans="1:22" s="119" customFormat="1" ht="18.75" customHeight="1" x14ac:dyDescent="0.25">
      <c r="A176" s="129">
        <f>+A175+1</f>
        <v>132</v>
      </c>
      <c r="B176" s="117" t="s">
        <v>149</v>
      </c>
      <c r="C176" s="129" t="s">
        <v>1</v>
      </c>
      <c r="D176" s="180">
        <v>2</v>
      </c>
      <c r="E176" s="166"/>
      <c r="F176" s="131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</row>
    <row r="177" spans="1:11" s="156" customFormat="1" ht="18" customHeight="1" x14ac:dyDescent="0.25">
      <c r="A177" s="153"/>
      <c r="B177" s="141" t="s">
        <v>236</v>
      </c>
      <c r="C177" s="154"/>
      <c r="D177" s="186"/>
      <c r="E177" s="167"/>
      <c r="F177" s="155"/>
      <c r="G177" s="142"/>
      <c r="H177" s="142"/>
      <c r="I177" s="142"/>
      <c r="J177" s="142"/>
      <c r="K177" s="142"/>
    </row>
    <row r="178" spans="1:11" s="157" customFormat="1" ht="18" customHeight="1" x14ac:dyDescent="0.25">
      <c r="A178" s="165">
        <f>A176+1</f>
        <v>133</v>
      </c>
      <c r="B178" s="117" t="s">
        <v>228</v>
      </c>
      <c r="C178" s="129" t="s">
        <v>1</v>
      </c>
      <c r="D178" s="187">
        <v>1</v>
      </c>
      <c r="E178" s="166"/>
      <c r="F178" s="131"/>
      <c r="G178" s="156"/>
      <c r="H178" s="156"/>
      <c r="I178" s="156"/>
      <c r="J178" s="156"/>
      <c r="K178" s="156"/>
    </row>
    <row r="179" spans="1:11" s="157" customFormat="1" ht="18" customHeight="1" x14ac:dyDescent="0.25">
      <c r="A179" s="165">
        <f>+A178+1</f>
        <v>134</v>
      </c>
      <c r="B179" s="117" t="s">
        <v>229</v>
      </c>
      <c r="C179" s="129" t="s">
        <v>138</v>
      </c>
      <c r="D179" s="184">
        <v>1</v>
      </c>
      <c r="E179" s="166"/>
      <c r="F179" s="131"/>
    </row>
    <row r="180" spans="1:11" s="157" customFormat="1" ht="18" customHeight="1" x14ac:dyDescent="0.25">
      <c r="A180" s="165">
        <f>+A179+1</f>
        <v>135</v>
      </c>
      <c r="B180" s="117" t="s">
        <v>241</v>
      </c>
      <c r="C180" s="131" t="s">
        <v>1</v>
      </c>
      <c r="D180" s="184">
        <v>1</v>
      </c>
      <c r="E180" s="166"/>
      <c r="F180" s="131"/>
    </row>
    <row r="181" spans="1:11" s="157" customFormat="1" ht="18" customHeight="1" x14ac:dyDescent="0.25">
      <c r="A181" s="165"/>
      <c r="B181" s="158" t="s">
        <v>230</v>
      </c>
    </row>
    <row r="182" spans="1:11" s="157" customFormat="1" ht="22.5" customHeight="1" x14ac:dyDescent="0.25">
      <c r="A182" s="129">
        <f>A180+1</f>
        <v>136</v>
      </c>
      <c r="B182" s="117" t="s">
        <v>295</v>
      </c>
      <c r="C182" s="129" t="s">
        <v>11</v>
      </c>
      <c r="D182" s="187">
        <v>50</v>
      </c>
      <c r="E182" s="166"/>
      <c r="F182" s="131"/>
    </row>
    <row r="183" spans="1:11" s="157" customFormat="1" ht="25.5" customHeight="1" x14ac:dyDescent="0.25">
      <c r="A183" s="129">
        <f>A182+1</f>
        <v>137</v>
      </c>
      <c r="B183" s="117" t="s">
        <v>296</v>
      </c>
      <c r="C183" s="129" t="s">
        <v>11</v>
      </c>
      <c r="D183" s="184">
        <v>100</v>
      </c>
      <c r="E183" s="166"/>
      <c r="F183" s="131"/>
    </row>
    <row r="184" spans="1:11" s="157" customFormat="1" ht="18" customHeight="1" x14ac:dyDescent="0.25">
      <c r="A184" s="129">
        <v>138</v>
      </c>
      <c r="B184" s="117" t="s">
        <v>231</v>
      </c>
      <c r="C184" s="131" t="s">
        <v>1</v>
      </c>
      <c r="D184" s="184">
        <v>1</v>
      </c>
      <c r="E184" s="166"/>
      <c r="F184" s="131"/>
    </row>
    <row r="185" spans="1:11" s="157" customFormat="1" ht="18" customHeight="1" x14ac:dyDescent="0.25">
      <c r="A185" s="129">
        <f t="shared" ref="A185:A188" si="10">+A184+1</f>
        <v>139</v>
      </c>
      <c r="B185" s="117" t="s">
        <v>232</v>
      </c>
      <c r="C185" s="131" t="s">
        <v>1</v>
      </c>
      <c r="D185" s="188">
        <v>6</v>
      </c>
      <c r="E185" s="170"/>
      <c r="F185" s="131"/>
    </row>
    <row r="186" spans="1:11" s="157" customFormat="1" ht="18" customHeight="1" x14ac:dyDescent="0.25">
      <c r="A186" s="129">
        <f t="shared" si="10"/>
        <v>140</v>
      </c>
      <c r="B186" s="117" t="s">
        <v>233</v>
      </c>
      <c r="C186" s="131" t="s">
        <v>1</v>
      </c>
      <c r="D186" s="184">
        <v>1</v>
      </c>
      <c r="E186" s="166"/>
      <c r="F186" s="131"/>
    </row>
    <row r="187" spans="1:11" s="157" customFormat="1" ht="18" customHeight="1" x14ac:dyDescent="0.25">
      <c r="A187" s="129">
        <f t="shared" si="10"/>
        <v>141</v>
      </c>
      <c r="B187" s="117" t="s">
        <v>234</v>
      </c>
      <c r="C187" s="131" t="s">
        <v>1</v>
      </c>
      <c r="D187" s="184">
        <v>1</v>
      </c>
      <c r="E187" s="166"/>
      <c r="F187" s="131"/>
    </row>
    <row r="188" spans="1:11" s="157" customFormat="1" ht="18" customHeight="1" x14ac:dyDescent="0.25">
      <c r="A188" s="129">
        <f t="shared" si="10"/>
        <v>142</v>
      </c>
      <c r="B188" s="117" t="s">
        <v>289</v>
      </c>
      <c r="C188" s="131" t="s">
        <v>1</v>
      </c>
      <c r="D188" s="188">
        <v>7</v>
      </c>
      <c r="E188" s="170"/>
      <c r="F188" s="131"/>
    </row>
    <row r="189" spans="1:11" s="142" customFormat="1" ht="18.75" customHeight="1" x14ac:dyDescent="0.25">
      <c r="A189" s="129"/>
      <c r="B189" s="192" t="s">
        <v>199</v>
      </c>
      <c r="C189" s="193"/>
      <c r="D189" s="193"/>
      <c r="E189" s="194"/>
      <c r="F189" s="143"/>
      <c r="G189" s="157"/>
      <c r="H189" s="157"/>
      <c r="I189" s="157"/>
      <c r="J189" s="157"/>
      <c r="K189" s="157"/>
    </row>
    <row r="190" spans="1:11" s="142" customFormat="1" ht="18.75" customHeight="1" x14ac:dyDescent="0.25">
      <c r="A190" s="129"/>
      <c r="B190" s="140" t="s">
        <v>192</v>
      </c>
      <c r="C190" s="126"/>
      <c r="D190" s="127"/>
      <c r="E190" s="166"/>
      <c r="F190" s="131"/>
    </row>
    <row r="191" spans="1:11" s="142" customFormat="1" ht="18.75" customHeight="1" x14ac:dyDescent="0.25">
      <c r="A191" s="150">
        <f>+A188+1</f>
        <v>143</v>
      </c>
      <c r="B191" s="152" t="s">
        <v>203</v>
      </c>
      <c r="C191" s="131" t="s">
        <v>2</v>
      </c>
      <c r="D191" s="183">
        <v>640</v>
      </c>
      <c r="E191" s="170"/>
      <c r="F191" s="131"/>
    </row>
    <row r="192" spans="1:11" s="142" customFormat="1" ht="18.75" customHeight="1" x14ac:dyDescent="0.25">
      <c r="A192" s="150">
        <f>+A191+1</f>
        <v>144</v>
      </c>
      <c r="B192" s="152" t="s">
        <v>93</v>
      </c>
      <c r="C192" s="131" t="s">
        <v>2</v>
      </c>
      <c r="D192" s="179">
        <v>1387</v>
      </c>
      <c r="E192" s="170"/>
      <c r="F192" s="131"/>
    </row>
    <row r="193" spans="1:22" s="142" customFormat="1" ht="18.75" customHeight="1" x14ac:dyDescent="0.25">
      <c r="A193" s="150">
        <f t="shared" ref="A193:A195" si="11">+A192+1</f>
        <v>145</v>
      </c>
      <c r="B193" s="152" t="s">
        <v>94</v>
      </c>
      <c r="C193" s="131" t="s">
        <v>2</v>
      </c>
      <c r="D193" s="179">
        <v>34</v>
      </c>
      <c r="E193" s="170"/>
      <c r="F193" s="131"/>
    </row>
    <row r="194" spans="1:22" s="142" customFormat="1" ht="18.75" customHeight="1" x14ac:dyDescent="0.25">
      <c r="A194" s="150">
        <f t="shared" si="11"/>
        <v>146</v>
      </c>
      <c r="B194" s="152" t="s">
        <v>215</v>
      </c>
      <c r="C194" s="131" t="s">
        <v>2</v>
      </c>
      <c r="D194" s="179">
        <v>120</v>
      </c>
      <c r="E194" s="170"/>
      <c r="F194" s="131"/>
    </row>
    <row r="195" spans="1:22" s="142" customFormat="1" ht="18.75" customHeight="1" x14ac:dyDescent="0.25">
      <c r="A195" s="150">
        <f t="shared" si="11"/>
        <v>147</v>
      </c>
      <c r="B195" s="152" t="s">
        <v>95</v>
      </c>
      <c r="C195" s="131" t="s">
        <v>2</v>
      </c>
      <c r="D195" s="179">
        <v>34</v>
      </c>
      <c r="E195" s="170"/>
      <c r="F195" s="131"/>
    </row>
    <row r="196" spans="1:22" s="119" customFormat="1" ht="18.75" customHeight="1" x14ac:dyDescent="0.25">
      <c r="A196" s="126"/>
      <c r="B196" s="192" t="s">
        <v>200</v>
      </c>
      <c r="C196" s="195"/>
      <c r="D196" s="195"/>
      <c r="E196" s="196"/>
      <c r="F196" s="143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</row>
    <row r="197" spans="1:22" s="119" customFormat="1" ht="18.75" customHeight="1" x14ac:dyDescent="0.25">
      <c r="A197" s="126"/>
      <c r="B197" s="140" t="s">
        <v>193</v>
      </c>
      <c r="C197" s="126"/>
      <c r="D197" s="127"/>
      <c r="E197" s="166"/>
      <c r="F197" s="131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</row>
    <row r="198" spans="1:22" s="142" customFormat="1" ht="18.75" customHeight="1" x14ac:dyDescent="0.25">
      <c r="A198" s="150">
        <f>+A195+1</f>
        <v>148</v>
      </c>
      <c r="B198" s="152" t="s">
        <v>100</v>
      </c>
      <c r="C198" s="131" t="s">
        <v>11</v>
      </c>
      <c r="D198" s="183">
        <v>68.5</v>
      </c>
      <c r="E198" s="166"/>
      <c r="F198" s="131"/>
    </row>
    <row r="199" spans="1:22" s="142" customFormat="1" ht="18.75" customHeight="1" x14ac:dyDescent="0.25">
      <c r="A199" s="150">
        <f t="shared" ref="A199:A205" si="12">+A198+1</f>
        <v>149</v>
      </c>
      <c r="B199" s="152" t="s">
        <v>217</v>
      </c>
      <c r="C199" s="131" t="s">
        <v>2</v>
      </c>
      <c r="D199" s="179">
        <v>35</v>
      </c>
      <c r="E199" s="166"/>
      <c r="F199" s="131"/>
    </row>
    <row r="200" spans="1:22" s="116" customFormat="1" x14ac:dyDescent="0.25">
      <c r="A200" s="150">
        <f t="shared" si="12"/>
        <v>150</v>
      </c>
      <c r="B200" s="152" t="s">
        <v>280</v>
      </c>
      <c r="C200" s="131" t="s">
        <v>96</v>
      </c>
      <c r="D200" s="179">
        <v>15.56</v>
      </c>
      <c r="E200" s="166"/>
      <c r="F200" s="131"/>
      <c r="G200" s="142"/>
      <c r="H200" s="142"/>
      <c r="I200" s="142"/>
      <c r="J200" s="142"/>
      <c r="K200" s="142"/>
    </row>
    <row r="201" spans="1:22" s="116" customFormat="1" x14ac:dyDescent="0.25">
      <c r="A201" s="150">
        <f t="shared" si="12"/>
        <v>151</v>
      </c>
      <c r="B201" s="152" t="s">
        <v>281</v>
      </c>
      <c r="C201" s="131" t="s">
        <v>96</v>
      </c>
      <c r="D201" s="179">
        <v>15.56</v>
      </c>
      <c r="E201" s="166"/>
      <c r="F201" s="131"/>
    </row>
    <row r="202" spans="1:22" s="116" customFormat="1" x14ac:dyDescent="0.25">
      <c r="A202" s="150">
        <f t="shared" si="12"/>
        <v>152</v>
      </c>
      <c r="B202" s="152" t="s">
        <v>216</v>
      </c>
      <c r="C202" s="131" t="s">
        <v>1</v>
      </c>
      <c r="D202" s="179">
        <v>3</v>
      </c>
      <c r="E202" s="166"/>
      <c r="F202" s="131"/>
    </row>
    <row r="203" spans="1:22" s="116" customFormat="1" x14ac:dyDescent="0.25">
      <c r="A203" s="150">
        <f t="shared" si="12"/>
        <v>153</v>
      </c>
      <c r="B203" s="152" t="s">
        <v>283</v>
      </c>
      <c r="C203" s="131" t="s">
        <v>1</v>
      </c>
      <c r="D203" s="179">
        <v>3</v>
      </c>
      <c r="E203" s="166"/>
      <c r="F203" s="131"/>
    </row>
    <row r="204" spans="1:22" s="116" customFormat="1" x14ac:dyDescent="0.25">
      <c r="A204" s="150">
        <f t="shared" si="12"/>
        <v>154</v>
      </c>
      <c r="B204" s="152" t="s">
        <v>284</v>
      </c>
      <c r="C204" s="131" t="s">
        <v>11</v>
      </c>
      <c r="D204" s="179">
        <v>52.92</v>
      </c>
      <c r="E204" s="166"/>
      <c r="F204" s="131"/>
    </row>
    <row r="205" spans="1:22" s="116" customFormat="1" x14ac:dyDescent="0.25">
      <c r="A205" s="150">
        <f t="shared" si="12"/>
        <v>155</v>
      </c>
      <c r="B205" s="152" t="s">
        <v>218</v>
      </c>
      <c r="C205" s="131" t="s">
        <v>1</v>
      </c>
      <c r="D205" s="179">
        <v>15</v>
      </c>
      <c r="E205" s="166"/>
      <c r="F205" s="131"/>
    </row>
    <row r="206" spans="1:22" s="116" customFormat="1" ht="15.75" thickBot="1" x14ac:dyDescent="0.3">
      <c r="A206" s="126"/>
      <c r="B206" s="192" t="s">
        <v>201</v>
      </c>
      <c r="C206" s="195" t="s">
        <v>1</v>
      </c>
      <c r="D206" s="195"/>
      <c r="E206" s="196"/>
      <c r="F206" s="143"/>
    </row>
    <row r="207" spans="1:22" s="116" customFormat="1" ht="15.75" customHeight="1" thickBot="1" x14ac:dyDescent="0.3">
      <c r="A207" s="198" t="s">
        <v>290</v>
      </c>
      <c r="B207" s="199"/>
      <c r="C207" s="199"/>
      <c r="D207" s="199"/>
      <c r="E207" s="200"/>
      <c r="F207" s="139"/>
    </row>
    <row r="208" spans="1:22" s="116" customFormat="1" ht="15.75" customHeight="1" thickBot="1" x14ac:dyDescent="0.3">
      <c r="A208" s="198" t="s">
        <v>292</v>
      </c>
      <c r="B208" s="199"/>
      <c r="C208" s="199"/>
      <c r="D208" s="199"/>
      <c r="E208" s="200"/>
      <c r="F208" s="139"/>
    </row>
    <row r="209" spans="1:6" ht="15.75" customHeight="1" thickBot="1" x14ac:dyDescent="0.3">
      <c r="A209" s="198" t="s">
        <v>291</v>
      </c>
      <c r="B209" s="199"/>
      <c r="C209" s="199"/>
      <c r="D209" s="199"/>
      <c r="E209" s="200"/>
      <c r="F209" s="139"/>
    </row>
    <row r="211" spans="1:6" x14ac:dyDescent="0.25">
      <c r="A211" s="197"/>
      <c r="B211" s="197"/>
      <c r="C211" s="197"/>
      <c r="D211" s="197"/>
      <c r="E211" s="197"/>
      <c r="F211" s="197"/>
    </row>
    <row r="212" spans="1:6" x14ac:dyDescent="0.25">
      <c r="A212" s="197"/>
      <c r="B212" s="197"/>
      <c r="C212" s="197"/>
      <c r="D212" s="197"/>
      <c r="E212" s="197"/>
      <c r="F212" s="197"/>
    </row>
  </sheetData>
  <mergeCells count="17">
    <mergeCell ref="A1:F1"/>
    <mergeCell ref="A2:F2"/>
    <mergeCell ref="A3:F3"/>
    <mergeCell ref="A4:F4"/>
    <mergeCell ref="B44:E44"/>
    <mergeCell ref="B148:E148"/>
    <mergeCell ref="B189:E189"/>
    <mergeCell ref="B196:E196"/>
    <mergeCell ref="B53:E53"/>
    <mergeCell ref="A211:F212"/>
    <mergeCell ref="B206:E206"/>
    <mergeCell ref="A207:E207"/>
    <mergeCell ref="A208:E208"/>
    <mergeCell ref="A209:E209"/>
    <mergeCell ref="B61:E61"/>
    <mergeCell ref="B75:E75"/>
    <mergeCell ref="B96:E96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60" orientation="portrait" r:id="rId1"/>
  <rowBreaks count="3" manualBreakCount="3">
    <brk id="61" max="5" man="1"/>
    <brk id="123" max="5" man="1"/>
    <brk id="17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N550"/>
  <sheetViews>
    <sheetView workbookViewId="0"/>
  </sheetViews>
  <sheetFormatPr baseColWidth="10" defaultColWidth="11.5703125" defaultRowHeight="15" x14ac:dyDescent="0.25"/>
  <cols>
    <col min="10" max="10" width="14.140625" customWidth="1"/>
  </cols>
  <sheetData>
    <row r="8" spans="1:13" s="17" customFormat="1" x14ac:dyDescent="0.25">
      <c r="A8" s="9" t="s">
        <v>0</v>
      </c>
      <c r="B8" s="10"/>
      <c r="C8" s="11"/>
      <c r="D8" s="11"/>
      <c r="E8" s="11"/>
      <c r="F8" s="12"/>
      <c r="G8" s="13"/>
      <c r="H8" s="14"/>
      <c r="I8" s="14"/>
      <c r="J8" s="14"/>
      <c r="K8" s="14"/>
      <c r="L8" s="15"/>
      <c r="M8" s="16"/>
    </row>
    <row r="9" spans="1:13" s="17" customFormat="1" x14ac:dyDescent="0.25">
      <c r="A9" s="18" t="s">
        <v>37</v>
      </c>
      <c r="B9" s="10"/>
      <c r="C9" s="11"/>
      <c r="D9" s="11"/>
      <c r="E9" s="11"/>
      <c r="F9" s="12"/>
      <c r="G9" s="19" t="str">
        <f t="shared" ref="G9:G19" si="0">IF(E9=6,C9*D9*F9,"-")</f>
        <v>-</v>
      </c>
      <c r="H9" s="20" t="str">
        <f t="shared" ref="H9:H19" si="1">IF(E9=8,C9*D9*F9,"-")</f>
        <v>-</v>
      </c>
      <c r="I9" s="20" t="str">
        <f t="shared" ref="I9:I19" si="2">IF(E9=10,C9*D9*F9,"-")</f>
        <v>-</v>
      </c>
      <c r="J9" s="20" t="str">
        <f t="shared" ref="J9:J19" si="3">IF(E9=12,C9*D9*F9,"-")</f>
        <v>-</v>
      </c>
      <c r="K9" s="20" t="str">
        <f t="shared" ref="K9:K19" si="4">IF(E9=14,C9*D9*F9,"-")</f>
        <v>-</v>
      </c>
      <c r="L9" s="20" t="str">
        <f t="shared" ref="L9:L19" si="5">IF(E9=16,C9*D9*F9,"-")</f>
        <v>-</v>
      </c>
      <c r="M9" s="21" t="str">
        <f t="shared" ref="M9:M19" si="6">IF(E9=20,C9*D9*F9,"-")</f>
        <v>-</v>
      </c>
    </row>
    <row r="10" spans="1:13" s="17" customFormat="1" x14ac:dyDescent="0.25">
      <c r="A10" s="23" t="s">
        <v>38</v>
      </c>
      <c r="B10" s="10"/>
      <c r="C10" s="11"/>
      <c r="D10" s="11"/>
      <c r="E10" s="11"/>
      <c r="F10" s="12"/>
      <c r="G10" s="19" t="str">
        <f t="shared" si="0"/>
        <v>-</v>
      </c>
      <c r="H10" s="20" t="str">
        <f t="shared" si="1"/>
        <v>-</v>
      </c>
      <c r="I10" s="20" t="str">
        <f t="shared" si="2"/>
        <v>-</v>
      </c>
      <c r="J10" s="20" t="str">
        <f t="shared" si="3"/>
        <v>-</v>
      </c>
      <c r="K10" s="20" t="str">
        <f t="shared" si="4"/>
        <v>-</v>
      </c>
      <c r="L10" s="20" t="str">
        <f t="shared" si="5"/>
        <v>-</v>
      </c>
      <c r="M10" s="21" t="str">
        <f t="shared" si="6"/>
        <v>-</v>
      </c>
    </row>
    <row r="11" spans="1:13" s="17" customFormat="1" x14ac:dyDescent="0.25">
      <c r="A11" s="24" t="s">
        <v>39</v>
      </c>
      <c r="B11" s="10"/>
      <c r="C11" s="11"/>
      <c r="D11" s="11"/>
      <c r="E11" s="11"/>
      <c r="F11" s="12"/>
      <c r="G11" s="19" t="str">
        <f t="shared" si="0"/>
        <v>-</v>
      </c>
      <c r="H11" s="20" t="str">
        <f t="shared" si="1"/>
        <v>-</v>
      </c>
      <c r="I11" s="20" t="str">
        <f t="shared" si="2"/>
        <v>-</v>
      </c>
      <c r="J11" s="20" t="str">
        <f t="shared" si="3"/>
        <v>-</v>
      </c>
      <c r="K11" s="20" t="str">
        <f t="shared" si="4"/>
        <v>-</v>
      </c>
      <c r="L11" s="20" t="str">
        <f t="shared" si="5"/>
        <v>-</v>
      </c>
      <c r="M11" s="21" t="str">
        <f t="shared" si="6"/>
        <v>-</v>
      </c>
    </row>
    <row r="12" spans="1:13" s="17" customFormat="1" x14ac:dyDescent="0.25">
      <c r="A12" s="22" t="s">
        <v>34</v>
      </c>
      <c r="B12" s="10" t="s">
        <v>40</v>
      </c>
      <c r="C12" s="11">
        <v>2</v>
      </c>
      <c r="D12" s="11">
        <v>6</v>
      </c>
      <c r="E12" s="11">
        <v>10</v>
      </c>
      <c r="F12" s="12">
        <f>((36*E12/1000)+11.5-0.05)</f>
        <v>11.809999999999999</v>
      </c>
      <c r="G12" s="19" t="str">
        <f t="shared" si="0"/>
        <v>-</v>
      </c>
      <c r="H12" s="20" t="str">
        <f t="shared" si="1"/>
        <v>-</v>
      </c>
      <c r="I12" s="20">
        <f t="shared" si="2"/>
        <v>141.71999999999997</v>
      </c>
      <c r="J12" s="20" t="str">
        <f t="shared" si="3"/>
        <v>-</v>
      </c>
      <c r="K12" s="20" t="str">
        <f t="shared" si="4"/>
        <v>-</v>
      </c>
      <c r="L12" s="20" t="str">
        <f t="shared" si="5"/>
        <v>-</v>
      </c>
      <c r="M12" s="21" t="str">
        <f t="shared" si="6"/>
        <v>-</v>
      </c>
    </row>
    <row r="13" spans="1:13" s="17" customFormat="1" x14ac:dyDescent="0.25">
      <c r="A13" s="38"/>
      <c r="B13" s="10" t="s">
        <v>41</v>
      </c>
      <c r="C13" s="11">
        <v>2</v>
      </c>
      <c r="D13" s="11">
        <v>70</v>
      </c>
      <c r="E13" s="11">
        <v>6</v>
      </c>
      <c r="F13" s="12">
        <f>((20.5*E13/1000)+((0.35+0.15)*2))</f>
        <v>1.123</v>
      </c>
      <c r="G13" s="19">
        <f t="shared" si="0"/>
        <v>157.22</v>
      </c>
      <c r="H13" s="20" t="str">
        <f t="shared" si="1"/>
        <v>-</v>
      </c>
      <c r="I13" s="20" t="str">
        <f t="shared" si="2"/>
        <v>-</v>
      </c>
      <c r="J13" s="20" t="str">
        <f t="shared" si="3"/>
        <v>-</v>
      </c>
      <c r="K13" s="20" t="str">
        <f t="shared" si="4"/>
        <v>-</v>
      </c>
      <c r="L13" s="20" t="str">
        <f t="shared" si="5"/>
        <v>-</v>
      </c>
      <c r="M13" s="21" t="str">
        <f t="shared" si="6"/>
        <v>-</v>
      </c>
    </row>
    <row r="14" spans="1:13" s="17" customFormat="1" x14ac:dyDescent="0.25">
      <c r="A14" s="22"/>
      <c r="B14" s="10" t="s">
        <v>42</v>
      </c>
      <c r="C14" s="11">
        <v>2</v>
      </c>
      <c r="D14" s="11">
        <v>70</v>
      </c>
      <c r="E14" s="11">
        <v>6</v>
      </c>
      <c r="F14" s="12">
        <f>((24.5*E14/1000)+2*(0.15))</f>
        <v>0.44699999999999995</v>
      </c>
      <c r="G14" s="19">
        <f t="shared" si="0"/>
        <v>62.579999999999991</v>
      </c>
      <c r="H14" s="20" t="str">
        <f t="shared" si="1"/>
        <v>-</v>
      </c>
      <c r="I14" s="20" t="str">
        <f t="shared" si="2"/>
        <v>-</v>
      </c>
      <c r="J14" s="20" t="str">
        <f t="shared" si="3"/>
        <v>-</v>
      </c>
      <c r="K14" s="20" t="str">
        <f t="shared" si="4"/>
        <v>-</v>
      </c>
      <c r="L14" s="20" t="str">
        <f t="shared" si="5"/>
        <v>-</v>
      </c>
      <c r="M14" s="21" t="str">
        <f t="shared" si="6"/>
        <v>-</v>
      </c>
    </row>
    <row r="15" spans="1:13" s="17" customFormat="1" x14ac:dyDescent="0.25">
      <c r="A15" s="24" t="s">
        <v>43</v>
      </c>
      <c r="B15" s="10"/>
      <c r="C15" s="11"/>
      <c r="D15" s="11"/>
      <c r="E15" s="11"/>
      <c r="F15" s="12"/>
      <c r="G15" s="19" t="str">
        <f t="shared" si="0"/>
        <v>-</v>
      </c>
      <c r="H15" s="20" t="str">
        <f t="shared" si="1"/>
        <v>-</v>
      </c>
      <c r="I15" s="20" t="str">
        <f t="shared" si="2"/>
        <v>-</v>
      </c>
      <c r="J15" s="20" t="str">
        <f t="shared" si="3"/>
        <v>-</v>
      </c>
      <c r="K15" s="20" t="str">
        <f t="shared" si="4"/>
        <v>-</v>
      </c>
      <c r="L15" s="20" t="str">
        <f t="shared" si="5"/>
        <v>-</v>
      </c>
      <c r="M15" s="21" t="str">
        <f t="shared" si="6"/>
        <v>-</v>
      </c>
    </row>
    <row r="16" spans="1:13" s="17" customFormat="1" x14ac:dyDescent="0.25">
      <c r="A16" s="22" t="s">
        <v>36</v>
      </c>
      <c r="B16" s="10" t="s">
        <v>40</v>
      </c>
      <c r="C16" s="11">
        <v>2</v>
      </c>
      <c r="D16" s="11">
        <v>6</v>
      </c>
      <c r="E16" s="11">
        <v>10</v>
      </c>
      <c r="F16" s="12">
        <f>((36*E16/1000)+(75*E16/1000)+16-0.05)</f>
        <v>17.059999999999999</v>
      </c>
      <c r="G16" s="19" t="str">
        <f t="shared" si="0"/>
        <v>-</v>
      </c>
      <c r="H16" s="20" t="str">
        <f t="shared" si="1"/>
        <v>-</v>
      </c>
      <c r="I16" s="20">
        <f t="shared" si="2"/>
        <v>204.71999999999997</v>
      </c>
      <c r="J16" s="20" t="str">
        <f t="shared" si="3"/>
        <v>-</v>
      </c>
      <c r="K16" s="20" t="str">
        <f t="shared" si="4"/>
        <v>-</v>
      </c>
      <c r="L16" s="20" t="str">
        <f t="shared" si="5"/>
        <v>-</v>
      </c>
      <c r="M16" s="21" t="str">
        <f t="shared" si="6"/>
        <v>-</v>
      </c>
    </row>
    <row r="17" spans="1:13" s="17" customFormat="1" x14ac:dyDescent="0.25">
      <c r="A17" s="38"/>
      <c r="B17" s="10" t="s">
        <v>41</v>
      </c>
      <c r="C17" s="11">
        <v>2</v>
      </c>
      <c r="D17" s="11">
        <v>96</v>
      </c>
      <c r="E17" s="11">
        <v>6</v>
      </c>
      <c r="F17" s="12">
        <f>((20.5*E17/1000)+((0.35+0.15)*2))</f>
        <v>1.123</v>
      </c>
      <c r="G17" s="19">
        <f t="shared" si="0"/>
        <v>215.61599999999999</v>
      </c>
      <c r="H17" s="20" t="str">
        <f t="shared" si="1"/>
        <v>-</v>
      </c>
      <c r="I17" s="20" t="str">
        <f t="shared" si="2"/>
        <v>-</v>
      </c>
      <c r="J17" s="20" t="str">
        <f t="shared" si="3"/>
        <v>-</v>
      </c>
      <c r="K17" s="20" t="str">
        <f t="shared" si="4"/>
        <v>-</v>
      </c>
      <c r="L17" s="20" t="str">
        <f t="shared" si="5"/>
        <v>-</v>
      </c>
      <c r="M17" s="21" t="str">
        <f t="shared" si="6"/>
        <v>-</v>
      </c>
    </row>
    <row r="18" spans="1:13" s="17" customFormat="1" x14ac:dyDescent="0.25">
      <c r="A18" s="22"/>
      <c r="B18" s="10" t="s">
        <v>42</v>
      </c>
      <c r="C18" s="11">
        <v>2</v>
      </c>
      <c r="D18" s="11">
        <v>96</v>
      </c>
      <c r="E18" s="11">
        <v>6</v>
      </c>
      <c r="F18" s="12">
        <f>((24.5*E18/1000)+2*(0.15))</f>
        <v>0.44699999999999995</v>
      </c>
      <c r="G18" s="19">
        <f t="shared" si="0"/>
        <v>85.823999999999984</v>
      </c>
      <c r="H18" s="20" t="str">
        <f t="shared" si="1"/>
        <v>-</v>
      </c>
      <c r="I18" s="20" t="str">
        <f t="shared" si="2"/>
        <v>-</v>
      </c>
      <c r="J18" s="20" t="str">
        <f t="shared" si="3"/>
        <v>-</v>
      </c>
      <c r="K18" s="20" t="str">
        <f t="shared" si="4"/>
        <v>-</v>
      </c>
      <c r="L18" s="20" t="str">
        <f t="shared" si="5"/>
        <v>-</v>
      </c>
      <c r="M18" s="21" t="str">
        <f t="shared" si="6"/>
        <v>-</v>
      </c>
    </row>
    <row r="19" spans="1:13" s="17" customFormat="1" ht="15.75" thickBot="1" x14ac:dyDescent="0.3">
      <c r="A19" s="36"/>
      <c r="B19" s="10"/>
      <c r="C19" s="11"/>
      <c r="D19" s="11"/>
      <c r="E19" s="11"/>
      <c r="F19" s="12"/>
      <c r="G19" s="19" t="str">
        <f t="shared" si="0"/>
        <v>-</v>
      </c>
      <c r="H19" s="20" t="str">
        <f t="shared" si="1"/>
        <v>-</v>
      </c>
      <c r="I19" s="20" t="str">
        <f t="shared" si="2"/>
        <v>-</v>
      </c>
      <c r="J19" s="20" t="str">
        <f t="shared" si="3"/>
        <v>-</v>
      </c>
      <c r="K19" s="20" t="str">
        <f t="shared" si="4"/>
        <v>-</v>
      </c>
      <c r="L19" s="20" t="str">
        <f t="shared" si="5"/>
        <v>-</v>
      </c>
      <c r="M19" s="21" t="str">
        <f t="shared" si="6"/>
        <v>-</v>
      </c>
    </row>
    <row r="20" spans="1:13" s="17" customFormat="1" ht="16.5" thickTop="1" x14ac:dyDescent="0.25">
      <c r="A20" s="211" t="s">
        <v>25</v>
      </c>
      <c r="B20" s="212"/>
      <c r="C20" s="212"/>
      <c r="D20" s="212"/>
      <c r="E20" s="212"/>
      <c r="F20" s="213"/>
      <c r="G20" s="25">
        <f t="shared" ref="G20:M20" si="7">SUM(G8:G19)</f>
        <v>521.2399999999999</v>
      </c>
      <c r="H20" s="25">
        <f t="shared" si="7"/>
        <v>0</v>
      </c>
      <c r="I20" s="25">
        <f t="shared" si="7"/>
        <v>346.43999999999994</v>
      </c>
      <c r="J20" s="25">
        <f t="shared" si="7"/>
        <v>0</v>
      </c>
      <c r="K20" s="25">
        <f t="shared" si="7"/>
        <v>0</v>
      </c>
      <c r="L20" s="25">
        <f t="shared" si="7"/>
        <v>0</v>
      </c>
      <c r="M20" s="37">
        <f t="shared" si="7"/>
        <v>0</v>
      </c>
    </row>
    <row r="21" spans="1:13" s="17" customFormat="1" ht="15.75" x14ac:dyDescent="0.25">
      <c r="A21" s="214" t="s">
        <v>26</v>
      </c>
      <c r="B21" s="215"/>
      <c r="C21" s="215"/>
      <c r="D21" s="215"/>
      <c r="E21" s="215"/>
      <c r="F21" s="216"/>
      <c r="G21" s="26">
        <v>0.222</v>
      </c>
      <c r="H21" s="27">
        <v>0.39500000000000002</v>
      </c>
      <c r="I21" s="27">
        <v>0.61699999999999999</v>
      </c>
      <c r="J21" s="27">
        <v>0.88800000000000001</v>
      </c>
      <c r="K21" s="27">
        <v>1.208</v>
      </c>
      <c r="L21" s="28">
        <v>1.579</v>
      </c>
      <c r="M21" s="29">
        <v>2.4660000000000002</v>
      </c>
    </row>
    <row r="22" spans="1:13" s="17" customFormat="1" ht="16.5" thickBot="1" x14ac:dyDescent="0.3">
      <c r="A22" s="214" t="s">
        <v>27</v>
      </c>
      <c r="B22" s="215"/>
      <c r="C22" s="215"/>
      <c r="D22" s="215"/>
      <c r="E22" s="215"/>
      <c r="F22" s="216"/>
      <c r="G22" s="30">
        <f t="shared" ref="G22:M22" si="8">G20*G21</f>
        <v>115.71527999999998</v>
      </c>
      <c r="H22" s="31">
        <f t="shared" si="8"/>
        <v>0</v>
      </c>
      <c r="I22" s="31">
        <f t="shared" si="8"/>
        <v>213.75347999999997</v>
      </c>
      <c r="J22" s="31">
        <f t="shared" si="8"/>
        <v>0</v>
      </c>
      <c r="K22" s="31">
        <f t="shared" si="8"/>
        <v>0</v>
      </c>
      <c r="L22" s="31">
        <f t="shared" si="8"/>
        <v>0</v>
      </c>
      <c r="M22" s="32">
        <f t="shared" si="8"/>
        <v>0</v>
      </c>
    </row>
    <row r="23" spans="1:13" s="17" customFormat="1" ht="20.25" thickTop="1" thickBot="1" x14ac:dyDescent="0.3">
      <c r="A23" s="208" t="s">
        <v>28</v>
      </c>
      <c r="B23" s="209"/>
      <c r="C23" s="209"/>
      <c r="D23" s="209"/>
      <c r="E23" s="209"/>
      <c r="F23" s="210"/>
      <c r="G23" s="33"/>
      <c r="H23" s="34"/>
      <c r="I23" s="34"/>
      <c r="J23" s="34">
        <f>SUM(G22:M22)</f>
        <v>329.46875999999997</v>
      </c>
      <c r="K23" s="34"/>
      <c r="L23" s="34"/>
      <c r="M23" s="35"/>
    </row>
    <row r="24" spans="1:13" s="17" customFormat="1" ht="15.75" thickTop="1" x14ac:dyDescent="0.25">
      <c r="A24" s="9" t="s">
        <v>0</v>
      </c>
      <c r="B24" s="10"/>
      <c r="C24" s="11"/>
      <c r="D24" s="11"/>
      <c r="E24" s="11"/>
      <c r="F24" s="12"/>
      <c r="G24" s="13"/>
      <c r="H24" s="14"/>
      <c r="I24" s="14"/>
      <c r="J24" s="14"/>
      <c r="K24" s="14"/>
      <c r="L24" s="15"/>
      <c r="M24" s="16"/>
    </row>
    <row r="25" spans="1:13" s="17" customFormat="1" x14ac:dyDescent="0.25">
      <c r="A25" s="18" t="s">
        <v>37</v>
      </c>
      <c r="B25" s="10"/>
      <c r="C25" s="11"/>
      <c r="D25" s="11"/>
      <c r="E25" s="11"/>
      <c r="F25" s="12"/>
      <c r="G25" s="19" t="str">
        <f t="shared" ref="G25:G35" si="9">IF(E25=6,C25*D25*F25,"-")</f>
        <v>-</v>
      </c>
      <c r="H25" s="20" t="str">
        <f t="shared" ref="H25:H35" si="10">IF(E25=8,C25*D25*F25,"-")</f>
        <v>-</v>
      </c>
      <c r="I25" s="20" t="str">
        <f t="shared" ref="I25:I35" si="11">IF(E25=10,C25*D25*F25,"-")</f>
        <v>-</v>
      </c>
      <c r="J25" s="20" t="str">
        <f t="shared" ref="J25:J35" si="12">IF(E25=12,C25*D25*F25,"-")</f>
        <v>-</v>
      </c>
      <c r="K25" s="20" t="str">
        <f t="shared" ref="K25:K35" si="13">IF(E25=14,C25*D25*F25,"-")</f>
        <v>-</v>
      </c>
      <c r="L25" s="20" t="str">
        <f t="shared" ref="L25:L35" si="14">IF(E25=16,C25*D25*F25,"-")</f>
        <v>-</v>
      </c>
      <c r="M25" s="21" t="str">
        <f t="shared" ref="M25:M35" si="15">IF(E25=20,C25*D25*F25,"-")</f>
        <v>-</v>
      </c>
    </row>
    <row r="26" spans="1:13" s="17" customFormat="1" x14ac:dyDescent="0.25">
      <c r="A26" s="23" t="s">
        <v>44</v>
      </c>
      <c r="B26" s="10"/>
      <c r="C26" s="11"/>
      <c r="D26" s="11"/>
      <c r="E26" s="11"/>
      <c r="F26" s="12"/>
      <c r="G26" s="19" t="str">
        <f t="shared" si="9"/>
        <v>-</v>
      </c>
      <c r="H26" s="20" t="str">
        <f t="shared" si="10"/>
        <v>-</v>
      </c>
      <c r="I26" s="20" t="str">
        <f t="shared" si="11"/>
        <v>-</v>
      </c>
      <c r="J26" s="20" t="str">
        <f t="shared" si="12"/>
        <v>-</v>
      </c>
      <c r="K26" s="20" t="str">
        <f t="shared" si="13"/>
        <v>-</v>
      </c>
      <c r="L26" s="20" t="str">
        <f t="shared" si="14"/>
        <v>-</v>
      </c>
      <c r="M26" s="21" t="str">
        <f t="shared" si="15"/>
        <v>-</v>
      </c>
    </row>
    <row r="27" spans="1:13" s="17" customFormat="1" x14ac:dyDescent="0.25">
      <c r="A27" s="24" t="s">
        <v>39</v>
      </c>
      <c r="B27" s="10"/>
      <c r="C27" s="11"/>
      <c r="D27" s="11"/>
      <c r="E27" s="11"/>
      <c r="F27" s="12"/>
      <c r="G27" s="19" t="str">
        <f t="shared" si="9"/>
        <v>-</v>
      </c>
      <c r="H27" s="20" t="str">
        <f t="shared" si="10"/>
        <v>-</v>
      </c>
      <c r="I27" s="20" t="str">
        <f t="shared" si="11"/>
        <v>-</v>
      </c>
      <c r="J27" s="20" t="str">
        <f t="shared" si="12"/>
        <v>-</v>
      </c>
      <c r="K27" s="20" t="str">
        <f t="shared" si="13"/>
        <v>-</v>
      </c>
      <c r="L27" s="20" t="str">
        <f t="shared" si="14"/>
        <v>-</v>
      </c>
      <c r="M27" s="21" t="str">
        <f t="shared" si="15"/>
        <v>-</v>
      </c>
    </row>
    <row r="28" spans="1:13" s="17" customFormat="1" x14ac:dyDescent="0.25">
      <c r="A28" s="22" t="s">
        <v>34</v>
      </c>
      <c r="B28" s="10" t="s">
        <v>40</v>
      </c>
      <c r="C28" s="11">
        <v>2</v>
      </c>
      <c r="D28" s="11">
        <v>6</v>
      </c>
      <c r="E28" s="11">
        <v>10</v>
      </c>
      <c r="F28" s="12">
        <f>((36*E28/1000)+11.5-0.05)</f>
        <v>11.809999999999999</v>
      </c>
      <c r="G28" s="19" t="str">
        <f t="shared" si="9"/>
        <v>-</v>
      </c>
      <c r="H28" s="20" t="str">
        <f t="shared" si="10"/>
        <v>-</v>
      </c>
      <c r="I28" s="20">
        <f t="shared" si="11"/>
        <v>141.71999999999997</v>
      </c>
      <c r="J28" s="20" t="str">
        <f t="shared" si="12"/>
        <v>-</v>
      </c>
      <c r="K28" s="20" t="str">
        <f t="shared" si="13"/>
        <v>-</v>
      </c>
      <c r="L28" s="20" t="str">
        <f t="shared" si="14"/>
        <v>-</v>
      </c>
      <c r="M28" s="21" t="str">
        <f t="shared" si="15"/>
        <v>-</v>
      </c>
    </row>
    <row r="29" spans="1:13" s="17" customFormat="1" x14ac:dyDescent="0.25">
      <c r="A29" s="38"/>
      <c r="B29" s="10" t="s">
        <v>41</v>
      </c>
      <c r="C29" s="11">
        <v>2</v>
      </c>
      <c r="D29" s="11">
        <f>52+10*8</f>
        <v>132</v>
      </c>
      <c r="E29" s="11">
        <v>6</v>
      </c>
      <c r="F29" s="12">
        <f>((20.5*E29/1000)+((0.35+0.15)*2))</f>
        <v>1.123</v>
      </c>
      <c r="G29" s="19">
        <f t="shared" si="9"/>
        <v>296.47199999999998</v>
      </c>
      <c r="H29" s="20" t="str">
        <f t="shared" si="10"/>
        <v>-</v>
      </c>
      <c r="I29" s="20" t="str">
        <f t="shared" si="11"/>
        <v>-</v>
      </c>
      <c r="J29" s="20" t="str">
        <f t="shared" si="12"/>
        <v>-</v>
      </c>
      <c r="K29" s="20" t="str">
        <f t="shared" si="13"/>
        <v>-</v>
      </c>
      <c r="L29" s="20" t="str">
        <f t="shared" si="14"/>
        <v>-</v>
      </c>
      <c r="M29" s="21" t="str">
        <f t="shared" si="15"/>
        <v>-</v>
      </c>
    </row>
    <row r="30" spans="1:13" s="17" customFormat="1" x14ac:dyDescent="0.25">
      <c r="A30" s="22"/>
      <c r="B30" s="10" t="s">
        <v>42</v>
      </c>
      <c r="C30" s="11">
        <v>2</v>
      </c>
      <c r="D30" s="11">
        <f>52+10*8</f>
        <v>132</v>
      </c>
      <c r="E30" s="11">
        <v>6</v>
      </c>
      <c r="F30" s="12">
        <f>((24.5*E30/1000)+2*(0.15))</f>
        <v>0.44699999999999995</v>
      </c>
      <c r="G30" s="19">
        <f t="shared" si="9"/>
        <v>118.00799999999998</v>
      </c>
      <c r="H30" s="20" t="str">
        <f t="shared" si="10"/>
        <v>-</v>
      </c>
      <c r="I30" s="20" t="str">
        <f t="shared" si="11"/>
        <v>-</v>
      </c>
      <c r="J30" s="20" t="str">
        <f t="shared" si="12"/>
        <v>-</v>
      </c>
      <c r="K30" s="20" t="str">
        <f t="shared" si="13"/>
        <v>-</v>
      </c>
      <c r="L30" s="20" t="str">
        <f t="shared" si="14"/>
        <v>-</v>
      </c>
      <c r="M30" s="21" t="str">
        <f t="shared" si="15"/>
        <v>-</v>
      </c>
    </row>
    <row r="31" spans="1:13" s="17" customFormat="1" x14ac:dyDescent="0.25">
      <c r="A31" s="24" t="s">
        <v>43</v>
      </c>
      <c r="B31" s="10"/>
      <c r="C31" s="11"/>
      <c r="D31" s="11"/>
      <c r="E31" s="11"/>
      <c r="F31" s="12"/>
      <c r="G31" s="19" t="str">
        <f t="shared" si="9"/>
        <v>-</v>
      </c>
      <c r="H31" s="20" t="str">
        <f t="shared" si="10"/>
        <v>-</v>
      </c>
      <c r="I31" s="20" t="str">
        <f t="shared" si="11"/>
        <v>-</v>
      </c>
      <c r="J31" s="20" t="str">
        <f t="shared" si="12"/>
        <v>-</v>
      </c>
      <c r="K31" s="20" t="str">
        <f t="shared" si="13"/>
        <v>-</v>
      </c>
      <c r="L31" s="20" t="str">
        <f t="shared" si="14"/>
        <v>-</v>
      </c>
      <c r="M31" s="21" t="str">
        <f t="shared" si="15"/>
        <v>-</v>
      </c>
    </row>
    <row r="32" spans="1:13" s="17" customFormat="1" x14ac:dyDescent="0.25">
      <c r="A32" s="22" t="s">
        <v>36</v>
      </c>
      <c r="B32" s="10" t="s">
        <v>40</v>
      </c>
      <c r="C32" s="11">
        <v>2</v>
      </c>
      <c r="D32" s="11">
        <v>6</v>
      </c>
      <c r="E32" s="11">
        <v>10</v>
      </c>
      <c r="F32" s="12">
        <f>((36*E32/1000)+(75*E32/1000)+16-0.05)</f>
        <v>17.059999999999999</v>
      </c>
      <c r="G32" s="19" t="str">
        <f t="shared" si="9"/>
        <v>-</v>
      </c>
      <c r="H32" s="20" t="str">
        <f t="shared" si="10"/>
        <v>-</v>
      </c>
      <c r="I32" s="20">
        <f t="shared" si="11"/>
        <v>204.71999999999997</v>
      </c>
      <c r="J32" s="20" t="str">
        <f t="shared" si="12"/>
        <v>-</v>
      </c>
      <c r="K32" s="20" t="str">
        <f t="shared" si="13"/>
        <v>-</v>
      </c>
      <c r="L32" s="20" t="str">
        <f t="shared" si="14"/>
        <v>-</v>
      </c>
      <c r="M32" s="21" t="str">
        <f t="shared" si="15"/>
        <v>-</v>
      </c>
    </row>
    <row r="33" spans="1:13" s="17" customFormat="1" x14ac:dyDescent="0.25">
      <c r="A33" s="38"/>
      <c r="B33" s="10" t="s">
        <v>41</v>
      </c>
      <c r="C33" s="11">
        <v>2</v>
      </c>
      <c r="D33" s="11">
        <f>40+10*6</f>
        <v>100</v>
      </c>
      <c r="E33" s="11">
        <v>6</v>
      </c>
      <c r="F33" s="12">
        <f>((20.5*E33/1000)+((0.35+0.15)*2))</f>
        <v>1.123</v>
      </c>
      <c r="G33" s="19">
        <f t="shared" si="9"/>
        <v>224.6</v>
      </c>
      <c r="H33" s="20" t="str">
        <f t="shared" si="10"/>
        <v>-</v>
      </c>
      <c r="I33" s="20" t="str">
        <f t="shared" si="11"/>
        <v>-</v>
      </c>
      <c r="J33" s="20" t="str">
        <f t="shared" si="12"/>
        <v>-</v>
      </c>
      <c r="K33" s="20" t="str">
        <f t="shared" si="13"/>
        <v>-</v>
      </c>
      <c r="L33" s="20" t="str">
        <f t="shared" si="14"/>
        <v>-</v>
      </c>
      <c r="M33" s="21" t="str">
        <f t="shared" si="15"/>
        <v>-</v>
      </c>
    </row>
    <row r="34" spans="1:13" s="17" customFormat="1" x14ac:dyDescent="0.25">
      <c r="A34" s="22"/>
      <c r="B34" s="10" t="s">
        <v>42</v>
      </c>
      <c r="C34" s="11">
        <v>2</v>
      </c>
      <c r="D34" s="11">
        <f>40+10*6</f>
        <v>100</v>
      </c>
      <c r="E34" s="11">
        <v>6</v>
      </c>
      <c r="F34" s="12">
        <f>((24.5*E34/1000)+2*(0.15))</f>
        <v>0.44699999999999995</v>
      </c>
      <c r="G34" s="19">
        <f t="shared" si="9"/>
        <v>89.399999999999991</v>
      </c>
      <c r="H34" s="20" t="str">
        <f t="shared" si="10"/>
        <v>-</v>
      </c>
      <c r="I34" s="20" t="str">
        <f t="shared" si="11"/>
        <v>-</v>
      </c>
      <c r="J34" s="20" t="str">
        <f t="shared" si="12"/>
        <v>-</v>
      </c>
      <c r="K34" s="20" t="str">
        <f t="shared" si="13"/>
        <v>-</v>
      </c>
      <c r="L34" s="20" t="str">
        <f t="shared" si="14"/>
        <v>-</v>
      </c>
      <c r="M34" s="21" t="str">
        <f t="shared" si="15"/>
        <v>-</v>
      </c>
    </row>
    <row r="35" spans="1:13" s="17" customFormat="1" ht="15.75" thickBot="1" x14ac:dyDescent="0.3">
      <c r="A35" s="36"/>
      <c r="B35" s="10"/>
      <c r="C35" s="11"/>
      <c r="D35" s="11"/>
      <c r="E35" s="11"/>
      <c r="F35" s="12"/>
      <c r="G35" s="19" t="str">
        <f t="shared" si="9"/>
        <v>-</v>
      </c>
      <c r="H35" s="20" t="str">
        <f t="shared" si="10"/>
        <v>-</v>
      </c>
      <c r="I35" s="20" t="str">
        <f t="shared" si="11"/>
        <v>-</v>
      </c>
      <c r="J35" s="20" t="str">
        <f t="shared" si="12"/>
        <v>-</v>
      </c>
      <c r="K35" s="20" t="str">
        <f t="shared" si="13"/>
        <v>-</v>
      </c>
      <c r="L35" s="20" t="str">
        <f t="shared" si="14"/>
        <v>-</v>
      </c>
      <c r="M35" s="21" t="str">
        <f t="shared" si="15"/>
        <v>-</v>
      </c>
    </row>
    <row r="36" spans="1:13" s="17" customFormat="1" ht="16.5" thickTop="1" x14ac:dyDescent="0.25">
      <c r="A36" s="211" t="s">
        <v>25</v>
      </c>
      <c r="B36" s="212"/>
      <c r="C36" s="212"/>
      <c r="D36" s="212"/>
      <c r="E36" s="212"/>
      <c r="F36" s="213"/>
      <c r="G36" s="25">
        <f t="shared" ref="G36:M36" si="16">SUM(G24:G35)</f>
        <v>728.4799999999999</v>
      </c>
      <c r="H36" s="25">
        <f t="shared" si="16"/>
        <v>0</v>
      </c>
      <c r="I36" s="25">
        <f t="shared" si="16"/>
        <v>346.43999999999994</v>
      </c>
      <c r="J36" s="25">
        <f t="shared" si="16"/>
        <v>0</v>
      </c>
      <c r="K36" s="25">
        <f t="shared" si="16"/>
        <v>0</v>
      </c>
      <c r="L36" s="25">
        <f t="shared" si="16"/>
        <v>0</v>
      </c>
      <c r="M36" s="37">
        <f t="shared" si="16"/>
        <v>0</v>
      </c>
    </row>
    <row r="37" spans="1:13" s="17" customFormat="1" ht="15.75" x14ac:dyDescent="0.25">
      <c r="A37" s="214" t="s">
        <v>26</v>
      </c>
      <c r="B37" s="215"/>
      <c r="C37" s="215"/>
      <c r="D37" s="215"/>
      <c r="E37" s="215"/>
      <c r="F37" s="216"/>
      <c r="G37" s="26">
        <v>0.222</v>
      </c>
      <c r="H37" s="27">
        <v>0.39500000000000002</v>
      </c>
      <c r="I37" s="27">
        <v>0.61699999999999999</v>
      </c>
      <c r="J37" s="27">
        <v>0.88800000000000001</v>
      </c>
      <c r="K37" s="27">
        <v>1.208</v>
      </c>
      <c r="L37" s="28">
        <v>1.579</v>
      </c>
      <c r="M37" s="29">
        <v>2.4660000000000002</v>
      </c>
    </row>
    <row r="38" spans="1:13" s="17" customFormat="1" ht="16.5" thickBot="1" x14ac:dyDescent="0.3">
      <c r="A38" s="214" t="s">
        <v>27</v>
      </c>
      <c r="B38" s="215"/>
      <c r="C38" s="215"/>
      <c r="D38" s="215"/>
      <c r="E38" s="215"/>
      <c r="F38" s="216"/>
      <c r="G38" s="30">
        <f t="shared" ref="G38:M38" si="17">G36*G37</f>
        <v>161.72255999999999</v>
      </c>
      <c r="H38" s="31">
        <f t="shared" si="17"/>
        <v>0</v>
      </c>
      <c r="I38" s="31">
        <f t="shared" si="17"/>
        <v>213.75347999999997</v>
      </c>
      <c r="J38" s="31">
        <f t="shared" si="17"/>
        <v>0</v>
      </c>
      <c r="K38" s="31">
        <f t="shared" si="17"/>
        <v>0</v>
      </c>
      <c r="L38" s="31">
        <f t="shared" si="17"/>
        <v>0</v>
      </c>
      <c r="M38" s="32">
        <f t="shared" si="17"/>
        <v>0</v>
      </c>
    </row>
    <row r="39" spans="1:13" s="17" customFormat="1" ht="20.25" thickTop="1" thickBot="1" x14ac:dyDescent="0.3">
      <c r="A39" s="208" t="s">
        <v>28</v>
      </c>
      <c r="B39" s="209"/>
      <c r="C39" s="209"/>
      <c r="D39" s="209"/>
      <c r="E39" s="209"/>
      <c r="F39" s="210"/>
      <c r="G39" s="33"/>
      <c r="H39" s="34"/>
      <c r="I39" s="34"/>
      <c r="J39" s="34">
        <f>SUM(G38:M38)</f>
        <v>375.47603999999995</v>
      </c>
      <c r="K39" s="34"/>
      <c r="L39" s="34"/>
      <c r="M39" s="35"/>
    </row>
    <row r="40" spans="1:13" s="17" customFormat="1" ht="15.75" thickTop="1" x14ac:dyDescent="0.25">
      <c r="A40" s="9" t="s">
        <v>0</v>
      </c>
      <c r="B40" s="10"/>
      <c r="C40" s="11"/>
      <c r="D40" s="11"/>
      <c r="E40" s="11"/>
      <c r="F40" s="12"/>
      <c r="G40" s="13"/>
      <c r="H40" s="14"/>
      <c r="I40" s="14"/>
      <c r="J40" s="14"/>
      <c r="K40" s="14"/>
      <c r="L40" s="15"/>
      <c r="M40" s="16"/>
    </row>
    <row r="41" spans="1:13" s="17" customFormat="1" x14ac:dyDescent="0.25">
      <c r="A41" s="18" t="s">
        <v>45</v>
      </c>
      <c r="B41" s="10"/>
      <c r="C41" s="11"/>
      <c r="D41" s="11"/>
      <c r="E41" s="11"/>
      <c r="F41" s="12"/>
      <c r="G41" s="19" t="str">
        <f t="shared" ref="G41:G92" si="18">IF(E41=6,C41*D41*F41,"-")</f>
        <v>-</v>
      </c>
      <c r="H41" s="20" t="str">
        <f t="shared" ref="H41:H92" si="19">IF(E41=8,C41*D41*F41,"-")</f>
        <v>-</v>
      </c>
      <c r="I41" s="20" t="str">
        <f t="shared" ref="I41:I92" si="20">IF(E41=10,C41*D41*F41,"-")</f>
        <v>-</v>
      </c>
      <c r="J41" s="20" t="str">
        <f t="shared" ref="J41:J92" si="21">IF(E41=12,C41*D41*F41,"-")</f>
        <v>-</v>
      </c>
      <c r="K41" s="20" t="str">
        <f t="shared" ref="K41:K92" si="22">IF(E41=14,C41*D41*F41,"-")</f>
        <v>-</v>
      </c>
      <c r="L41" s="20" t="str">
        <f t="shared" ref="L41:L92" si="23">IF(E41=16,C41*D41*F41,"-")</f>
        <v>-</v>
      </c>
      <c r="M41" s="21" t="str">
        <f t="shared" ref="M41:M92" si="24">IF(E41=20,C41*D41*F41,"-")</f>
        <v>-</v>
      </c>
    </row>
    <row r="42" spans="1:13" s="17" customFormat="1" x14ac:dyDescent="0.25">
      <c r="A42" s="39" t="s">
        <v>46</v>
      </c>
      <c r="B42" s="10"/>
      <c r="C42" s="11"/>
      <c r="D42" s="11"/>
      <c r="E42" s="11"/>
      <c r="F42" s="12"/>
      <c r="G42" s="19" t="str">
        <f t="shared" si="18"/>
        <v>-</v>
      </c>
      <c r="H42" s="20" t="str">
        <f t="shared" si="19"/>
        <v>-</v>
      </c>
      <c r="I42" s="20" t="str">
        <f t="shared" si="20"/>
        <v>-</v>
      </c>
      <c r="J42" s="20" t="str">
        <f t="shared" si="21"/>
        <v>-</v>
      </c>
      <c r="K42" s="20" t="str">
        <f t="shared" si="22"/>
        <v>-</v>
      </c>
      <c r="L42" s="20" t="str">
        <f t="shared" si="23"/>
        <v>-</v>
      </c>
      <c r="M42" s="21" t="str">
        <f t="shared" si="24"/>
        <v>-</v>
      </c>
    </row>
    <row r="43" spans="1:13" s="17" customFormat="1" x14ac:dyDescent="0.25">
      <c r="A43" s="18" t="s">
        <v>47</v>
      </c>
      <c r="B43" s="10"/>
      <c r="C43" s="11"/>
      <c r="D43" s="11"/>
      <c r="E43" s="11"/>
      <c r="F43" s="12"/>
      <c r="G43" s="19" t="str">
        <f t="shared" si="18"/>
        <v>-</v>
      </c>
      <c r="H43" s="20" t="str">
        <f t="shared" si="19"/>
        <v>-</v>
      </c>
      <c r="I43" s="20" t="str">
        <f t="shared" si="20"/>
        <v>-</v>
      </c>
      <c r="J43" s="20" t="str">
        <f t="shared" si="21"/>
        <v>-</v>
      </c>
      <c r="K43" s="20" t="str">
        <f t="shared" si="22"/>
        <v>-</v>
      </c>
      <c r="L43" s="20" t="str">
        <f t="shared" si="23"/>
        <v>-</v>
      </c>
      <c r="M43" s="21" t="str">
        <f t="shared" si="24"/>
        <v>-</v>
      </c>
    </row>
    <row r="44" spans="1:13" s="17" customFormat="1" x14ac:dyDescent="0.25">
      <c r="A44" s="38" t="s">
        <v>6</v>
      </c>
      <c r="B44" s="10" t="s">
        <v>40</v>
      </c>
      <c r="C44" s="11">
        <v>3</v>
      </c>
      <c r="D44" s="11">
        <v>3</v>
      </c>
      <c r="E44" s="11">
        <v>14</v>
      </c>
      <c r="F44" s="12">
        <f>((36*E44/1000)+(4.5-0.05))</f>
        <v>4.9540000000000006</v>
      </c>
      <c r="G44" s="19" t="str">
        <f t="shared" si="18"/>
        <v>-</v>
      </c>
      <c r="H44" s="20" t="str">
        <f t="shared" si="19"/>
        <v>-</v>
      </c>
      <c r="I44" s="20" t="str">
        <f t="shared" si="20"/>
        <v>-</v>
      </c>
      <c r="J44" s="20" t="str">
        <f t="shared" si="21"/>
        <v>-</v>
      </c>
      <c r="K44" s="20">
        <f t="shared" si="22"/>
        <v>44.586000000000006</v>
      </c>
      <c r="L44" s="20" t="str">
        <f t="shared" si="23"/>
        <v>-</v>
      </c>
      <c r="M44" s="21" t="str">
        <f t="shared" si="24"/>
        <v>-</v>
      </c>
    </row>
    <row r="45" spans="1:13" s="17" customFormat="1" x14ac:dyDescent="0.25">
      <c r="A45" s="22"/>
      <c r="B45" s="10" t="s">
        <v>40</v>
      </c>
      <c r="C45" s="11">
        <v>3</v>
      </c>
      <c r="D45" s="11">
        <v>3</v>
      </c>
      <c r="E45" s="11">
        <v>14</v>
      </c>
      <c r="F45" s="12">
        <f>((18*E45/1000)+(75*E45/1000)+(4.38-0.03))</f>
        <v>5.6519999999999992</v>
      </c>
      <c r="G45" s="19" t="str">
        <f t="shared" si="18"/>
        <v>-</v>
      </c>
      <c r="H45" s="20" t="str">
        <f t="shared" si="19"/>
        <v>-</v>
      </c>
      <c r="I45" s="20" t="str">
        <f t="shared" si="20"/>
        <v>-</v>
      </c>
      <c r="J45" s="20" t="str">
        <f t="shared" si="21"/>
        <v>-</v>
      </c>
      <c r="K45" s="20">
        <f t="shared" si="22"/>
        <v>50.867999999999995</v>
      </c>
      <c r="L45" s="20" t="str">
        <f t="shared" si="23"/>
        <v>-</v>
      </c>
      <c r="M45" s="21" t="str">
        <f t="shared" si="24"/>
        <v>-</v>
      </c>
    </row>
    <row r="46" spans="1:13" s="17" customFormat="1" x14ac:dyDescent="0.25">
      <c r="A46" s="22"/>
      <c r="B46" s="10" t="s">
        <v>48</v>
      </c>
      <c r="C46" s="11">
        <v>3</v>
      </c>
      <c r="D46" s="11">
        <v>2</v>
      </c>
      <c r="E46" s="11">
        <v>8</v>
      </c>
      <c r="F46" s="12">
        <f>(4.38-0.03)</f>
        <v>4.3499999999999996</v>
      </c>
      <c r="G46" s="19" t="str">
        <f t="shared" si="18"/>
        <v>-</v>
      </c>
      <c r="H46" s="20">
        <f t="shared" si="19"/>
        <v>26.099999999999998</v>
      </c>
      <c r="I46" s="20" t="str">
        <f t="shared" si="20"/>
        <v>-</v>
      </c>
      <c r="J46" s="20" t="str">
        <f t="shared" si="21"/>
        <v>-</v>
      </c>
      <c r="K46" s="20" t="str">
        <f t="shared" si="22"/>
        <v>-</v>
      </c>
      <c r="L46" s="20" t="str">
        <f t="shared" si="23"/>
        <v>-</v>
      </c>
      <c r="M46" s="21" t="str">
        <f t="shared" si="24"/>
        <v>-</v>
      </c>
    </row>
    <row r="47" spans="1:13" s="17" customFormat="1" x14ac:dyDescent="0.25">
      <c r="A47" s="22"/>
      <c r="B47" s="10" t="s">
        <v>41</v>
      </c>
      <c r="C47" s="11">
        <v>3</v>
      </c>
      <c r="D47" s="11">
        <f>16+10*2</f>
        <v>36</v>
      </c>
      <c r="E47" s="11">
        <v>6</v>
      </c>
      <c r="F47" s="12">
        <f>((20.5*E47/1000)+((0.2+0.45)*2))</f>
        <v>1.423</v>
      </c>
      <c r="G47" s="19">
        <f t="shared" si="18"/>
        <v>153.684</v>
      </c>
      <c r="H47" s="20" t="str">
        <f t="shared" si="19"/>
        <v>-</v>
      </c>
      <c r="I47" s="20" t="str">
        <f t="shared" si="20"/>
        <v>-</v>
      </c>
      <c r="J47" s="20" t="str">
        <f t="shared" si="21"/>
        <v>-</v>
      </c>
      <c r="K47" s="20" t="str">
        <f t="shared" si="22"/>
        <v>-</v>
      </c>
      <c r="L47" s="20" t="str">
        <f t="shared" si="23"/>
        <v>-</v>
      </c>
      <c r="M47" s="21" t="str">
        <f t="shared" si="24"/>
        <v>-</v>
      </c>
    </row>
    <row r="48" spans="1:13" s="17" customFormat="1" x14ac:dyDescent="0.25">
      <c r="A48" s="22"/>
      <c r="B48" s="10" t="s">
        <v>42</v>
      </c>
      <c r="C48" s="11">
        <v>3</v>
      </c>
      <c r="D48" s="11">
        <f>D47</f>
        <v>36</v>
      </c>
      <c r="E48" s="11">
        <v>6</v>
      </c>
      <c r="F48" s="12">
        <f>((24.5*E48/1000)+2*(0.45))</f>
        <v>1.0469999999999999</v>
      </c>
      <c r="G48" s="19">
        <f t="shared" si="18"/>
        <v>113.07599999999999</v>
      </c>
      <c r="H48" s="20" t="str">
        <f t="shared" si="19"/>
        <v>-</v>
      </c>
      <c r="I48" s="20" t="str">
        <f t="shared" si="20"/>
        <v>-</v>
      </c>
      <c r="J48" s="20" t="str">
        <f t="shared" si="21"/>
        <v>-</v>
      </c>
      <c r="K48" s="20" t="str">
        <f t="shared" si="22"/>
        <v>-</v>
      </c>
      <c r="L48" s="20" t="str">
        <f t="shared" si="23"/>
        <v>-</v>
      </c>
      <c r="M48" s="21" t="str">
        <f t="shared" si="24"/>
        <v>-</v>
      </c>
    </row>
    <row r="49" spans="1:13" s="17" customFormat="1" x14ac:dyDescent="0.25">
      <c r="A49" s="38" t="s">
        <v>7</v>
      </c>
      <c r="B49" s="10" t="s">
        <v>40</v>
      </c>
      <c r="C49" s="11">
        <v>2</v>
      </c>
      <c r="D49" s="11">
        <v>3</v>
      </c>
      <c r="E49" s="11">
        <v>14</v>
      </c>
      <c r="F49" s="12">
        <f>((36*E49/1000)+(4.5-0.05))</f>
        <v>4.9540000000000006</v>
      </c>
      <c r="G49" s="19" t="str">
        <f t="shared" si="18"/>
        <v>-</v>
      </c>
      <c r="H49" s="20" t="str">
        <f t="shared" si="19"/>
        <v>-</v>
      </c>
      <c r="I49" s="20" t="str">
        <f t="shared" si="20"/>
        <v>-</v>
      </c>
      <c r="J49" s="20" t="str">
        <f t="shared" si="21"/>
        <v>-</v>
      </c>
      <c r="K49" s="20">
        <f t="shared" si="22"/>
        <v>29.724000000000004</v>
      </c>
      <c r="L49" s="20" t="str">
        <f t="shared" si="23"/>
        <v>-</v>
      </c>
      <c r="M49" s="21" t="str">
        <f t="shared" si="24"/>
        <v>-</v>
      </c>
    </row>
    <row r="50" spans="1:13" s="17" customFormat="1" x14ac:dyDescent="0.25">
      <c r="A50" s="22"/>
      <c r="B50" s="10" t="s">
        <v>40</v>
      </c>
      <c r="C50" s="11">
        <v>2</v>
      </c>
      <c r="D50" s="11">
        <v>3</v>
      </c>
      <c r="E50" s="11">
        <v>14</v>
      </c>
      <c r="F50" s="12">
        <f>((18*E50/1000)+(75*E50/1000)+(4.38-0.03))</f>
        <v>5.6519999999999992</v>
      </c>
      <c r="G50" s="19" t="str">
        <f t="shared" si="18"/>
        <v>-</v>
      </c>
      <c r="H50" s="20" t="str">
        <f t="shared" si="19"/>
        <v>-</v>
      </c>
      <c r="I50" s="20" t="str">
        <f t="shared" si="20"/>
        <v>-</v>
      </c>
      <c r="J50" s="20" t="str">
        <f t="shared" si="21"/>
        <v>-</v>
      </c>
      <c r="K50" s="20">
        <f t="shared" si="22"/>
        <v>33.911999999999992</v>
      </c>
      <c r="L50" s="20" t="str">
        <f t="shared" si="23"/>
        <v>-</v>
      </c>
      <c r="M50" s="21" t="str">
        <f t="shared" si="24"/>
        <v>-</v>
      </c>
    </row>
    <row r="51" spans="1:13" s="17" customFormat="1" x14ac:dyDescent="0.25">
      <c r="A51" s="22"/>
      <c r="B51" s="10" t="s">
        <v>48</v>
      </c>
      <c r="C51" s="11">
        <v>2</v>
      </c>
      <c r="D51" s="11">
        <v>2</v>
      </c>
      <c r="E51" s="11">
        <v>8</v>
      </c>
      <c r="F51" s="12">
        <f>(4.38-0.03)</f>
        <v>4.3499999999999996</v>
      </c>
      <c r="G51" s="19" t="str">
        <f t="shared" si="18"/>
        <v>-</v>
      </c>
      <c r="H51" s="20">
        <f t="shared" si="19"/>
        <v>17.399999999999999</v>
      </c>
      <c r="I51" s="20" t="str">
        <f t="shared" si="20"/>
        <v>-</v>
      </c>
      <c r="J51" s="20" t="str">
        <f t="shared" si="21"/>
        <v>-</v>
      </c>
      <c r="K51" s="20" t="str">
        <f t="shared" si="22"/>
        <v>-</v>
      </c>
      <c r="L51" s="20" t="str">
        <f t="shared" si="23"/>
        <v>-</v>
      </c>
      <c r="M51" s="21" t="str">
        <f t="shared" si="24"/>
        <v>-</v>
      </c>
    </row>
    <row r="52" spans="1:13" s="17" customFormat="1" x14ac:dyDescent="0.25">
      <c r="A52" s="22"/>
      <c r="B52" s="10" t="s">
        <v>41</v>
      </c>
      <c r="C52" s="11">
        <v>2</v>
      </c>
      <c r="D52" s="11">
        <f>16+10*2</f>
        <v>36</v>
      </c>
      <c r="E52" s="11">
        <v>6</v>
      </c>
      <c r="F52" s="12">
        <f>((20.5*E52/1000)+((0.2+0.45)*2))</f>
        <v>1.423</v>
      </c>
      <c r="G52" s="19">
        <f t="shared" si="18"/>
        <v>102.456</v>
      </c>
      <c r="H52" s="20" t="str">
        <f t="shared" si="19"/>
        <v>-</v>
      </c>
      <c r="I52" s="20" t="str">
        <f t="shared" si="20"/>
        <v>-</v>
      </c>
      <c r="J52" s="20" t="str">
        <f t="shared" si="21"/>
        <v>-</v>
      </c>
      <c r="K52" s="20" t="str">
        <f t="shared" si="22"/>
        <v>-</v>
      </c>
      <c r="L52" s="20" t="str">
        <f t="shared" si="23"/>
        <v>-</v>
      </c>
      <c r="M52" s="21" t="str">
        <f t="shared" si="24"/>
        <v>-</v>
      </c>
    </row>
    <row r="53" spans="1:13" s="17" customFormat="1" x14ac:dyDescent="0.25">
      <c r="A53" s="22"/>
      <c r="B53" s="10" t="s">
        <v>42</v>
      </c>
      <c r="C53" s="11">
        <v>2</v>
      </c>
      <c r="D53" s="11">
        <f>D52</f>
        <v>36</v>
      </c>
      <c r="E53" s="11">
        <v>6</v>
      </c>
      <c r="F53" s="12">
        <f>((24.5*E53/1000)+2*(0.45))</f>
        <v>1.0469999999999999</v>
      </c>
      <c r="G53" s="19">
        <f t="shared" si="18"/>
        <v>75.384</v>
      </c>
      <c r="H53" s="20" t="str">
        <f t="shared" si="19"/>
        <v>-</v>
      </c>
      <c r="I53" s="20" t="str">
        <f t="shared" si="20"/>
        <v>-</v>
      </c>
      <c r="J53" s="20" t="str">
        <f t="shared" si="21"/>
        <v>-</v>
      </c>
      <c r="K53" s="20" t="str">
        <f t="shared" si="22"/>
        <v>-</v>
      </c>
      <c r="L53" s="20" t="str">
        <f t="shared" si="23"/>
        <v>-</v>
      </c>
      <c r="M53" s="21" t="str">
        <f t="shared" si="24"/>
        <v>-</v>
      </c>
    </row>
    <row r="54" spans="1:13" s="17" customFormat="1" x14ac:dyDescent="0.25">
      <c r="A54" s="18" t="s">
        <v>49</v>
      </c>
      <c r="B54" s="10"/>
      <c r="C54" s="11"/>
      <c r="D54" s="11"/>
      <c r="E54" s="11"/>
      <c r="F54" s="12"/>
      <c r="G54" s="19" t="str">
        <f t="shared" si="18"/>
        <v>-</v>
      </c>
      <c r="H54" s="20" t="str">
        <f t="shared" si="19"/>
        <v>-</v>
      </c>
      <c r="I54" s="20" t="str">
        <f t="shared" si="20"/>
        <v>-</v>
      </c>
      <c r="J54" s="20" t="str">
        <f t="shared" si="21"/>
        <v>-</v>
      </c>
      <c r="K54" s="20" t="str">
        <f t="shared" si="22"/>
        <v>-</v>
      </c>
      <c r="L54" s="20" t="str">
        <f t="shared" si="23"/>
        <v>-</v>
      </c>
      <c r="M54" s="21" t="str">
        <f t="shared" si="24"/>
        <v>-</v>
      </c>
    </row>
    <row r="55" spans="1:13" s="17" customFormat="1" x14ac:dyDescent="0.25">
      <c r="A55" s="38" t="s">
        <v>4</v>
      </c>
      <c r="B55" s="10" t="s">
        <v>40</v>
      </c>
      <c r="C55" s="11">
        <v>1</v>
      </c>
      <c r="D55" s="11">
        <v>3</v>
      </c>
      <c r="E55" s="11">
        <v>14</v>
      </c>
      <c r="F55" s="12">
        <f>((36*E55/1000)+(6.25-0.05))</f>
        <v>6.7040000000000006</v>
      </c>
      <c r="G55" s="19" t="str">
        <f t="shared" si="18"/>
        <v>-</v>
      </c>
      <c r="H55" s="20" t="str">
        <f t="shared" si="19"/>
        <v>-</v>
      </c>
      <c r="I55" s="20" t="str">
        <f t="shared" si="20"/>
        <v>-</v>
      </c>
      <c r="J55" s="20" t="str">
        <f t="shared" si="21"/>
        <v>-</v>
      </c>
      <c r="K55" s="20">
        <f t="shared" si="22"/>
        <v>20.112000000000002</v>
      </c>
      <c r="L55" s="20" t="str">
        <f t="shared" si="23"/>
        <v>-</v>
      </c>
      <c r="M55" s="21" t="str">
        <f t="shared" si="24"/>
        <v>-</v>
      </c>
    </row>
    <row r="56" spans="1:13" s="17" customFormat="1" x14ac:dyDescent="0.25">
      <c r="A56" s="22"/>
      <c r="B56" s="10" t="s">
        <v>40</v>
      </c>
      <c r="C56" s="11">
        <v>1</v>
      </c>
      <c r="D56" s="11">
        <v>3</v>
      </c>
      <c r="E56" s="11">
        <v>14</v>
      </c>
      <c r="F56" s="12">
        <f>((18*E56/1000)+(75*E56/1000)+(6.12-0.03))</f>
        <v>7.3919999999999995</v>
      </c>
      <c r="G56" s="19" t="str">
        <f t="shared" si="18"/>
        <v>-</v>
      </c>
      <c r="H56" s="20" t="str">
        <f t="shared" si="19"/>
        <v>-</v>
      </c>
      <c r="I56" s="20" t="str">
        <f t="shared" si="20"/>
        <v>-</v>
      </c>
      <c r="J56" s="20" t="str">
        <f t="shared" si="21"/>
        <v>-</v>
      </c>
      <c r="K56" s="20">
        <f t="shared" si="22"/>
        <v>22.175999999999998</v>
      </c>
      <c r="L56" s="20" t="str">
        <f t="shared" si="23"/>
        <v>-</v>
      </c>
      <c r="M56" s="21" t="str">
        <f t="shared" si="24"/>
        <v>-</v>
      </c>
    </row>
    <row r="57" spans="1:13" s="17" customFormat="1" x14ac:dyDescent="0.25">
      <c r="A57" s="22"/>
      <c r="B57" s="10" t="s">
        <v>48</v>
      </c>
      <c r="C57" s="11">
        <v>1</v>
      </c>
      <c r="D57" s="11">
        <v>2</v>
      </c>
      <c r="E57" s="11">
        <v>8</v>
      </c>
      <c r="F57" s="12">
        <f>(6.12-0.03)</f>
        <v>6.09</v>
      </c>
      <c r="G57" s="19" t="str">
        <f t="shared" si="18"/>
        <v>-</v>
      </c>
      <c r="H57" s="20">
        <f t="shared" si="19"/>
        <v>12.18</v>
      </c>
      <c r="I57" s="20" t="str">
        <f t="shared" si="20"/>
        <v>-</v>
      </c>
      <c r="J57" s="20" t="str">
        <f t="shared" si="21"/>
        <v>-</v>
      </c>
      <c r="K57" s="20" t="str">
        <f t="shared" si="22"/>
        <v>-</v>
      </c>
      <c r="L57" s="20" t="str">
        <f t="shared" si="23"/>
        <v>-</v>
      </c>
      <c r="M57" s="21" t="str">
        <f t="shared" si="24"/>
        <v>-</v>
      </c>
    </row>
    <row r="58" spans="1:13" s="17" customFormat="1" x14ac:dyDescent="0.25">
      <c r="A58" s="22"/>
      <c r="B58" s="10" t="s">
        <v>41</v>
      </c>
      <c r="C58" s="11">
        <v>1</v>
      </c>
      <c r="D58" s="11">
        <f>29+10*2</f>
        <v>49</v>
      </c>
      <c r="E58" s="11">
        <v>6</v>
      </c>
      <c r="F58" s="12">
        <f>((20.5*E58/1000)+((0.2+0.45)*2))</f>
        <v>1.423</v>
      </c>
      <c r="G58" s="19">
        <f t="shared" si="18"/>
        <v>69.727000000000004</v>
      </c>
      <c r="H58" s="20" t="str">
        <f t="shared" si="19"/>
        <v>-</v>
      </c>
      <c r="I58" s="20" t="str">
        <f t="shared" si="20"/>
        <v>-</v>
      </c>
      <c r="J58" s="20" t="str">
        <f t="shared" si="21"/>
        <v>-</v>
      </c>
      <c r="K58" s="20" t="str">
        <f t="shared" si="22"/>
        <v>-</v>
      </c>
      <c r="L58" s="20" t="str">
        <f t="shared" si="23"/>
        <v>-</v>
      </c>
      <c r="M58" s="21" t="str">
        <f t="shared" si="24"/>
        <v>-</v>
      </c>
    </row>
    <row r="59" spans="1:13" s="17" customFormat="1" x14ac:dyDescent="0.25">
      <c r="A59" s="22"/>
      <c r="B59" s="10" t="s">
        <v>42</v>
      </c>
      <c r="C59" s="11">
        <v>1</v>
      </c>
      <c r="D59" s="11">
        <f>D58</f>
        <v>49</v>
      </c>
      <c r="E59" s="11">
        <v>6</v>
      </c>
      <c r="F59" s="12">
        <f>((24.5*E59/1000)+2*(0.45))</f>
        <v>1.0469999999999999</v>
      </c>
      <c r="G59" s="19">
        <f t="shared" si="18"/>
        <v>51.302999999999997</v>
      </c>
      <c r="H59" s="20" t="str">
        <f t="shared" si="19"/>
        <v>-</v>
      </c>
      <c r="I59" s="20" t="str">
        <f t="shared" si="20"/>
        <v>-</v>
      </c>
      <c r="J59" s="20" t="str">
        <f t="shared" si="21"/>
        <v>-</v>
      </c>
      <c r="K59" s="20" t="str">
        <f t="shared" si="22"/>
        <v>-</v>
      </c>
      <c r="L59" s="20" t="str">
        <f t="shared" si="23"/>
        <v>-</v>
      </c>
      <c r="M59" s="21" t="str">
        <f t="shared" si="24"/>
        <v>-</v>
      </c>
    </row>
    <row r="60" spans="1:13" s="17" customFormat="1" x14ac:dyDescent="0.25">
      <c r="A60" s="18" t="s">
        <v>50</v>
      </c>
      <c r="B60" s="10"/>
      <c r="C60" s="11"/>
      <c r="D60" s="11"/>
      <c r="E60" s="11"/>
      <c r="F60" s="12"/>
      <c r="G60" s="19" t="str">
        <f t="shared" si="18"/>
        <v>-</v>
      </c>
      <c r="H60" s="20" t="str">
        <f t="shared" si="19"/>
        <v>-</v>
      </c>
      <c r="I60" s="20" t="str">
        <f t="shared" si="20"/>
        <v>-</v>
      </c>
      <c r="J60" s="20" t="str">
        <f t="shared" si="21"/>
        <v>-</v>
      </c>
      <c r="K60" s="20" t="str">
        <f t="shared" si="22"/>
        <v>-</v>
      </c>
      <c r="L60" s="20" t="str">
        <f t="shared" si="23"/>
        <v>-</v>
      </c>
      <c r="M60" s="21" t="str">
        <f t="shared" si="24"/>
        <v>-</v>
      </c>
    </row>
    <row r="61" spans="1:13" s="17" customFormat="1" x14ac:dyDescent="0.25">
      <c r="A61" s="38" t="s">
        <v>5</v>
      </c>
      <c r="B61" s="10" t="s">
        <v>40</v>
      </c>
      <c r="C61" s="11">
        <v>1</v>
      </c>
      <c r="D61" s="11">
        <v>3</v>
      </c>
      <c r="E61" s="11">
        <v>14</v>
      </c>
      <c r="F61" s="12">
        <f>((18*E61/1000)+(75*E61/1000)+(6.63-0.03))</f>
        <v>7.9019999999999992</v>
      </c>
      <c r="G61" s="19" t="str">
        <f t="shared" si="18"/>
        <v>-</v>
      </c>
      <c r="H61" s="20" t="str">
        <f t="shared" si="19"/>
        <v>-</v>
      </c>
      <c r="I61" s="20" t="str">
        <f t="shared" si="20"/>
        <v>-</v>
      </c>
      <c r="J61" s="20" t="str">
        <f t="shared" si="21"/>
        <v>-</v>
      </c>
      <c r="K61" s="20">
        <f t="shared" si="22"/>
        <v>23.705999999999996</v>
      </c>
      <c r="L61" s="20" t="str">
        <f t="shared" si="23"/>
        <v>-</v>
      </c>
      <c r="M61" s="21" t="str">
        <f t="shared" si="24"/>
        <v>-</v>
      </c>
    </row>
    <row r="62" spans="1:13" s="17" customFormat="1" x14ac:dyDescent="0.25">
      <c r="A62" s="22"/>
      <c r="B62" s="10" t="s">
        <v>40</v>
      </c>
      <c r="C62" s="11">
        <v>1</v>
      </c>
      <c r="D62" s="11">
        <v>3</v>
      </c>
      <c r="E62" s="11">
        <v>14</v>
      </c>
      <c r="F62" s="12">
        <f>((75*E62/1000)+(6.5))</f>
        <v>7.55</v>
      </c>
      <c r="G62" s="19" t="str">
        <f t="shared" si="18"/>
        <v>-</v>
      </c>
      <c r="H62" s="20" t="str">
        <f t="shared" si="19"/>
        <v>-</v>
      </c>
      <c r="I62" s="20" t="str">
        <f t="shared" si="20"/>
        <v>-</v>
      </c>
      <c r="J62" s="20" t="str">
        <f t="shared" si="21"/>
        <v>-</v>
      </c>
      <c r="K62" s="20">
        <f t="shared" si="22"/>
        <v>22.65</v>
      </c>
      <c r="L62" s="20" t="str">
        <f t="shared" si="23"/>
        <v>-</v>
      </c>
      <c r="M62" s="21" t="str">
        <f t="shared" si="24"/>
        <v>-</v>
      </c>
    </row>
    <row r="63" spans="1:13" s="17" customFormat="1" x14ac:dyDescent="0.25">
      <c r="A63" s="22"/>
      <c r="B63" s="10" t="s">
        <v>48</v>
      </c>
      <c r="C63" s="11">
        <v>1</v>
      </c>
      <c r="D63" s="11">
        <v>2</v>
      </c>
      <c r="E63" s="11">
        <v>8</v>
      </c>
      <c r="F63" s="12">
        <f>(6.5)</f>
        <v>6.5</v>
      </c>
      <c r="G63" s="19" t="str">
        <f t="shared" si="18"/>
        <v>-</v>
      </c>
      <c r="H63" s="20">
        <f t="shared" si="19"/>
        <v>13</v>
      </c>
      <c r="I63" s="20" t="str">
        <f t="shared" si="20"/>
        <v>-</v>
      </c>
      <c r="J63" s="20" t="str">
        <f t="shared" si="21"/>
        <v>-</v>
      </c>
      <c r="K63" s="20" t="str">
        <f t="shared" si="22"/>
        <v>-</v>
      </c>
      <c r="L63" s="20" t="str">
        <f t="shared" si="23"/>
        <v>-</v>
      </c>
      <c r="M63" s="21" t="str">
        <f t="shared" si="24"/>
        <v>-</v>
      </c>
    </row>
    <row r="64" spans="1:13" s="17" customFormat="1" x14ac:dyDescent="0.25">
      <c r="A64" s="22"/>
      <c r="B64" s="10" t="s">
        <v>41</v>
      </c>
      <c r="C64" s="11">
        <v>1</v>
      </c>
      <c r="D64" s="11">
        <f>32+10*2</f>
        <v>52</v>
      </c>
      <c r="E64" s="11">
        <v>6</v>
      </c>
      <c r="F64" s="12">
        <f>((20.5*E64/1000)+((0.2+0.45)*2))</f>
        <v>1.423</v>
      </c>
      <c r="G64" s="19">
        <f t="shared" si="18"/>
        <v>73.996000000000009</v>
      </c>
      <c r="H64" s="20" t="str">
        <f t="shared" si="19"/>
        <v>-</v>
      </c>
      <c r="I64" s="20" t="str">
        <f t="shared" si="20"/>
        <v>-</v>
      </c>
      <c r="J64" s="20" t="str">
        <f t="shared" si="21"/>
        <v>-</v>
      </c>
      <c r="K64" s="20" t="str">
        <f t="shared" si="22"/>
        <v>-</v>
      </c>
      <c r="L64" s="20" t="str">
        <f t="shared" si="23"/>
        <v>-</v>
      </c>
      <c r="M64" s="21" t="str">
        <f t="shared" si="24"/>
        <v>-</v>
      </c>
    </row>
    <row r="65" spans="1:13" s="17" customFormat="1" x14ac:dyDescent="0.25">
      <c r="A65" s="22"/>
      <c r="B65" s="10" t="s">
        <v>42</v>
      </c>
      <c r="C65" s="11">
        <v>1</v>
      </c>
      <c r="D65" s="11">
        <f>D64</f>
        <v>52</v>
      </c>
      <c r="E65" s="11">
        <v>6</v>
      </c>
      <c r="F65" s="12">
        <f>((24.5*E65/1000)+2*(0.45))</f>
        <v>1.0469999999999999</v>
      </c>
      <c r="G65" s="19">
        <f t="shared" si="18"/>
        <v>54.443999999999996</v>
      </c>
      <c r="H65" s="20" t="str">
        <f t="shared" si="19"/>
        <v>-</v>
      </c>
      <c r="I65" s="20" t="str">
        <f t="shared" si="20"/>
        <v>-</v>
      </c>
      <c r="J65" s="20" t="str">
        <f t="shared" si="21"/>
        <v>-</v>
      </c>
      <c r="K65" s="20" t="str">
        <f t="shared" si="22"/>
        <v>-</v>
      </c>
      <c r="L65" s="20" t="str">
        <f t="shared" si="23"/>
        <v>-</v>
      </c>
      <c r="M65" s="21" t="str">
        <f t="shared" si="24"/>
        <v>-</v>
      </c>
    </row>
    <row r="66" spans="1:13" s="17" customFormat="1" x14ac:dyDescent="0.25">
      <c r="A66" s="38" t="s">
        <v>4</v>
      </c>
      <c r="B66" s="10" t="s">
        <v>40</v>
      </c>
      <c r="C66" s="11">
        <v>1</v>
      </c>
      <c r="D66" s="11">
        <v>3</v>
      </c>
      <c r="E66" s="11">
        <v>14</v>
      </c>
      <c r="F66" s="12">
        <f>((18*E66/1000)+(75*E66/1000)+(6.12-0.03))</f>
        <v>7.3919999999999995</v>
      </c>
      <c r="G66" s="19" t="str">
        <f t="shared" si="18"/>
        <v>-</v>
      </c>
      <c r="H66" s="20" t="str">
        <f t="shared" si="19"/>
        <v>-</v>
      </c>
      <c r="I66" s="20" t="str">
        <f t="shared" si="20"/>
        <v>-</v>
      </c>
      <c r="J66" s="20" t="str">
        <f t="shared" si="21"/>
        <v>-</v>
      </c>
      <c r="K66" s="20">
        <f t="shared" si="22"/>
        <v>22.175999999999998</v>
      </c>
      <c r="L66" s="20" t="str">
        <f t="shared" si="23"/>
        <v>-</v>
      </c>
      <c r="M66" s="21" t="str">
        <f t="shared" si="24"/>
        <v>-</v>
      </c>
    </row>
    <row r="67" spans="1:13" s="17" customFormat="1" x14ac:dyDescent="0.25">
      <c r="A67" s="22"/>
      <c r="B67" s="10" t="s">
        <v>40</v>
      </c>
      <c r="C67" s="11">
        <v>1</v>
      </c>
      <c r="D67" s="11">
        <v>3</v>
      </c>
      <c r="E67" s="11">
        <v>14</v>
      </c>
      <c r="F67" s="12">
        <f>((18*E67/1000)+(75*E67/1000)+(6.12-0.03))</f>
        <v>7.3919999999999995</v>
      </c>
      <c r="G67" s="19" t="str">
        <f t="shared" si="18"/>
        <v>-</v>
      </c>
      <c r="H67" s="20" t="str">
        <f t="shared" si="19"/>
        <v>-</v>
      </c>
      <c r="I67" s="20" t="str">
        <f t="shared" si="20"/>
        <v>-</v>
      </c>
      <c r="J67" s="20" t="str">
        <f t="shared" si="21"/>
        <v>-</v>
      </c>
      <c r="K67" s="20">
        <f t="shared" si="22"/>
        <v>22.175999999999998</v>
      </c>
      <c r="L67" s="20" t="str">
        <f t="shared" si="23"/>
        <v>-</v>
      </c>
      <c r="M67" s="21" t="str">
        <f t="shared" si="24"/>
        <v>-</v>
      </c>
    </row>
    <row r="68" spans="1:13" s="17" customFormat="1" x14ac:dyDescent="0.25">
      <c r="A68" s="22"/>
      <c r="B68" s="10" t="s">
        <v>48</v>
      </c>
      <c r="C68" s="11">
        <v>1</v>
      </c>
      <c r="D68" s="11">
        <v>2</v>
      </c>
      <c r="E68" s="11">
        <v>8</v>
      </c>
      <c r="F68" s="12">
        <f>(6.12-0.03)</f>
        <v>6.09</v>
      </c>
      <c r="G68" s="19" t="str">
        <f t="shared" si="18"/>
        <v>-</v>
      </c>
      <c r="H68" s="20">
        <f t="shared" si="19"/>
        <v>12.18</v>
      </c>
      <c r="I68" s="20" t="str">
        <f t="shared" si="20"/>
        <v>-</v>
      </c>
      <c r="J68" s="20" t="str">
        <f t="shared" si="21"/>
        <v>-</v>
      </c>
      <c r="K68" s="20" t="str">
        <f t="shared" si="22"/>
        <v>-</v>
      </c>
      <c r="L68" s="20" t="str">
        <f t="shared" si="23"/>
        <v>-</v>
      </c>
      <c r="M68" s="21" t="str">
        <f t="shared" si="24"/>
        <v>-</v>
      </c>
    </row>
    <row r="69" spans="1:13" s="17" customFormat="1" x14ac:dyDescent="0.25">
      <c r="A69" s="22"/>
      <c r="B69" s="10" t="s">
        <v>41</v>
      </c>
      <c r="C69" s="11">
        <v>1</v>
      </c>
      <c r="D69" s="11">
        <f>29+10*2</f>
        <v>49</v>
      </c>
      <c r="E69" s="11">
        <v>6</v>
      </c>
      <c r="F69" s="12">
        <f>((20.5*E69/1000)+((0.2+0.45)*2))</f>
        <v>1.423</v>
      </c>
      <c r="G69" s="19">
        <f t="shared" si="18"/>
        <v>69.727000000000004</v>
      </c>
      <c r="H69" s="20" t="str">
        <f t="shared" si="19"/>
        <v>-</v>
      </c>
      <c r="I69" s="20" t="str">
        <f t="shared" si="20"/>
        <v>-</v>
      </c>
      <c r="J69" s="20" t="str">
        <f t="shared" si="21"/>
        <v>-</v>
      </c>
      <c r="K69" s="20" t="str">
        <f t="shared" si="22"/>
        <v>-</v>
      </c>
      <c r="L69" s="20" t="str">
        <f t="shared" si="23"/>
        <v>-</v>
      </c>
      <c r="M69" s="21" t="str">
        <f t="shared" si="24"/>
        <v>-</v>
      </c>
    </row>
    <row r="70" spans="1:13" s="17" customFormat="1" x14ac:dyDescent="0.25">
      <c r="A70" s="22"/>
      <c r="B70" s="10" t="s">
        <v>42</v>
      </c>
      <c r="C70" s="11">
        <v>1</v>
      </c>
      <c r="D70" s="11">
        <f>D69</f>
        <v>49</v>
      </c>
      <c r="E70" s="11">
        <v>6</v>
      </c>
      <c r="F70" s="12">
        <f>((24.5*E70/1000)+2*(0.45))</f>
        <v>1.0469999999999999</v>
      </c>
      <c r="G70" s="19">
        <f t="shared" si="18"/>
        <v>51.302999999999997</v>
      </c>
      <c r="H70" s="20" t="str">
        <f t="shared" si="19"/>
        <v>-</v>
      </c>
      <c r="I70" s="20" t="str">
        <f t="shared" si="20"/>
        <v>-</v>
      </c>
      <c r="J70" s="20" t="str">
        <f t="shared" si="21"/>
        <v>-</v>
      </c>
      <c r="K70" s="20" t="str">
        <f t="shared" si="22"/>
        <v>-</v>
      </c>
      <c r="L70" s="20" t="str">
        <f t="shared" si="23"/>
        <v>-</v>
      </c>
      <c r="M70" s="21" t="str">
        <f t="shared" si="24"/>
        <v>-</v>
      </c>
    </row>
    <row r="71" spans="1:13" s="17" customFormat="1" x14ac:dyDescent="0.25">
      <c r="A71" s="39" t="s">
        <v>51</v>
      </c>
      <c r="B71" s="10"/>
      <c r="C71" s="11"/>
      <c r="D71" s="11"/>
      <c r="E71" s="11"/>
      <c r="F71" s="12"/>
      <c r="G71" s="19" t="str">
        <f t="shared" si="18"/>
        <v>-</v>
      </c>
      <c r="H71" s="20" t="str">
        <f t="shared" si="19"/>
        <v>-</v>
      </c>
      <c r="I71" s="20" t="str">
        <f t="shared" si="20"/>
        <v>-</v>
      </c>
      <c r="J71" s="20" t="str">
        <f t="shared" si="21"/>
        <v>-</v>
      </c>
      <c r="K71" s="20" t="str">
        <f t="shared" si="22"/>
        <v>-</v>
      </c>
      <c r="L71" s="20" t="str">
        <f t="shared" si="23"/>
        <v>-</v>
      </c>
      <c r="M71" s="21" t="str">
        <f t="shared" si="24"/>
        <v>-</v>
      </c>
    </row>
    <row r="72" spans="1:13" s="17" customFormat="1" x14ac:dyDescent="0.25">
      <c r="A72" s="18" t="s">
        <v>52</v>
      </c>
      <c r="B72" s="10"/>
      <c r="C72" s="11"/>
      <c r="D72" s="11"/>
      <c r="E72" s="11"/>
      <c r="F72" s="12"/>
      <c r="G72" s="19" t="str">
        <f t="shared" si="18"/>
        <v>-</v>
      </c>
      <c r="H72" s="20" t="str">
        <f t="shared" si="19"/>
        <v>-</v>
      </c>
      <c r="I72" s="20" t="str">
        <f t="shared" si="20"/>
        <v>-</v>
      </c>
      <c r="J72" s="20" t="str">
        <f t="shared" si="21"/>
        <v>-</v>
      </c>
      <c r="K72" s="20" t="str">
        <f t="shared" si="22"/>
        <v>-</v>
      </c>
      <c r="L72" s="20" t="str">
        <f t="shared" si="23"/>
        <v>-</v>
      </c>
      <c r="M72" s="21" t="str">
        <f t="shared" si="24"/>
        <v>-</v>
      </c>
    </row>
    <row r="73" spans="1:13" s="17" customFormat="1" x14ac:dyDescent="0.25">
      <c r="A73" s="38" t="s">
        <v>8</v>
      </c>
      <c r="B73" s="10" t="s">
        <v>40</v>
      </c>
      <c r="C73" s="11">
        <v>2</v>
      </c>
      <c r="D73" s="11">
        <v>3</v>
      </c>
      <c r="E73" s="11">
        <v>14</v>
      </c>
      <c r="F73" s="12">
        <f>((75*E73/1000)+(2.75))</f>
        <v>3.8</v>
      </c>
      <c r="G73" s="19" t="str">
        <f t="shared" si="18"/>
        <v>-</v>
      </c>
      <c r="H73" s="20" t="str">
        <f t="shared" si="19"/>
        <v>-</v>
      </c>
      <c r="I73" s="20" t="str">
        <f t="shared" si="20"/>
        <v>-</v>
      </c>
      <c r="J73" s="20" t="str">
        <f t="shared" si="21"/>
        <v>-</v>
      </c>
      <c r="K73" s="20">
        <f t="shared" si="22"/>
        <v>22.799999999999997</v>
      </c>
      <c r="L73" s="20" t="str">
        <f t="shared" si="23"/>
        <v>-</v>
      </c>
      <c r="M73" s="21" t="str">
        <f t="shared" si="24"/>
        <v>-</v>
      </c>
    </row>
    <row r="74" spans="1:13" s="17" customFormat="1" x14ac:dyDescent="0.25">
      <c r="A74" s="22"/>
      <c r="B74" s="10" t="s">
        <v>40</v>
      </c>
      <c r="C74" s="11">
        <v>2</v>
      </c>
      <c r="D74" s="11">
        <v>3</v>
      </c>
      <c r="E74" s="11">
        <v>14</v>
      </c>
      <c r="F74" s="12">
        <f>((75*E74/1000)+(2.75))</f>
        <v>3.8</v>
      </c>
      <c r="G74" s="19" t="str">
        <f t="shared" si="18"/>
        <v>-</v>
      </c>
      <c r="H74" s="20" t="str">
        <f t="shared" si="19"/>
        <v>-</v>
      </c>
      <c r="I74" s="20" t="str">
        <f t="shared" si="20"/>
        <v>-</v>
      </c>
      <c r="J74" s="20" t="str">
        <f t="shared" si="21"/>
        <v>-</v>
      </c>
      <c r="K74" s="20">
        <f t="shared" si="22"/>
        <v>22.799999999999997</v>
      </c>
      <c r="L74" s="20" t="str">
        <f t="shared" si="23"/>
        <v>-</v>
      </c>
      <c r="M74" s="21" t="str">
        <f t="shared" si="24"/>
        <v>-</v>
      </c>
    </row>
    <row r="75" spans="1:13" s="17" customFormat="1" x14ac:dyDescent="0.25">
      <c r="A75" s="22"/>
      <c r="B75" s="10" t="s">
        <v>41</v>
      </c>
      <c r="C75" s="11">
        <v>2</v>
      </c>
      <c r="D75" s="11">
        <f>7+10*2</f>
        <v>27</v>
      </c>
      <c r="E75" s="11">
        <v>6</v>
      </c>
      <c r="F75" s="12">
        <f>((20.5*E75/1000)+((0.2+0.35)*2))</f>
        <v>1.2230000000000001</v>
      </c>
      <c r="G75" s="19">
        <f t="shared" si="18"/>
        <v>66.042000000000002</v>
      </c>
      <c r="H75" s="20" t="str">
        <f t="shared" si="19"/>
        <v>-</v>
      </c>
      <c r="I75" s="20" t="str">
        <f t="shared" si="20"/>
        <v>-</v>
      </c>
      <c r="J75" s="20" t="str">
        <f t="shared" si="21"/>
        <v>-</v>
      </c>
      <c r="K75" s="20" t="str">
        <f t="shared" si="22"/>
        <v>-</v>
      </c>
      <c r="L75" s="20" t="str">
        <f t="shared" si="23"/>
        <v>-</v>
      </c>
      <c r="M75" s="21" t="str">
        <f t="shared" si="24"/>
        <v>-</v>
      </c>
    </row>
    <row r="76" spans="1:13" s="17" customFormat="1" x14ac:dyDescent="0.25">
      <c r="A76" s="22"/>
      <c r="B76" s="10" t="s">
        <v>42</v>
      </c>
      <c r="C76" s="11">
        <v>2</v>
      </c>
      <c r="D76" s="11">
        <f>D75</f>
        <v>27</v>
      </c>
      <c r="E76" s="11">
        <v>6</v>
      </c>
      <c r="F76" s="12">
        <f>((24.5*E76/1000)+2*(0.35))</f>
        <v>0.84699999999999998</v>
      </c>
      <c r="G76" s="19">
        <f t="shared" si="18"/>
        <v>45.738</v>
      </c>
      <c r="H76" s="20" t="str">
        <f t="shared" si="19"/>
        <v>-</v>
      </c>
      <c r="I76" s="20" t="str">
        <f t="shared" si="20"/>
        <v>-</v>
      </c>
      <c r="J76" s="20" t="str">
        <f t="shared" si="21"/>
        <v>-</v>
      </c>
      <c r="K76" s="20" t="str">
        <f t="shared" si="22"/>
        <v>-</v>
      </c>
      <c r="L76" s="20" t="str">
        <f t="shared" si="23"/>
        <v>-</v>
      </c>
      <c r="M76" s="21" t="str">
        <f t="shared" si="24"/>
        <v>-</v>
      </c>
    </row>
    <row r="77" spans="1:13" s="17" customFormat="1" x14ac:dyDescent="0.25">
      <c r="A77" s="18" t="s">
        <v>53</v>
      </c>
      <c r="B77" s="10"/>
      <c r="C77" s="11"/>
      <c r="D77" s="11"/>
      <c r="E77" s="11"/>
      <c r="F77" s="12"/>
      <c r="G77" s="19" t="str">
        <f t="shared" si="18"/>
        <v>-</v>
      </c>
      <c r="H77" s="20" t="str">
        <f t="shared" si="19"/>
        <v>-</v>
      </c>
      <c r="I77" s="20" t="str">
        <f t="shared" si="20"/>
        <v>-</v>
      </c>
      <c r="J77" s="20" t="str">
        <f t="shared" si="21"/>
        <v>-</v>
      </c>
      <c r="K77" s="20" t="str">
        <f t="shared" si="22"/>
        <v>-</v>
      </c>
      <c r="L77" s="20" t="str">
        <f t="shared" si="23"/>
        <v>-</v>
      </c>
      <c r="M77" s="21" t="str">
        <f t="shared" si="24"/>
        <v>-</v>
      </c>
    </row>
    <row r="78" spans="1:13" s="17" customFormat="1" x14ac:dyDescent="0.25">
      <c r="A78" s="38" t="s">
        <v>8</v>
      </c>
      <c r="B78" s="10" t="s">
        <v>40</v>
      </c>
      <c r="C78" s="11">
        <v>1</v>
      </c>
      <c r="D78" s="11">
        <v>3</v>
      </c>
      <c r="E78" s="11">
        <v>14</v>
      </c>
      <c r="F78" s="12">
        <f>((18*E78/1000)+(75*E78/1000)+(2.87-0.03))</f>
        <v>4.1420000000000003</v>
      </c>
      <c r="G78" s="19" t="str">
        <f t="shared" si="18"/>
        <v>-</v>
      </c>
      <c r="H78" s="20" t="str">
        <f t="shared" si="19"/>
        <v>-</v>
      </c>
      <c r="I78" s="20" t="str">
        <f t="shared" si="20"/>
        <v>-</v>
      </c>
      <c r="J78" s="20" t="str">
        <f t="shared" si="21"/>
        <v>-</v>
      </c>
      <c r="K78" s="20">
        <f t="shared" si="22"/>
        <v>12.426000000000002</v>
      </c>
      <c r="L78" s="20" t="str">
        <f t="shared" si="23"/>
        <v>-</v>
      </c>
      <c r="M78" s="21" t="str">
        <f t="shared" si="24"/>
        <v>-</v>
      </c>
    </row>
    <row r="79" spans="1:13" s="17" customFormat="1" x14ac:dyDescent="0.25">
      <c r="A79" s="22"/>
      <c r="B79" s="10" t="s">
        <v>40</v>
      </c>
      <c r="C79" s="11">
        <v>1</v>
      </c>
      <c r="D79" s="11">
        <v>3</v>
      </c>
      <c r="E79" s="11">
        <v>14</v>
      </c>
      <c r="F79" s="12">
        <f>((18*E79/1000)+(75*E79/1000)+(2.87-0.03))</f>
        <v>4.1420000000000003</v>
      </c>
      <c r="G79" s="19" t="str">
        <f t="shared" si="18"/>
        <v>-</v>
      </c>
      <c r="H79" s="20" t="str">
        <f t="shared" si="19"/>
        <v>-</v>
      </c>
      <c r="I79" s="20" t="str">
        <f t="shared" si="20"/>
        <v>-</v>
      </c>
      <c r="J79" s="20" t="str">
        <f t="shared" si="21"/>
        <v>-</v>
      </c>
      <c r="K79" s="20">
        <f t="shared" si="22"/>
        <v>12.426000000000002</v>
      </c>
      <c r="L79" s="20" t="str">
        <f t="shared" si="23"/>
        <v>-</v>
      </c>
      <c r="M79" s="21" t="str">
        <f t="shared" si="24"/>
        <v>-</v>
      </c>
    </row>
    <row r="80" spans="1:13" s="17" customFormat="1" x14ac:dyDescent="0.25">
      <c r="A80" s="22"/>
      <c r="B80" s="10" t="s">
        <v>41</v>
      </c>
      <c r="C80" s="11">
        <v>1</v>
      </c>
      <c r="D80" s="11">
        <f>7+10*2</f>
        <v>27</v>
      </c>
      <c r="E80" s="11">
        <v>6</v>
      </c>
      <c r="F80" s="12">
        <f>((20.5*E80/1000)+((0.2+0.35)*2))</f>
        <v>1.2230000000000001</v>
      </c>
      <c r="G80" s="19">
        <f t="shared" si="18"/>
        <v>33.021000000000001</v>
      </c>
      <c r="H80" s="20" t="str">
        <f t="shared" si="19"/>
        <v>-</v>
      </c>
      <c r="I80" s="20" t="str">
        <f t="shared" si="20"/>
        <v>-</v>
      </c>
      <c r="J80" s="20" t="str">
        <f t="shared" si="21"/>
        <v>-</v>
      </c>
      <c r="K80" s="20" t="str">
        <f t="shared" si="22"/>
        <v>-</v>
      </c>
      <c r="L80" s="20" t="str">
        <f t="shared" si="23"/>
        <v>-</v>
      </c>
      <c r="M80" s="21" t="str">
        <f t="shared" si="24"/>
        <v>-</v>
      </c>
    </row>
    <row r="81" spans="1:13" s="17" customFormat="1" x14ac:dyDescent="0.25">
      <c r="A81" s="22"/>
      <c r="B81" s="10" t="s">
        <v>42</v>
      </c>
      <c r="C81" s="11">
        <v>1</v>
      </c>
      <c r="D81" s="11">
        <f>D80</f>
        <v>27</v>
      </c>
      <c r="E81" s="11">
        <v>6</v>
      </c>
      <c r="F81" s="12">
        <f>((24.5*E81/1000)+2*(0.35))</f>
        <v>0.84699999999999998</v>
      </c>
      <c r="G81" s="19">
        <f t="shared" si="18"/>
        <v>22.869</v>
      </c>
      <c r="H81" s="20" t="str">
        <f t="shared" si="19"/>
        <v>-</v>
      </c>
      <c r="I81" s="20" t="str">
        <f t="shared" si="20"/>
        <v>-</v>
      </c>
      <c r="J81" s="20" t="str">
        <f t="shared" si="21"/>
        <v>-</v>
      </c>
      <c r="K81" s="20" t="str">
        <f t="shared" si="22"/>
        <v>-</v>
      </c>
      <c r="L81" s="20" t="str">
        <f t="shared" si="23"/>
        <v>-</v>
      </c>
      <c r="M81" s="21" t="str">
        <f t="shared" si="24"/>
        <v>-</v>
      </c>
    </row>
    <row r="82" spans="1:13" s="17" customFormat="1" x14ac:dyDescent="0.25">
      <c r="A82" s="18" t="s">
        <v>49</v>
      </c>
      <c r="B82" s="10"/>
      <c r="C82" s="11"/>
      <c r="D82" s="11"/>
      <c r="E82" s="11"/>
      <c r="F82" s="12"/>
      <c r="G82" s="19" t="str">
        <f t="shared" si="18"/>
        <v>-</v>
      </c>
      <c r="H82" s="20" t="str">
        <f t="shared" si="19"/>
        <v>-</v>
      </c>
      <c r="I82" s="20" t="str">
        <f t="shared" si="20"/>
        <v>-</v>
      </c>
      <c r="J82" s="20" t="str">
        <f t="shared" si="21"/>
        <v>-</v>
      </c>
      <c r="K82" s="20" t="str">
        <f t="shared" si="22"/>
        <v>-</v>
      </c>
      <c r="L82" s="20" t="str">
        <f t="shared" si="23"/>
        <v>-</v>
      </c>
      <c r="M82" s="21" t="str">
        <f t="shared" si="24"/>
        <v>-</v>
      </c>
    </row>
    <row r="83" spans="1:13" s="17" customFormat="1" x14ac:dyDescent="0.25">
      <c r="A83" s="38" t="s">
        <v>54</v>
      </c>
      <c r="B83" s="10" t="s">
        <v>40</v>
      </c>
      <c r="C83" s="11">
        <v>1</v>
      </c>
      <c r="D83" s="11">
        <v>3</v>
      </c>
      <c r="E83" s="11">
        <v>14</v>
      </c>
      <c r="F83" s="12">
        <f>((18*E83/1000)+(75*E83/1000)+(9.88-0.03))</f>
        <v>11.152000000000001</v>
      </c>
      <c r="G83" s="19" t="str">
        <f t="shared" si="18"/>
        <v>-</v>
      </c>
      <c r="H83" s="20" t="str">
        <f t="shared" si="19"/>
        <v>-</v>
      </c>
      <c r="I83" s="20" t="str">
        <f t="shared" si="20"/>
        <v>-</v>
      </c>
      <c r="J83" s="20" t="str">
        <f t="shared" si="21"/>
        <v>-</v>
      </c>
      <c r="K83" s="20">
        <f t="shared" si="22"/>
        <v>33.456000000000003</v>
      </c>
      <c r="L83" s="20" t="str">
        <f t="shared" si="23"/>
        <v>-</v>
      </c>
      <c r="M83" s="21" t="str">
        <f t="shared" si="24"/>
        <v>-</v>
      </c>
    </row>
    <row r="84" spans="1:13" s="17" customFormat="1" x14ac:dyDescent="0.25">
      <c r="A84" s="22"/>
      <c r="B84" s="10" t="s">
        <v>40</v>
      </c>
      <c r="C84" s="11">
        <v>1</v>
      </c>
      <c r="D84" s="11">
        <v>3</v>
      </c>
      <c r="E84" s="11">
        <v>14</v>
      </c>
      <c r="F84" s="12">
        <f>((18*E84/1000)+(75*E84/1000)+(9.88-0.03))</f>
        <v>11.152000000000001</v>
      </c>
      <c r="G84" s="19" t="str">
        <f t="shared" si="18"/>
        <v>-</v>
      </c>
      <c r="H84" s="20" t="str">
        <f t="shared" si="19"/>
        <v>-</v>
      </c>
      <c r="I84" s="20" t="str">
        <f t="shared" si="20"/>
        <v>-</v>
      </c>
      <c r="J84" s="20" t="str">
        <f t="shared" si="21"/>
        <v>-</v>
      </c>
      <c r="K84" s="20">
        <f t="shared" si="22"/>
        <v>33.456000000000003</v>
      </c>
      <c r="L84" s="20" t="str">
        <f t="shared" si="23"/>
        <v>-</v>
      </c>
      <c r="M84" s="21" t="str">
        <f t="shared" si="24"/>
        <v>-</v>
      </c>
    </row>
    <row r="85" spans="1:13" s="17" customFormat="1" x14ac:dyDescent="0.25">
      <c r="A85" s="22"/>
      <c r="B85" s="10" t="s">
        <v>41</v>
      </c>
      <c r="C85" s="11">
        <v>1</v>
      </c>
      <c r="D85" s="11">
        <f>50+10*2</f>
        <v>70</v>
      </c>
      <c r="E85" s="11">
        <v>6</v>
      </c>
      <c r="F85" s="12">
        <f>((20.5*E85/1000)+((0.2+0.35)*2))</f>
        <v>1.2230000000000001</v>
      </c>
      <c r="G85" s="19">
        <f t="shared" si="18"/>
        <v>85.61</v>
      </c>
      <c r="H85" s="20" t="str">
        <f t="shared" si="19"/>
        <v>-</v>
      </c>
      <c r="I85" s="20" t="str">
        <f t="shared" si="20"/>
        <v>-</v>
      </c>
      <c r="J85" s="20" t="str">
        <f t="shared" si="21"/>
        <v>-</v>
      </c>
      <c r="K85" s="20" t="str">
        <f t="shared" si="22"/>
        <v>-</v>
      </c>
      <c r="L85" s="20" t="str">
        <f t="shared" si="23"/>
        <v>-</v>
      </c>
      <c r="M85" s="21" t="str">
        <f t="shared" si="24"/>
        <v>-</v>
      </c>
    </row>
    <row r="86" spans="1:13" s="17" customFormat="1" x14ac:dyDescent="0.25">
      <c r="A86" s="22"/>
      <c r="B86" s="10" t="s">
        <v>42</v>
      </c>
      <c r="C86" s="11">
        <v>1</v>
      </c>
      <c r="D86" s="11">
        <f>D85</f>
        <v>70</v>
      </c>
      <c r="E86" s="11">
        <v>6</v>
      </c>
      <c r="F86" s="12">
        <f>((24.5*E86/1000)+2*(0.35))</f>
        <v>0.84699999999999998</v>
      </c>
      <c r="G86" s="19">
        <f t="shared" si="18"/>
        <v>59.29</v>
      </c>
      <c r="H86" s="20" t="str">
        <f t="shared" si="19"/>
        <v>-</v>
      </c>
      <c r="I86" s="20" t="str">
        <f t="shared" si="20"/>
        <v>-</v>
      </c>
      <c r="J86" s="20" t="str">
        <f t="shared" si="21"/>
        <v>-</v>
      </c>
      <c r="K86" s="20" t="str">
        <f t="shared" si="22"/>
        <v>-</v>
      </c>
      <c r="L86" s="20" t="str">
        <f t="shared" si="23"/>
        <v>-</v>
      </c>
      <c r="M86" s="21" t="str">
        <f t="shared" si="24"/>
        <v>-</v>
      </c>
    </row>
    <row r="87" spans="1:13" s="17" customFormat="1" x14ac:dyDescent="0.25">
      <c r="A87" s="18" t="s">
        <v>50</v>
      </c>
      <c r="B87" s="10"/>
      <c r="C87" s="11"/>
      <c r="D87" s="11"/>
      <c r="E87" s="11"/>
      <c r="F87" s="12"/>
      <c r="G87" s="19" t="str">
        <f t="shared" si="18"/>
        <v>-</v>
      </c>
      <c r="H87" s="20" t="str">
        <f t="shared" si="19"/>
        <v>-</v>
      </c>
      <c r="I87" s="20" t="str">
        <f t="shared" si="20"/>
        <v>-</v>
      </c>
      <c r="J87" s="20" t="str">
        <f t="shared" si="21"/>
        <v>-</v>
      </c>
      <c r="K87" s="20" t="str">
        <f t="shared" si="22"/>
        <v>-</v>
      </c>
      <c r="L87" s="20" t="str">
        <f t="shared" si="23"/>
        <v>-</v>
      </c>
      <c r="M87" s="21" t="str">
        <f t="shared" si="24"/>
        <v>-</v>
      </c>
    </row>
    <row r="88" spans="1:13" s="17" customFormat="1" x14ac:dyDescent="0.25">
      <c r="A88" s="38" t="s">
        <v>3</v>
      </c>
      <c r="B88" s="10" t="s">
        <v>40</v>
      </c>
      <c r="C88" s="11">
        <v>1</v>
      </c>
      <c r="D88" s="11">
        <v>3</v>
      </c>
      <c r="E88" s="11">
        <v>14</v>
      </c>
      <c r="F88" s="12">
        <f>((18*E88/1000)+(75*E88/1000)+(3.38-0.03))</f>
        <v>4.6520000000000001</v>
      </c>
      <c r="G88" s="19" t="str">
        <f t="shared" si="18"/>
        <v>-</v>
      </c>
      <c r="H88" s="20" t="str">
        <f t="shared" si="19"/>
        <v>-</v>
      </c>
      <c r="I88" s="20" t="str">
        <f t="shared" si="20"/>
        <v>-</v>
      </c>
      <c r="J88" s="20" t="str">
        <f t="shared" si="21"/>
        <v>-</v>
      </c>
      <c r="K88" s="20">
        <f t="shared" si="22"/>
        <v>13.956</v>
      </c>
      <c r="L88" s="20" t="str">
        <f t="shared" si="23"/>
        <v>-</v>
      </c>
      <c r="M88" s="21" t="str">
        <f t="shared" si="24"/>
        <v>-</v>
      </c>
    </row>
    <row r="89" spans="1:13" s="17" customFormat="1" x14ac:dyDescent="0.25">
      <c r="A89" s="22"/>
      <c r="B89" s="10" t="s">
        <v>40</v>
      </c>
      <c r="C89" s="11">
        <v>1</v>
      </c>
      <c r="D89" s="11">
        <v>3</v>
      </c>
      <c r="E89" s="11">
        <v>14</v>
      </c>
      <c r="F89" s="12">
        <f>((18*E89/1000)+(75*E89/1000)+(3.38-0.03))</f>
        <v>4.6520000000000001</v>
      </c>
      <c r="G89" s="19" t="str">
        <f t="shared" si="18"/>
        <v>-</v>
      </c>
      <c r="H89" s="20" t="str">
        <f t="shared" si="19"/>
        <v>-</v>
      </c>
      <c r="I89" s="20" t="str">
        <f t="shared" si="20"/>
        <v>-</v>
      </c>
      <c r="J89" s="20" t="str">
        <f t="shared" si="21"/>
        <v>-</v>
      </c>
      <c r="K89" s="20">
        <f t="shared" si="22"/>
        <v>13.956</v>
      </c>
      <c r="L89" s="20" t="str">
        <f t="shared" si="23"/>
        <v>-</v>
      </c>
      <c r="M89" s="21" t="str">
        <f t="shared" si="24"/>
        <v>-</v>
      </c>
    </row>
    <row r="90" spans="1:13" s="17" customFormat="1" x14ac:dyDescent="0.25">
      <c r="A90" s="22"/>
      <c r="B90" s="10" t="s">
        <v>41</v>
      </c>
      <c r="C90" s="11">
        <v>1</v>
      </c>
      <c r="D90" s="11">
        <f>9+10*2</f>
        <v>29</v>
      </c>
      <c r="E90" s="11">
        <v>6</v>
      </c>
      <c r="F90" s="12">
        <f>((20.5*E90/1000)+((0.2+0.35)*2))</f>
        <v>1.2230000000000001</v>
      </c>
      <c r="G90" s="19">
        <f t="shared" si="18"/>
        <v>35.467000000000006</v>
      </c>
      <c r="H90" s="20" t="str">
        <f t="shared" si="19"/>
        <v>-</v>
      </c>
      <c r="I90" s="20" t="str">
        <f t="shared" si="20"/>
        <v>-</v>
      </c>
      <c r="J90" s="20" t="str">
        <f t="shared" si="21"/>
        <v>-</v>
      </c>
      <c r="K90" s="20" t="str">
        <f t="shared" si="22"/>
        <v>-</v>
      </c>
      <c r="L90" s="20" t="str">
        <f t="shared" si="23"/>
        <v>-</v>
      </c>
      <c r="M90" s="21" t="str">
        <f t="shared" si="24"/>
        <v>-</v>
      </c>
    </row>
    <row r="91" spans="1:13" s="17" customFormat="1" x14ac:dyDescent="0.25">
      <c r="A91" s="22"/>
      <c r="B91" s="10" t="s">
        <v>42</v>
      </c>
      <c r="C91" s="11">
        <v>1</v>
      </c>
      <c r="D91" s="11">
        <f>D90</f>
        <v>29</v>
      </c>
      <c r="E91" s="11">
        <v>6</v>
      </c>
      <c r="F91" s="12">
        <f>((24.5*E91/1000)+2*(0.35))</f>
        <v>0.84699999999999998</v>
      </c>
      <c r="G91" s="19">
        <f t="shared" si="18"/>
        <v>24.562999999999999</v>
      </c>
      <c r="H91" s="20" t="str">
        <f t="shared" si="19"/>
        <v>-</v>
      </c>
      <c r="I91" s="20" t="str">
        <f t="shared" si="20"/>
        <v>-</v>
      </c>
      <c r="J91" s="20" t="str">
        <f t="shared" si="21"/>
        <v>-</v>
      </c>
      <c r="K91" s="20" t="str">
        <f t="shared" si="22"/>
        <v>-</v>
      </c>
      <c r="L91" s="20" t="str">
        <f t="shared" si="23"/>
        <v>-</v>
      </c>
      <c r="M91" s="21" t="str">
        <f t="shared" si="24"/>
        <v>-</v>
      </c>
    </row>
    <row r="92" spans="1:13" s="17" customFormat="1" ht="15.75" thickBot="1" x14ac:dyDescent="0.3">
      <c r="A92" s="36"/>
      <c r="B92" s="10"/>
      <c r="C92" s="11"/>
      <c r="D92" s="11"/>
      <c r="E92" s="11"/>
      <c r="F92" s="12"/>
      <c r="G92" s="19" t="str">
        <f t="shared" si="18"/>
        <v>-</v>
      </c>
      <c r="H92" s="20" t="str">
        <f t="shared" si="19"/>
        <v>-</v>
      </c>
      <c r="I92" s="20" t="str">
        <f t="shared" si="20"/>
        <v>-</v>
      </c>
      <c r="J92" s="20" t="str">
        <f t="shared" si="21"/>
        <v>-</v>
      </c>
      <c r="K92" s="20" t="str">
        <f t="shared" si="22"/>
        <v>-</v>
      </c>
      <c r="L92" s="20" t="str">
        <f t="shared" si="23"/>
        <v>-</v>
      </c>
      <c r="M92" s="21" t="str">
        <f t="shared" si="24"/>
        <v>-</v>
      </c>
    </row>
    <row r="93" spans="1:13" s="17" customFormat="1" ht="16.5" thickTop="1" x14ac:dyDescent="0.25">
      <c r="A93" s="211" t="s">
        <v>25</v>
      </c>
      <c r="B93" s="212"/>
      <c r="C93" s="212"/>
      <c r="D93" s="212"/>
      <c r="E93" s="212"/>
      <c r="F93" s="213"/>
      <c r="G93" s="25">
        <f t="shared" ref="G93:M93" si="25">SUM(G40:G92)</f>
        <v>1187.7</v>
      </c>
      <c r="H93" s="25">
        <f t="shared" si="25"/>
        <v>80.860000000000014</v>
      </c>
      <c r="I93" s="25">
        <f t="shared" si="25"/>
        <v>0</v>
      </c>
      <c r="J93" s="25">
        <f t="shared" si="25"/>
        <v>0</v>
      </c>
      <c r="K93" s="25">
        <f t="shared" si="25"/>
        <v>457.36200000000002</v>
      </c>
      <c r="L93" s="25">
        <f t="shared" si="25"/>
        <v>0</v>
      </c>
      <c r="M93" s="37">
        <f t="shared" si="25"/>
        <v>0</v>
      </c>
    </row>
    <row r="94" spans="1:13" s="17" customFormat="1" ht="15.75" x14ac:dyDescent="0.25">
      <c r="A94" s="214" t="s">
        <v>26</v>
      </c>
      <c r="B94" s="215"/>
      <c r="C94" s="215"/>
      <c r="D94" s="215"/>
      <c r="E94" s="215"/>
      <c r="F94" s="216"/>
      <c r="G94" s="26">
        <v>0.222</v>
      </c>
      <c r="H94" s="27">
        <v>0.39500000000000002</v>
      </c>
      <c r="I94" s="27">
        <v>0.61699999999999999</v>
      </c>
      <c r="J94" s="27">
        <v>0.88800000000000001</v>
      </c>
      <c r="K94" s="27">
        <v>1.208</v>
      </c>
      <c r="L94" s="28">
        <v>1.579</v>
      </c>
      <c r="M94" s="29">
        <v>2.4660000000000002</v>
      </c>
    </row>
    <row r="95" spans="1:13" s="17" customFormat="1" ht="16.5" thickBot="1" x14ac:dyDescent="0.3">
      <c r="A95" s="214" t="s">
        <v>27</v>
      </c>
      <c r="B95" s="215"/>
      <c r="C95" s="215"/>
      <c r="D95" s="215"/>
      <c r="E95" s="215"/>
      <c r="F95" s="216"/>
      <c r="G95" s="30">
        <f t="shared" ref="G95:M95" si="26">G93*G94</f>
        <v>263.6694</v>
      </c>
      <c r="H95" s="31">
        <f t="shared" si="26"/>
        <v>31.939700000000006</v>
      </c>
      <c r="I95" s="31">
        <f t="shared" si="26"/>
        <v>0</v>
      </c>
      <c r="J95" s="31">
        <f t="shared" si="26"/>
        <v>0</v>
      </c>
      <c r="K95" s="31">
        <f t="shared" si="26"/>
        <v>552.49329599999999</v>
      </c>
      <c r="L95" s="31">
        <f t="shared" si="26"/>
        <v>0</v>
      </c>
      <c r="M95" s="32">
        <f t="shared" si="26"/>
        <v>0</v>
      </c>
    </row>
    <row r="96" spans="1:13" s="17" customFormat="1" ht="20.25" thickTop="1" thickBot="1" x14ac:dyDescent="0.3">
      <c r="A96" s="208" t="s">
        <v>28</v>
      </c>
      <c r="B96" s="209"/>
      <c r="C96" s="209"/>
      <c r="D96" s="209"/>
      <c r="E96" s="209"/>
      <c r="F96" s="210"/>
      <c r="G96" s="33"/>
      <c r="H96" s="34"/>
      <c r="I96" s="34"/>
      <c r="J96" s="34">
        <f>SUM(G95:M95)</f>
        <v>848.102396</v>
      </c>
      <c r="K96" s="34"/>
      <c r="L96" s="34"/>
      <c r="M96" s="35"/>
    </row>
    <row r="97" spans="1:13" s="17" customFormat="1" ht="19.5" thickTop="1" x14ac:dyDescent="0.25">
      <c r="A97" s="40"/>
      <c r="B97" s="40"/>
      <c r="C97" s="40"/>
      <c r="D97" s="40"/>
      <c r="E97" s="40"/>
      <c r="F97" s="40"/>
      <c r="G97" s="41"/>
      <c r="H97" s="41"/>
      <c r="I97" s="41"/>
      <c r="J97" s="41"/>
      <c r="K97" s="41"/>
      <c r="L97" s="42"/>
      <c r="M97" s="42"/>
    </row>
    <row r="98" spans="1:13" s="17" customFormat="1" ht="18.75" x14ac:dyDescent="0.25">
      <c r="A98" s="40"/>
      <c r="B98" s="40"/>
      <c r="C98" s="40"/>
      <c r="D98" s="40"/>
      <c r="E98" s="40"/>
      <c r="F98" s="40"/>
      <c r="G98" s="41"/>
      <c r="H98" s="41"/>
      <c r="I98" s="41"/>
      <c r="J98" s="41"/>
      <c r="K98" s="41"/>
      <c r="L98" s="42"/>
      <c r="M98" s="42"/>
    </row>
    <row r="99" spans="1:13" s="17" customFormat="1" ht="18.75" x14ac:dyDescent="0.25">
      <c r="A99" s="40"/>
      <c r="B99" s="40"/>
      <c r="C99" s="40"/>
      <c r="D99" s="40"/>
      <c r="E99" s="40"/>
      <c r="F99" s="40"/>
      <c r="G99" s="41"/>
      <c r="H99" s="41"/>
      <c r="I99" s="41"/>
      <c r="J99" s="41"/>
      <c r="K99" s="41"/>
      <c r="L99" s="42"/>
      <c r="M99" s="42"/>
    </row>
    <row r="100" spans="1:13" s="17" customFormat="1" ht="18.75" x14ac:dyDescent="0.25">
      <c r="A100" s="40"/>
      <c r="B100" s="40"/>
      <c r="C100" s="40"/>
      <c r="D100" s="40"/>
      <c r="E100" s="40"/>
      <c r="F100" s="40"/>
      <c r="G100" s="41"/>
      <c r="H100" s="41"/>
      <c r="I100" s="41"/>
      <c r="J100" s="41"/>
      <c r="K100" s="41"/>
      <c r="L100" s="42"/>
      <c r="M100" s="42"/>
    </row>
    <row r="101" spans="1:13" s="17" customFormat="1" ht="18.75" x14ac:dyDescent="0.25">
      <c r="A101" s="40"/>
      <c r="B101" s="40"/>
      <c r="C101" s="40"/>
      <c r="D101" s="40"/>
      <c r="E101" s="40"/>
      <c r="F101" s="40"/>
      <c r="G101" s="41"/>
      <c r="H101" s="41"/>
      <c r="I101" s="41"/>
      <c r="J101" s="41"/>
      <c r="K101" s="41"/>
      <c r="L101" s="42"/>
      <c r="M101" s="42"/>
    </row>
    <row r="102" spans="1:13" s="17" customFormat="1" ht="18.75" x14ac:dyDescent="0.25">
      <c r="A102" s="40"/>
      <c r="B102" s="40"/>
      <c r="C102" s="40"/>
      <c r="D102" s="40"/>
      <c r="E102" s="40"/>
      <c r="F102" s="40"/>
      <c r="G102" s="41"/>
      <c r="H102" s="41"/>
      <c r="I102" s="41"/>
      <c r="J102" s="41"/>
      <c r="K102" s="41"/>
      <c r="L102" s="42"/>
      <c r="M102" s="42"/>
    </row>
    <row r="103" spans="1:13" s="17" customFormat="1" ht="18.75" x14ac:dyDescent="0.25">
      <c r="A103" s="40"/>
      <c r="B103" s="40"/>
      <c r="C103" s="40"/>
      <c r="D103" s="40"/>
      <c r="E103" s="40"/>
      <c r="F103" s="40"/>
      <c r="G103" s="41"/>
      <c r="H103" s="41"/>
      <c r="I103" s="41"/>
      <c r="J103" s="41"/>
      <c r="K103" s="41"/>
      <c r="L103" s="42"/>
      <c r="M103" s="42"/>
    </row>
    <row r="104" spans="1:13" s="17" customFormat="1" ht="18.75" x14ac:dyDescent="0.25">
      <c r="A104" s="40"/>
      <c r="B104" s="40"/>
      <c r="C104" s="40"/>
      <c r="D104" s="40"/>
      <c r="E104" s="40"/>
      <c r="F104" s="40"/>
      <c r="G104" s="41"/>
      <c r="H104" s="41"/>
      <c r="I104" s="41"/>
      <c r="J104" s="41"/>
      <c r="K104" s="41"/>
      <c r="L104" s="42"/>
      <c r="M104" s="42"/>
    </row>
    <row r="105" spans="1:13" s="17" customFormat="1" ht="18.75" x14ac:dyDescent="0.25">
      <c r="A105" s="40"/>
      <c r="B105" s="40"/>
      <c r="C105" s="40"/>
      <c r="D105" s="40"/>
      <c r="E105" s="40"/>
      <c r="F105" s="40"/>
      <c r="G105" s="41"/>
      <c r="H105" s="41"/>
      <c r="I105" s="41"/>
      <c r="J105" s="41"/>
      <c r="K105" s="41"/>
      <c r="L105" s="42"/>
      <c r="M105" s="42"/>
    </row>
    <row r="106" spans="1:13" s="17" customFormat="1" ht="18.75" x14ac:dyDescent="0.25">
      <c r="A106" s="40"/>
      <c r="B106" s="40"/>
      <c r="C106" s="40"/>
      <c r="D106" s="40"/>
      <c r="E106" s="40"/>
      <c r="F106" s="40"/>
      <c r="G106" s="41"/>
      <c r="H106" s="41"/>
      <c r="I106" s="41"/>
      <c r="J106" s="41"/>
      <c r="K106" s="41"/>
      <c r="L106" s="42"/>
      <c r="M106" s="42"/>
    </row>
    <row r="107" spans="1:13" s="17" customFormat="1" ht="18.75" x14ac:dyDescent="0.25">
      <c r="A107" s="40"/>
      <c r="B107" s="40"/>
      <c r="C107" s="40"/>
      <c r="D107" s="40"/>
      <c r="E107" s="40"/>
      <c r="F107" s="40"/>
      <c r="G107" s="41"/>
      <c r="H107" s="41"/>
      <c r="I107" s="41"/>
      <c r="J107" s="41"/>
      <c r="K107" s="41"/>
      <c r="L107" s="42"/>
      <c r="M107" s="42"/>
    </row>
    <row r="108" spans="1:13" s="17" customFormat="1" ht="18.75" x14ac:dyDescent="0.25">
      <c r="A108" s="40"/>
      <c r="B108" s="40"/>
      <c r="C108" s="40"/>
      <c r="D108" s="40"/>
      <c r="E108" s="40"/>
      <c r="F108" s="40"/>
      <c r="G108" s="41"/>
      <c r="H108" s="41"/>
      <c r="I108" s="41"/>
      <c r="J108" s="41"/>
      <c r="K108" s="41"/>
      <c r="L108" s="42"/>
      <c r="M108" s="42"/>
    </row>
    <row r="109" spans="1:13" s="17" customFormat="1" ht="18.75" x14ac:dyDescent="0.25">
      <c r="A109" s="40"/>
      <c r="B109" s="40"/>
      <c r="C109" s="40"/>
      <c r="D109" s="40"/>
      <c r="E109" s="40"/>
      <c r="F109" s="40"/>
      <c r="G109" s="41"/>
      <c r="H109" s="41"/>
      <c r="I109" s="41"/>
      <c r="J109" s="41"/>
      <c r="K109" s="41"/>
      <c r="L109" s="42"/>
      <c r="M109" s="42"/>
    </row>
    <row r="110" spans="1:13" s="17" customFormat="1" ht="18.75" x14ac:dyDescent="0.25">
      <c r="A110" s="40"/>
      <c r="B110" s="40"/>
      <c r="C110" s="40"/>
      <c r="D110" s="40"/>
      <c r="E110" s="40"/>
      <c r="F110" s="40"/>
      <c r="G110" s="41"/>
      <c r="H110" s="41"/>
      <c r="I110" s="41"/>
      <c r="J110" s="41"/>
      <c r="K110" s="41"/>
      <c r="L110" s="42"/>
      <c r="M110" s="42"/>
    </row>
    <row r="111" spans="1:13" s="17" customFormat="1" ht="18.75" x14ac:dyDescent="0.25">
      <c r="A111" s="40"/>
      <c r="B111" s="40"/>
      <c r="C111" s="40"/>
      <c r="D111" s="40"/>
      <c r="E111" s="40"/>
      <c r="F111" s="40"/>
      <c r="G111" s="41"/>
      <c r="H111" s="41"/>
      <c r="I111" s="41"/>
      <c r="J111" s="41"/>
      <c r="K111" s="41"/>
      <c r="L111" s="42"/>
      <c r="M111" s="42"/>
    </row>
    <row r="112" spans="1:13" s="17" customFormat="1" ht="18.75" x14ac:dyDescent="0.25">
      <c r="A112" s="40"/>
      <c r="B112" s="40"/>
      <c r="C112" s="40"/>
      <c r="D112" s="40"/>
      <c r="E112" s="40"/>
      <c r="F112" s="40"/>
      <c r="G112" s="41"/>
      <c r="H112" s="41"/>
      <c r="I112" s="41"/>
      <c r="J112" s="41"/>
      <c r="K112" s="41"/>
      <c r="L112" s="42"/>
      <c r="M112" s="42"/>
    </row>
    <row r="113" spans="1:14" s="17" customFormat="1" ht="18.75" x14ac:dyDescent="0.25">
      <c r="A113" s="40"/>
      <c r="B113" s="40"/>
      <c r="C113" s="40"/>
      <c r="D113" s="40"/>
      <c r="E113" s="40"/>
      <c r="F113" s="40"/>
      <c r="G113" s="41"/>
      <c r="H113" s="41"/>
      <c r="I113" s="41"/>
      <c r="J113" s="41"/>
      <c r="K113" s="41"/>
      <c r="L113" s="42"/>
      <c r="M113" s="42"/>
    </row>
    <row r="114" spans="1:14" s="17" customFormat="1" ht="18.75" x14ac:dyDescent="0.25">
      <c r="A114" s="40"/>
      <c r="B114" s="40"/>
      <c r="C114" s="40"/>
      <c r="D114" s="40"/>
      <c r="E114" s="40"/>
      <c r="F114" s="40"/>
      <c r="G114" s="41"/>
      <c r="H114" s="41"/>
      <c r="I114" s="41"/>
      <c r="J114" s="41"/>
      <c r="K114" s="41"/>
      <c r="L114" s="42"/>
      <c r="M114" s="42"/>
    </row>
    <row r="115" spans="1:14" s="8" customFormat="1" x14ac:dyDescent="0.25">
      <c r="A115" s="1" t="s">
        <v>55</v>
      </c>
      <c r="B115" s="2"/>
      <c r="C115" s="3"/>
      <c r="D115" s="3"/>
      <c r="E115" s="3"/>
      <c r="F115" s="4"/>
      <c r="G115" s="5"/>
      <c r="H115" s="2"/>
      <c r="I115" s="2"/>
      <c r="J115" s="2"/>
      <c r="K115" s="2"/>
      <c r="L115" s="6"/>
      <c r="M115" s="7"/>
    </row>
    <row r="116" spans="1:14" s="51" customFormat="1" ht="42.75" x14ac:dyDescent="0.25">
      <c r="A116" s="43" t="s">
        <v>0</v>
      </c>
      <c r="B116" s="44"/>
      <c r="C116" s="45"/>
      <c r="D116" s="45"/>
      <c r="E116" s="45"/>
      <c r="F116" s="46"/>
      <c r="G116" s="47"/>
      <c r="H116" s="48"/>
      <c r="I116" s="48"/>
      <c r="J116" s="48"/>
      <c r="K116" s="48"/>
      <c r="L116" s="49"/>
      <c r="M116" s="50"/>
    </row>
    <row r="117" spans="1:14" s="51" customFormat="1" ht="30" x14ac:dyDescent="0.25">
      <c r="A117" s="52" t="s">
        <v>9</v>
      </c>
      <c r="B117" s="44"/>
      <c r="C117" s="45"/>
      <c r="D117" s="45"/>
      <c r="E117" s="45"/>
      <c r="F117" s="46"/>
      <c r="G117" s="47"/>
      <c r="H117" s="48"/>
      <c r="I117" s="48"/>
      <c r="J117" s="48"/>
      <c r="K117" s="48"/>
      <c r="L117" s="49"/>
      <c r="M117" s="53"/>
    </row>
    <row r="118" spans="1:14" s="51" customFormat="1" x14ac:dyDescent="0.25">
      <c r="A118" s="54" t="s">
        <v>12</v>
      </c>
      <c r="B118" s="44"/>
      <c r="C118" s="45"/>
      <c r="D118" s="45"/>
      <c r="E118" s="45"/>
      <c r="F118" s="46"/>
      <c r="G118" s="55" t="str">
        <f t="shared" ref="G118:G133" si="27">IF(E118=6,C118*D118*F118,"-")</f>
        <v>-</v>
      </c>
      <c r="H118" s="56" t="str">
        <f t="shared" ref="H118:H133" si="28">IF(E118=8,C118*D118*F118,"-")</f>
        <v>-</v>
      </c>
      <c r="I118" s="56" t="str">
        <f t="shared" ref="I118:I133" si="29">IF(E118=10,C118*D118*F118,"-")</f>
        <v>-</v>
      </c>
      <c r="J118" s="56" t="str">
        <f t="shared" ref="J118:J133" si="30">IF(E118=12,C118*D118*F118,"-")</f>
        <v>-</v>
      </c>
      <c r="K118" s="56" t="str">
        <f t="shared" ref="K118:K133" si="31">IF(E118=14,C118*D118*F118,"-")</f>
        <v>-</v>
      </c>
      <c r="L118" s="56" t="str">
        <f t="shared" ref="L118:L133" si="32">IF(E118=16,C118*D118*F118,"-")</f>
        <v>-</v>
      </c>
      <c r="M118" s="57" t="str">
        <f t="shared" ref="M118:M133" si="33">IF(E118=20,C118*D118*F118,"-")</f>
        <v>-</v>
      </c>
    </row>
    <row r="119" spans="1:14" s="51" customFormat="1" x14ac:dyDescent="0.25">
      <c r="A119" s="58" t="s">
        <v>29</v>
      </c>
      <c r="B119" s="44" t="s">
        <v>30</v>
      </c>
      <c r="C119" s="45">
        <v>13</v>
      </c>
      <c r="D119" s="45">
        <v>8</v>
      </c>
      <c r="E119" s="45">
        <v>14</v>
      </c>
      <c r="F119" s="46">
        <f>((75*E119/1000)+0.2+3.2)</f>
        <v>4.45</v>
      </c>
      <c r="G119" s="55" t="str">
        <f t="shared" si="27"/>
        <v>-</v>
      </c>
      <c r="H119" s="56" t="str">
        <f t="shared" si="28"/>
        <v>-</v>
      </c>
      <c r="I119" s="56" t="str">
        <f t="shared" si="29"/>
        <v>-</v>
      </c>
      <c r="J119" s="56" t="str">
        <f t="shared" si="30"/>
        <v>-</v>
      </c>
      <c r="K119" s="56">
        <f t="shared" si="31"/>
        <v>462.8</v>
      </c>
      <c r="L119" s="56" t="str">
        <f t="shared" si="32"/>
        <v>-</v>
      </c>
      <c r="M119" s="57" t="str">
        <f t="shared" si="33"/>
        <v>-</v>
      </c>
      <c r="N119" s="51">
        <f>3.2-1.05*2</f>
        <v>1.1000000000000001</v>
      </c>
    </row>
    <row r="120" spans="1:14" s="51" customFormat="1" x14ac:dyDescent="0.25">
      <c r="A120" s="58"/>
      <c r="B120" s="44" t="s">
        <v>31</v>
      </c>
      <c r="C120" s="45">
        <v>13</v>
      </c>
      <c r="D120" s="45">
        <f>15*2</f>
        <v>30</v>
      </c>
      <c r="E120" s="45">
        <v>8</v>
      </c>
      <c r="F120" s="46">
        <f>((20.5*E120/1000)+((0.2+0.4)*2))</f>
        <v>1.3640000000000001</v>
      </c>
      <c r="G120" s="55" t="str">
        <f t="shared" si="27"/>
        <v>-</v>
      </c>
      <c r="H120" s="56">
        <f t="shared" si="28"/>
        <v>531.96</v>
      </c>
      <c r="I120" s="56" t="str">
        <f t="shared" si="29"/>
        <v>-</v>
      </c>
      <c r="J120" s="56" t="str">
        <f t="shared" si="30"/>
        <v>-</v>
      </c>
      <c r="K120" s="56" t="str">
        <f t="shared" si="31"/>
        <v>-</v>
      </c>
      <c r="L120" s="56" t="str">
        <f t="shared" si="32"/>
        <v>-</v>
      </c>
      <c r="M120" s="57" t="str">
        <f t="shared" si="33"/>
        <v>-</v>
      </c>
      <c r="N120" s="51">
        <f>1.05/0.07</f>
        <v>15</v>
      </c>
    </row>
    <row r="121" spans="1:14" s="51" customFormat="1" x14ac:dyDescent="0.25">
      <c r="A121" s="58"/>
      <c r="B121" s="44" t="s">
        <v>32</v>
      </c>
      <c r="C121" s="45">
        <v>13</v>
      </c>
      <c r="D121" s="45">
        <f>15*2</f>
        <v>30</v>
      </c>
      <c r="E121" s="45">
        <v>8</v>
      </c>
      <c r="F121" s="46">
        <f>((22*E121/1000)+(0.4))</f>
        <v>0.57600000000000007</v>
      </c>
      <c r="G121" s="55" t="str">
        <f t="shared" si="27"/>
        <v>-</v>
      </c>
      <c r="H121" s="56">
        <f t="shared" si="28"/>
        <v>224.64000000000001</v>
      </c>
      <c r="I121" s="56" t="str">
        <f t="shared" si="29"/>
        <v>-</v>
      </c>
      <c r="J121" s="56" t="str">
        <f t="shared" si="30"/>
        <v>-</v>
      </c>
      <c r="K121" s="56" t="str">
        <f t="shared" si="31"/>
        <v>-</v>
      </c>
      <c r="L121" s="56" t="str">
        <f t="shared" si="32"/>
        <v>-</v>
      </c>
      <c r="M121" s="57" t="str">
        <f t="shared" si="33"/>
        <v>-</v>
      </c>
    </row>
    <row r="122" spans="1:14" s="51" customFormat="1" x14ac:dyDescent="0.25">
      <c r="A122" s="58"/>
      <c r="B122" s="44" t="s">
        <v>32</v>
      </c>
      <c r="C122" s="45">
        <v>13</v>
      </c>
      <c r="D122" s="45">
        <f>15*2</f>
        <v>30</v>
      </c>
      <c r="E122" s="45">
        <v>8</v>
      </c>
      <c r="F122" s="46">
        <f>((22*E122/1000)+(0.2))</f>
        <v>0.376</v>
      </c>
      <c r="G122" s="55" t="str">
        <f t="shared" si="27"/>
        <v>-</v>
      </c>
      <c r="H122" s="56">
        <f t="shared" si="28"/>
        <v>146.63999999999999</v>
      </c>
      <c r="I122" s="56" t="str">
        <f t="shared" si="29"/>
        <v>-</v>
      </c>
      <c r="J122" s="56" t="str">
        <f t="shared" si="30"/>
        <v>-</v>
      </c>
      <c r="K122" s="56" t="str">
        <f t="shared" si="31"/>
        <v>-</v>
      </c>
      <c r="L122" s="56" t="str">
        <f t="shared" si="32"/>
        <v>-</v>
      </c>
      <c r="M122" s="57" t="str">
        <f t="shared" si="33"/>
        <v>-</v>
      </c>
    </row>
    <row r="123" spans="1:14" s="51" customFormat="1" x14ac:dyDescent="0.25">
      <c r="A123" s="58"/>
      <c r="B123" s="44" t="s">
        <v>31</v>
      </c>
      <c r="C123" s="45">
        <v>13</v>
      </c>
      <c r="D123" s="45">
        <v>10</v>
      </c>
      <c r="E123" s="45">
        <v>6</v>
      </c>
      <c r="F123" s="46">
        <f>((20.5*E123/1000)+((0.2+0.4)*2))</f>
        <v>1.3230000000000002</v>
      </c>
      <c r="G123" s="55">
        <f t="shared" si="27"/>
        <v>171.99</v>
      </c>
      <c r="H123" s="56" t="str">
        <f t="shared" si="28"/>
        <v>-</v>
      </c>
      <c r="I123" s="56" t="str">
        <f t="shared" si="29"/>
        <v>-</v>
      </c>
      <c r="J123" s="56" t="str">
        <f t="shared" si="30"/>
        <v>-</v>
      </c>
      <c r="K123" s="56" t="str">
        <f t="shared" si="31"/>
        <v>-</v>
      </c>
      <c r="L123" s="56" t="str">
        <f t="shared" si="32"/>
        <v>-</v>
      </c>
      <c r="M123" s="57" t="str">
        <f t="shared" si="33"/>
        <v>-</v>
      </c>
      <c r="N123" s="51">
        <f>N119/0.12</f>
        <v>9.1666666666666679</v>
      </c>
    </row>
    <row r="124" spans="1:14" s="51" customFormat="1" x14ac:dyDescent="0.25">
      <c r="A124" s="58"/>
      <c r="B124" s="44" t="s">
        <v>32</v>
      </c>
      <c r="C124" s="45">
        <v>13</v>
      </c>
      <c r="D124" s="45">
        <v>10</v>
      </c>
      <c r="E124" s="45">
        <v>6</v>
      </c>
      <c r="F124" s="46">
        <f>((22*E124/1000)+(0.4))</f>
        <v>0.53200000000000003</v>
      </c>
      <c r="G124" s="55">
        <f t="shared" si="27"/>
        <v>69.16</v>
      </c>
      <c r="H124" s="56" t="str">
        <f t="shared" si="28"/>
        <v>-</v>
      </c>
      <c r="I124" s="56" t="str">
        <f t="shared" si="29"/>
        <v>-</v>
      </c>
      <c r="J124" s="56" t="str">
        <f t="shared" si="30"/>
        <v>-</v>
      </c>
      <c r="K124" s="56" t="str">
        <f t="shared" si="31"/>
        <v>-</v>
      </c>
      <c r="L124" s="56" t="str">
        <f t="shared" si="32"/>
        <v>-</v>
      </c>
      <c r="M124" s="57" t="str">
        <f t="shared" si="33"/>
        <v>-</v>
      </c>
    </row>
    <row r="125" spans="1:14" s="51" customFormat="1" x14ac:dyDescent="0.25">
      <c r="A125" s="58"/>
      <c r="B125" s="44" t="s">
        <v>32</v>
      </c>
      <c r="C125" s="45">
        <v>13</v>
      </c>
      <c r="D125" s="45">
        <v>10</v>
      </c>
      <c r="E125" s="45">
        <v>6</v>
      </c>
      <c r="F125" s="46">
        <f>((22*E125/1000)+(0.2))</f>
        <v>0.33200000000000002</v>
      </c>
      <c r="G125" s="55">
        <f t="shared" si="27"/>
        <v>43.160000000000004</v>
      </c>
      <c r="H125" s="56" t="str">
        <f t="shared" si="28"/>
        <v>-</v>
      </c>
      <c r="I125" s="56" t="str">
        <f t="shared" si="29"/>
        <v>-</v>
      </c>
      <c r="J125" s="56" t="str">
        <f t="shared" si="30"/>
        <v>-</v>
      </c>
      <c r="K125" s="56" t="str">
        <f t="shared" si="31"/>
        <v>-</v>
      </c>
      <c r="L125" s="56" t="str">
        <f t="shared" si="32"/>
        <v>-</v>
      </c>
      <c r="M125" s="57" t="str">
        <f t="shared" si="33"/>
        <v>-</v>
      </c>
    </row>
    <row r="126" spans="1:14" s="51" customFormat="1" x14ac:dyDescent="0.25">
      <c r="A126" s="58" t="s">
        <v>33</v>
      </c>
      <c r="B126" s="44" t="s">
        <v>30</v>
      </c>
      <c r="C126" s="45">
        <v>5</v>
      </c>
      <c r="D126" s="45">
        <v>10</v>
      </c>
      <c r="E126" s="45">
        <v>14</v>
      </c>
      <c r="F126" s="46">
        <f>((75*E126/1000)+0.2+3.2)</f>
        <v>4.45</v>
      </c>
      <c r="G126" s="55" t="str">
        <f t="shared" si="27"/>
        <v>-</v>
      </c>
      <c r="H126" s="56" t="str">
        <f t="shared" si="28"/>
        <v>-</v>
      </c>
      <c r="I126" s="56" t="str">
        <f t="shared" si="29"/>
        <v>-</v>
      </c>
      <c r="J126" s="56" t="str">
        <f t="shared" si="30"/>
        <v>-</v>
      </c>
      <c r="K126" s="56">
        <f t="shared" si="31"/>
        <v>222.5</v>
      </c>
      <c r="L126" s="56" t="str">
        <f t="shared" si="32"/>
        <v>-</v>
      </c>
      <c r="M126" s="57" t="str">
        <f t="shared" si="33"/>
        <v>-</v>
      </c>
    </row>
    <row r="127" spans="1:14" s="51" customFormat="1" x14ac:dyDescent="0.25">
      <c r="A127" s="58"/>
      <c r="B127" s="44" t="s">
        <v>31</v>
      </c>
      <c r="C127" s="45">
        <v>5</v>
      </c>
      <c r="D127" s="45">
        <v>30</v>
      </c>
      <c r="E127" s="45">
        <v>8</v>
      </c>
      <c r="F127" s="46">
        <f>((20.5*E127/1000)+((0.2+0.45)*2))</f>
        <v>1.464</v>
      </c>
      <c r="G127" s="55" t="str">
        <f t="shared" si="27"/>
        <v>-</v>
      </c>
      <c r="H127" s="56">
        <f t="shared" si="28"/>
        <v>219.6</v>
      </c>
      <c r="I127" s="56" t="str">
        <f t="shared" si="29"/>
        <v>-</v>
      </c>
      <c r="J127" s="56" t="str">
        <f t="shared" si="30"/>
        <v>-</v>
      </c>
      <c r="K127" s="56" t="str">
        <f t="shared" si="31"/>
        <v>-</v>
      </c>
      <c r="L127" s="56" t="str">
        <f t="shared" si="32"/>
        <v>-</v>
      </c>
      <c r="M127" s="57" t="str">
        <f t="shared" si="33"/>
        <v>-</v>
      </c>
    </row>
    <row r="128" spans="1:14" s="51" customFormat="1" x14ac:dyDescent="0.25">
      <c r="A128" s="58"/>
      <c r="B128" s="44" t="s">
        <v>32</v>
      </c>
      <c r="C128" s="45">
        <v>5</v>
      </c>
      <c r="D128" s="45">
        <v>30</v>
      </c>
      <c r="E128" s="45">
        <v>8</v>
      </c>
      <c r="F128" s="46">
        <f>((22*E128/1000)+(0.45))</f>
        <v>0.626</v>
      </c>
      <c r="G128" s="55" t="str">
        <f t="shared" si="27"/>
        <v>-</v>
      </c>
      <c r="H128" s="56">
        <f t="shared" si="28"/>
        <v>93.9</v>
      </c>
      <c r="I128" s="56" t="str">
        <f t="shared" si="29"/>
        <v>-</v>
      </c>
      <c r="J128" s="56" t="str">
        <f t="shared" si="30"/>
        <v>-</v>
      </c>
      <c r="K128" s="56" t="str">
        <f t="shared" si="31"/>
        <v>-</v>
      </c>
      <c r="L128" s="56" t="str">
        <f t="shared" si="32"/>
        <v>-</v>
      </c>
      <c r="M128" s="57" t="str">
        <f t="shared" si="33"/>
        <v>-</v>
      </c>
    </row>
    <row r="129" spans="1:14" s="51" customFormat="1" x14ac:dyDescent="0.25">
      <c r="A129" s="58"/>
      <c r="B129" s="44" t="s">
        <v>32</v>
      </c>
      <c r="C129" s="45">
        <v>5</v>
      </c>
      <c r="D129" s="45">
        <f>2*D128</f>
        <v>60</v>
      </c>
      <c r="E129" s="45">
        <v>8</v>
      </c>
      <c r="F129" s="46">
        <f>((22*E129/1000)+(0.2))</f>
        <v>0.376</v>
      </c>
      <c r="G129" s="55" t="str">
        <f t="shared" si="27"/>
        <v>-</v>
      </c>
      <c r="H129" s="56">
        <f t="shared" si="28"/>
        <v>112.8</v>
      </c>
      <c r="I129" s="56" t="str">
        <f t="shared" si="29"/>
        <v>-</v>
      </c>
      <c r="J129" s="56" t="str">
        <f t="shared" si="30"/>
        <v>-</v>
      </c>
      <c r="K129" s="56" t="str">
        <f t="shared" si="31"/>
        <v>-</v>
      </c>
      <c r="L129" s="56" t="str">
        <f t="shared" si="32"/>
        <v>-</v>
      </c>
      <c r="M129" s="57" t="str">
        <f t="shared" si="33"/>
        <v>-</v>
      </c>
    </row>
    <row r="130" spans="1:14" s="51" customFormat="1" x14ac:dyDescent="0.25">
      <c r="A130" s="58"/>
      <c r="B130" s="44" t="s">
        <v>31</v>
      </c>
      <c r="C130" s="45">
        <v>5</v>
      </c>
      <c r="D130" s="45">
        <v>10</v>
      </c>
      <c r="E130" s="45">
        <v>6</v>
      </c>
      <c r="F130" s="46">
        <f>((20.5*E130/1000)+((0.2+0.45)*2))</f>
        <v>1.423</v>
      </c>
      <c r="G130" s="55">
        <f t="shared" si="27"/>
        <v>71.150000000000006</v>
      </c>
      <c r="H130" s="56" t="str">
        <f t="shared" si="28"/>
        <v>-</v>
      </c>
      <c r="I130" s="56" t="str">
        <f t="shared" si="29"/>
        <v>-</v>
      </c>
      <c r="J130" s="56" t="str">
        <f t="shared" si="30"/>
        <v>-</v>
      </c>
      <c r="K130" s="56" t="str">
        <f t="shared" si="31"/>
        <v>-</v>
      </c>
      <c r="L130" s="56" t="str">
        <f t="shared" si="32"/>
        <v>-</v>
      </c>
      <c r="M130" s="57" t="str">
        <f t="shared" si="33"/>
        <v>-</v>
      </c>
    </row>
    <row r="131" spans="1:14" s="51" customFormat="1" x14ac:dyDescent="0.25">
      <c r="A131" s="58"/>
      <c r="B131" s="44" t="s">
        <v>32</v>
      </c>
      <c r="C131" s="45">
        <v>5</v>
      </c>
      <c r="D131" s="45">
        <v>10</v>
      </c>
      <c r="E131" s="45">
        <v>6</v>
      </c>
      <c r="F131" s="46">
        <f>((22*E131/1000)+(0.45))</f>
        <v>0.58200000000000007</v>
      </c>
      <c r="G131" s="55">
        <f t="shared" si="27"/>
        <v>29.100000000000005</v>
      </c>
      <c r="H131" s="56" t="str">
        <f t="shared" si="28"/>
        <v>-</v>
      </c>
      <c r="I131" s="56" t="str">
        <f t="shared" si="29"/>
        <v>-</v>
      </c>
      <c r="J131" s="56" t="str">
        <f t="shared" si="30"/>
        <v>-</v>
      </c>
      <c r="K131" s="56" t="str">
        <f t="shared" si="31"/>
        <v>-</v>
      </c>
      <c r="L131" s="56" t="str">
        <f t="shared" si="32"/>
        <v>-</v>
      </c>
      <c r="M131" s="57" t="str">
        <f t="shared" si="33"/>
        <v>-</v>
      </c>
    </row>
    <row r="132" spans="1:14" s="51" customFormat="1" x14ac:dyDescent="0.25">
      <c r="A132" s="58"/>
      <c r="B132" s="44" t="s">
        <v>32</v>
      </c>
      <c r="C132" s="45">
        <v>5</v>
      </c>
      <c r="D132" s="45">
        <f>2*D131</f>
        <v>20</v>
      </c>
      <c r="E132" s="45">
        <v>6</v>
      </c>
      <c r="F132" s="46">
        <f>((22*E132/1000)+(0.2))</f>
        <v>0.33200000000000002</v>
      </c>
      <c r="G132" s="55">
        <f t="shared" si="27"/>
        <v>33.200000000000003</v>
      </c>
      <c r="H132" s="56" t="str">
        <f t="shared" si="28"/>
        <v>-</v>
      </c>
      <c r="I132" s="56" t="str">
        <f t="shared" si="29"/>
        <v>-</v>
      </c>
      <c r="J132" s="56" t="str">
        <f t="shared" si="30"/>
        <v>-</v>
      </c>
      <c r="K132" s="56" t="str">
        <f t="shared" si="31"/>
        <v>-</v>
      </c>
      <c r="L132" s="56" t="str">
        <f t="shared" si="32"/>
        <v>-</v>
      </c>
      <c r="M132" s="57" t="str">
        <f t="shared" si="33"/>
        <v>-</v>
      </c>
    </row>
    <row r="133" spans="1:14" s="51" customFormat="1" ht="15.75" thickBot="1" x14ac:dyDescent="0.3">
      <c r="A133" s="59"/>
      <c r="B133" s="44"/>
      <c r="C133" s="45"/>
      <c r="D133" s="45"/>
      <c r="E133" s="45"/>
      <c r="F133" s="46"/>
      <c r="G133" s="55" t="str">
        <f t="shared" si="27"/>
        <v>-</v>
      </c>
      <c r="H133" s="56" t="str">
        <f t="shared" si="28"/>
        <v>-</v>
      </c>
      <c r="I133" s="56" t="str">
        <f t="shared" si="29"/>
        <v>-</v>
      </c>
      <c r="J133" s="56" t="str">
        <f t="shared" si="30"/>
        <v>-</v>
      </c>
      <c r="K133" s="56" t="str">
        <f t="shared" si="31"/>
        <v>-</v>
      </c>
      <c r="L133" s="56" t="str">
        <f t="shared" si="32"/>
        <v>-</v>
      </c>
      <c r="M133" s="57" t="str">
        <f t="shared" si="33"/>
        <v>-</v>
      </c>
    </row>
    <row r="134" spans="1:14" s="51" customFormat="1" ht="16.5" thickTop="1" x14ac:dyDescent="0.25">
      <c r="A134" s="217" t="s">
        <v>25</v>
      </c>
      <c r="B134" s="218"/>
      <c r="C134" s="218"/>
      <c r="D134" s="218"/>
      <c r="E134" s="218"/>
      <c r="F134" s="219"/>
      <c r="G134" s="60">
        <f t="shared" ref="G134:M134" si="34">SUM(G116:G133)</f>
        <v>417.76000000000005</v>
      </c>
      <c r="H134" s="60">
        <f t="shared" si="34"/>
        <v>1329.54</v>
      </c>
      <c r="I134" s="60">
        <f t="shared" si="34"/>
        <v>0</v>
      </c>
      <c r="J134" s="60">
        <f t="shared" si="34"/>
        <v>0</v>
      </c>
      <c r="K134" s="60">
        <f t="shared" si="34"/>
        <v>685.3</v>
      </c>
      <c r="L134" s="60">
        <f t="shared" si="34"/>
        <v>0</v>
      </c>
      <c r="M134" s="61">
        <f t="shared" si="34"/>
        <v>0</v>
      </c>
    </row>
    <row r="135" spans="1:14" s="51" customFormat="1" ht="15.75" x14ac:dyDescent="0.25">
      <c r="A135" s="220" t="s">
        <v>26</v>
      </c>
      <c r="B135" s="221"/>
      <c r="C135" s="221"/>
      <c r="D135" s="221"/>
      <c r="E135" s="221"/>
      <c r="F135" s="222"/>
      <c r="G135" s="62">
        <v>0.222</v>
      </c>
      <c r="H135" s="63">
        <v>0.39500000000000002</v>
      </c>
      <c r="I135" s="63">
        <v>0.61699999999999999</v>
      </c>
      <c r="J135" s="63">
        <v>0.88800000000000001</v>
      </c>
      <c r="K135" s="63">
        <v>1.208</v>
      </c>
      <c r="L135" s="64">
        <v>1.579</v>
      </c>
      <c r="M135" s="65">
        <v>2.4660000000000002</v>
      </c>
    </row>
    <row r="136" spans="1:14" s="51" customFormat="1" ht="16.5" thickBot="1" x14ac:dyDescent="0.3">
      <c r="A136" s="220" t="s">
        <v>27</v>
      </c>
      <c r="B136" s="221"/>
      <c r="C136" s="221"/>
      <c r="D136" s="221"/>
      <c r="E136" s="221"/>
      <c r="F136" s="222"/>
      <c r="G136" s="66">
        <f t="shared" ref="G136:M136" si="35">G134*G135</f>
        <v>92.742720000000006</v>
      </c>
      <c r="H136" s="67">
        <f t="shared" si="35"/>
        <v>525.16830000000004</v>
      </c>
      <c r="I136" s="67">
        <f t="shared" si="35"/>
        <v>0</v>
      </c>
      <c r="J136" s="67">
        <f t="shared" si="35"/>
        <v>0</v>
      </c>
      <c r="K136" s="67">
        <f t="shared" si="35"/>
        <v>827.84239999999988</v>
      </c>
      <c r="L136" s="67">
        <f t="shared" si="35"/>
        <v>0</v>
      </c>
      <c r="M136" s="68">
        <f t="shared" si="35"/>
        <v>0</v>
      </c>
    </row>
    <row r="137" spans="1:14" s="51" customFormat="1" ht="20.25" thickTop="1" thickBot="1" x14ac:dyDescent="0.3">
      <c r="A137" s="223" t="s">
        <v>28</v>
      </c>
      <c r="B137" s="224"/>
      <c r="C137" s="224"/>
      <c r="D137" s="224"/>
      <c r="E137" s="224"/>
      <c r="F137" s="225"/>
      <c r="G137" s="69"/>
      <c r="H137" s="70"/>
      <c r="I137" s="70"/>
      <c r="J137" s="70">
        <f>SUM(G136:M136)</f>
        <v>1445.75342</v>
      </c>
      <c r="K137" s="70"/>
      <c r="L137" s="70"/>
      <c r="M137" s="71"/>
    </row>
    <row r="138" spans="1:14" s="17" customFormat="1" ht="15.75" thickTop="1" x14ac:dyDescent="0.25">
      <c r="A138" s="9" t="s">
        <v>0</v>
      </c>
      <c r="B138" s="10"/>
      <c r="C138" s="11"/>
      <c r="D138" s="11"/>
      <c r="E138" s="11"/>
      <c r="F138" s="12"/>
      <c r="G138" s="13"/>
      <c r="H138" s="14"/>
      <c r="I138" s="14"/>
      <c r="J138" s="14"/>
      <c r="K138" s="14"/>
      <c r="L138" s="15"/>
      <c r="M138" s="16"/>
    </row>
    <row r="139" spans="1:14" s="17" customFormat="1" x14ac:dyDescent="0.25">
      <c r="A139" s="72" t="s">
        <v>10</v>
      </c>
      <c r="B139" s="10"/>
      <c r="C139" s="11"/>
      <c r="D139" s="11"/>
      <c r="E139" s="11"/>
      <c r="F139" s="12"/>
      <c r="G139" s="13"/>
      <c r="H139" s="14"/>
      <c r="I139" s="14"/>
      <c r="J139" s="14"/>
      <c r="K139" s="14"/>
      <c r="L139" s="15"/>
      <c r="M139" s="73"/>
    </row>
    <row r="140" spans="1:14" s="17" customFormat="1" x14ac:dyDescent="0.25">
      <c r="A140" s="18" t="s">
        <v>12</v>
      </c>
      <c r="B140" s="10"/>
      <c r="C140" s="11"/>
      <c r="D140" s="11"/>
      <c r="E140" s="11"/>
      <c r="F140" s="12"/>
      <c r="G140" s="19" t="str">
        <f t="shared" ref="G140:G153" si="36">IF(E140=6,C140*D140*F140,"-")</f>
        <v>-</v>
      </c>
      <c r="H140" s="20" t="str">
        <f t="shared" ref="H140:H153" si="37">IF(E140=8,C140*D140*F140,"-")</f>
        <v>-</v>
      </c>
      <c r="I140" s="20" t="str">
        <f t="shared" ref="I140:I153" si="38">IF(E140=10,C140*D140*F140,"-")</f>
        <v>-</v>
      </c>
      <c r="J140" s="20" t="str">
        <f t="shared" ref="J140:J153" si="39">IF(E140=12,C140*D140*F140,"-")</f>
        <v>-</v>
      </c>
      <c r="K140" s="20" t="str">
        <f t="shared" ref="K140:K153" si="40">IF(E140=14,C140*D140*F140,"-")</f>
        <v>-</v>
      </c>
      <c r="L140" s="20" t="str">
        <f t="shared" ref="L140:L153" si="41">IF(E140=16,C140*D140*F140,"-")</f>
        <v>-</v>
      </c>
      <c r="M140" s="21" t="str">
        <f t="shared" ref="M140:M153" si="42">IF(E140=20,C140*D140*F140,"-")</f>
        <v>-</v>
      </c>
    </row>
    <row r="141" spans="1:14" s="17" customFormat="1" x14ac:dyDescent="0.25">
      <c r="A141" s="22" t="s">
        <v>56</v>
      </c>
      <c r="B141" s="10" t="s">
        <v>30</v>
      </c>
      <c r="C141" s="11">
        <v>13</v>
      </c>
      <c r="D141" s="11">
        <v>6</v>
      </c>
      <c r="E141" s="11">
        <v>14</v>
      </c>
      <c r="F141" s="12">
        <f>((75*E141/1000)+0.2+3.2)</f>
        <v>4.45</v>
      </c>
      <c r="G141" s="19" t="str">
        <f t="shared" si="36"/>
        <v>-</v>
      </c>
      <c r="H141" s="20" t="str">
        <f t="shared" si="37"/>
        <v>-</v>
      </c>
      <c r="I141" s="20" t="str">
        <f t="shared" si="38"/>
        <v>-</v>
      </c>
      <c r="J141" s="20" t="str">
        <f t="shared" si="39"/>
        <v>-</v>
      </c>
      <c r="K141" s="20">
        <f t="shared" si="40"/>
        <v>347.1</v>
      </c>
      <c r="L141" s="20" t="str">
        <f t="shared" si="41"/>
        <v>-</v>
      </c>
      <c r="M141" s="21" t="str">
        <f t="shared" si="42"/>
        <v>-</v>
      </c>
      <c r="N141" s="17">
        <f>3.2-1.05*2</f>
        <v>1.1000000000000001</v>
      </c>
    </row>
    <row r="142" spans="1:14" s="17" customFormat="1" x14ac:dyDescent="0.25">
      <c r="A142" s="22"/>
      <c r="B142" s="10" t="s">
        <v>31</v>
      </c>
      <c r="C142" s="11">
        <v>13</v>
      </c>
      <c r="D142" s="11">
        <f>15*2</f>
        <v>30</v>
      </c>
      <c r="E142" s="11">
        <v>8</v>
      </c>
      <c r="F142" s="12">
        <f>((20.5*E142/1000)+((0.2+0.3)*2))</f>
        <v>1.1639999999999999</v>
      </c>
      <c r="G142" s="19" t="str">
        <f t="shared" si="36"/>
        <v>-</v>
      </c>
      <c r="H142" s="20">
        <f t="shared" si="37"/>
        <v>453.96</v>
      </c>
      <c r="I142" s="20" t="str">
        <f t="shared" si="38"/>
        <v>-</v>
      </c>
      <c r="J142" s="20" t="str">
        <f t="shared" si="39"/>
        <v>-</v>
      </c>
      <c r="K142" s="20" t="str">
        <f t="shared" si="40"/>
        <v>-</v>
      </c>
      <c r="L142" s="20" t="str">
        <f t="shared" si="41"/>
        <v>-</v>
      </c>
      <c r="M142" s="21" t="str">
        <f t="shared" si="42"/>
        <v>-</v>
      </c>
      <c r="N142" s="17">
        <f>1.05/0.07</f>
        <v>15</v>
      </c>
    </row>
    <row r="143" spans="1:14" s="17" customFormat="1" x14ac:dyDescent="0.25">
      <c r="A143" s="22"/>
      <c r="B143" s="10" t="s">
        <v>32</v>
      </c>
      <c r="C143" s="11">
        <v>13</v>
      </c>
      <c r="D143" s="11">
        <f>15*2</f>
        <v>30</v>
      </c>
      <c r="E143" s="11">
        <v>8</v>
      </c>
      <c r="F143" s="12">
        <f>((22*E143/1000)+(0.2))</f>
        <v>0.376</v>
      </c>
      <c r="G143" s="19" t="str">
        <f t="shared" si="36"/>
        <v>-</v>
      </c>
      <c r="H143" s="20">
        <f t="shared" si="37"/>
        <v>146.63999999999999</v>
      </c>
      <c r="I143" s="20" t="str">
        <f t="shared" si="38"/>
        <v>-</v>
      </c>
      <c r="J143" s="20" t="str">
        <f t="shared" si="39"/>
        <v>-</v>
      </c>
      <c r="K143" s="20" t="str">
        <f t="shared" si="40"/>
        <v>-</v>
      </c>
      <c r="L143" s="20" t="str">
        <f t="shared" si="41"/>
        <v>-</v>
      </c>
      <c r="M143" s="21" t="str">
        <f t="shared" si="42"/>
        <v>-</v>
      </c>
    </row>
    <row r="144" spans="1:14" s="17" customFormat="1" x14ac:dyDescent="0.25">
      <c r="A144" s="22"/>
      <c r="B144" s="10" t="s">
        <v>31</v>
      </c>
      <c r="C144" s="11">
        <v>13</v>
      </c>
      <c r="D144" s="11">
        <v>10</v>
      </c>
      <c r="E144" s="11">
        <v>6</v>
      </c>
      <c r="F144" s="12">
        <f>((20.5*E144/1000)+((0.2+0.3)*2))</f>
        <v>1.123</v>
      </c>
      <c r="G144" s="19">
        <f t="shared" si="36"/>
        <v>145.99</v>
      </c>
      <c r="H144" s="20" t="str">
        <f t="shared" si="37"/>
        <v>-</v>
      </c>
      <c r="I144" s="20" t="str">
        <f t="shared" si="38"/>
        <v>-</v>
      </c>
      <c r="J144" s="20" t="str">
        <f t="shared" si="39"/>
        <v>-</v>
      </c>
      <c r="K144" s="20" t="str">
        <f t="shared" si="40"/>
        <v>-</v>
      </c>
      <c r="L144" s="20" t="str">
        <f t="shared" si="41"/>
        <v>-</v>
      </c>
      <c r="M144" s="21" t="str">
        <f t="shared" si="42"/>
        <v>-</v>
      </c>
      <c r="N144" s="17">
        <f>N141/0.12</f>
        <v>9.1666666666666679</v>
      </c>
    </row>
    <row r="145" spans="1:13" s="17" customFormat="1" x14ac:dyDescent="0.25">
      <c r="A145" s="22"/>
      <c r="B145" s="10" t="s">
        <v>32</v>
      </c>
      <c r="C145" s="11">
        <v>13</v>
      </c>
      <c r="D145" s="11">
        <v>10</v>
      </c>
      <c r="E145" s="11">
        <v>6</v>
      </c>
      <c r="F145" s="12">
        <f>((22*E145/1000)+(0.2))</f>
        <v>0.33200000000000002</v>
      </c>
      <c r="G145" s="19">
        <f t="shared" si="36"/>
        <v>43.160000000000004</v>
      </c>
      <c r="H145" s="20" t="str">
        <f t="shared" si="37"/>
        <v>-</v>
      </c>
      <c r="I145" s="20" t="str">
        <f t="shared" si="38"/>
        <v>-</v>
      </c>
      <c r="J145" s="20" t="str">
        <f t="shared" si="39"/>
        <v>-</v>
      </c>
      <c r="K145" s="20" t="str">
        <f t="shared" si="40"/>
        <v>-</v>
      </c>
      <c r="L145" s="20" t="str">
        <f t="shared" si="41"/>
        <v>-</v>
      </c>
      <c r="M145" s="21" t="str">
        <f t="shared" si="42"/>
        <v>-</v>
      </c>
    </row>
    <row r="146" spans="1:13" s="17" customFormat="1" x14ac:dyDescent="0.25">
      <c r="A146" s="22" t="s">
        <v>57</v>
      </c>
      <c r="B146" s="10" t="s">
        <v>30</v>
      </c>
      <c r="C146" s="11">
        <v>5</v>
      </c>
      <c r="D146" s="11">
        <v>8</v>
      </c>
      <c r="E146" s="11">
        <v>14</v>
      </c>
      <c r="F146" s="12">
        <f>((75*E146/1000)+0.2+3.2)</f>
        <v>4.45</v>
      </c>
      <c r="G146" s="19" t="str">
        <f t="shared" si="36"/>
        <v>-</v>
      </c>
      <c r="H146" s="20" t="str">
        <f t="shared" si="37"/>
        <v>-</v>
      </c>
      <c r="I146" s="20" t="str">
        <f t="shared" si="38"/>
        <v>-</v>
      </c>
      <c r="J146" s="20" t="str">
        <f t="shared" si="39"/>
        <v>-</v>
      </c>
      <c r="K146" s="20">
        <f t="shared" si="40"/>
        <v>178</v>
      </c>
      <c r="L146" s="20" t="str">
        <f t="shared" si="41"/>
        <v>-</v>
      </c>
      <c r="M146" s="21" t="str">
        <f t="shared" si="42"/>
        <v>-</v>
      </c>
    </row>
    <row r="147" spans="1:13" s="17" customFormat="1" x14ac:dyDescent="0.25">
      <c r="A147" s="22"/>
      <c r="B147" s="10" t="s">
        <v>31</v>
      </c>
      <c r="C147" s="11">
        <v>5</v>
      </c>
      <c r="D147" s="11">
        <v>30</v>
      </c>
      <c r="E147" s="11">
        <v>8</v>
      </c>
      <c r="F147" s="12">
        <f>((20.5*E147/1000)+((0.2+0.35)*2))</f>
        <v>1.264</v>
      </c>
      <c r="G147" s="19" t="str">
        <f t="shared" si="36"/>
        <v>-</v>
      </c>
      <c r="H147" s="20">
        <f t="shared" si="37"/>
        <v>189.6</v>
      </c>
      <c r="I147" s="20" t="str">
        <f t="shared" si="38"/>
        <v>-</v>
      </c>
      <c r="J147" s="20" t="str">
        <f t="shared" si="39"/>
        <v>-</v>
      </c>
      <c r="K147" s="20" t="str">
        <f t="shared" si="40"/>
        <v>-</v>
      </c>
      <c r="L147" s="20" t="str">
        <f t="shared" si="41"/>
        <v>-</v>
      </c>
      <c r="M147" s="21" t="str">
        <f t="shared" si="42"/>
        <v>-</v>
      </c>
    </row>
    <row r="148" spans="1:13" s="17" customFormat="1" x14ac:dyDescent="0.25">
      <c r="A148" s="22"/>
      <c r="B148" s="10" t="s">
        <v>32</v>
      </c>
      <c r="C148" s="11">
        <v>5</v>
      </c>
      <c r="D148" s="11">
        <v>30</v>
      </c>
      <c r="E148" s="11">
        <v>8</v>
      </c>
      <c r="F148" s="12">
        <f>((22*E148/1000)+(0.35))</f>
        <v>0.52600000000000002</v>
      </c>
      <c r="G148" s="19" t="str">
        <f t="shared" si="36"/>
        <v>-</v>
      </c>
      <c r="H148" s="20">
        <f t="shared" si="37"/>
        <v>78.900000000000006</v>
      </c>
      <c r="I148" s="20" t="str">
        <f t="shared" si="38"/>
        <v>-</v>
      </c>
      <c r="J148" s="20" t="str">
        <f t="shared" si="39"/>
        <v>-</v>
      </c>
      <c r="K148" s="20" t="str">
        <f t="shared" si="40"/>
        <v>-</v>
      </c>
      <c r="L148" s="20" t="str">
        <f t="shared" si="41"/>
        <v>-</v>
      </c>
      <c r="M148" s="21" t="str">
        <f t="shared" si="42"/>
        <v>-</v>
      </c>
    </row>
    <row r="149" spans="1:13" s="17" customFormat="1" x14ac:dyDescent="0.25">
      <c r="A149" s="22"/>
      <c r="B149" s="10" t="s">
        <v>32</v>
      </c>
      <c r="C149" s="11">
        <v>5</v>
      </c>
      <c r="D149" s="11">
        <f>1*D148</f>
        <v>30</v>
      </c>
      <c r="E149" s="11">
        <v>8</v>
      </c>
      <c r="F149" s="12">
        <f>((22*E149/1000)+(0.2))</f>
        <v>0.376</v>
      </c>
      <c r="G149" s="19" t="str">
        <f t="shared" si="36"/>
        <v>-</v>
      </c>
      <c r="H149" s="20">
        <f t="shared" si="37"/>
        <v>56.4</v>
      </c>
      <c r="I149" s="20" t="str">
        <f t="shared" si="38"/>
        <v>-</v>
      </c>
      <c r="J149" s="20" t="str">
        <f t="shared" si="39"/>
        <v>-</v>
      </c>
      <c r="K149" s="20" t="str">
        <f t="shared" si="40"/>
        <v>-</v>
      </c>
      <c r="L149" s="20" t="str">
        <f t="shared" si="41"/>
        <v>-</v>
      </c>
      <c r="M149" s="21" t="str">
        <f t="shared" si="42"/>
        <v>-</v>
      </c>
    </row>
    <row r="150" spans="1:13" s="17" customFormat="1" x14ac:dyDescent="0.25">
      <c r="A150" s="22"/>
      <c r="B150" s="10" t="s">
        <v>31</v>
      </c>
      <c r="C150" s="11">
        <v>5</v>
      </c>
      <c r="D150" s="11">
        <v>10</v>
      </c>
      <c r="E150" s="11">
        <v>6</v>
      </c>
      <c r="F150" s="12">
        <f>((20.5*E150/1000)+((0.2+0.35)*2))</f>
        <v>1.2230000000000001</v>
      </c>
      <c r="G150" s="19">
        <f t="shared" si="36"/>
        <v>61.150000000000006</v>
      </c>
      <c r="H150" s="20" t="str">
        <f t="shared" si="37"/>
        <v>-</v>
      </c>
      <c r="I150" s="20" t="str">
        <f t="shared" si="38"/>
        <v>-</v>
      </c>
      <c r="J150" s="20" t="str">
        <f t="shared" si="39"/>
        <v>-</v>
      </c>
      <c r="K150" s="20" t="str">
        <f t="shared" si="40"/>
        <v>-</v>
      </c>
      <c r="L150" s="20" t="str">
        <f t="shared" si="41"/>
        <v>-</v>
      </c>
      <c r="M150" s="21" t="str">
        <f t="shared" si="42"/>
        <v>-</v>
      </c>
    </row>
    <row r="151" spans="1:13" s="17" customFormat="1" x14ac:dyDescent="0.25">
      <c r="A151" s="22"/>
      <c r="B151" s="10" t="s">
        <v>32</v>
      </c>
      <c r="C151" s="11">
        <v>5</v>
      </c>
      <c r="D151" s="11">
        <v>10</v>
      </c>
      <c r="E151" s="11">
        <v>6</v>
      </c>
      <c r="F151" s="12">
        <f>((22*E151/1000)+(0.35))</f>
        <v>0.48199999999999998</v>
      </c>
      <c r="G151" s="19">
        <f t="shared" si="36"/>
        <v>24.099999999999998</v>
      </c>
      <c r="H151" s="20" t="str">
        <f t="shared" si="37"/>
        <v>-</v>
      </c>
      <c r="I151" s="20" t="str">
        <f t="shared" si="38"/>
        <v>-</v>
      </c>
      <c r="J151" s="20" t="str">
        <f t="shared" si="39"/>
        <v>-</v>
      </c>
      <c r="K151" s="20" t="str">
        <f t="shared" si="40"/>
        <v>-</v>
      </c>
      <c r="L151" s="20" t="str">
        <f t="shared" si="41"/>
        <v>-</v>
      </c>
      <c r="M151" s="21" t="str">
        <f t="shared" si="42"/>
        <v>-</v>
      </c>
    </row>
    <row r="152" spans="1:13" s="17" customFormat="1" x14ac:dyDescent="0.25">
      <c r="A152" s="22"/>
      <c r="B152" s="10" t="s">
        <v>32</v>
      </c>
      <c r="C152" s="11">
        <v>5</v>
      </c>
      <c r="D152" s="11">
        <f>1*D151</f>
        <v>10</v>
      </c>
      <c r="E152" s="11">
        <v>6</v>
      </c>
      <c r="F152" s="12">
        <f>((22*E152/1000)+(0.2))</f>
        <v>0.33200000000000002</v>
      </c>
      <c r="G152" s="19">
        <f t="shared" si="36"/>
        <v>16.600000000000001</v>
      </c>
      <c r="H152" s="20" t="str">
        <f t="shared" si="37"/>
        <v>-</v>
      </c>
      <c r="I152" s="20" t="str">
        <f t="shared" si="38"/>
        <v>-</v>
      </c>
      <c r="J152" s="20" t="str">
        <f t="shared" si="39"/>
        <v>-</v>
      </c>
      <c r="K152" s="20" t="str">
        <f t="shared" si="40"/>
        <v>-</v>
      </c>
      <c r="L152" s="20" t="str">
        <f t="shared" si="41"/>
        <v>-</v>
      </c>
      <c r="M152" s="21" t="str">
        <f t="shared" si="42"/>
        <v>-</v>
      </c>
    </row>
    <row r="153" spans="1:13" s="17" customFormat="1" ht="15.75" thickBot="1" x14ac:dyDescent="0.3">
      <c r="A153" s="36"/>
      <c r="B153" s="10"/>
      <c r="C153" s="11"/>
      <c r="D153" s="11"/>
      <c r="E153" s="11"/>
      <c r="F153" s="12"/>
      <c r="G153" s="19" t="str">
        <f t="shared" si="36"/>
        <v>-</v>
      </c>
      <c r="H153" s="20" t="str">
        <f t="shared" si="37"/>
        <v>-</v>
      </c>
      <c r="I153" s="20" t="str">
        <f t="shared" si="38"/>
        <v>-</v>
      </c>
      <c r="J153" s="20" t="str">
        <f t="shared" si="39"/>
        <v>-</v>
      </c>
      <c r="K153" s="20" t="str">
        <f t="shared" si="40"/>
        <v>-</v>
      </c>
      <c r="L153" s="20" t="str">
        <f t="shared" si="41"/>
        <v>-</v>
      </c>
      <c r="M153" s="21" t="str">
        <f t="shared" si="42"/>
        <v>-</v>
      </c>
    </row>
    <row r="154" spans="1:13" s="17" customFormat="1" ht="16.5" thickTop="1" x14ac:dyDescent="0.25">
      <c r="A154" s="211" t="s">
        <v>25</v>
      </c>
      <c r="B154" s="212"/>
      <c r="C154" s="212"/>
      <c r="D154" s="212"/>
      <c r="E154" s="212"/>
      <c r="F154" s="213"/>
      <c r="G154" s="25">
        <f t="shared" ref="G154:M154" si="43">SUM(G138:G153)</f>
        <v>291.00000000000006</v>
      </c>
      <c r="H154" s="25">
        <f t="shared" si="43"/>
        <v>925.49999999999989</v>
      </c>
      <c r="I154" s="25">
        <f t="shared" si="43"/>
        <v>0</v>
      </c>
      <c r="J154" s="25">
        <f t="shared" si="43"/>
        <v>0</v>
      </c>
      <c r="K154" s="25">
        <f t="shared" si="43"/>
        <v>525.1</v>
      </c>
      <c r="L154" s="25">
        <f t="shared" si="43"/>
        <v>0</v>
      </c>
      <c r="M154" s="37">
        <f t="shared" si="43"/>
        <v>0</v>
      </c>
    </row>
    <row r="155" spans="1:13" s="17" customFormat="1" ht="15.75" x14ac:dyDescent="0.25">
      <c r="A155" s="214" t="s">
        <v>26</v>
      </c>
      <c r="B155" s="215"/>
      <c r="C155" s="215"/>
      <c r="D155" s="215"/>
      <c r="E155" s="215"/>
      <c r="F155" s="216"/>
      <c r="G155" s="26">
        <v>0.222</v>
      </c>
      <c r="H155" s="27">
        <v>0.39500000000000002</v>
      </c>
      <c r="I155" s="27">
        <v>0.61699999999999999</v>
      </c>
      <c r="J155" s="27">
        <v>0.88800000000000001</v>
      </c>
      <c r="K155" s="27">
        <v>1.208</v>
      </c>
      <c r="L155" s="28">
        <v>1.579</v>
      </c>
      <c r="M155" s="29">
        <v>2.4660000000000002</v>
      </c>
    </row>
    <row r="156" spans="1:13" s="17" customFormat="1" ht="16.5" thickBot="1" x14ac:dyDescent="0.3">
      <c r="A156" s="214" t="s">
        <v>27</v>
      </c>
      <c r="B156" s="215"/>
      <c r="C156" s="215"/>
      <c r="D156" s="215"/>
      <c r="E156" s="215"/>
      <c r="F156" s="216"/>
      <c r="G156" s="30">
        <f t="shared" ref="G156:M156" si="44">G154*G155</f>
        <v>64.602000000000018</v>
      </c>
      <c r="H156" s="31">
        <f t="shared" si="44"/>
        <v>365.57249999999999</v>
      </c>
      <c r="I156" s="31">
        <f t="shared" si="44"/>
        <v>0</v>
      </c>
      <c r="J156" s="31">
        <f t="shared" si="44"/>
        <v>0</v>
      </c>
      <c r="K156" s="31">
        <f t="shared" si="44"/>
        <v>634.32079999999996</v>
      </c>
      <c r="L156" s="31">
        <f t="shared" si="44"/>
        <v>0</v>
      </c>
      <c r="M156" s="32">
        <f t="shared" si="44"/>
        <v>0</v>
      </c>
    </row>
    <row r="157" spans="1:13" s="17" customFormat="1" ht="20.25" thickTop="1" thickBot="1" x14ac:dyDescent="0.3">
      <c r="A157" s="208" t="s">
        <v>28</v>
      </c>
      <c r="B157" s="209"/>
      <c r="C157" s="209"/>
      <c r="D157" s="209"/>
      <c r="E157" s="209"/>
      <c r="F157" s="210"/>
      <c r="G157" s="33"/>
      <c r="H157" s="34"/>
      <c r="I157" s="34"/>
      <c r="J157" s="34">
        <f>SUM(G156:M156)</f>
        <v>1064.4953</v>
      </c>
      <c r="K157" s="34"/>
      <c r="L157" s="34"/>
      <c r="M157" s="35"/>
    </row>
    <row r="158" spans="1:13" s="8" customFormat="1" ht="15.75" thickTop="1" x14ac:dyDescent="0.25">
      <c r="A158" s="1" t="s">
        <v>55</v>
      </c>
      <c r="B158" s="2"/>
      <c r="C158" s="3"/>
      <c r="D158" s="3"/>
      <c r="E158" s="3"/>
      <c r="F158" s="4"/>
      <c r="G158" s="5"/>
      <c r="H158" s="2"/>
      <c r="I158" s="2"/>
      <c r="J158" s="2"/>
      <c r="K158" s="2"/>
      <c r="L158" s="6"/>
      <c r="M158" s="7"/>
    </row>
    <row r="159" spans="1:13" s="17" customFormat="1" x14ac:dyDescent="0.25">
      <c r="A159" s="9" t="s">
        <v>0</v>
      </c>
      <c r="B159" s="10"/>
      <c r="C159" s="11"/>
      <c r="D159" s="11"/>
      <c r="E159" s="11"/>
      <c r="F159" s="12"/>
      <c r="G159" s="13"/>
      <c r="H159" s="14"/>
      <c r="I159" s="14"/>
      <c r="J159" s="14"/>
      <c r="K159" s="14"/>
      <c r="L159" s="15"/>
      <c r="M159" s="16"/>
    </row>
    <row r="160" spans="1:13" s="17" customFormat="1" x14ac:dyDescent="0.25">
      <c r="A160" s="72" t="s">
        <v>9</v>
      </c>
      <c r="B160" s="10"/>
      <c r="C160" s="11"/>
      <c r="D160" s="11"/>
      <c r="E160" s="11"/>
      <c r="F160" s="12"/>
      <c r="G160" s="19" t="str">
        <f>IF(E160=6,C160*D160*F160,"-")</f>
        <v>-</v>
      </c>
      <c r="H160" s="20" t="str">
        <f>IF(E160=8,C160*D160*F160,"-")</f>
        <v>-</v>
      </c>
      <c r="I160" s="20" t="str">
        <f>IF(E160=10,C160*D160*F160,"-")</f>
        <v>-</v>
      </c>
      <c r="J160" s="20" t="str">
        <f>IF(E160=12,C160*D160*F160,"-")</f>
        <v>-</v>
      </c>
      <c r="K160" s="20" t="str">
        <f>IF(E160=14,C160*D160*F160,"-")</f>
        <v>-</v>
      </c>
      <c r="L160" s="20" t="str">
        <f>IF(E160=16,C160*D160*F160,"-")</f>
        <v>-</v>
      </c>
      <c r="M160" s="21" t="str">
        <f>IF(E160=20,C160*D160*F160,"-")</f>
        <v>-</v>
      </c>
    </row>
    <row r="161" spans="1:13" s="17" customFormat="1" ht="15.75" x14ac:dyDescent="0.25">
      <c r="A161" s="74" t="s">
        <v>13</v>
      </c>
      <c r="B161" s="10"/>
      <c r="C161" s="11"/>
      <c r="D161" s="11"/>
      <c r="E161" s="11"/>
      <c r="F161" s="12"/>
      <c r="G161" s="19" t="str">
        <f>IF(E161=6,C161*D161*F161,"-")</f>
        <v>-</v>
      </c>
      <c r="H161" s="20" t="str">
        <f>IF(E161=8,C161*D161*F161,"-")</f>
        <v>-</v>
      </c>
      <c r="I161" s="20" t="str">
        <f>IF(E161=10,C161*D161*F161,"-")</f>
        <v>-</v>
      </c>
      <c r="J161" s="20" t="str">
        <f>IF(E161=12,C161*D161*F161,"-")</f>
        <v>-</v>
      </c>
      <c r="K161" s="20" t="str">
        <f>IF(E161=14,C161*D161*F161,"-")</f>
        <v>-</v>
      </c>
      <c r="L161" s="20" t="str">
        <f>IF(E161=16,C161*D161*F161,"-")</f>
        <v>-</v>
      </c>
      <c r="M161" s="21" t="str">
        <f>IF(E161=20,C161*D161*F161,"-")</f>
        <v>-</v>
      </c>
    </row>
    <row r="162" spans="1:13" s="17" customFormat="1" x14ac:dyDescent="0.25">
      <c r="A162" s="18" t="s">
        <v>58</v>
      </c>
      <c r="B162" s="10"/>
      <c r="C162" s="11"/>
      <c r="D162" s="11"/>
      <c r="E162" s="11"/>
      <c r="F162" s="12"/>
      <c r="G162" s="19"/>
      <c r="H162" s="20"/>
      <c r="I162" s="20"/>
      <c r="J162" s="20"/>
      <c r="K162" s="20"/>
      <c r="L162" s="20"/>
      <c r="M162" s="21"/>
    </row>
    <row r="163" spans="1:13" s="17" customFormat="1" x14ac:dyDescent="0.25">
      <c r="A163" s="75" t="s">
        <v>59</v>
      </c>
      <c r="B163" s="14"/>
      <c r="C163" s="11"/>
      <c r="D163" s="11"/>
      <c r="E163" s="11"/>
      <c r="F163" s="12"/>
      <c r="G163" s="19" t="str">
        <f t="shared" ref="G163:G226" si="45">IF(E163=6,C163*D163*F163,"-")</f>
        <v>-</v>
      </c>
      <c r="H163" s="20" t="str">
        <f t="shared" ref="H163:H226" si="46">IF(E163=8,C163*D163*F163,"-")</f>
        <v>-</v>
      </c>
      <c r="I163" s="20" t="str">
        <f t="shared" ref="I163:I226" si="47">IF(E163=10,C163*D163*F163,"-")</f>
        <v>-</v>
      </c>
      <c r="J163" s="20" t="str">
        <f t="shared" ref="J163:J226" si="48">IF(E163=12,C163*D163*F163,"-")</f>
        <v>-</v>
      </c>
      <c r="K163" s="20" t="str">
        <f t="shared" ref="K163:K226" si="49">IF(E163=14,C163*D163*F163,"-")</f>
        <v>-</v>
      </c>
      <c r="L163" s="20" t="str">
        <f t="shared" ref="L163:L226" si="50">IF(E163=16,C163*D163*F163,"-")</f>
        <v>-</v>
      </c>
      <c r="M163" s="21" t="str">
        <f t="shared" ref="M163:M226" si="51">IF(E163=20,C163*D163*F163,"-")</f>
        <v>-</v>
      </c>
    </row>
    <row r="164" spans="1:13" s="17" customFormat="1" x14ac:dyDescent="0.25">
      <c r="A164" s="22"/>
      <c r="B164" s="14">
        <v>1</v>
      </c>
      <c r="C164" s="11">
        <v>2</v>
      </c>
      <c r="D164" s="11">
        <v>3</v>
      </c>
      <c r="E164" s="11">
        <v>14</v>
      </c>
      <c r="F164" s="12">
        <v>1.41</v>
      </c>
      <c r="G164" s="19" t="str">
        <f t="shared" si="45"/>
        <v>-</v>
      </c>
      <c r="H164" s="20" t="str">
        <f t="shared" si="46"/>
        <v>-</v>
      </c>
      <c r="I164" s="20" t="str">
        <f t="shared" si="47"/>
        <v>-</v>
      </c>
      <c r="J164" s="20" t="str">
        <f t="shared" si="48"/>
        <v>-</v>
      </c>
      <c r="K164" s="20">
        <f t="shared" si="49"/>
        <v>8.4599999999999991</v>
      </c>
      <c r="L164" s="20" t="str">
        <f t="shared" si="50"/>
        <v>-</v>
      </c>
      <c r="M164" s="21" t="str">
        <f t="shared" si="51"/>
        <v>-</v>
      </c>
    </row>
    <row r="165" spans="1:13" s="17" customFormat="1" x14ac:dyDescent="0.25">
      <c r="A165" s="76"/>
      <c r="B165" s="14">
        <v>2</v>
      </c>
      <c r="C165" s="11">
        <v>2</v>
      </c>
      <c r="D165" s="11">
        <v>3</v>
      </c>
      <c r="E165" s="11">
        <v>14</v>
      </c>
      <c r="F165" s="12">
        <v>2.88</v>
      </c>
      <c r="G165" s="19" t="str">
        <f t="shared" si="45"/>
        <v>-</v>
      </c>
      <c r="H165" s="20" t="str">
        <f t="shared" si="46"/>
        <v>-</v>
      </c>
      <c r="I165" s="20" t="str">
        <f t="shared" si="47"/>
        <v>-</v>
      </c>
      <c r="J165" s="20" t="str">
        <f t="shared" si="48"/>
        <v>-</v>
      </c>
      <c r="K165" s="20">
        <f t="shared" si="49"/>
        <v>17.28</v>
      </c>
      <c r="L165" s="20" t="str">
        <f t="shared" si="50"/>
        <v>-</v>
      </c>
      <c r="M165" s="21" t="str">
        <f t="shared" si="51"/>
        <v>-</v>
      </c>
    </row>
    <row r="166" spans="1:13" s="17" customFormat="1" x14ac:dyDescent="0.25">
      <c r="A166" s="38"/>
      <c r="B166" s="14">
        <v>3</v>
      </c>
      <c r="C166" s="11">
        <v>2</v>
      </c>
      <c r="D166" s="11">
        <v>6</v>
      </c>
      <c r="E166" s="11">
        <v>6</v>
      </c>
      <c r="F166" s="12">
        <v>1.22</v>
      </c>
      <c r="G166" s="19">
        <f t="shared" si="45"/>
        <v>14.64</v>
      </c>
      <c r="H166" s="20" t="str">
        <f t="shared" si="46"/>
        <v>-</v>
      </c>
      <c r="I166" s="20" t="str">
        <f t="shared" si="47"/>
        <v>-</v>
      </c>
      <c r="J166" s="20" t="str">
        <f t="shared" si="48"/>
        <v>-</v>
      </c>
      <c r="K166" s="20" t="str">
        <f t="shared" si="49"/>
        <v>-</v>
      </c>
      <c r="L166" s="20" t="str">
        <f t="shared" si="50"/>
        <v>-</v>
      </c>
      <c r="M166" s="21" t="str">
        <f t="shared" si="51"/>
        <v>-</v>
      </c>
    </row>
    <row r="167" spans="1:13" s="17" customFormat="1" x14ac:dyDescent="0.25">
      <c r="A167" s="38"/>
      <c r="B167" s="14">
        <v>4</v>
      </c>
      <c r="C167" s="11">
        <v>2</v>
      </c>
      <c r="D167" s="11">
        <v>6</v>
      </c>
      <c r="E167" s="11">
        <v>6</v>
      </c>
      <c r="F167" s="12">
        <v>0.91</v>
      </c>
      <c r="G167" s="19">
        <f t="shared" si="45"/>
        <v>10.92</v>
      </c>
      <c r="H167" s="20" t="str">
        <f t="shared" si="46"/>
        <v>-</v>
      </c>
      <c r="I167" s="20" t="str">
        <f t="shared" si="47"/>
        <v>-</v>
      </c>
      <c r="J167" s="20" t="str">
        <f t="shared" si="48"/>
        <v>-</v>
      </c>
      <c r="K167" s="20" t="str">
        <f t="shared" si="49"/>
        <v>-</v>
      </c>
      <c r="L167" s="20" t="str">
        <f t="shared" si="50"/>
        <v>-</v>
      </c>
      <c r="M167" s="21" t="str">
        <f t="shared" si="51"/>
        <v>-</v>
      </c>
    </row>
    <row r="168" spans="1:13" s="17" customFormat="1" x14ac:dyDescent="0.25">
      <c r="A168" s="22"/>
      <c r="B168" s="14">
        <v>5</v>
      </c>
      <c r="C168" s="11">
        <v>2</v>
      </c>
      <c r="D168" s="11">
        <v>3</v>
      </c>
      <c r="E168" s="11">
        <v>14</v>
      </c>
      <c r="F168" s="12">
        <v>3.4</v>
      </c>
      <c r="G168" s="19" t="str">
        <f t="shared" si="45"/>
        <v>-</v>
      </c>
      <c r="H168" s="20" t="str">
        <f t="shared" si="46"/>
        <v>-</v>
      </c>
      <c r="I168" s="20" t="str">
        <f t="shared" si="47"/>
        <v>-</v>
      </c>
      <c r="J168" s="20" t="str">
        <f t="shared" si="48"/>
        <v>-</v>
      </c>
      <c r="K168" s="20">
        <f t="shared" si="49"/>
        <v>20.399999999999999</v>
      </c>
      <c r="L168" s="20" t="str">
        <f t="shared" si="50"/>
        <v>-</v>
      </c>
      <c r="M168" s="21" t="str">
        <f t="shared" si="51"/>
        <v>-</v>
      </c>
    </row>
    <row r="169" spans="1:13" s="17" customFormat="1" x14ac:dyDescent="0.25">
      <c r="A169" s="22"/>
      <c r="B169" s="14">
        <v>6</v>
      </c>
      <c r="C169" s="11">
        <v>2</v>
      </c>
      <c r="D169" s="11">
        <v>3</v>
      </c>
      <c r="E169" s="11">
        <v>14</v>
      </c>
      <c r="F169" s="12">
        <v>4.4800000000000004</v>
      </c>
      <c r="G169" s="19" t="str">
        <f t="shared" si="45"/>
        <v>-</v>
      </c>
      <c r="H169" s="20" t="str">
        <f t="shared" si="46"/>
        <v>-</v>
      </c>
      <c r="I169" s="20" t="str">
        <f t="shared" si="47"/>
        <v>-</v>
      </c>
      <c r="J169" s="20" t="str">
        <f t="shared" si="48"/>
        <v>-</v>
      </c>
      <c r="K169" s="20">
        <f t="shared" si="49"/>
        <v>26.880000000000003</v>
      </c>
      <c r="L169" s="20" t="str">
        <f t="shared" si="50"/>
        <v>-</v>
      </c>
      <c r="M169" s="21" t="str">
        <f t="shared" si="51"/>
        <v>-</v>
      </c>
    </row>
    <row r="170" spans="1:13" s="17" customFormat="1" x14ac:dyDescent="0.25">
      <c r="A170" s="22"/>
      <c r="B170" s="14">
        <v>7</v>
      </c>
      <c r="C170" s="11">
        <v>2</v>
      </c>
      <c r="D170" s="11">
        <v>7</v>
      </c>
      <c r="E170" s="11">
        <v>6</v>
      </c>
      <c r="F170" s="12">
        <v>1.22</v>
      </c>
      <c r="G170" s="19">
        <f t="shared" si="45"/>
        <v>17.079999999999998</v>
      </c>
      <c r="H170" s="20" t="str">
        <f t="shared" si="46"/>
        <v>-</v>
      </c>
      <c r="I170" s="20" t="str">
        <f t="shared" si="47"/>
        <v>-</v>
      </c>
      <c r="J170" s="20" t="str">
        <f t="shared" si="48"/>
        <v>-</v>
      </c>
      <c r="K170" s="20" t="str">
        <f t="shared" si="49"/>
        <v>-</v>
      </c>
      <c r="L170" s="20" t="str">
        <f t="shared" si="50"/>
        <v>-</v>
      </c>
      <c r="M170" s="21" t="str">
        <f t="shared" si="51"/>
        <v>-</v>
      </c>
    </row>
    <row r="171" spans="1:13" s="17" customFormat="1" x14ac:dyDescent="0.25">
      <c r="A171" s="22"/>
      <c r="B171" s="14">
        <v>8</v>
      </c>
      <c r="C171" s="11">
        <v>2</v>
      </c>
      <c r="D171" s="11">
        <v>7</v>
      </c>
      <c r="E171" s="11">
        <v>6</v>
      </c>
      <c r="F171" s="12">
        <v>0.91</v>
      </c>
      <c r="G171" s="19">
        <f t="shared" si="45"/>
        <v>12.74</v>
      </c>
      <c r="H171" s="20" t="str">
        <f t="shared" si="46"/>
        <v>-</v>
      </c>
      <c r="I171" s="20" t="str">
        <f t="shared" si="47"/>
        <v>-</v>
      </c>
      <c r="J171" s="20" t="str">
        <f t="shared" si="48"/>
        <v>-</v>
      </c>
      <c r="K171" s="20" t="str">
        <f t="shared" si="49"/>
        <v>-</v>
      </c>
      <c r="L171" s="20" t="str">
        <f t="shared" si="50"/>
        <v>-</v>
      </c>
      <c r="M171" s="21" t="str">
        <f t="shared" si="51"/>
        <v>-</v>
      </c>
    </row>
    <row r="172" spans="1:13" s="17" customFormat="1" x14ac:dyDescent="0.25">
      <c r="A172" s="76"/>
      <c r="B172" s="14">
        <v>9</v>
      </c>
      <c r="C172" s="11">
        <v>2</v>
      </c>
      <c r="D172" s="11">
        <v>19</v>
      </c>
      <c r="E172" s="11">
        <v>8</v>
      </c>
      <c r="F172" s="12">
        <v>1.26</v>
      </c>
      <c r="G172" s="19" t="str">
        <f t="shared" si="45"/>
        <v>-</v>
      </c>
      <c r="H172" s="20">
        <f t="shared" si="46"/>
        <v>47.88</v>
      </c>
      <c r="I172" s="20" t="str">
        <f t="shared" si="47"/>
        <v>-</v>
      </c>
      <c r="J172" s="20" t="str">
        <f t="shared" si="48"/>
        <v>-</v>
      </c>
      <c r="K172" s="20" t="str">
        <f t="shared" si="49"/>
        <v>-</v>
      </c>
      <c r="L172" s="20" t="str">
        <f t="shared" si="50"/>
        <v>-</v>
      </c>
      <c r="M172" s="21" t="str">
        <f t="shared" si="51"/>
        <v>-</v>
      </c>
    </row>
    <row r="173" spans="1:13" s="17" customFormat="1" x14ac:dyDescent="0.25">
      <c r="A173" s="38"/>
      <c r="B173" s="14">
        <v>10</v>
      </c>
      <c r="C173" s="11">
        <v>2</v>
      </c>
      <c r="D173" s="11">
        <v>19</v>
      </c>
      <c r="E173" s="11">
        <v>8</v>
      </c>
      <c r="F173" s="12">
        <v>0.95</v>
      </c>
      <c r="G173" s="19" t="str">
        <f t="shared" si="45"/>
        <v>-</v>
      </c>
      <c r="H173" s="20">
        <f t="shared" si="46"/>
        <v>36.1</v>
      </c>
      <c r="I173" s="20" t="str">
        <f t="shared" si="47"/>
        <v>-</v>
      </c>
      <c r="J173" s="20" t="str">
        <f t="shared" si="48"/>
        <v>-</v>
      </c>
      <c r="K173" s="20" t="str">
        <f t="shared" si="49"/>
        <v>-</v>
      </c>
      <c r="L173" s="20" t="str">
        <f t="shared" si="50"/>
        <v>-</v>
      </c>
      <c r="M173" s="21" t="str">
        <f t="shared" si="51"/>
        <v>-</v>
      </c>
    </row>
    <row r="174" spans="1:13" s="17" customFormat="1" x14ac:dyDescent="0.25">
      <c r="A174" s="38"/>
      <c r="B174" s="14">
        <v>11</v>
      </c>
      <c r="C174" s="11">
        <v>2</v>
      </c>
      <c r="D174" s="11">
        <v>3</v>
      </c>
      <c r="E174" s="11">
        <v>14</v>
      </c>
      <c r="F174" s="12">
        <v>3.4</v>
      </c>
      <c r="G174" s="19" t="str">
        <f t="shared" si="45"/>
        <v>-</v>
      </c>
      <c r="H174" s="20" t="str">
        <f t="shared" si="46"/>
        <v>-</v>
      </c>
      <c r="I174" s="20" t="str">
        <f t="shared" si="47"/>
        <v>-</v>
      </c>
      <c r="J174" s="20" t="str">
        <f t="shared" si="48"/>
        <v>-</v>
      </c>
      <c r="K174" s="20">
        <f t="shared" si="49"/>
        <v>20.399999999999999</v>
      </c>
      <c r="L174" s="20" t="str">
        <f t="shared" si="50"/>
        <v>-</v>
      </c>
      <c r="M174" s="21" t="str">
        <f t="shared" si="51"/>
        <v>-</v>
      </c>
    </row>
    <row r="175" spans="1:13" s="17" customFormat="1" x14ac:dyDescent="0.25">
      <c r="A175" s="38"/>
      <c r="B175" s="14">
        <v>12</v>
      </c>
      <c r="C175" s="11">
        <v>2</v>
      </c>
      <c r="D175" s="11">
        <v>3</v>
      </c>
      <c r="E175" s="11">
        <v>14</v>
      </c>
      <c r="F175" s="12">
        <v>4.03</v>
      </c>
      <c r="G175" s="19" t="str">
        <f t="shared" si="45"/>
        <v>-</v>
      </c>
      <c r="H175" s="20" t="str">
        <f t="shared" si="46"/>
        <v>-</v>
      </c>
      <c r="I175" s="20" t="str">
        <f t="shared" si="47"/>
        <v>-</v>
      </c>
      <c r="J175" s="20" t="str">
        <f t="shared" si="48"/>
        <v>-</v>
      </c>
      <c r="K175" s="20">
        <f t="shared" si="49"/>
        <v>24.18</v>
      </c>
      <c r="L175" s="20" t="str">
        <f t="shared" si="50"/>
        <v>-</v>
      </c>
      <c r="M175" s="21" t="str">
        <f t="shared" si="51"/>
        <v>-</v>
      </c>
    </row>
    <row r="176" spans="1:13" s="17" customFormat="1" x14ac:dyDescent="0.25">
      <c r="A176" s="22"/>
      <c r="B176" s="14">
        <v>13</v>
      </c>
      <c r="C176" s="11">
        <v>2</v>
      </c>
      <c r="D176" s="11">
        <v>29</v>
      </c>
      <c r="E176" s="11">
        <v>6</v>
      </c>
      <c r="F176" s="12">
        <v>1.22</v>
      </c>
      <c r="G176" s="19">
        <f t="shared" si="45"/>
        <v>70.760000000000005</v>
      </c>
      <c r="H176" s="20" t="str">
        <f t="shared" si="46"/>
        <v>-</v>
      </c>
      <c r="I176" s="20" t="str">
        <f t="shared" si="47"/>
        <v>-</v>
      </c>
      <c r="J176" s="20" t="str">
        <f t="shared" si="48"/>
        <v>-</v>
      </c>
      <c r="K176" s="20" t="str">
        <f t="shared" si="49"/>
        <v>-</v>
      </c>
      <c r="L176" s="20" t="str">
        <f t="shared" si="50"/>
        <v>-</v>
      </c>
      <c r="M176" s="21" t="str">
        <f t="shared" si="51"/>
        <v>-</v>
      </c>
    </row>
    <row r="177" spans="1:13" s="17" customFormat="1" x14ac:dyDescent="0.25">
      <c r="A177" s="22"/>
      <c r="B177" s="14">
        <v>14</v>
      </c>
      <c r="C177" s="11">
        <v>2</v>
      </c>
      <c r="D177" s="11">
        <v>29</v>
      </c>
      <c r="E177" s="11">
        <v>6</v>
      </c>
      <c r="F177" s="12">
        <v>0.91</v>
      </c>
      <c r="G177" s="19">
        <f t="shared" si="45"/>
        <v>52.78</v>
      </c>
      <c r="H177" s="20" t="str">
        <f t="shared" si="46"/>
        <v>-</v>
      </c>
      <c r="I177" s="20" t="str">
        <f t="shared" si="47"/>
        <v>-</v>
      </c>
      <c r="J177" s="20" t="str">
        <f t="shared" si="48"/>
        <v>-</v>
      </c>
      <c r="K177" s="20" t="str">
        <f t="shared" si="49"/>
        <v>-</v>
      </c>
      <c r="L177" s="20" t="str">
        <f t="shared" si="50"/>
        <v>-</v>
      </c>
      <c r="M177" s="21" t="str">
        <f t="shared" si="51"/>
        <v>-</v>
      </c>
    </row>
    <row r="178" spans="1:13" s="17" customFormat="1" x14ac:dyDescent="0.25">
      <c r="A178" s="75" t="s">
        <v>60</v>
      </c>
      <c r="B178" s="14">
        <v>15</v>
      </c>
      <c r="C178" s="11">
        <v>2</v>
      </c>
      <c r="D178" s="11">
        <v>3</v>
      </c>
      <c r="E178" s="11">
        <v>14</v>
      </c>
      <c r="F178" s="12">
        <v>3.4</v>
      </c>
      <c r="G178" s="19" t="str">
        <f t="shared" si="45"/>
        <v>-</v>
      </c>
      <c r="H178" s="20" t="str">
        <f t="shared" si="46"/>
        <v>-</v>
      </c>
      <c r="I178" s="20" t="str">
        <f t="shared" si="47"/>
        <v>-</v>
      </c>
      <c r="J178" s="20" t="str">
        <f t="shared" si="48"/>
        <v>-</v>
      </c>
      <c r="K178" s="20">
        <f t="shared" si="49"/>
        <v>20.399999999999999</v>
      </c>
      <c r="L178" s="20" t="str">
        <f t="shared" si="50"/>
        <v>-</v>
      </c>
      <c r="M178" s="21" t="str">
        <f t="shared" si="51"/>
        <v>-</v>
      </c>
    </row>
    <row r="179" spans="1:13" s="17" customFormat="1" x14ac:dyDescent="0.25">
      <c r="A179" s="22"/>
      <c r="B179" s="14">
        <v>16</v>
      </c>
      <c r="C179" s="11">
        <v>2</v>
      </c>
      <c r="D179" s="11">
        <v>3</v>
      </c>
      <c r="E179" s="11">
        <v>14</v>
      </c>
      <c r="F179" s="12">
        <v>2.77</v>
      </c>
      <c r="G179" s="19" t="str">
        <f t="shared" si="45"/>
        <v>-</v>
      </c>
      <c r="H179" s="20" t="str">
        <f t="shared" si="46"/>
        <v>-</v>
      </c>
      <c r="I179" s="20" t="str">
        <f t="shared" si="47"/>
        <v>-</v>
      </c>
      <c r="J179" s="20" t="str">
        <f t="shared" si="48"/>
        <v>-</v>
      </c>
      <c r="K179" s="20">
        <f t="shared" si="49"/>
        <v>16.62</v>
      </c>
      <c r="L179" s="20" t="str">
        <f t="shared" si="50"/>
        <v>-</v>
      </c>
      <c r="M179" s="21" t="str">
        <f t="shared" si="51"/>
        <v>-</v>
      </c>
    </row>
    <row r="180" spans="1:13" s="17" customFormat="1" x14ac:dyDescent="0.25">
      <c r="A180" s="76"/>
      <c r="B180" s="14">
        <v>17</v>
      </c>
      <c r="C180" s="11">
        <v>2</v>
      </c>
      <c r="D180" s="11">
        <v>3</v>
      </c>
      <c r="E180" s="11">
        <v>14</v>
      </c>
      <c r="F180" s="12">
        <v>4.03</v>
      </c>
      <c r="G180" s="19" t="str">
        <f t="shared" si="45"/>
        <v>-</v>
      </c>
      <c r="H180" s="20" t="str">
        <f t="shared" si="46"/>
        <v>-</v>
      </c>
      <c r="I180" s="20" t="str">
        <f t="shared" si="47"/>
        <v>-</v>
      </c>
      <c r="J180" s="20" t="str">
        <f t="shared" si="48"/>
        <v>-</v>
      </c>
      <c r="K180" s="20">
        <f t="shared" si="49"/>
        <v>24.18</v>
      </c>
      <c r="L180" s="20" t="str">
        <f t="shared" si="50"/>
        <v>-</v>
      </c>
      <c r="M180" s="21" t="str">
        <f t="shared" si="51"/>
        <v>-</v>
      </c>
    </row>
    <row r="181" spans="1:13" s="17" customFormat="1" x14ac:dyDescent="0.25">
      <c r="A181" s="38"/>
      <c r="B181" s="14">
        <v>18</v>
      </c>
      <c r="C181" s="11">
        <v>2</v>
      </c>
      <c r="D181" s="11">
        <v>26</v>
      </c>
      <c r="E181" s="11">
        <v>8</v>
      </c>
      <c r="F181" s="12">
        <v>1.26</v>
      </c>
      <c r="G181" s="19" t="str">
        <f t="shared" si="45"/>
        <v>-</v>
      </c>
      <c r="H181" s="20">
        <f t="shared" si="46"/>
        <v>65.52</v>
      </c>
      <c r="I181" s="20" t="str">
        <f t="shared" si="47"/>
        <v>-</v>
      </c>
      <c r="J181" s="20" t="str">
        <f t="shared" si="48"/>
        <v>-</v>
      </c>
      <c r="K181" s="20" t="str">
        <f t="shared" si="49"/>
        <v>-</v>
      </c>
      <c r="L181" s="20" t="str">
        <f t="shared" si="50"/>
        <v>-</v>
      </c>
      <c r="M181" s="21" t="str">
        <f t="shared" si="51"/>
        <v>-</v>
      </c>
    </row>
    <row r="182" spans="1:13" s="17" customFormat="1" x14ac:dyDescent="0.25">
      <c r="A182" s="38"/>
      <c r="B182" s="14">
        <v>19</v>
      </c>
      <c r="C182" s="11">
        <v>2</v>
      </c>
      <c r="D182" s="11">
        <v>26</v>
      </c>
      <c r="E182" s="11">
        <v>8</v>
      </c>
      <c r="F182" s="12">
        <v>0.95</v>
      </c>
      <c r="G182" s="19" t="str">
        <f t="shared" si="45"/>
        <v>-</v>
      </c>
      <c r="H182" s="20">
        <f t="shared" si="46"/>
        <v>49.4</v>
      </c>
      <c r="I182" s="20" t="str">
        <f t="shared" si="47"/>
        <v>-</v>
      </c>
      <c r="J182" s="20" t="str">
        <f t="shared" si="48"/>
        <v>-</v>
      </c>
      <c r="K182" s="20" t="str">
        <f t="shared" si="49"/>
        <v>-</v>
      </c>
      <c r="L182" s="20" t="str">
        <f t="shared" si="50"/>
        <v>-</v>
      </c>
      <c r="M182" s="21" t="str">
        <f t="shared" si="51"/>
        <v>-</v>
      </c>
    </row>
    <row r="183" spans="1:13" s="17" customFormat="1" x14ac:dyDescent="0.25">
      <c r="A183" s="38"/>
      <c r="B183" s="14">
        <v>20</v>
      </c>
      <c r="C183" s="11">
        <v>2</v>
      </c>
      <c r="D183" s="11">
        <v>3</v>
      </c>
      <c r="E183" s="11">
        <v>14</v>
      </c>
      <c r="F183" s="12">
        <v>6.15</v>
      </c>
      <c r="G183" s="19" t="str">
        <f t="shared" si="45"/>
        <v>-</v>
      </c>
      <c r="H183" s="20" t="str">
        <f t="shared" si="46"/>
        <v>-</v>
      </c>
      <c r="I183" s="20" t="str">
        <f t="shared" si="47"/>
        <v>-</v>
      </c>
      <c r="J183" s="20" t="str">
        <f t="shared" si="48"/>
        <v>-</v>
      </c>
      <c r="K183" s="20">
        <f t="shared" si="49"/>
        <v>36.900000000000006</v>
      </c>
      <c r="L183" s="20" t="str">
        <f t="shared" si="50"/>
        <v>-</v>
      </c>
      <c r="M183" s="21" t="str">
        <f t="shared" si="51"/>
        <v>-</v>
      </c>
    </row>
    <row r="184" spans="1:13" s="17" customFormat="1" x14ac:dyDescent="0.25">
      <c r="A184" s="22"/>
      <c r="B184" s="14">
        <v>21</v>
      </c>
      <c r="C184" s="11">
        <v>2</v>
      </c>
      <c r="D184" s="11">
        <v>3</v>
      </c>
      <c r="E184" s="11">
        <v>14</v>
      </c>
      <c r="F184" s="12">
        <v>5.15</v>
      </c>
      <c r="G184" s="19" t="str">
        <f t="shared" si="45"/>
        <v>-</v>
      </c>
      <c r="H184" s="20" t="str">
        <f t="shared" si="46"/>
        <v>-</v>
      </c>
      <c r="I184" s="20" t="str">
        <f t="shared" si="47"/>
        <v>-</v>
      </c>
      <c r="J184" s="20" t="str">
        <f t="shared" si="48"/>
        <v>-</v>
      </c>
      <c r="K184" s="20">
        <f t="shared" si="49"/>
        <v>30.900000000000002</v>
      </c>
      <c r="L184" s="20" t="str">
        <f t="shared" si="50"/>
        <v>-</v>
      </c>
      <c r="M184" s="21" t="str">
        <f t="shared" si="51"/>
        <v>-</v>
      </c>
    </row>
    <row r="185" spans="1:13" s="17" customFormat="1" x14ac:dyDescent="0.25">
      <c r="A185" s="22"/>
      <c r="B185" s="14">
        <v>22</v>
      </c>
      <c r="C185" s="11">
        <v>2</v>
      </c>
      <c r="D185" s="11">
        <v>3</v>
      </c>
      <c r="E185" s="11">
        <v>14</v>
      </c>
      <c r="F185" s="12">
        <v>7.23</v>
      </c>
      <c r="G185" s="19" t="str">
        <f t="shared" si="45"/>
        <v>-</v>
      </c>
      <c r="H185" s="20" t="str">
        <f t="shared" si="46"/>
        <v>-</v>
      </c>
      <c r="I185" s="20" t="str">
        <f t="shared" si="47"/>
        <v>-</v>
      </c>
      <c r="J185" s="20" t="str">
        <f t="shared" si="48"/>
        <v>-</v>
      </c>
      <c r="K185" s="20">
        <f t="shared" si="49"/>
        <v>43.38</v>
      </c>
      <c r="L185" s="20" t="str">
        <f t="shared" si="50"/>
        <v>-</v>
      </c>
      <c r="M185" s="21" t="str">
        <f t="shared" si="51"/>
        <v>-</v>
      </c>
    </row>
    <row r="186" spans="1:13" s="17" customFormat="1" x14ac:dyDescent="0.25">
      <c r="A186" s="76"/>
      <c r="B186" s="14">
        <v>23</v>
      </c>
      <c r="C186" s="11">
        <v>2</v>
      </c>
      <c r="D186" s="11">
        <v>54</v>
      </c>
      <c r="E186" s="11">
        <v>6</v>
      </c>
      <c r="F186" s="12">
        <v>1.22</v>
      </c>
      <c r="G186" s="19">
        <f t="shared" si="45"/>
        <v>131.76</v>
      </c>
      <c r="H186" s="20" t="str">
        <f t="shared" si="46"/>
        <v>-</v>
      </c>
      <c r="I186" s="20" t="str">
        <f t="shared" si="47"/>
        <v>-</v>
      </c>
      <c r="J186" s="20" t="str">
        <f t="shared" si="48"/>
        <v>-</v>
      </c>
      <c r="K186" s="20" t="str">
        <f t="shared" si="49"/>
        <v>-</v>
      </c>
      <c r="L186" s="20" t="str">
        <f t="shared" si="50"/>
        <v>-</v>
      </c>
      <c r="M186" s="21" t="str">
        <f t="shared" si="51"/>
        <v>-</v>
      </c>
    </row>
    <row r="187" spans="1:13" s="17" customFormat="1" x14ac:dyDescent="0.25">
      <c r="A187" s="38"/>
      <c r="B187" s="14">
        <v>24</v>
      </c>
      <c r="C187" s="11">
        <v>2</v>
      </c>
      <c r="D187" s="11">
        <v>54</v>
      </c>
      <c r="E187" s="11">
        <v>6</v>
      </c>
      <c r="F187" s="12">
        <v>0.91</v>
      </c>
      <c r="G187" s="19">
        <f t="shared" si="45"/>
        <v>98.28</v>
      </c>
      <c r="H187" s="20" t="str">
        <f t="shared" si="46"/>
        <v>-</v>
      </c>
      <c r="I187" s="20" t="str">
        <f t="shared" si="47"/>
        <v>-</v>
      </c>
      <c r="J187" s="20" t="str">
        <f t="shared" si="48"/>
        <v>-</v>
      </c>
      <c r="K187" s="20" t="str">
        <f t="shared" si="49"/>
        <v>-</v>
      </c>
      <c r="L187" s="20" t="str">
        <f t="shared" si="50"/>
        <v>-</v>
      </c>
      <c r="M187" s="21" t="str">
        <f t="shared" si="51"/>
        <v>-</v>
      </c>
    </row>
    <row r="188" spans="1:13" s="17" customFormat="1" x14ac:dyDescent="0.25">
      <c r="A188" s="38"/>
      <c r="B188" s="14">
        <v>25</v>
      </c>
      <c r="C188" s="11">
        <v>2</v>
      </c>
      <c r="D188" s="11">
        <v>3</v>
      </c>
      <c r="E188" s="11">
        <v>14</v>
      </c>
      <c r="F188" s="12">
        <v>1.41</v>
      </c>
      <c r="G188" s="19" t="str">
        <f t="shared" si="45"/>
        <v>-</v>
      </c>
      <c r="H188" s="20" t="str">
        <f t="shared" si="46"/>
        <v>-</v>
      </c>
      <c r="I188" s="20" t="str">
        <f t="shared" si="47"/>
        <v>-</v>
      </c>
      <c r="J188" s="20" t="str">
        <f t="shared" si="48"/>
        <v>-</v>
      </c>
      <c r="K188" s="20">
        <f t="shared" si="49"/>
        <v>8.4599999999999991</v>
      </c>
      <c r="L188" s="20" t="str">
        <f t="shared" si="50"/>
        <v>-</v>
      </c>
      <c r="M188" s="21" t="str">
        <f t="shared" si="51"/>
        <v>-</v>
      </c>
    </row>
    <row r="189" spans="1:13" s="17" customFormat="1" x14ac:dyDescent="0.25">
      <c r="A189" s="22"/>
      <c r="B189" s="14">
        <v>26</v>
      </c>
      <c r="C189" s="11">
        <v>2</v>
      </c>
      <c r="D189" s="11">
        <v>3</v>
      </c>
      <c r="E189" s="11">
        <v>14</v>
      </c>
      <c r="F189" s="12">
        <v>3.77</v>
      </c>
      <c r="G189" s="19" t="str">
        <f t="shared" si="45"/>
        <v>-</v>
      </c>
      <c r="H189" s="20" t="str">
        <f t="shared" si="46"/>
        <v>-</v>
      </c>
      <c r="I189" s="20" t="str">
        <f t="shared" si="47"/>
        <v>-</v>
      </c>
      <c r="J189" s="20" t="str">
        <f t="shared" si="48"/>
        <v>-</v>
      </c>
      <c r="K189" s="20">
        <f t="shared" si="49"/>
        <v>22.62</v>
      </c>
      <c r="L189" s="20" t="str">
        <f t="shared" si="50"/>
        <v>-</v>
      </c>
      <c r="M189" s="21" t="str">
        <f t="shared" si="51"/>
        <v>-</v>
      </c>
    </row>
    <row r="190" spans="1:13" s="17" customFormat="1" x14ac:dyDescent="0.25">
      <c r="A190" s="22"/>
      <c r="B190" s="14">
        <v>27</v>
      </c>
      <c r="C190" s="11">
        <v>2</v>
      </c>
      <c r="D190" s="11">
        <v>6</v>
      </c>
      <c r="E190" s="11">
        <v>6</v>
      </c>
      <c r="F190" s="12">
        <v>1.22</v>
      </c>
      <c r="G190" s="19">
        <f t="shared" si="45"/>
        <v>14.64</v>
      </c>
      <c r="H190" s="20" t="str">
        <f t="shared" si="46"/>
        <v>-</v>
      </c>
      <c r="I190" s="20" t="str">
        <f t="shared" si="47"/>
        <v>-</v>
      </c>
      <c r="J190" s="20" t="str">
        <f t="shared" si="48"/>
        <v>-</v>
      </c>
      <c r="K190" s="20" t="str">
        <f t="shared" si="49"/>
        <v>-</v>
      </c>
      <c r="L190" s="20" t="str">
        <f t="shared" si="50"/>
        <v>-</v>
      </c>
      <c r="M190" s="21" t="str">
        <f t="shared" si="51"/>
        <v>-</v>
      </c>
    </row>
    <row r="191" spans="1:13" s="17" customFormat="1" x14ac:dyDescent="0.25">
      <c r="A191" s="22"/>
      <c r="B191" s="14">
        <v>28</v>
      </c>
      <c r="C191" s="11">
        <v>2</v>
      </c>
      <c r="D191" s="11">
        <v>6</v>
      </c>
      <c r="E191" s="11">
        <v>6</v>
      </c>
      <c r="F191" s="12">
        <v>0.91</v>
      </c>
      <c r="G191" s="19">
        <f t="shared" si="45"/>
        <v>10.92</v>
      </c>
      <c r="H191" s="20" t="str">
        <f t="shared" si="46"/>
        <v>-</v>
      </c>
      <c r="I191" s="20" t="str">
        <f t="shared" si="47"/>
        <v>-</v>
      </c>
      <c r="J191" s="20" t="str">
        <f t="shared" si="48"/>
        <v>-</v>
      </c>
      <c r="K191" s="20" t="str">
        <f t="shared" si="49"/>
        <v>-</v>
      </c>
      <c r="L191" s="20" t="str">
        <f t="shared" si="50"/>
        <v>-</v>
      </c>
      <c r="M191" s="21" t="str">
        <f t="shared" si="51"/>
        <v>-</v>
      </c>
    </row>
    <row r="192" spans="1:13" s="17" customFormat="1" x14ac:dyDescent="0.25">
      <c r="A192" s="75" t="s">
        <v>61</v>
      </c>
      <c r="B192" s="14"/>
      <c r="C192" s="11"/>
      <c r="D192" s="11"/>
      <c r="E192" s="11"/>
      <c r="F192" s="12"/>
      <c r="G192" s="19" t="str">
        <f t="shared" si="45"/>
        <v>-</v>
      </c>
      <c r="H192" s="20" t="str">
        <f t="shared" si="46"/>
        <v>-</v>
      </c>
      <c r="I192" s="20" t="str">
        <f t="shared" si="47"/>
        <v>-</v>
      </c>
      <c r="J192" s="20" t="str">
        <f t="shared" si="48"/>
        <v>-</v>
      </c>
      <c r="K192" s="20" t="str">
        <f t="shared" si="49"/>
        <v>-</v>
      </c>
      <c r="L192" s="20" t="str">
        <f t="shared" si="50"/>
        <v>-</v>
      </c>
      <c r="M192" s="21" t="str">
        <f t="shared" si="51"/>
        <v>-</v>
      </c>
    </row>
    <row r="193" spans="1:13" s="17" customFormat="1" x14ac:dyDescent="0.25">
      <c r="A193" s="22"/>
      <c r="B193" s="14">
        <v>15</v>
      </c>
      <c r="C193" s="11">
        <v>1</v>
      </c>
      <c r="D193" s="11">
        <v>3</v>
      </c>
      <c r="E193" s="11">
        <v>14</v>
      </c>
      <c r="F193" s="12">
        <f>(36*E193/1000)+3.4</f>
        <v>3.9039999999999999</v>
      </c>
      <c r="G193" s="19" t="str">
        <f t="shared" si="45"/>
        <v>-</v>
      </c>
      <c r="H193" s="20" t="str">
        <f t="shared" si="46"/>
        <v>-</v>
      </c>
      <c r="I193" s="20" t="str">
        <f t="shared" si="47"/>
        <v>-</v>
      </c>
      <c r="J193" s="20" t="str">
        <f t="shared" si="48"/>
        <v>-</v>
      </c>
      <c r="K193" s="20">
        <f t="shared" si="49"/>
        <v>11.712</v>
      </c>
      <c r="L193" s="20" t="str">
        <f t="shared" si="50"/>
        <v>-</v>
      </c>
      <c r="M193" s="21" t="str">
        <f t="shared" si="51"/>
        <v>-</v>
      </c>
    </row>
    <row r="194" spans="1:13" s="17" customFormat="1" x14ac:dyDescent="0.25">
      <c r="A194" s="22"/>
      <c r="B194" s="14">
        <v>17</v>
      </c>
      <c r="C194" s="11">
        <v>1</v>
      </c>
      <c r="D194" s="11">
        <v>3</v>
      </c>
      <c r="E194" s="11">
        <v>14</v>
      </c>
      <c r="F194" s="12">
        <f>(36*E194/1000)+4.03</f>
        <v>4.5340000000000007</v>
      </c>
      <c r="G194" s="19" t="str">
        <f t="shared" si="45"/>
        <v>-</v>
      </c>
      <c r="H194" s="20" t="str">
        <f t="shared" si="46"/>
        <v>-</v>
      </c>
      <c r="I194" s="20" t="str">
        <f t="shared" si="47"/>
        <v>-</v>
      </c>
      <c r="J194" s="20" t="str">
        <f t="shared" si="48"/>
        <v>-</v>
      </c>
      <c r="K194" s="20">
        <f t="shared" si="49"/>
        <v>13.602000000000002</v>
      </c>
      <c r="L194" s="20" t="str">
        <f t="shared" si="50"/>
        <v>-</v>
      </c>
      <c r="M194" s="21" t="str">
        <f t="shared" si="51"/>
        <v>-</v>
      </c>
    </row>
    <row r="195" spans="1:13" s="17" customFormat="1" x14ac:dyDescent="0.25">
      <c r="A195" s="22"/>
      <c r="B195" s="14">
        <v>18</v>
      </c>
      <c r="C195" s="11">
        <v>1</v>
      </c>
      <c r="D195" s="11">
        <v>26</v>
      </c>
      <c r="E195" s="11">
        <v>8</v>
      </c>
      <c r="F195" s="12">
        <v>1.26</v>
      </c>
      <c r="G195" s="19" t="str">
        <f t="shared" si="45"/>
        <v>-</v>
      </c>
      <c r="H195" s="20">
        <f t="shared" si="46"/>
        <v>32.76</v>
      </c>
      <c r="I195" s="20" t="str">
        <f t="shared" si="47"/>
        <v>-</v>
      </c>
      <c r="J195" s="20" t="str">
        <f t="shared" si="48"/>
        <v>-</v>
      </c>
      <c r="K195" s="20" t="str">
        <f t="shared" si="49"/>
        <v>-</v>
      </c>
      <c r="L195" s="20" t="str">
        <f t="shared" si="50"/>
        <v>-</v>
      </c>
      <c r="M195" s="21" t="str">
        <f t="shared" si="51"/>
        <v>-</v>
      </c>
    </row>
    <row r="196" spans="1:13" s="17" customFormat="1" x14ac:dyDescent="0.25">
      <c r="A196" s="22"/>
      <c r="B196" s="14">
        <v>19</v>
      </c>
      <c r="C196" s="11">
        <v>1</v>
      </c>
      <c r="D196" s="11">
        <v>26</v>
      </c>
      <c r="E196" s="11">
        <v>8</v>
      </c>
      <c r="F196" s="12">
        <v>0.95</v>
      </c>
      <c r="G196" s="19" t="str">
        <f t="shared" si="45"/>
        <v>-</v>
      </c>
      <c r="H196" s="20">
        <f t="shared" si="46"/>
        <v>24.7</v>
      </c>
      <c r="I196" s="20" t="str">
        <f t="shared" si="47"/>
        <v>-</v>
      </c>
      <c r="J196" s="20" t="str">
        <f t="shared" si="48"/>
        <v>-</v>
      </c>
      <c r="K196" s="20" t="str">
        <f t="shared" si="49"/>
        <v>-</v>
      </c>
      <c r="L196" s="20" t="str">
        <f t="shared" si="50"/>
        <v>-</v>
      </c>
      <c r="M196" s="21" t="str">
        <f t="shared" si="51"/>
        <v>-</v>
      </c>
    </row>
    <row r="197" spans="1:13" s="17" customFormat="1" x14ac:dyDescent="0.25">
      <c r="A197" s="18" t="s">
        <v>62</v>
      </c>
      <c r="B197" s="14"/>
      <c r="C197" s="11"/>
      <c r="D197" s="11"/>
      <c r="E197" s="11"/>
      <c r="F197" s="12"/>
      <c r="G197" s="19" t="str">
        <f t="shared" si="45"/>
        <v>-</v>
      </c>
      <c r="H197" s="20" t="str">
        <f t="shared" si="46"/>
        <v>-</v>
      </c>
      <c r="I197" s="20" t="str">
        <f t="shared" si="47"/>
        <v>-</v>
      </c>
      <c r="J197" s="20" t="str">
        <f t="shared" si="48"/>
        <v>-</v>
      </c>
      <c r="K197" s="20" t="str">
        <f t="shared" si="49"/>
        <v>-</v>
      </c>
      <c r="L197" s="20" t="str">
        <f t="shared" si="50"/>
        <v>-</v>
      </c>
      <c r="M197" s="21" t="str">
        <f t="shared" si="51"/>
        <v>-</v>
      </c>
    </row>
    <row r="198" spans="1:13" s="17" customFormat="1" x14ac:dyDescent="0.25">
      <c r="A198" s="75" t="s">
        <v>63</v>
      </c>
      <c r="B198" s="14">
        <v>1</v>
      </c>
      <c r="C198" s="11">
        <v>1</v>
      </c>
      <c r="D198" s="11">
        <v>3</v>
      </c>
      <c r="E198" s="11">
        <v>14</v>
      </c>
      <c r="F198" s="12">
        <v>1.41</v>
      </c>
      <c r="G198" s="19" t="str">
        <f t="shared" si="45"/>
        <v>-</v>
      </c>
      <c r="H198" s="20" t="str">
        <f t="shared" si="46"/>
        <v>-</v>
      </c>
      <c r="I198" s="20" t="str">
        <f t="shared" si="47"/>
        <v>-</v>
      </c>
      <c r="J198" s="20" t="str">
        <f t="shared" si="48"/>
        <v>-</v>
      </c>
      <c r="K198" s="20">
        <f t="shared" si="49"/>
        <v>4.2299999999999995</v>
      </c>
      <c r="L198" s="20" t="str">
        <f t="shared" si="50"/>
        <v>-</v>
      </c>
      <c r="M198" s="21" t="str">
        <f t="shared" si="51"/>
        <v>-</v>
      </c>
    </row>
    <row r="199" spans="1:13" s="17" customFormat="1" x14ac:dyDescent="0.25">
      <c r="A199" s="76"/>
      <c r="B199" s="14">
        <v>2</v>
      </c>
      <c r="C199" s="11">
        <v>1</v>
      </c>
      <c r="D199" s="11">
        <v>3</v>
      </c>
      <c r="E199" s="11">
        <v>12</v>
      </c>
      <c r="F199" s="12">
        <v>2.79</v>
      </c>
      <c r="G199" s="19" t="str">
        <f t="shared" si="45"/>
        <v>-</v>
      </c>
      <c r="H199" s="20" t="str">
        <f t="shared" si="46"/>
        <v>-</v>
      </c>
      <c r="I199" s="20" t="str">
        <f t="shared" si="47"/>
        <v>-</v>
      </c>
      <c r="J199" s="20">
        <f t="shared" si="48"/>
        <v>8.370000000000001</v>
      </c>
      <c r="K199" s="20" t="str">
        <f t="shared" si="49"/>
        <v>-</v>
      </c>
      <c r="L199" s="20" t="str">
        <f t="shared" si="50"/>
        <v>-</v>
      </c>
      <c r="M199" s="21" t="str">
        <f t="shared" si="51"/>
        <v>-</v>
      </c>
    </row>
    <row r="200" spans="1:13" s="17" customFormat="1" x14ac:dyDescent="0.25">
      <c r="A200" s="38"/>
      <c r="B200" s="14">
        <v>3</v>
      </c>
      <c r="C200" s="11">
        <v>1</v>
      </c>
      <c r="D200" s="11">
        <v>6</v>
      </c>
      <c r="E200" s="11">
        <v>6</v>
      </c>
      <c r="F200" s="12">
        <v>1.22</v>
      </c>
      <c r="G200" s="19">
        <f t="shared" si="45"/>
        <v>7.32</v>
      </c>
      <c r="H200" s="20" t="str">
        <f t="shared" si="46"/>
        <v>-</v>
      </c>
      <c r="I200" s="20" t="str">
        <f t="shared" si="47"/>
        <v>-</v>
      </c>
      <c r="J200" s="20" t="str">
        <f t="shared" si="48"/>
        <v>-</v>
      </c>
      <c r="K200" s="20" t="str">
        <f t="shared" si="49"/>
        <v>-</v>
      </c>
      <c r="L200" s="20" t="str">
        <f t="shared" si="50"/>
        <v>-</v>
      </c>
      <c r="M200" s="21" t="str">
        <f t="shared" si="51"/>
        <v>-</v>
      </c>
    </row>
    <row r="201" spans="1:13" s="17" customFormat="1" x14ac:dyDescent="0.25">
      <c r="A201" s="38"/>
      <c r="B201" s="14">
        <v>4</v>
      </c>
      <c r="C201" s="11">
        <v>1</v>
      </c>
      <c r="D201" s="11">
        <v>6</v>
      </c>
      <c r="E201" s="11">
        <v>6</v>
      </c>
      <c r="F201" s="12">
        <v>0.91</v>
      </c>
      <c r="G201" s="19">
        <f t="shared" si="45"/>
        <v>5.46</v>
      </c>
      <c r="H201" s="20" t="str">
        <f t="shared" si="46"/>
        <v>-</v>
      </c>
      <c r="I201" s="20" t="str">
        <f t="shared" si="47"/>
        <v>-</v>
      </c>
      <c r="J201" s="20" t="str">
        <f t="shared" si="48"/>
        <v>-</v>
      </c>
      <c r="K201" s="20" t="str">
        <f t="shared" si="49"/>
        <v>-</v>
      </c>
      <c r="L201" s="20" t="str">
        <f t="shared" si="50"/>
        <v>-</v>
      </c>
      <c r="M201" s="21" t="str">
        <f t="shared" si="51"/>
        <v>-</v>
      </c>
    </row>
    <row r="202" spans="1:13" s="17" customFormat="1" x14ac:dyDescent="0.25">
      <c r="A202" s="38"/>
      <c r="B202" s="14">
        <v>5</v>
      </c>
      <c r="C202" s="11">
        <v>1</v>
      </c>
      <c r="D202" s="11">
        <v>3</v>
      </c>
      <c r="E202" s="11">
        <v>14</v>
      </c>
      <c r="F202" s="12">
        <v>3.7</v>
      </c>
      <c r="G202" s="19" t="str">
        <f t="shared" si="45"/>
        <v>-</v>
      </c>
      <c r="H202" s="20" t="str">
        <f t="shared" si="46"/>
        <v>-</v>
      </c>
      <c r="I202" s="20" t="str">
        <f t="shared" si="47"/>
        <v>-</v>
      </c>
      <c r="J202" s="20" t="str">
        <f t="shared" si="48"/>
        <v>-</v>
      </c>
      <c r="K202" s="20">
        <f t="shared" si="49"/>
        <v>11.100000000000001</v>
      </c>
      <c r="L202" s="20" t="str">
        <f t="shared" si="50"/>
        <v>-</v>
      </c>
      <c r="M202" s="21" t="str">
        <f t="shared" si="51"/>
        <v>-</v>
      </c>
    </row>
    <row r="203" spans="1:13" s="17" customFormat="1" x14ac:dyDescent="0.25">
      <c r="A203" s="22"/>
      <c r="B203" s="14">
        <v>6</v>
      </c>
      <c r="C203" s="11">
        <v>1</v>
      </c>
      <c r="D203" s="11">
        <v>3</v>
      </c>
      <c r="E203" s="11">
        <v>14</v>
      </c>
      <c r="F203" s="12">
        <v>2.25</v>
      </c>
      <c r="G203" s="19" t="str">
        <f t="shared" si="45"/>
        <v>-</v>
      </c>
      <c r="H203" s="20" t="str">
        <f t="shared" si="46"/>
        <v>-</v>
      </c>
      <c r="I203" s="20" t="str">
        <f t="shared" si="47"/>
        <v>-</v>
      </c>
      <c r="J203" s="20" t="str">
        <f t="shared" si="48"/>
        <v>-</v>
      </c>
      <c r="K203" s="20">
        <f t="shared" si="49"/>
        <v>6.75</v>
      </c>
      <c r="L203" s="20" t="str">
        <f t="shared" si="50"/>
        <v>-</v>
      </c>
      <c r="M203" s="21" t="str">
        <f t="shared" si="51"/>
        <v>-</v>
      </c>
    </row>
    <row r="204" spans="1:13" s="17" customFormat="1" x14ac:dyDescent="0.25">
      <c r="A204" s="22"/>
      <c r="B204" s="14">
        <v>7</v>
      </c>
      <c r="C204" s="11">
        <v>1</v>
      </c>
      <c r="D204" s="11">
        <v>3</v>
      </c>
      <c r="E204" s="11">
        <v>14</v>
      </c>
      <c r="F204" s="12">
        <v>4.58</v>
      </c>
      <c r="G204" s="19" t="str">
        <f t="shared" si="45"/>
        <v>-</v>
      </c>
      <c r="H204" s="20" t="str">
        <f t="shared" si="46"/>
        <v>-</v>
      </c>
      <c r="I204" s="20" t="str">
        <f t="shared" si="47"/>
        <v>-</v>
      </c>
      <c r="J204" s="20" t="str">
        <f t="shared" si="48"/>
        <v>-</v>
      </c>
      <c r="K204" s="20">
        <f t="shared" si="49"/>
        <v>13.74</v>
      </c>
      <c r="L204" s="20" t="str">
        <f t="shared" si="50"/>
        <v>-</v>
      </c>
      <c r="M204" s="21" t="str">
        <f t="shared" si="51"/>
        <v>-</v>
      </c>
    </row>
    <row r="205" spans="1:13" s="17" customFormat="1" x14ac:dyDescent="0.25">
      <c r="A205" s="22"/>
      <c r="B205" s="14">
        <v>8</v>
      </c>
      <c r="C205" s="11">
        <v>1</v>
      </c>
      <c r="D205" s="11">
        <v>7</v>
      </c>
      <c r="E205" s="11">
        <v>6</v>
      </c>
      <c r="F205" s="12">
        <v>1.22</v>
      </c>
      <c r="G205" s="19">
        <f t="shared" si="45"/>
        <v>8.5399999999999991</v>
      </c>
      <c r="H205" s="20" t="str">
        <f t="shared" si="46"/>
        <v>-</v>
      </c>
      <c r="I205" s="20" t="str">
        <f t="shared" si="47"/>
        <v>-</v>
      </c>
      <c r="J205" s="20" t="str">
        <f t="shared" si="48"/>
        <v>-</v>
      </c>
      <c r="K205" s="20" t="str">
        <f t="shared" si="49"/>
        <v>-</v>
      </c>
      <c r="L205" s="20" t="str">
        <f t="shared" si="50"/>
        <v>-</v>
      </c>
      <c r="M205" s="21" t="str">
        <f t="shared" si="51"/>
        <v>-</v>
      </c>
    </row>
    <row r="206" spans="1:13" s="17" customFormat="1" x14ac:dyDescent="0.25">
      <c r="A206" s="22"/>
      <c r="B206" s="14">
        <v>9</v>
      </c>
      <c r="C206" s="11">
        <v>1</v>
      </c>
      <c r="D206" s="11">
        <v>7</v>
      </c>
      <c r="E206" s="11">
        <v>6</v>
      </c>
      <c r="F206" s="12">
        <v>0.91</v>
      </c>
      <c r="G206" s="19">
        <f t="shared" si="45"/>
        <v>6.37</v>
      </c>
      <c r="H206" s="20" t="str">
        <f t="shared" si="46"/>
        <v>-</v>
      </c>
      <c r="I206" s="20" t="str">
        <f t="shared" si="47"/>
        <v>-</v>
      </c>
      <c r="J206" s="20" t="str">
        <f t="shared" si="48"/>
        <v>-</v>
      </c>
      <c r="K206" s="20" t="str">
        <f t="shared" si="49"/>
        <v>-</v>
      </c>
      <c r="L206" s="20" t="str">
        <f t="shared" si="50"/>
        <v>-</v>
      </c>
      <c r="M206" s="21" t="str">
        <f t="shared" si="51"/>
        <v>-</v>
      </c>
    </row>
    <row r="207" spans="1:13" s="17" customFormat="1" x14ac:dyDescent="0.25">
      <c r="A207" s="76"/>
      <c r="B207" s="14">
        <v>10</v>
      </c>
      <c r="C207" s="11">
        <v>1</v>
      </c>
      <c r="D207" s="11">
        <v>20</v>
      </c>
      <c r="E207" s="11">
        <v>8</v>
      </c>
      <c r="F207" s="12">
        <v>1.26</v>
      </c>
      <c r="G207" s="19" t="str">
        <f t="shared" si="45"/>
        <v>-</v>
      </c>
      <c r="H207" s="20">
        <f t="shared" si="46"/>
        <v>25.2</v>
      </c>
      <c r="I207" s="20" t="str">
        <f t="shared" si="47"/>
        <v>-</v>
      </c>
      <c r="J207" s="20" t="str">
        <f t="shared" si="48"/>
        <v>-</v>
      </c>
      <c r="K207" s="20" t="str">
        <f t="shared" si="49"/>
        <v>-</v>
      </c>
      <c r="L207" s="20" t="str">
        <f t="shared" si="50"/>
        <v>-</v>
      </c>
      <c r="M207" s="21" t="str">
        <f t="shared" si="51"/>
        <v>-</v>
      </c>
    </row>
    <row r="208" spans="1:13" s="17" customFormat="1" x14ac:dyDescent="0.25">
      <c r="A208" s="38"/>
      <c r="B208" s="14">
        <v>11</v>
      </c>
      <c r="C208" s="11">
        <v>1</v>
      </c>
      <c r="D208" s="11">
        <v>20</v>
      </c>
      <c r="E208" s="11">
        <v>8</v>
      </c>
      <c r="F208" s="12">
        <v>0.95</v>
      </c>
      <c r="G208" s="19" t="str">
        <f t="shared" si="45"/>
        <v>-</v>
      </c>
      <c r="H208" s="20">
        <f t="shared" si="46"/>
        <v>19</v>
      </c>
      <c r="I208" s="20" t="str">
        <f t="shared" si="47"/>
        <v>-</v>
      </c>
      <c r="J208" s="20" t="str">
        <f t="shared" si="48"/>
        <v>-</v>
      </c>
      <c r="K208" s="20" t="str">
        <f t="shared" si="49"/>
        <v>-</v>
      </c>
      <c r="L208" s="20" t="str">
        <f t="shared" si="50"/>
        <v>-</v>
      </c>
      <c r="M208" s="21" t="str">
        <f t="shared" si="51"/>
        <v>-</v>
      </c>
    </row>
    <row r="209" spans="1:13" s="17" customFormat="1" x14ac:dyDescent="0.25">
      <c r="A209" s="38"/>
      <c r="B209" s="14">
        <v>12</v>
      </c>
      <c r="C209" s="11">
        <v>1</v>
      </c>
      <c r="D209" s="11">
        <v>3</v>
      </c>
      <c r="E209" s="11">
        <v>14</v>
      </c>
      <c r="F209" s="12">
        <v>7.18</v>
      </c>
      <c r="G209" s="19" t="str">
        <f t="shared" si="45"/>
        <v>-</v>
      </c>
      <c r="H209" s="20" t="str">
        <f t="shared" si="46"/>
        <v>-</v>
      </c>
      <c r="I209" s="20" t="str">
        <f t="shared" si="47"/>
        <v>-</v>
      </c>
      <c r="J209" s="20" t="str">
        <f t="shared" si="48"/>
        <v>-</v>
      </c>
      <c r="K209" s="20">
        <f t="shared" si="49"/>
        <v>21.54</v>
      </c>
      <c r="L209" s="20" t="str">
        <f t="shared" si="50"/>
        <v>-</v>
      </c>
      <c r="M209" s="21" t="str">
        <f t="shared" si="51"/>
        <v>-</v>
      </c>
    </row>
    <row r="210" spans="1:13" s="17" customFormat="1" x14ac:dyDescent="0.25">
      <c r="A210" s="38"/>
      <c r="B210" s="14">
        <v>13</v>
      </c>
      <c r="C210" s="11">
        <v>1</v>
      </c>
      <c r="D210" s="11">
        <v>3</v>
      </c>
      <c r="E210" s="11">
        <v>14</v>
      </c>
      <c r="F210" s="12">
        <v>6.45</v>
      </c>
      <c r="G210" s="19" t="str">
        <f t="shared" si="45"/>
        <v>-</v>
      </c>
      <c r="H210" s="20" t="str">
        <f t="shared" si="46"/>
        <v>-</v>
      </c>
      <c r="I210" s="20" t="str">
        <f t="shared" si="47"/>
        <v>-</v>
      </c>
      <c r="J210" s="20" t="str">
        <f t="shared" si="48"/>
        <v>-</v>
      </c>
      <c r="K210" s="20">
        <f t="shared" si="49"/>
        <v>19.350000000000001</v>
      </c>
      <c r="L210" s="20" t="str">
        <f t="shared" si="50"/>
        <v>-</v>
      </c>
      <c r="M210" s="21" t="str">
        <f t="shared" si="51"/>
        <v>-</v>
      </c>
    </row>
    <row r="211" spans="1:13" s="17" customFormat="1" x14ac:dyDescent="0.25">
      <c r="A211" s="22"/>
      <c r="B211" s="14">
        <v>14</v>
      </c>
      <c r="C211" s="11">
        <v>1</v>
      </c>
      <c r="D211" s="11">
        <v>3</v>
      </c>
      <c r="E211" s="11">
        <v>12</v>
      </c>
      <c r="F211" s="12">
        <v>6.05</v>
      </c>
      <c r="G211" s="19" t="str">
        <f t="shared" si="45"/>
        <v>-</v>
      </c>
      <c r="H211" s="20" t="str">
        <f t="shared" si="46"/>
        <v>-</v>
      </c>
      <c r="I211" s="20" t="str">
        <f t="shared" si="47"/>
        <v>-</v>
      </c>
      <c r="J211" s="20">
        <f t="shared" si="48"/>
        <v>18.149999999999999</v>
      </c>
      <c r="K211" s="20" t="str">
        <f t="shared" si="49"/>
        <v>-</v>
      </c>
      <c r="L211" s="20" t="str">
        <f t="shared" si="50"/>
        <v>-</v>
      </c>
      <c r="M211" s="21" t="str">
        <f t="shared" si="51"/>
        <v>-</v>
      </c>
    </row>
    <row r="212" spans="1:13" s="17" customFormat="1" x14ac:dyDescent="0.25">
      <c r="A212" s="22"/>
      <c r="B212" s="14">
        <v>15</v>
      </c>
      <c r="C212" s="11">
        <v>1</v>
      </c>
      <c r="D212" s="11">
        <v>3</v>
      </c>
      <c r="E212" s="11">
        <v>14</v>
      </c>
      <c r="F212" s="12">
        <v>4.46</v>
      </c>
      <c r="G212" s="19" t="str">
        <f t="shared" si="45"/>
        <v>-</v>
      </c>
      <c r="H212" s="20" t="str">
        <f t="shared" si="46"/>
        <v>-</v>
      </c>
      <c r="I212" s="20" t="str">
        <f t="shared" si="47"/>
        <v>-</v>
      </c>
      <c r="J212" s="20" t="str">
        <f t="shared" si="48"/>
        <v>-</v>
      </c>
      <c r="K212" s="20">
        <f t="shared" si="49"/>
        <v>13.379999999999999</v>
      </c>
      <c r="L212" s="20" t="str">
        <f t="shared" si="50"/>
        <v>-</v>
      </c>
      <c r="M212" s="21" t="str">
        <f t="shared" si="51"/>
        <v>-</v>
      </c>
    </row>
    <row r="213" spans="1:13" s="17" customFormat="1" x14ac:dyDescent="0.25">
      <c r="A213" s="22"/>
      <c r="B213" s="14">
        <v>16</v>
      </c>
      <c r="C213" s="11">
        <v>1</v>
      </c>
      <c r="D213" s="11">
        <v>3</v>
      </c>
      <c r="E213" s="11">
        <v>14</v>
      </c>
      <c r="F213" s="12">
        <v>7.13</v>
      </c>
      <c r="G213" s="19" t="str">
        <f t="shared" si="45"/>
        <v>-</v>
      </c>
      <c r="H213" s="20" t="str">
        <f t="shared" si="46"/>
        <v>-</v>
      </c>
      <c r="I213" s="20" t="str">
        <f t="shared" si="47"/>
        <v>-</v>
      </c>
      <c r="J213" s="20" t="str">
        <f t="shared" si="48"/>
        <v>-</v>
      </c>
      <c r="K213" s="20">
        <f t="shared" si="49"/>
        <v>21.39</v>
      </c>
      <c r="L213" s="20" t="str">
        <f t="shared" si="50"/>
        <v>-</v>
      </c>
      <c r="M213" s="21" t="str">
        <f t="shared" si="51"/>
        <v>-</v>
      </c>
    </row>
    <row r="214" spans="1:13" s="17" customFormat="1" x14ac:dyDescent="0.25">
      <c r="A214" s="76"/>
      <c r="B214" s="14">
        <v>17</v>
      </c>
      <c r="C214" s="11">
        <v>1</v>
      </c>
      <c r="D214" s="11">
        <v>45</v>
      </c>
      <c r="E214" s="11">
        <v>6</v>
      </c>
      <c r="F214" s="12">
        <v>1.42</v>
      </c>
      <c r="G214" s="19">
        <f t="shared" si="45"/>
        <v>63.9</v>
      </c>
      <c r="H214" s="20" t="str">
        <f t="shared" si="46"/>
        <v>-</v>
      </c>
      <c r="I214" s="20" t="str">
        <f t="shared" si="47"/>
        <v>-</v>
      </c>
      <c r="J214" s="20" t="str">
        <f t="shared" si="48"/>
        <v>-</v>
      </c>
      <c r="K214" s="20" t="str">
        <f t="shared" si="49"/>
        <v>-</v>
      </c>
      <c r="L214" s="20" t="str">
        <f t="shared" si="50"/>
        <v>-</v>
      </c>
      <c r="M214" s="21" t="str">
        <f t="shared" si="51"/>
        <v>-</v>
      </c>
    </row>
    <row r="215" spans="1:13" s="17" customFormat="1" x14ac:dyDescent="0.25">
      <c r="A215" s="75" t="s">
        <v>60</v>
      </c>
      <c r="B215" s="14">
        <v>19</v>
      </c>
      <c r="C215" s="11">
        <v>1</v>
      </c>
      <c r="D215" s="11">
        <v>3</v>
      </c>
      <c r="E215" s="11">
        <v>14</v>
      </c>
      <c r="F215" s="12">
        <v>6.55</v>
      </c>
      <c r="G215" s="19" t="str">
        <f t="shared" si="45"/>
        <v>-</v>
      </c>
      <c r="H215" s="20" t="str">
        <f t="shared" si="46"/>
        <v>-</v>
      </c>
      <c r="I215" s="20" t="str">
        <f t="shared" si="47"/>
        <v>-</v>
      </c>
      <c r="J215" s="20" t="str">
        <f t="shared" si="48"/>
        <v>-</v>
      </c>
      <c r="K215" s="20">
        <f t="shared" si="49"/>
        <v>19.649999999999999</v>
      </c>
      <c r="L215" s="20" t="str">
        <f t="shared" si="50"/>
        <v>-</v>
      </c>
      <c r="M215" s="21" t="str">
        <f t="shared" si="51"/>
        <v>-</v>
      </c>
    </row>
    <row r="216" spans="1:13" s="17" customFormat="1" x14ac:dyDescent="0.25">
      <c r="A216" s="38"/>
      <c r="B216" s="14">
        <v>20</v>
      </c>
      <c r="C216" s="11">
        <v>1</v>
      </c>
      <c r="D216" s="11">
        <v>3</v>
      </c>
      <c r="E216" s="11">
        <v>14</v>
      </c>
      <c r="F216" s="12">
        <v>5.95</v>
      </c>
      <c r="G216" s="19" t="str">
        <f t="shared" si="45"/>
        <v>-</v>
      </c>
      <c r="H216" s="20" t="str">
        <f t="shared" si="46"/>
        <v>-</v>
      </c>
      <c r="I216" s="20" t="str">
        <f t="shared" si="47"/>
        <v>-</v>
      </c>
      <c r="J216" s="20" t="str">
        <f t="shared" si="48"/>
        <v>-</v>
      </c>
      <c r="K216" s="20">
        <f t="shared" si="49"/>
        <v>17.850000000000001</v>
      </c>
      <c r="L216" s="20" t="str">
        <f t="shared" si="50"/>
        <v>-</v>
      </c>
      <c r="M216" s="21" t="str">
        <f t="shared" si="51"/>
        <v>-</v>
      </c>
    </row>
    <row r="217" spans="1:13" s="17" customFormat="1" x14ac:dyDescent="0.25">
      <c r="A217" s="38"/>
      <c r="B217" s="14">
        <v>21</v>
      </c>
      <c r="C217" s="11">
        <v>1</v>
      </c>
      <c r="D217" s="11">
        <v>3</v>
      </c>
      <c r="E217" s="11">
        <v>12</v>
      </c>
      <c r="F217" s="12">
        <v>5.55</v>
      </c>
      <c r="G217" s="19" t="str">
        <f t="shared" si="45"/>
        <v>-</v>
      </c>
      <c r="H217" s="20" t="str">
        <f t="shared" si="46"/>
        <v>-</v>
      </c>
      <c r="I217" s="20" t="str">
        <f t="shared" si="47"/>
        <v>-</v>
      </c>
      <c r="J217" s="20">
        <f t="shared" si="48"/>
        <v>16.649999999999999</v>
      </c>
      <c r="K217" s="20" t="str">
        <f t="shared" si="49"/>
        <v>-</v>
      </c>
      <c r="L217" s="20" t="str">
        <f t="shared" si="50"/>
        <v>-</v>
      </c>
      <c r="M217" s="21" t="str">
        <f t="shared" si="51"/>
        <v>-</v>
      </c>
    </row>
    <row r="218" spans="1:13" s="17" customFormat="1" x14ac:dyDescent="0.25">
      <c r="A218" s="22"/>
      <c r="B218" s="14">
        <v>22</v>
      </c>
      <c r="C218" s="11">
        <v>1</v>
      </c>
      <c r="D218" s="11">
        <v>3</v>
      </c>
      <c r="E218" s="11">
        <v>14</v>
      </c>
      <c r="F218" s="12">
        <v>7.16</v>
      </c>
      <c r="G218" s="19" t="str">
        <f t="shared" si="45"/>
        <v>-</v>
      </c>
      <c r="H218" s="20" t="str">
        <f t="shared" si="46"/>
        <v>-</v>
      </c>
      <c r="I218" s="20" t="str">
        <f t="shared" si="47"/>
        <v>-</v>
      </c>
      <c r="J218" s="20" t="str">
        <f t="shared" si="48"/>
        <v>-</v>
      </c>
      <c r="K218" s="20">
        <f t="shared" si="49"/>
        <v>21.48</v>
      </c>
      <c r="L218" s="20" t="str">
        <f t="shared" si="50"/>
        <v>-</v>
      </c>
      <c r="M218" s="21" t="str">
        <f t="shared" si="51"/>
        <v>-</v>
      </c>
    </row>
    <row r="219" spans="1:13" s="17" customFormat="1" x14ac:dyDescent="0.25">
      <c r="A219" s="22"/>
      <c r="B219" s="14">
        <v>23</v>
      </c>
      <c r="C219" s="11">
        <v>1</v>
      </c>
      <c r="D219" s="11">
        <v>35</v>
      </c>
      <c r="E219" s="11">
        <v>6</v>
      </c>
      <c r="F219" s="12">
        <v>1.42</v>
      </c>
      <c r="G219" s="19">
        <f t="shared" si="45"/>
        <v>49.699999999999996</v>
      </c>
      <c r="H219" s="20" t="str">
        <f t="shared" si="46"/>
        <v>-</v>
      </c>
      <c r="I219" s="20" t="str">
        <f t="shared" si="47"/>
        <v>-</v>
      </c>
      <c r="J219" s="20" t="str">
        <f t="shared" si="48"/>
        <v>-</v>
      </c>
      <c r="K219" s="20" t="str">
        <f t="shared" si="49"/>
        <v>-</v>
      </c>
      <c r="L219" s="20" t="str">
        <f t="shared" si="50"/>
        <v>-</v>
      </c>
      <c r="M219" s="21" t="str">
        <f t="shared" si="51"/>
        <v>-</v>
      </c>
    </row>
    <row r="220" spans="1:13" s="17" customFormat="1" x14ac:dyDescent="0.25">
      <c r="A220" s="22"/>
      <c r="B220" s="14">
        <v>24</v>
      </c>
      <c r="C220" s="11">
        <v>1</v>
      </c>
      <c r="D220" s="11">
        <v>35</v>
      </c>
      <c r="E220" s="11">
        <v>6</v>
      </c>
      <c r="F220" s="12">
        <v>1.1100000000000001</v>
      </c>
      <c r="G220" s="19">
        <f t="shared" si="45"/>
        <v>38.85</v>
      </c>
      <c r="H220" s="20" t="str">
        <f t="shared" si="46"/>
        <v>-</v>
      </c>
      <c r="I220" s="20" t="str">
        <f t="shared" si="47"/>
        <v>-</v>
      </c>
      <c r="J220" s="20" t="str">
        <f t="shared" si="48"/>
        <v>-</v>
      </c>
      <c r="K220" s="20" t="str">
        <f t="shared" si="49"/>
        <v>-</v>
      </c>
      <c r="L220" s="20" t="str">
        <f t="shared" si="50"/>
        <v>-</v>
      </c>
      <c r="M220" s="21" t="str">
        <f t="shared" si="51"/>
        <v>-</v>
      </c>
    </row>
    <row r="221" spans="1:13" s="17" customFormat="1" x14ac:dyDescent="0.25">
      <c r="A221" s="76"/>
      <c r="B221" s="14">
        <v>25</v>
      </c>
      <c r="C221" s="11">
        <v>1</v>
      </c>
      <c r="D221" s="11">
        <v>3</v>
      </c>
      <c r="E221" s="11">
        <v>14</v>
      </c>
      <c r="F221" s="12">
        <v>1.31</v>
      </c>
      <c r="G221" s="19" t="str">
        <f t="shared" si="45"/>
        <v>-</v>
      </c>
      <c r="H221" s="20" t="str">
        <f t="shared" si="46"/>
        <v>-</v>
      </c>
      <c r="I221" s="20" t="str">
        <f t="shared" si="47"/>
        <v>-</v>
      </c>
      <c r="J221" s="20" t="str">
        <f t="shared" si="48"/>
        <v>-</v>
      </c>
      <c r="K221" s="20">
        <f t="shared" si="49"/>
        <v>3.93</v>
      </c>
      <c r="L221" s="20" t="str">
        <f t="shared" si="50"/>
        <v>-</v>
      </c>
      <c r="M221" s="21" t="str">
        <f t="shared" si="51"/>
        <v>-</v>
      </c>
    </row>
    <row r="222" spans="1:13" s="17" customFormat="1" x14ac:dyDescent="0.25">
      <c r="A222" s="38"/>
      <c r="B222" s="14">
        <v>26</v>
      </c>
      <c r="C222" s="11">
        <v>1</v>
      </c>
      <c r="D222" s="11">
        <v>3</v>
      </c>
      <c r="E222" s="11">
        <v>14</v>
      </c>
      <c r="F222" s="12">
        <v>1.97</v>
      </c>
      <c r="G222" s="19" t="str">
        <f t="shared" si="45"/>
        <v>-</v>
      </c>
      <c r="H222" s="20" t="str">
        <f t="shared" si="46"/>
        <v>-</v>
      </c>
      <c r="I222" s="20" t="str">
        <f t="shared" si="47"/>
        <v>-</v>
      </c>
      <c r="J222" s="20" t="str">
        <f t="shared" si="48"/>
        <v>-</v>
      </c>
      <c r="K222" s="20">
        <f t="shared" si="49"/>
        <v>5.91</v>
      </c>
      <c r="L222" s="20" t="str">
        <f t="shared" si="50"/>
        <v>-</v>
      </c>
      <c r="M222" s="21" t="str">
        <f t="shared" si="51"/>
        <v>-</v>
      </c>
    </row>
    <row r="223" spans="1:13" s="17" customFormat="1" x14ac:dyDescent="0.25">
      <c r="A223" s="22"/>
      <c r="B223" s="14">
        <v>27</v>
      </c>
      <c r="C223" s="11">
        <v>1</v>
      </c>
      <c r="D223" s="11">
        <v>6</v>
      </c>
      <c r="E223" s="11">
        <v>6</v>
      </c>
      <c r="F223" s="12">
        <v>1.22</v>
      </c>
      <c r="G223" s="19">
        <f t="shared" si="45"/>
        <v>7.32</v>
      </c>
      <c r="H223" s="20" t="str">
        <f t="shared" si="46"/>
        <v>-</v>
      </c>
      <c r="I223" s="20" t="str">
        <f t="shared" si="47"/>
        <v>-</v>
      </c>
      <c r="J223" s="20" t="str">
        <f t="shared" si="48"/>
        <v>-</v>
      </c>
      <c r="K223" s="20" t="str">
        <f t="shared" si="49"/>
        <v>-</v>
      </c>
      <c r="L223" s="20" t="str">
        <f t="shared" si="50"/>
        <v>-</v>
      </c>
      <c r="M223" s="21" t="str">
        <f t="shared" si="51"/>
        <v>-</v>
      </c>
    </row>
    <row r="224" spans="1:13" s="17" customFormat="1" x14ac:dyDescent="0.25">
      <c r="A224" s="22"/>
      <c r="B224" s="14">
        <v>28</v>
      </c>
      <c r="C224" s="11">
        <v>1</v>
      </c>
      <c r="D224" s="11">
        <v>6</v>
      </c>
      <c r="E224" s="11">
        <v>6</v>
      </c>
      <c r="F224" s="12">
        <v>0.91</v>
      </c>
      <c r="G224" s="19">
        <f t="shared" si="45"/>
        <v>5.46</v>
      </c>
      <c r="H224" s="20" t="str">
        <f t="shared" si="46"/>
        <v>-</v>
      </c>
      <c r="I224" s="20" t="str">
        <f t="shared" si="47"/>
        <v>-</v>
      </c>
      <c r="J224" s="20" t="str">
        <f t="shared" si="48"/>
        <v>-</v>
      </c>
      <c r="K224" s="20" t="str">
        <f t="shared" si="49"/>
        <v>-</v>
      </c>
      <c r="L224" s="20" t="str">
        <f t="shared" si="50"/>
        <v>-</v>
      </c>
      <c r="M224" s="21" t="str">
        <f t="shared" si="51"/>
        <v>-</v>
      </c>
    </row>
    <row r="225" spans="1:13" s="17" customFormat="1" x14ac:dyDescent="0.25">
      <c r="A225" s="18" t="s">
        <v>64</v>
      </c>
      <c r="B225" s="14"/>
      <c r="C225" s="11"/>
      <c r="D225" s="11"/>
      <c r="E225" s="11"/>
      <c r="F225" s="12"/>
      <c r="G225" s="19" t="str">
        <f t="shared" si="45"/>
        <v>-</v>
      </c>
      <c r="H225" s="20" t="str">
        <f t="shared" si="46"/>
        <v>-</v>
      </c>
      <c r="I225" s="20" t="str">
        <f t="shared" si="47"/>
        <v>-</v>
      </c>
      <c r="J225" s="20" t="str">
        <f t="shared" si="48"/>
        <v>-</v>
      </c>
      <c r="K225" s="20" t="str">
        <f t="shared" si="49"/>
        <v>-</v>
      </c>
      <c r="L225" s="20" t="str">
        <f t="shared" si="50"/>
        <v>-</v>
      </c>
      <c r="M225" s="21" t="str">
        <f t="shared" si="51"/>
        <v>-</v>
      </c>
    </row>
    <row r="226" spans="1:13" s="17" customFormat="1" x14ac:dyDescent="0.25">
      <c r="A226" s="75" t="s">
        <v>65</v>
      </c>
      <c r="B226" s="14">
        <v>1</v>
      </c>
      <c r="C226" s="11">
        <v>1</v>
      </c>
      <c r="D226" s="11">
        <v>3</v>
      </c>
      <c r="E226" s="11">
        <v>14</v>
      </c>
      <c r="F226" s="12">
        <v>1.41</v>
      </c>
      <c r="G226" s="19" t="str">
        <f t="shared" si="45"/>
        <v>-</v>
      </c>
      <c r="H226" s="20" t="str">
        <f t="shared" si="46"/>
        <v>-</v>
      </c>
      <c r="I226" s="20" t="str">
        <f t="shared" si="47"/>
        <v>-</v>
      </c>
      <c r="J226" s="20" t="str">
        <f t="shared" si="48"/>
        <v>-</v>
      </c>
      <c r="K226" s="20">
        <f t="shared" si="49"/>
        <v>4.2299999999999995</v>
      </c>
      <c r="L226" s="20" t="str">
        <f t="shared" si="50"/>
        <v>-</v>
      </c>
      <c r="M226" s="21" t="str">
        <f t="shared" si="51"/>
        <v>-</v>
      </c>
    </row>
    <row r="227" spans="1:13" s="17" customFormat="1" x14ac:dyDescent="0.25">
      <c r="A227" s="38"/>
      <c r="B227" s="14">
        <v>2</v>
      </c>
      <c r="C227" s="11">
        <v>1</v>
      </c>
      <c r="D227" s="11">
        <v>3</v>
      </c>
      <c r="E227" s="11">
        <v>12</v>
      </c>
      <c r="F227" s="12">
        <v>2.79</v>
      </c>
      <c r="G227" s="19" t="str">
        <f t="shared" ref="G227:G290" si="52">IF(E227=6,C227*D227*F227,"-")</f>
        <v>-</v>
      </c>
      <c r="H227" s="20" t="str">
        <f t="shared" ref="H227:H290" si="53">IF(E227=8,C227*D227*F227,"-")</f>
        <v>-</v>
      </c>
      <c r="I227" s="20" t="str">
        <f t="shared" ref="I227:I290" si="54">IF(E227=10,C227*D227*F227,"-")</f>
        <v>-</v>
      </c>
      <c r="J227" s="20">
        <f t="shared" ref="J227:J290" si="55">IF(E227=12,C227*D227*F227,"-")</f>
        <v>8.370000000000001</v>
      </c>
      <c r="K227" s="20" t="str">
        <f t="shared" ref="K227:K290" si="56">IF(E227=14,C227*D227*F227,"-")</f>
        <v>-</v>
      </c>
      <c r="L227" s="20" t="str">
        <f t="shared" ref="L227:L290" si="57">IF(E227=16,C227*D227*F227,"-")</f>
        <v>-</v>
      </c>
      <c r="M227" s="21" t="str">
        <f t="shared" ref="M227:M290" si="58">IF(E227=20,C227*D227*F227,"-")</f>
        <v>-</v>
      </c>
    </row>
    <row r="228" spans="1:13" s="17" customFormat="1" x14ac:dyDescent="0.25">
      <c r="A228" s="22"/>
      <c r="B228" s="14">
        <v>3</v>
      </c>
      <c r="C228" s="11">
        <v>1</v>
      </c>
      <c r="D228" s="11">
        <v>6</v>
      </c>
      <c r="E228" s="11">
        <v>6</v>
      </c>
      <c r="F228" s="12">
        <v>1.22</v>
      </c>
      <c r="G228" s="19">
        <f t="shared" si="52"/>
        <v>7.32</v>
      </c>
      <c r="H228" s="20" t="str">
        <f t="shared" si="53"/>
        <v>-</v>
      </c>
      <c r="I228" s="20" t="str">
        <f t="shared" si="54"/>
        <v>-</v>
      </c>
      <c r="J228" s="20" t="str">
        <f t="shared" si="55"/>
        <v>-</v>
      </c>
      <c r="K228" s="20" t="str">
        <f t="shared" si="56"/>
        <v>-</v>
      </c>
      <c r="L228" s="20" t="str">
        <f t="shared" si="57"/>
        <v>-</v>
      </c>
      <c r="M228" s="21" t="str">
        <f t="shared" si="58"/>
        <v>-</v>
      </c>
    </row>
    <row r="229" spans="1:13" s="17" customFormat="1" x14ac:dyDescent="0.25">
      <c r="A229" s="22"/>
      <c r="B229" s="14">
        <v>4</v>
      </c>
      <c r="C229" s="11">
        <v>1</v>
      </c>
      <c r="D229" s="11">
        <v>6</v>
      </c>
      <c r="E229" s="11">
        <v>6</v>
      </c>
      <c r="F229" s="12">
        <v>0.91</v>
      </c>
      <c r="G229" s="19">
        <f t="shared" si="52"/>
        <v>5.46</v>
      </c>
      <c r="H229" s="20" t="str">
        <f t="shared" si="53"/>
        <v>-</v>
      </c>
      <c r="I229" s="20" t="str">
        <f t="shared" si="54"/>
        <v>-</v>
      </c>
      <c r="J229" s="20" t="str">
        <f t="shared" si="55"/>
        <v>-</v>
      </c>
      <c r="K229" s="20" t="str">
        <f t="shared" si="56"/>
        <v>-</v>
      </c>
      <c r="L229" s="20" t="str">
        <f t="shared" si="57"/>
        <v>-</v>
      </c>
      <c r="M229" s="21" t="str">
        <f t="shared" si="58"/>
        <v>-</v>
      </c>
    </row>
    <row r="230" spans="1:13" s="17" customFormat="1" x14ac:dyDescent="0.25">
      <c r="A230" s="22"/>
      <c r="B230" s="14">
        <v>5</v>
      </c>
      <c r="C230" s="11">
        <v>1</v>
      </c>
      <c r="D230" s="11">
        <v>3</v>
      </c>
      <c r="E230" s="11">
        <v>14</v>
      </c>
      <c r="F230" s="12">
        <v>3.7</v>
      </c>
      <c r="G230" s="19" t="str">
        <f t="shared" si="52"/>
        <v>-</v>
      </c>
      <c r="H230" s="20" t="str">
        <f t="shared" si="53"/>
        <v>-</v>
      </c>
      <c r="I230" s="20" t="str">
        <f t="shared" si="54"/>
        <v>-</v>
      </c>
      <c r="J230" s="20" t="str">
        <f t="shared" si="55"/>
        <v>-</v>
      </c>
      <c r="K230" s="20">
        <f t="shared" si="56"/>
        <v>11.100000000000001</v>
      </c>
      <c r="L230" s="20" t="str">
        <f t="shared" si="57"/>
        <v>-</v>
      </c>
      <c r="M230" s="21" t="str">
        <f t="shared" si="58"/>
        <v>-</v>
      </c>
    </row>
    <row r="231" spans="1:13" s="17" customFormat="1" x14ac:dyDescent="0.25">
      <c r="A231" s="76"/>
      <c r="B231" s="14">
        <v>6</v>
      </c>
      <c r="C231" s="11">
        <v>1</v>
      </c>
      <c r="D231" s="11">
        <v>3</v>
      </c>
      <c r="E231" s="11">
        <v>14</v>
      </c>
      <c r="F231" s="12">
        <v>2.25</v>
      </c>
      <c r="G231" s="19" t="str">
        <f t="shared" si="52"/>
        <v>-</v>
      </c>
      <c r="H231" s="20" t="str">
        <f t="shared" si="53"/>
        <v>-</v>
      </c>
      <c r="I231" s="20" t="str">
        <f t="shared" si="54"/>
        <v>-</v>
      </c>
      <c r="J231" s="20" t="str">
        <f t="shared" si="55"/>
        <v>-</v>
      </c>
      <c r="K231" s="20">
        <f t="shared" si="56"/>
        <v>6.75</v>
      </c>
      <c r="L231" s="20" t="str">
        <f t="shared" si="57"/>
        <v>-</v>
      </c>
      <c r="M231" s="21" t="str">
        <f t="shared" si="58"/>
        <v>-</v>
      </c>
    </row>
    <row r="232" spans="1:13" s="17" customFormat="1" x14ac:dyDescent="0.25">
      <c r="A232" s="38"/>
      <c r="B232" s="14">
        <v>7</v>
      </c>
      <c r="C232" s="11">
        <v>1</v>
      </c>
      <c r="D232" s="11">
        <v>3</v>
      </c>
      <c r="E232" s="11">
        <v>14</v>
      </c>
      <c r="F232" s="12">
        <v>4.58</v>
      </c>
      <c r="G232" s="19" t="str">
        <f t="shared" si="52"/>
        <v>-</v>
      </c>
      <c r="H232" s="20" t="str">
        <f t="shared" si="53"/>
        <v>-</v>
      </c>
      <c r="I232" s="20" t="str">
        <f t="shared" si="54"/>
        <v>-</v>
      </c>
      <c r="J232" s="20" t="str">
        <f t="shared" si="55"/>
        <v>-</v>
      </c>
      <c r="K232" s="20">
        <f t="shared" si="56"/>
        <v>13.74</v>
      </c>
      <c r="L232" s="20" t="str">
        <f t="shared" si="57"/>
        <v>-</v>
      </c>
      <c r="M232" s="21" t="str">
        <f t="shared" si="58"/>
        <v>-</v>
      </c>
    </row>
    <row r="233" spans="1:13" s="17" customFormat="1" x14ac:dyDescent="0.25">
      <c r="A233" s="38"/>
      <c r="B233" s="14">
        <v>8</v>
      </c>
      <c r="C233" s="11">
        <v>1</v>
      </c>
      <c r="D233" s="11">
        <v>7</v>
      </c>
      <c r="E233" s="11">
        <v>6</v>
      </c>
      <c r="F233" s="12">
        <v>1.22</v>
      </c>
      <c r="G233" s="19">
        <f t="shared" si="52"/>
        <v>8.5399999999999991</v>
      </c>
      <c r="H233" s="20" t="str">
        <f t="shared" si="53"/>
        <v>-</v>
      </c>
      <c r="I233" s="20" t="str">
        <f t="shared" si="54"/>
        <v>-</v>
      </c>
      <c r="J233" s="20" t="str">
        <f t="shared" si="55"/>
        <v>-</v>
      </c>
      <c r="K233" s="20" t="str">
        <f t="shared" si="56"/>
        <v>-</v>
      </c>
      <c r="L233" s="20" t="str">
        <f t="shared" si="57"/>
        <v>-</v>
      </c>
      <c r="M233" s="21" t="str">
        <f t="shared" si="58"/>
        <v>-</v>
      </c>
    </row>
    <row r="234" spans="1:13" s="17" customFormat="1" x14ac:dyDescent="0.25">
      <c r="A234" s="22"/>
      <c r="B234" s="14">
        <v>9</v>
      </c>
      <c r="C234" s="11">
        <v>1</v>
      </c>
      <c r="D234" s="11">
        <v>7</v>
      </c>
      <c r="E234" s="11">
        <v>6</v>
      </c>
      <c r="F234" s="12">
        <v>0.91</v>
      </c>
      <c r="G234" s="19">
        <f t="shared" si="52"/>
        <v>6.37</v>
      </c>
      <c r="H234" s="20" t="str">
        <f t="shared" si="53"/>
        <v>-</v>
      </c>
      <c r="I234" s="20" t="str">
        <f t="shared" si="54"/>
        <v>-</v>
      </c>
      <c r="J234" s="20" t="str">
        <f t="shared" si="55"/>
        <v>-</v>
      </c>
      <c r="K234" s="20" t="str">
        <f t="shared" si="56"/>
        <v>-</v>
      </c>
      <c r="L234" s="20" t="str">
        <f t="shared" si="57"/>
        <v>-</v>
      </c>
      <c r="M234" s="21" t="str">
        <f t="shared" si="58"/>
        <v>-</v>
      </c>
    </row>
    <row r="235" spans="1:13" s="17" customFormat="1" x14ac:dyDescent="0.25">
      <c r="A235" s="22"/>
      <c r="B235" s="14">
        <v>10</v>
      </c>
      <c r="C235" s="11">
        <v>1</v>
      </c>
      <c r="D235" s="11">
        <v>20</v>
      </c>
      <c r="E235" s="11">
        <v>8</v>
      </c>
      <c r="F235" s="12">
        <v>1.26</v>
      </c>
      <c r="G235" s="19" t="str">
        <f t="shared" si="52"/>
        <v>-</v>
      </c>
      <c r="H235" s="20">
        <f t="shared" si="53"/>
        <v>25.2</v>
      </c>
      <c r="I235" s="20" t="str">
        <f t="shared" si="54"/>
        <v>-</v>
      </c>
      <c r="J235" s="20" t="str">
        <f t="shared" si="55"/>
        <v>-</v>
      </c>
      <c r="K235" s="20" t="str">
        <f t="shared" si="56"/>
        <v>-</v>
      </c>
      <c r="L235" s="20" t="str">
        <f t="shared" si="57"/>
        <v>-</v>
      </c>
      <c r="M235" s="21" t="str">
        <f t="shared" si="58"/>
        <v>-</v>
      </c>
    </row>
    <row r="236" spans="1:13" s="17" customFormat="1" x14ac:dyDescent="0.25">
      <c r="A236" s="76"/>
      <c r="B236" s="14">
        <v>11</v>
      </c>
      <c r="C236" s="11">
        <v>1</v>
      </c>
      <c r="D236" s="11">
        <v>20</v>
      </c>
      <c r="E236" s="11">
        <v>8</v>
      </c>
      <c r="F236" s="12">
        <v>0.95</v>
      </c>
      <c r="G236" s="19" t="str">
        <f t="shared" si="52"/>
        <v>-</v>
      </c>
      <c r="H236" s="20">
        <f t="shared" si="53"/>
        <v>19</v>
      </c>
      <c r="I236" s="20" t="str">
        <f t="shared" si="54"/>
        <v>-</v>
      </c>
      <c r="J236" s="20" t="str">
        <f t="shared" si="55"/>
        <v>-</v>
      </c>
      <c r="K236" s="20" t="str">
        <f t="shared" si="56"/>
        <v>-</v>
      </c>
      <c r="L236" s="20" t="str">
        <f t="shared" si="57"/>
        <v>-</v>
      </c>
      <c r="M236" s="21" t="str">
        <f t="shared" si="58"/>
        <v>-</v>
      </c>
    </row>
    <row r="237" spans="1:13" s="17" customFormat="1" x14ac:dyDescent="0.25">
      <c r="A237" s="38"/>
      <c r="B237" s="14">
        <v>12</v>
      </c>
      <c r="C237" s="11">
        <v>1</v>
      </c>
      <c r="D237" s="11">
        <v>3</v>
      </c>
      <c r="E237" s="11">
        <v>14</v>
      </c>
      <c r="F237" s="12">
        <v>7.18</v>
      </c>
      <c r="G237" s="19" t="str">
        <f t="shared" si="52"/>
        <v>-</v>
      </c>
      <c r="H237" s="20" t="str">
        <f t="shared" si="53"/>
        <v>-</v>
      </c>
      <c r="I237" s="20" t="str">
        <f t="shared" si="54"/>
        <v>-</v>
      </c>
      <c r="J237" s="20" t="str">
        <f t="shared" si="55"/>
        <v>-</v>
      </c>
      <c r="K237" s="20">
        <f t="shared" si="56"/>
        <v>21.54</v>
      </c>
      <c r="L237" s="20" t="str">
        <f t="shared" si="57"/>
        <v>-</v>
      </c>
      <c r="M237" s="21" t="str">
        <f t="shared" si="58"/>
        <v>-</v>
      </c>
    </row>
    <row r="238" spans="1:13" s="17" customFormat="1" x14ac:dyDescent="0.25">
      <c r="A238" s="38"/>
      <c r="B238" s="14">
        <v>13</v>
      </c>
      <c r="C238" s="11">
        <v>1</v>
      </c>
      <c r="D238" s="11">
        <v>3</v>
      </c>
      <c r="E238" s="11">
        <v>14</v>
      </c>
      <c r="F238" s="12">
        <v>6.45</v>
      </c>
      <c r="G238" s="19" t="str">
        <f t="shared" si="52"/>
        <v>-</v>
      </c>
      <c r="H238" s="20" t="str">
        <f t="shared" si="53"/>
        <v>-</v>
      </c>
      <c r="I238" s="20" t="str">
        <f t="shared" si="54"/>
        <v>-</v>
      </c>
      <c r="J238" s="20" t="str">
        <f t="shared" si="55"/>
        <v>-</v>
      </c>
      <c r="K238" s="20">
        <f t="shared" si="56"/>
        <v>19.350000000000001</v>
      </c>
      <c r="L238" s="20" t="str">
        <f t="shared" si="57"/>
        <v>-</v>
      </c>
      <c r="M238" s="21" t="str">
        <f t="shared" si="58"/>
        <v>-</v>
      </c>
    </row>
    <row r="239" spans="1:13" s="17" customFormat="1" x14ac:dyDescent="0.25">
      <c r="A239" s="22"/>
      <c r="B239" s="14">
        <v>14</v>
      </c>
      <c r="C239" s="11">
        <v>1</v>
      </c>
      <c r="D239" s="11">
        <v>3</v>
      </c>
      <c r="E239" s="11">
        <v>14</v>
      </c>
      <c r="F239" s="12">
        <v>4.46</v>
      </c>
      <c r="G239" s="19" t="str">
        <f t="shared" si="52"/>
        <v>-</v>
      </c>
      <c r="H239" s="20" t="str">
        <f t="shared" si="53"/>
        <v>-</v>
      </c>
      <c r="I239" s="20" t="str">
        <f t="shared" si="54"/>
        <v>-</v>
      </c>
      <c r="J239" s="20" t="str">
        <f t="shared" si="55"/>
        <v>-</v>
      </c>
      <c r="K239" s="20">
        <f t="shared" si="56"/>
        <v>13.379999999999999</v>
      </c>
      <c r="L239" s="20" t="str">
        <f t="shared" si="57"/>
        <v>-</v>
      </c>
      <c r="M239" s="21" t="str">
        <f t="shared" si="58"/>
        <v>-</v>
      </c>
    </row>
    <row r="240" spans="1:13" s="17" customFormat="1" x14ac:dyDescent="0.25">
      <c r="A240" s="22"/>
      <c r="B240" s="14">
        <v>15</v>
      </c>
      <c r="C240" s="11">
        <v>1</v>
      </c>
      <c r="D240" s="11">
        <v>3</v>
      </c>
      <c r="E240" s="11">
        <v>14</v>
      </c>
      <c r="F240" s="12">
        <v>7.13</v>
      </c>
      <c r="G240" s="19" t="str">
        <f t="shared" si="52"/>
        <v>-</v>
      </c>
      <c r="H240" s="20" t="str">
        <f t="shared" si="53"/>
        <v>-</v>
      </c>
      <c r="I240" s="20" t="str">
        <f t="shared" si="54"/>
        <v>-</v>
      </c>
      <c r="J240" s="20" t="str">
        <f t="shared" si="55"/>
        <v>-</v>
      </c>
      <c r="K240" s="20">
        <f t="shared" si="56"/>
        <v>21.39</v>
      </c>
      <c r="L240" s="20" t="str">
        <f t="shared" si="57"/>
        <v>-</v>
      </c>
      <c r="M240" s="21" t="str">
        <f t="shared" si="58"/>
        <v>-</v>
      </c>
    </row>
    <row r="241" spans="1:13" s="17" customFormat="1" x14ac:dyDescent="0.25">
      <c r="A241" s="22"/>
      <c r="B241" s="14">
        <v>16</v>
      </c>
      <c r="C241" s="11">
        <v>1</v>
      </c>
      <c r="D241" s="11">
        <v>45</v>
      </c>
      <c r="E241" s="11">
        <v>6</v>
      </c>
      <c r="F241" s="12">
        <v>1.42</v>
      </c>
      <c r="G241" s="19">
        <f t="shared" si="52"/>
        <v>63.9</v>
      </c>
      <c r="H241" s="20" t="str">
        <f t="shared" si="53"/>
        <v>-</v>
      </c>
      <c r="I241" s="20" t="str">
        <f t="shared" si="54"/>
        <v>-</v>
      </c>
      <c r="J241" s="20" t="str">
        <f t="shared" si="55"/>
        <v>-</v>
      </c>
      <c r="K241" s="20" t="str">
        <f t="shared" si="56"/>
        <v>-</v>
      </c>
      <c r="L241" s="20" t="str">
        <f t="shared" si="57"/>
        <v>-</v>
      </c>
      <c r="M241" s="21" t="str">
        <f t="shared" si="58"/>
        <v>-</v>
      </c>
    </row>
    <row r="242" spans="1:13" s="17" customFormat="1" x14ac:dyDescent="0.25">
      <c r="A242" s="22"/>
      <c r="B242" s="14">
        <v>17</v>
      </c>
      <c r="C242" s="11">
        <v>1</v>
      </c>
      <c r="D242" s="11">
        <v>45</v>
      </c>
      <c r="E242" s="11">
        <v>6</v>
      </c>
      <c r="F242" s="12">
        <v>1.1100000000000001</v>
      </c>
      <c r="G242" s="19">
        <f t="shared" si="52"/>
        <v>49.95</v>
      </c>
      <c r="H242" s="20" t="str">
        <f t="shared" si="53"/>
        <v>-</v>
      </c>
      <c r="I242" s="20" t="str">
        <f t="shared" si="54"/>
        <v>-</v>
      </c>
      <c r="J242" s="20" t="str">
        <f t="shared" si="55"/>
        <v>-</v>
      </c>
      <c r="K242" s="20" t="str">
        <f t="shared" si="56"/>
        <v>-</v>
      </c>
      <c r="L242" s="20" t="str">
        <f t="shared" si="57"/>
        <v>-</v>
      </c>
      <c r="M242" s="21" t="str">
        <f t="shared" si="58"/>
        <v>-</v>
      </c>
    </row>
    <row r="243" spans="1:13" s="17" customFormat="1" x14ac:dyDescent="0.25">
      <c r="A243" s="75" t="s">
        <v>66</v>
      </c>
      <c r="B243" s="14">
        <v>19</v>
      </c>
      <c r="C243" s="11">
        <v>1</v>
      </c>
      <c r="D243" s="11">
        <v>3</v>
      </c>
      <c r="E243" s="11">
        <v>14</v>
      </c>
      <c r="F243" s="12">
        <v>6.55</v>
      </c>
      <c r="G243" s="19" t="str">
        <f t="shared" si="52"/>
        <v>-</v>
      </c>
      <c r="H243" s="20" t="str">
        <f t="shared" si="53"/>
        <v>-</v>
      </c>
      <c r="I243" s="20" t="str">
        <f t="shared" si="54"/>
        <v>-</v>
      </c>
      <c r="J243" s="20" t="str">
        <f t="shared" si="55"/>
        <v>-</v>
      </c>
      <c r="K243" s="20">
        <f t="shared" si="56"/>
        <v>19.649999999999999</v>
      </c>
      <c r="L243" s="20" t="str">
        <f t="shared" si="57"/>
        <v>-</v>
      </c>
      <c r="M243" s="21" t="str">
        <f t="shared" si="58"/>
        <v>-</v>
      </c>
    </row>
    <row r="244" spans="1:13" s="17" customFormat="1" x14ac:dyDescent="0.25">
      <c r="A244" s="22"/>
      <c r="B244" s="14">
        <v>20</v>
      </c>
      <c r="C244" s="11">
        <v>1</v>
      </c>
      <c r="D244" s="11">
        <v>3</v>
      </c>
      <c r="E244" s="11">
        <v>14</v>
      </c>
      <c r="F244" s="12">
        <v>5.95</v>
      </c>
      <c r="G244" s="19" t="str">
        <f t="shared" si="52"/>
        <v>-</v>
      </c>
      <c r="H244" s="20" t="str">
        <f t="shared" si="53"/>
        <v>-</v>
      </c>
      <c r="I244" s="20" t="str">
        <f t="shared" si="54"/>
        <v>-</v>
      </c>
      <c r="J244" s="20" t="str">
        <f t="shared" si="55"/>
        <v>-</v>
      </c>
      <c r="K244" s="20">
        <f t="shared" si="56"/>
        <v>17.850000000000001</v>
      </c>
      <c r="L244" s="20" t="str">
        <f t="shared" si="57"/>
        <v>-</v>
      </c>
      <c r="M244" s="21" t="str">
        <f t="shared" si="58"/>
        <v>-</v>
      </c>
    </row>
    <row r="245" spans="1:13" s="17" customFormat="1" x14ac:dyDescent="0.25">
      <c r="A245" s="22"/>
      <c r="B245" s="14">
        <v>21</v>
      </c>
      <c r="C245" s="11">
        <v>1</v>
      </c>
      <c r="D245" s="11">
        <v>3</v>
      </c>
      <c r="E245" s="11">
        <v>14</v>
      </c>
      <c r="F245" s="12">
        <v>7.16</v>
      </c>
      <c r="G245" s="19" t="str">
        <f t="shared" si="52"/>
        <v>-</v>
      </c>
      <c r="H245" s="20" t="str">
        <f t="shared" si="53"/>
        <v>-</v>
      </c>
      <c r="I245" s="20" t="str">
        <f t="shared" si="54"/>
        <v>-</v>
      </c>
      <c r="J245" s="20" t="str">
        <f t="shared" si="55"/>
        <v>-</v>
      </c>
      <c r="K245" s="20">
        <f t="shared" si="56"/>
        <v>21.48</v>
      </c>
      <c r="L245" s="20" t="str">
        <f t="shared" si="57"/>
        <v>-</v>
      </c>
      <c r="M245" s="21" t="str">
        <f t="shared" si="58"/>
        <v>-</v>
      </c>
    </row>
    <row r="246" spans="1:13" s="17" customFormat="1" x14ac:dyDescent="0.25">
      <c r="A246" s="22"/>
      <c r="B246" s="14">
        <v>22</v>
      </c>
      <c r="C246" s="11">
        <v>1</v>
      </c>
      <c r="D246" s="11">
        <v>35</v>
      </c>
      <c r="E246" s="11">
        <v>6</v>
      </c>
      <c r="F246" s="12">
        <v>1.42</v>
      </c>
      <c r="G246" s="19">
        <f t="shared" si="52"/>
        <v>49.699999999999996</v>
      </c>
      <c r="H246" s="20" t="str">
        <f t="shared" si="53"/>
        <v>-</v>
      </c>
      <c r="I246" s="20" t="str">
        <f t="shared" si="54"/>
        <v>-</v>
      </c>
      <c r="J246" s="20" t="str">
        <f t="shared" si="55"/>
        <v>-</v>
      </c>
      <c r="K246" s="20" t="str">
        <f t="shared" si="56"/>
        <v>-</v>
      </c>
      <c r="L246" s="20" t="str">
        <f t="shared" si="57"/>
        <v>-</v>
      </c>
      <c r="M246" s="21" t="str">
        <f t="shared" si="58"/>
        <v>-</v>
      </c>
    </row>
    <row r="247" spans="1:13" s="17" customFormat="1" x14ac:dyDescent="0.25">
      <c r="A247" s="22"/>
      <c r="B247" s="14">
        <v>23</v>
      </c>
      <c r="C247" s="11">
        <v>1</v>
      </c>
      <c r="D247" s="11">
        <v>35</v>
      </c>
      <c r="E247" s="11">
        <v>6</v>
      </c>
      <c r="F247" s="12">
        <v>1.1100000000000001</v>
      </c>
      <c r="G247" s="19">
        <f t="shared" si="52"/>
        <v>38.85</v>
      </c>
      <c r="H247" s="20" t="str">
        <f t="shared" si="53"/>
        <v>-</v>
      </c>
      <c r="I247" s="20" t="str">
        <f t="shared" si="54"/>
        <v>-</v>
      </c>
      <c r="J247" s="20" t="str">
        <f t="shared" si="55"/>
        <v>-</v>
      </c>
      <c r="K247" s="20" t="str">
        <f t="shared" si="56"/>
        <v>-</v>
      </c>
      <c r="L247" s="20" t="str">
        <f t="shared" si="57"/>
        <v>-</v>
      </c>
      <c r="M247" s="21" t="str">
        <f t="shared" si="58"/>
        <v>-</v>
      </c>
    </row>
    <row r="248" spans="1:13" s="17" customFormat="1" x14ac:dyDescent="0.25">
      <c r="A248" s="22"/>
      <c r="B248" s="14">
        <v>24</v>
      </c>
      <c r="C248" s="11">
        <v>1</v>
      </c>
      <c r="D248" s="11">
        <v>3</v>
      </c>
      <c r="E248" s="11">
        <v>14</v>
      </c>
      <c r="F248" s="12">
        <v>1.31</v>
      </c>
      <c r="G248" s="19" t="str">
        <f t="shared" si="52"/>
        <v>-</v>
      </c>
      <c r="H248" s="20" t="str">
        <f t="shared" si="53"/>
        <v>-</v>
      </c>
      <c r="I248" s="20" t="str">
        <f t="shared" si="54"/>
        <v>-</v>
      </c>
      <c r="J248" s="20" t="str">
        <f t="shared" si="55"/>
        <v>-</v>
      </c>
      <c r="K248" s="20">
        <f t="shared" si="56"/>
        <v>3.93</v>
      </c>
      <c r="L248" s="20" t="str">
        <f t="shared" si="57"/>
        <v>-</v>
      </c>
      <c r="M248" s="21" t="str">
        <f t="shared" si="58"/>
        <v>-</v>
      </c>
    </row>
    <row r="249" spans="1:13" s="17" customFormat="1" x14ac:dyDescent="0.25">
      <c r="A249" s="22"/>
      <c r="B249" s="14">
        <v>25</v>
      </c>
      <c r="C249" s="11">
        <v>1</v>
      </c>
      <c r="D249" s="11">
        <v>3</v>
      </c>
      <c r="E249" s="11">
        <v>14</v>
      </c>
      <c r="F249" s="12">
        <v>1.97</v>
      </c>
      <c r="G249" s="19" t="str">
        <f t="shared" si="52"/>
        <v>-</v>
      </c>
      <c r="H249" s="20" t="str">
        <f t="shared" si="53"/>
        <v>-</v>
      </c>
      <c r="I249" s="20" t="str">
        <f t="shared" si="54"/>
        <v>-</v>
      </c>
      <c r="J249" s="20" t="str">
        <f t="shared" si="55"/>
        <v>-</v>
      </c>
      <c r="K249" s="20">
        <f t="shared" si="56"/>
        <v>5.91</v>
      </c>
      <c r="L249" s="20" t="str">
        <f t="shared" si="57"/>
        <v>-</v>
      </c>
      <c r="M249" s="21" t="str">
        <f t="shared" si="58"/>
        <v>-</v>
      </c>
    </row>
    <row r="250" spans="1:13" s="17" customFormat="1" x14ac:dyDescent="0.25">
      <c r="A250" s="22"/>
      <c r="B250" s="14">
        <v>26</v>
      </c>
      <c r="C250" s="11">
        <v>1</v>
      </c>
      <c r="D250" s="11">
        <v>6</v>
      </c>
      <c r="E250" s="11">
        <v>6</v>
      </c>
      <c r="F250" s="12">
        <v>1.22</v>
      </c>
      <c r="G250" s="19">
        <f t="shared" si="52"/>
        <v>7.32</v>
      </c>
      <c r="H250" s="20" t="str">
        <f t="shared" si="53"/>
        <v>-</v>
      </c>
      <c r="I250" s="20" t="str">
        <f t="shared" si="54"/>
        <v>-</v>
      </c>
      <c r="J250" s="20" t="str">
        <f t="shared" si="55"/>
        <v>-</v>
      </c>
      <c r="K250" s="20" t="str">
        <f t="shared" si="56"/>
        <v>-</v>
      </c>
      <c r="L250" s="20" t="str">
        <f t="shared" si="57"/>
        <v>-</v>
      </c>
      <c r="M250" s="21" t="str">
        <f t="shared" si="58"/>
        <v>-</v>
      </c>
    </row>
    <row r="251" spans="1:13" s="17" customFormat="1" x14ac:dyDescent="0.25">
      <c r="A251" s="22"/>
      <c r="B251" s="14">
        <v>27</v>
      </c>
      <c r="C251" s="11">
        <v>1</v>
      </c>
      <c r="D251" s="11">
        <v>6</v>
      </c>
      <c r="E251" s="11">
        <v>6</v>
      </c>
      <c r="F251" s="12">
        <v>0.91</v>
      </c>
      <c r="G251" s="19">
        <f t="shared" si="52"/>
        <v>5.46</v>
      </c>
      <c r="H251" s="20" t="str">
        <f t="shared" si="53"/>
        <v>-</v>
      </c>
      <c r="I251" s="20" t="str">
        <f t="shared" si="54"/>
        <v>-</v>
      </c>
      <c r="J251" s="20" t="str">
        <f t="shared" si="55"/>
        <v>-</v>
      </c>
      <c r="K251" s="20" t="str">
        <f t="shared" si="56"/>
        <v>-</v>
      </c>
      <c r="L251" s="20" t="str">
        <f t="shared" si="57"/>
        <v>-</v>
      </c>
      <c r="M251" s="21" t="str">
        <f t="shared" si="58"/>
        <v>-</v>
      </c>
    </row>
    <row r="252" spans="1:13" s="17" customFormat="1" x14ac:dyDescent="0.25">
      <c r="A252" s="75" t="s">
        <v>14</v>
      </c>
      <c r="B252" s="14">
        <v>1</v>
      </c>
      <c r="C252" s="11">
        <v>4</v>
      </c>
      <c r="D252" s="11">
        <v>3</v>
      </c>
      <c r="E252" s="11">
        <v>12</v>
      </c>
      <c r="F252" s="12">
        <v>6.67</v>
      </c>
      <c r="G252" s="19" t="str">
        <f t="shared" si="52"/>
        <v>-</v>
      </c>
      <c r="H252" s="20" t="str">
        <f t="shared" si="53"/>
        <v>-</v>
      </c>
      <c r="I252" s="20" t="str">
        <f t="shared" si="54"/>
        <v>-</v>
      </c>
      <c r="J252" s="20">
        <f t="shared" si="55"/>
        <v>80.039999999999992</v>
      </c>
      <c r="K252" s="20" t="str">
        <f t="shared" si="56"/>
        <v>-</v>
      </c>
      <c r="L252" s="20" t="str">
        <f t="shared" si="57"/>
        <v>-</v>
      </c>
      <c r="M252" s="21" t="str">
        <f t="shared" si="58"/>
        <v>-</v>
      </c>
    </row>
    <row r="253" spans="1:13" s="17" customFormat="1" x14ac:dyDescent="0.25">
      <c r="A253" s="22"/>
      <c r="B253" s="14">
        <v>2</v>
      </c>
      <c r="C253" s="11">
        <v>4</v>
      </c>
      <c r="D253" s="11">
        <v>3</v>
      </c>
      <c r="E253" s="11">
        <v>12</v>
      </c>
      <c r="F253" s="12">
        <v>6.67</v>
      </c>
      <c r="G253" s="19" t="str">
        <f t="shared" si="52"/>
        <v>-</v>
      </c>
      <c r="H253" s="20" t="str">
        <f t="shared" si="53"/>
        <v>-</v>
      </c>
      <c r="I253" s="20" t="str">
        <f t="shared" si="54"/>
        <v>-</v>
      </c>
      <c r="J253" s="20">
        <f t="shared" si="55"/>
        <v>80.039999999999992</v>
      </c>
      <c r="K253" s="20" t="str">
        <f t="shared" si="56"/>
        <v>-</v>
      </c>
      <c r="L253" s="20" t="str">
        <f t="shared" si="57"/>
        <v>-</v>
      </c>
      <c r="M253" s="21" t="str">
        <f t="shared" si="58"/>
        <v>-</v>
      </c>
    </row>
    <row r="254" spans="1:13" s="17" customFormat="1" x14ac:dyDescent="0.25">
      <c r="A254" s="22"/>
      <c r="B254" s="14">
        <v>3</v>
      </c>
      <c r="C254" s="11">
        <v>4</v>
      </c>
      <c r="D254" s="11">
        <v>57</v>
      </c>
      <c r="E254" s="11">
        <v>6</v>
      </c>
      <c r="F254" s="12">
        <v>1.02</v>
      </c>
      <c r="G254" s="19">
        <f t="shared" si="52"/>
        <v>232.56</v>
      </c>
      <c r="H254" s="20" t="str">
        <f t="shared" si="53"/>
        <v>-</v>
      </c>
      <c r="I254" s="20" t="str">
        <f t="shared" si="54"/>
        <v>-</v>
      </c>
      <c r="J254" s="20" t="str">
        <f t="shared" si="55"/>
        <v>-</v>
      </c>
      <c r="K254" s="20" t="str">
        <f t="shared" si="56"/>
        <v>-</v>
      </c>
      <c r="L254" s="20" t="str">
        <f t="shared" si="57"/>
        <v>-</v>
      </c>
      <c r="M254" s="21" t="str">
        <f t="shared" si="58"/>
        <v>-</v>
      </c>
    </row>
    <row r="255" spans="1:13" s="17" customFormat="1" x14ac:dyDescent="0.25">
      <c r="A255" s="22"/>
      <c r="B255" s="14">
        <v>4</v>
      </c>
      <c r="C255" s="11">
        <v>4</v>
      </c>
      <c r="D255" s="11">
        <v>57</v>
      </c>
      <c r="E255" s="11">
        <v>6</v>
      </c>
      <c r="F255" s="12">
        <v>0.71</v>
      </c>
      <c r="G255" s="19">
        <f t="shared" si="52"/>
        <v>161.88</v>
      </c>
      <c r="H255" s="20" t="str">
        <f t="shared" si="53"/>
        <v>-</v>
      </c>
      <c r="I255" s="20" t="str">
        <f t="shared" si="54"/>
        <v>-</v>
      </c>
      <c r="J255" s="20" t="str">
        <f t="shared" si="55"/>
        <v>-</v>
      </c>
      <c r="K255" s="20" t="str">
        <f t="shared" si="56"/>
        <v>-</v>
      </c>
      <c r="L255" s="20" t="str">
        <f t="shared" si="57"/>
        <v>-</v>
      </c>
      <c r="M255" s="21" t="str">
        <f t="shared" si="58"/>
        <v>-</v>
      </c>
    </row>
    <row r="256" spans="1:13" s="17" customFormat="1" x14ac:dyDescent="0.25">
      <c r="A256" s="75" t="s">
        <v>67</v>
      </c>
      <c r="B256" s="14">
        <v>1</v>
      </c>
      <c r="C256" s="11">
        <v>1</v>
      </c>
      <c r="D256" s="11">
        <v>3</v>
      </c>
      <c r="E256" s="11">
        <v>14</v>
      </c>
      <c r="F256" s="12">
        <v>6.52</v>
      </c>
      <c r="G256" s="19" t="str">
        <f t="shared" si="52"/>
        <v>-</v>
      </c>
      <c r="H256" s="20" t="str">
        <f t="shared" si="53"/>
        <v>-</v>
      </c>
      <c r="I256" s="20" t="str">
        <f t="shared" si="54"/>
        <v>-</v>
      </c>
      <c r="J256" s="20" t="str">
        <f t="shared" si="55"/>
        <v>-</v>
      </c>
      <c r="K256" s="20">
        <f t="shared" si="56"/>
        <v>19.559999999999999</v>
      </c>
      <c r="L256" s="20" t="str">
        <f t="shared" si="57"/>
        <v>-</v>
      </c>
      <c r="M256" s="21" t="str">
        <f t="shared" si="58"/>
        <v>-</v>
      </c>
    </row>
    <row r="257" spans="1:13" s="17" customFormat="1" x14ac:dyDescent="0.25">
      <c r="A257" s="22"/>
      <c r="B257" s="14">
        <v>2</v>
      </c>
      <c r="C257" s="11">
        <v>1</v>
      </c>
      <c r="D257" s="11">
        <v>3</v>
      </c>
      <c r="E257" s="11">
        <v>14</v>
      </c>
      <c r="F257" s="12">
        <v>6.79</v>
      </c>
      <c r="G257" s="19" t="str">
        <f t="shared" si="52"/>
        <v>-</v>
      </c>
      <c r="H257" s="20" t="str">
        <f t="shared" si="53"/>
        <v>-</v>
      </c>
      <c r="I257" s="20" t="str">
        <f t="shared" si="54"/>
        <v>-</v>
      </c>
      <c r="J257" s="20" t="str">
        <f t="shared" si="55"/>
        <v>-</v>
      </c>
      <c r="K257" s="20">
        <f t="shared" si="56"/>
        <v>20.37</v>
      </c>
      <c r="L257" s="20" t="str">
        <f t="shared" si="57"/>
        <v>-</v>
      </c>
      <c r="M257" s="21" t="str">
        <f t="shared" si="58"/>
        <v>-</v>
      </c>
    </row>
    <row r="258" spans="1:13" s="17" customFormat="1" x14ac:dyDescent="0.25">
      <c r="A258" s="22"/>
      <c r="B258" s="14">
        <v>3</v>
      </c>
      <c r="C258" s="11">
        <v>1</v>
      </c>
      <c r="D258" s="11">
        <v>45</v>
      </c>
      <c r="E258" s="11">
        <v>6</v>
      </c>
      <c r="F258" s="12">
        <v>1.22</v>
      </c>
      <c r="G258" s="19">
        <f t="shared" si="52"/>
        <v>54.9</v>
      </c>
      <c r="H258" s="20" t="str">
        <f t="shared" si="53"/>
        <v>-</v>
      </c>
      <c r="I258" s="20" t="str">
        <f t="shared" si="54"/>
        <v>-</v>
      </c>
      <c r="J258" s="20" t="str">
        <f t="shared" si="55"/>
        <v>-</v>
      </c>
      <c r="K258" s="20" t="str">
        <f t="shared" si="56"/>
        <v>-</v>
      </c>
      <c r="L258" s="20" t="str">
        <f t="shared" si="57"/>
        <v>-</v>
      </c>
      <c r="M258" s="21" t="str">
        <f t="shared" si="58"/>
        <v>-</v>
      </c>
    </row>
    <row r="259" spans="1:13" s="17" customFormat="1" x14ac:dyDescent="0.25">
      <c r="A259" s="22"/>
      <c r="B259" s="14">
        <v>4</v>
      </c>
      <c r="C259" s="11">
        <v>1</v>
      </c>
      <c r="D259" s="11">
        <v>45</v>
      </c>
      <c r="E259" s="11">
        <v>6</v>
      </c>
      <c r="F259" s="12">
        <v>0.91</v>
      </c>
      <c r="G259" s="19">
        <f t="shared" si="52"/>
        <v>40.950000000000003</v>
      </c>
      <c r="H259" s="20" t="str">
        <f t="shared" si="53"/>
        <v>-</v>
      </c>
      <c r="I259" s="20" t="str">
        <f t="shared" si="54"/>
        <v>-</v>
      </c>
      <c r="J259" s="20" t="str">
        <f t="shared" si="55"/>
        <v>-</v>
      </c>
      <c r="K259" s="20" t="str">
        <f t="shared" si="56"/>
        <v>-</v>
      </c>
      <c r="L259" s="20" t="str">
        <f t="shared" si="57"/>
        <v>-</v>
      </c>
      <c r="M259" s="21" t="str">
        <f t="shared" si="58"/>
        <v>-</v>
      </c>
    </row>
    <row r="260" spans="1:13" s="17" customFormat="1" x14ac:dyDescent="0.25">
      <c r="A260" s="22"/>
      <c r="B260" s="14">
        <v>5</v>
      </c>
      <c r="C260" s="11">
        <v>1</v>
      </c>
      <c r="D260" s="11">
        <v>3</v>
      </c>
      <c r="E260" s="11">
        <v>12</v>
      </c>
      <c r="F260" s="12">
        <v>4.75</v>
      </c>
      <c r="G260" s="19" t="str">
        <f t="shared" si="52"/>
        <v>-</v>
      </c>
      <c r="H260" s="20" t="str">
        <f t="shared" si="53"/>
        <v>-</v>
      </c>
      <c r="I260" s="20" t="str">
        <f t="shared" si="54"/>
        <v>-</v>
      </c>
      <c r="J260" s="20">
        <f t="shared" si="55"/>
        <v>14.25</v>
      </c>
      <c r="K260" s="20" t="str">
        <f t="shared" si="56"/>
        <v>-</v>
      </c>
      <c r="L260" s="20" t="str">
        <f t="shared" si="57"/>
        <v>-</v>
      </c>
      <c r="M260" s="21" t="str">
        <f t="shared" si="58"/>
        <v>-</v>
      </c>
    </row>
    <row r="261" spans="1:13" s="17" customFormat="1" x14ac:dyDescent="0.25">
      <c r="A261" s="22"/>
      <c r="B261" s="14">
        <v>6</v>
      </c>
      <c r="C261" s="11">
        <v>1</v>
      </c>
      <c r="D261" s="11">
        <v>3</v>
      </c>
      <c r="E261" s="11">
        <v>12</v>
      </c>
      <c r="F261" s="12">
        <v>5.0599999999999996</v>
      </c>
      <c r="G261" s="19" t="str">
        <f t="shared" si="52"/>
        <v>-</v>
      </c>
      <c r="H261" s="20" t="str">
        <f t="shared" si="53"/>
        <v>-</v>
      </c>
      <c r="I261" s="20" t="str">
        <f t="shared" si="54"/>
        <v>-</v>
      </c>
      <c r="J261" s="20">
        <f t="shared" si="55"/>
        <v>15.18</v>
      </c>
      <c r="K261" s="20" t="str">
        <f t="shared" si="56"/>
        <v>-</v>
      </c>
      <c r="L261" s="20" t="str">
        <f t="shared" si="57"/>
        <v>-</v>
      </c>
      <c r="M261" s="21" t="str">
        <f t="shared" si="58"/>
        <v>-</v>
      </c>
    </row>
    <row r="262" spans="1:13" s="17" customFormat="1" x14ac:dyDescent="0.25">
      <c r="A262" s="22"/>
      <c r="B262" s="14">
        <v>7</v>
      </c>
      <c r="C262" s="11">
        <v>1</v>
      </c>
      <c r="D262" s="11">
        <v>7</v>
      </c>
      <c r="E262" s="11">
        <v>6</v>
      </c>
      <c r="F262" s="12">
        <v>1.22</v>
      </c>
      <c r="G262" s="19">
        <f t="shared" si="52"/>
        <v>8.5399999999999991</v>
      </c>
      <c r="H262" s="20" t="str">
        <f t="shared" si="53"/>
        <v>-</v>
      </c>
      <c r="I262" s="20" t="str">
        <f t="shared" si="54"/>
        <v>-</v>
      </c>
      <c r="J262" s="20" t="str">
        <f t="shared" si="55"/>
        <v>-</v>
      </c>
      <c r="K262" s="20" t="str">
        <f t="shared" si="56"/>
        <v>-</v>
      </c>
      <c r="L262" s="20" t="str">
        <f t="shared" si="57"/>
        <v>-</v>
      </c>
      <c r="M262" s="21" t="str">
        <f t="shared" si="58"/>
        <v>-</v>
      </c>
    </row>
    <row r="263" spans="1:13" s="17" customFormat="1" x14ac:dyDescent="0.25">
      <c r="A263" s="22"/>
      <c r="B263" s="14">
        <v>8</v>
      </c>
      <c r="C263" s="11">
        <v>1</v>
      </c>
      <c r="D263" s="11">
        <v>7</v>
      </c>
      <c r="E263" s="11">
        <v>6</v>
      </c>
      <c r="F263" s="12">
        <v>0.91</v>
      </c>
      <c r="G263" s="19">
        <f t="shared" si="52"/>
        <v>6.37</v>
      </c>
      <c r="H263" s="20" t="str">
        <f t="shared" si="53"/>
        <v>-</v>
      </c>
      <c r="I263" s="20" t="str">
        <f t="shared" si="54"/>
        <v>-</v>
      </c>
      <c r="J263" s="20" t="str">
        <f t="shared" si="55"/>
        <v>-</v>
      </c>
      <c r="K263" s="20" t="str">
        <f t="shared" si="56"/>
        <v>-</v>
      </c>
      <c r="L263" s="20" t="str">
        <f t="shared" si="57"/>
        <v>-</v>
      </c>
      <c r="M263" s="21" t="str">
        <f t="shared" si="58"/>
        <v>-</v>
      </c>
    </row>
    <row r="264" spans="1:13" s="17" customFormat="1" x14ac:dyDescent="0.25">
      <c r="A264" s="22"/>
      <c r="B264" s="14">
        <v>9</v>
      </c>
      <c r="C264" s="11">
        <v>1</v>
      </c>
      <c r="D264" s="11">
        <v>30</v>
      </c>
      <c r="E264" s="11">
        <v>8</v>
      </c>
      <c r="F264" s="12">
        <v>1.26</v>
      </c>
      <c r="G264" s="19" t="str">
        <f t="shared" si="52"/>
        <v>-</v>
      </c>
      <c r="H264" s="20">
        <f t="shared" si="53"/>
        <v>37.799999999999997</v>
      </c>
      <c r="I264" s="20" t="str">
        <f t="shared" si="54"/>
        <v>-</v>
      </c>
      <c r="J264" s="20" t="str">
        <f t="shared" si="55"/>
        <v>-</v>
      </c>
      <c r="K264" s="20" t="str">
        <f t="shared" si="56"/>
        <v>-</v>
      </c>
      <c r="L264" s="20" t="str">
        <f t="shared" si="57"/>
        <v>-</v>
      </c>
      <c r="M264" s="21" t="str">
        <f t="shared" si="58"/>
        <v>-</v>
      </c>
    </row>
    <row r="265" spans="1:13" s="17" customFormat="1" x14ac:dyDescent="0.25">
      <c r="A265" s="22"/>
      <c r="B265" s="14">
        <v>10</v>
      </c>
      <c r="C265" s="11">
        <v>1</v>
      </c>
      <c r="D265" s="11">
        <v>30</v>
      </c>
      <c r="E265" s="11">
        <v>8</v>
      </c>
      <c r="F265" s="12">
        <v>0.95</v>
      </c>
      <c r="G265" s="19" t="str">
        <f t="shared" si="52"/>
        <v>-</v>
      </c>
      <c r="H265" s="20">
        <f t="shared" si="53"/>
        <v>28.5</v>
      </c>
      <c r="I265" s="20" t="str">
        <f t="shared" si="54"/>
        <v>-</v>
      </c>
      <c r="J265" s="20" t="str">
        <f t="shared" si="55"/>
        <v>-</v>
      </c>
      <c r="K265" s="20" t="str">
        <f t="shared" si="56"/>
        <v>-</v>
      </c>
      <c r="L265" s="20" t="str">
        <f t="shared" si="57"/>
        <v>-</v>
      </c>
      <c r="M265" s="21" t="str">
        <f t="shared" si="58"/>
        <v>-</v>
      </c>
    </row>
    <row r="266" spans="1:13" s="17" customFormat="1" x14ac:dyDescent="0.25">
      <c r="A266" s="22"/>
      <c r="B266" s="14">
        <v>11</v>
      </c>
      <c r="C266" s="11">
        <v>1</v>
      </c>
      <c r="D266" s="11">
        <v>3</v>
      </c>
      <c r="E266" s="11">
        <v>14</v>
      </c>
      <c r="F266" s="12">
        <v>6.52</v>
      </c>
      <c r="G266" s="19" t="str">
        <f t="shared" si="52"/>
        <v>-</v>
      </c>
      <c r="H266" s="20" t="str">
        <f t="shared" si="53"/>
        <v>-</v>
      </c>
      <c r="I266" s="20" t="str">
        <f t="shared" si="54"/>
        <v>-</v>
      </c>
      <c r="J266" s="20" t="str">
        <f t="shared" si="55"/>
        <v>-</v>
      </c>
      <c r="K266" s="20">
        <f t="shared" si="56"/>
        <v>19.559999999999999</v>
      </c>
      <c r="L266" s="20" t="str">
        <f t="shared" si="57"/>
        <v>-</v>
      </c>
      <c r="M266" s="21" t="str">
        <f t="shared" si="58"/>
        <v>-</v>
      </c>
    </row>
    <row r="267" spans="1:13" s="17" customFormat="1" x14ac:dyDescent="0.25">
      <c r="A267" s="22"/>
      <c r="B267" s="14">
        <v>12</v>
      </c>
      <c r="C267" s="11">
        <v>1</v>
      </c>
      <c r="D267" s="11">
        <v>3</v>
      </c>
      <c r="E267" s="11">
        <v>12</v>
      </c>
      <c r="F267" s="12">
        <v>6.58</v>
      </c>
      <c r="G267" s="19" t="str">
        <f t="shared" si="52"/>
        <v>-</v>
      </c>
      <c r="H267" s="20" t="str">
        <f t="shared" si="53"/>
        <v>-</v>
      </c>
      <c r="I267" s="20" t="str">
        <f t="shared" si="54"/>
        <v>-</v>
      </c>
      <c r="J267" s="20">
        <f t="shared" si="55"/>
        <v>19.740000000000002</v>
      </c>
      <c r="K267" s="20" t="str">
        <f t="shared" si="56"/>
        <v>-</v>
      </c>
      <c r="L267" s="20" t="str">
        <f t="shared" si="57"/>
        <v>-</v>
      </c>
      <c r="M267" s="21" t="str">
        <f t="shared" si="58"/>
        <v>-</v>
      </c>
    </row>
    <row r="268" spans="1:13" s="17" customFormat="1" x14ac:dyDescent="0.25">
      <c r="A268" s="22"/>
      <c r="B268" s="14">
        <v>13</v>
      </c>
      <c r="C268" s="11">
        <v>1</v>
      </c>
      <c r="D268" s="11">
        <v>49</v>
      </c>
      <c r="E268" s="11">
        <v>6</v>
      </c>
      <c r="F268" s="12">
        <v>1.22</v>
      </c>
      <c r="G268" s="19">
        <f t="shared" si="52"/>
        <v>59.78</v>
      </c>
      <c r="H268" s="20" t="str">
        <f t="shared" si="53"/>
        <v>-</v>
      </c>
      <c r="I268" s="20" t="str">
        <f t="shared" si="54"/>
        <v>-</v>
      </c>
      <c r="J268" s="20" t="str">
        <f t="shared" si="55"/>
        <v>-</v>
      </c>
      <c r="K268" s="20" t="str">
        <f t="shared" si="56"/>
        <v>-</v>
      </c>
      <c r="L268" s="20" t="str">
        <f t="shared" si="57"/>
        <v>-</v>
      </c>
      <c r="M268" s="21" t="str">
        <f t="shared" si="58"/>
        <v>-</v>
      </c>
    </row>
    <row r="269" spans="1:13" s="17" customFormat="1" x14ac:dyDescent="0.25">
      <c r="A269" s="22"/>
      <c r="B269" s="14">
        <v>14</v>
      </c>
      <c r="C269" s="11">
        <v>1</v>
      </c>
      <c r="D269" s="11">
        <v>49</v>
      </c>
      <c r="E269" s="11">
        <v>6</v>
      </c>
      <c r="F269" s="12">
        <v>0.91</v>
      </c>
      <c r="G269" s="19">
        <f t="shared" si="52"/>
        <v>44.59</v>
      </c>
      <c r="H269" s="20" t="str">
        <f t="shared" si="53"/>
        <v>-</v>
      </c>
      <c r="I269" s="20" t="str">
        <f t="shared" si="54"/>
        <v>-</v>
      </c>
      <c r="J269" s="20" t="str">
        <f t="shared" si="55"/>
        <v>-</v>
      </c>
      <c r="K269" s="20" t="str">
        <f t="shared" si="56"/>
        <v>-</v>
      </c>
      <c r="L269" s="20" t="str">
        <f t="shared" si="57"/>
        <v>-</v>
      </c>
      <c r="M269" s="21" t="str">
        <f t="shared" si="58"/>
        <v>-</v>
      </c>
    </row>
    <row r="270" spans="1:13" s="17" customFormat="1" x14ac:dyDescent="0.25">
      <c r="A270" s="75" t="s">
        <v>68</v>
      </c>
      <c r="B270" s="14"/>
      <c r="C270" s="11"/>
      <c r="D270" s="11"/>
      <c r="E270" s="11"/>
      <c r="F270" s="12"/>
      <c r="G270" s="19" t="str">
        <f t="shared" si="52"/>
        <v>-</v>
      </c>
      <c r="H270" s="20" t="str">
        <f t="shared" si="53"/>
        <v>-</v>
      </c>
      <c r="I270" s="20" t="str">
        <f t="shared" si="54"/>
        <v>-</v>
      </c>
      <c r="J270" s="20" t="str">
        <f t="shared" si="55"/>
        <v>-</v>
      </c>
      <c r="K270" s="20" t="str">
        <f t="shared" si="56"/>
        <v>-</v>
      </c>
      <c r="L270" s="20" t="str">
        <f t="shared" si="57"/>
        <v>-</v>
      </c>
      <c r="M270" s="21" t="str">
        <f t="shared" si="58"/>
        <v>-</v>
      </c>
    </row>
    <row r="271" spans="1:13" s="17" customFormat="1" x14ac:dyDescent="0.25">
      <c r="A271" s="22"/>
      <c r="B271" s="14">
        <v>1</v>
      </c>
      <c r="C271" s="11">
        <v>1</v>
      </c>
      <c r="D271" s="11">
        <v>3</v>
      </c>
      <c r="E271" s="11">
        <v>14</v>
      </c>
      <c r="F271" s="12">
        <v>6.52</v>
      </c>
      <c r="G271" s="19" t="str">
        <f t="shared" si="52"/>
        <v>-</v>
      </c>
      <c r="H271" s="20" t="str">
        <f t="shared" si="53"/>
        <v>-</v>
      </c>
      <c r="I271" s="20" t="str">
        <f t="shared" si="54"/>
        <v>-</v>
      </c>
      <c r="J271" s="20" t="str">
        <f t="shared" si="55"/>
        <v>-</v>
      </c>
      <c r="K271" s="20">
        <f t="shared" si="56"/>
        <v>19.559999999999999</v>
      </c>
      <c r="L271" s="20" t="str">
        <f t="shared" si="57"/>
        <v>-</v>
      </c>
      <c r="M271" s="21" t="str">
        <f t="shared" si="58"/>
        <v>-</v>
      </c>
    </row>
    <row r="272" spans="1:13" s="17" customFormat="1" x14ac:dyDescent="0.25">
      <c r="A272" s="22"/>
      <c r="B272" s="14">
        <v>2</v>
      </c>
      <c r="C272" s="11">
        <v>1</v>
      </c>
      <c r="D272" s="11">
        <v>3</v>
      </c>
      <c r="E272" s="11">
        <v>14</v>
      </c>
      <c r="F272" s="12">
        <v>6.79</v>
      </c>
      <c r="G272" s="19" t="str">
        <f t="shared" si="52"/>
        <v>-</v>
      </c>
      <c r="H272" s="20" t="str">
        <f t="shared" si="53"/>
        <v>-</v>
      </c>
      <c r="I272" s="20" t="str">
        <f t="shared" si="54"/>
        <v>-</v>
      </c>
      <c r="J272" s="20" t="str">
        <f t="shared" si="55"/>
        <v>-</v>
      </c>
      <c r="K272" s="20">
        <f t="shared" si="56"/>
        <v>20.37</v>
      </c>
      <c r="L272" s="20" t="str">
        <f t="shared" si="57"/>
        <v>-</v>
      </c>
      <c r="M272" s="21" t="str">
        <f t="shared" si="58"/>
        <v>-</v>
      </c>
    </row>
    <row r="273" spans="1:13" s="17" customFormat="1" x14ac:dyDescent="0.25">
      <c r="A273" s="22"/>
      <c r="B273" s="14">
        <v>3</v>
      </c>
      <c r="C273" s="11">
        <v>1</v>
      </c>
      <c r="D273" s="11">
        <v>45</v>
      </c>
      <c r="E273" s="11">
        <v>6</v>
      </c>
      <c r="F273" s="12">
        <v>1.22</v>
      </c>
      <c r="G273" s="19">
        <f t="shared" si="52"/>
        <v>54.9</v>
      </c>
      <c r="H273" s="20" t="str">
        <f t="shared" si="53"/>
        <v>-</v>
      </c>
      <c r="I273" s="20" t="str">
        <f t="shared" si="54"/>
        <v>-</v>
      </c>
      <c r="J273" s="20" t="str">
        <f t="shared" si="55"/>
        <v>-</v>
      </c>
      <c r="K273" s="20" t="str">
        <f t="shared" si="56"/>
        <v>-</v>
      </c>
      <c r="L273" s="20" t="str">
        <f t="shared" si="57"/>
        <v>-</v>
      </c>
      <c r="M273" s="21" t="str">
        <f t="shared" si="58"/>
        <v>-</v>
      </c>
    </row>
    <row r="274" spans="1:13" s="17" customFormat="1" x14ac:dyDescent="0.25">
      <c r="A274" s="22"/>
      <c r="B274" s="14">
        <v>4</v>
      </c>
      <c r="C274" s="11">
        <v>1</v>
      </c>
      <c r="D274" s="11">
        <v>45</v>
      </c>
      <c r="E274" s="11">
        <v>6</v>
      </c>
      <c r="F274" s="12">
        <v>0.91</v>
      </c>
      <c r="G274" s="19">
        <f t="shared" si="52"/>
        <v>40.950000000000003</v>
      </c>
      <c r="H274" s="20" t="str">
        <f t="shared" si="53"/>
        <v>-</v>
      </c>
      <c r="I274" s="20" t="str">
        <f t="shared" si="54"/>
        <v>-</v>
      </c>
      <c r="J274" s="20" t="str">
        <f t="shared" si="55"/>
        <v>-</v>
      </c>
      <c r="K274" s="20" t="str">
        <f t="shared" si="56"/>
        <v>-</v>
      </c>
      <c r="L274" s="20" t="str">
        <f t="shared" si="57"/>
        <v>-</v>
      </c>
      <c r="M274" s="21" t="str">
        <f t="shared" si="58"/>
        <v>-</v>
      </c>
    </row>
    <row r="275" spans="1:13" s="17" customFormat="1" x14ac:dyDescent="0.25">
      <c r="A275" s="22"/>
      <c r="B275" s="14">
        <v>5</v>
      </c>
      <c r="C275" s="11">
        <v>1</v>
      </c>
      <c r="D275" s="11">
        <v>3</v>
      </c>
      <c r="E275" s="11">
        <v>12</v>
      </c>
      <c r="F275" s="12">
        <v>4.75</v>
      </c>
      <c r="G275" s="19" t="str">
        <f t="shared" si="52"/>
        <v>-</v>
      </c>
      <c r="H275" s="20" t="str">
        <f t="shared" si="53"/>
        <v>-</v>
      </c>
      <c r="I275" s="20" t="str">
        <f t="shared" si="54"/>
        <v>-</v>
      </c>
      <c r="J275" s="20">
        <f t="shared" si="55"/>
        <v>14.25</v>
      </c>
      <c r="K275" s="20" t="str">
        <f t="shared" si="56"/>
        <v>-</v>
      </c>
      <c r="L275" s="20" t="str">
        <f t="shared" si="57"/>
        <v>-</v>
      </c>
      <c r="M275" s="21" t="str">
        <f t="shared" si="58"/>
        <v>-</v>
      </c>
    </row>
    <row r="276" spans="1:13" s="17" customFormat="1" x14ac:dyDescent="0.25">
      <c r="A276" s="22"/>
      <c r="B276" s="14">
        <v>6</v>
      </c>
      <c r="C276" s="11">
        <v>1</v>
      </c>
      <c r="D276" s="11">
        <v>3</v>
      </c>
      <c r="E276" s="11">
        <v>12</v>
      </c>
      <c r="F276" s="12">
        <v>5.0599999999999996</v>
      </c>
      <c r="G276" s="19" t="str">
        <f t="shared" si="52"/>
        <v>-</v>
      </c>
      <c r="H276" s="20" t="str">
        <f t="shared" si="53"/>
        <v>-</v>
      </c>
      <c r="I276" s="20" t="str">
        <f t="shared" si="54"/>
        <v>-</v>
      </c>
      <c r="J276" s="20">
        <f t="shared" si="55"/>
        <v>15.18</v>
      </c>
      <c r="K276" s="20" t="str">
        <f t="shared" si="56"/>
        <v>-</v>
      </c>
      <c r="L276" s="20" t="str">
        <f t="shared" si="57"/>
        <v>-</v>
      </c>
      <c r="M276" s="21" t="str">
        <f t="shared" si="58"/>
        <v>-</v>
      </c>
    </row>
    <row r="277" spans="1:13" s="17" customFormat="1" x14ac:dyDescent="0.25">
      <c r="A277" s="22"/>
      <c r="B277" s="14">
        <v>7</v>
      </c>
      <c r="C277" s="11">
        <v>1</v>
      </c>
      <c r="D277" s="11">
        <v>7</v>
      </c>
      <c r="E277" s="11">
        <v>6</v>
      </c>
      <c r="F277" s="12">
        <v>1.22</v>
      </c>
      <c r="G277" s="19">
        <f t="shared" si="52"/>
        <v>8.5399999999999991</v>
      </c>
      <c r="H277" s="20" t="str">
        <f t="shared" si="53"/>
        <v>-</v>
      </c>
      <c r="I277" s="20" t="str">
        <f t="shared" si="54"/>
        <v>-</v>
      </c>
      <c r="J277" s="20" t="str">
        <f t="shared" si="55"/>
        <v>-</v>
      </c>
      <c r="K277" s="20" t="str">
        <f t="shared" si="56"/>
        <v>-</v>
      </c>
      <c r="L277" s="20" t="str">
        <f t="shared" si="57"/>
        <v>-</v>
      </c>
      <c r="M277" s="21" t="str">
        <f t="shared" si="58"/>
        <v>-</v>
      </c>
    </row>
    <row r="278" spans="1:13" s="17" customFormat="1" x14ac:dyDescent="0.25">
      <c r="A278" s="22"/>
      <c r="B278" s="14">
        <v>8</v>
      </c>
      <c r="C278" s="11">
        <v>1</v>
      </c>
      <c r="D278" s="11">
        <v>7</v>
      </c>
      <c r="E278" s="11">
        <v>6</v>
      </c>
      <c r="F278" s="12">
        <v>0.91</v>
      </c>
      <c r="G278" s="19">
        <f t="shared" si="52"/>
        <v>6.37</v>
      </c>
      <c r="H278" s="20" t="str">
        <f t="shared" si="53"/>
        <v>-</v>
      </c>
      <c r="I278" s="20" t="str">
        <f t="shared" si="54"/>
        <v>-</v>
      </c>
      <c r="J278" s="20" t="str">
        <f t="shared" si="55"/>
        <v>-</v>
      </c>
      <c r="K278" s="20" t="str">
        <f t="shared" si="56"/>
        <v>-</v>
      </c>
      <c r="L278" s="20" t="str">
        <f t="shared" si="57"/>
        <v>-</v>
      </c>
      <c r="M278" s="21" t="str">
        <f t="shared" si="58"/>
        <v>-</v>
      </c>
    </row>
    <row r="279" spans="1:13" s="17" customFormat="1" x14ac:dyDescent="0.25">
      <c r="A279" s="22"/>
      <c r="B279" s="14">
        <v>9</v>
      </c>
      <c r="C279" s="11">
        <v>1</v>
      </c>
      <c r="D279" s="11">
        <v>30</v>
      </c>
      <c r="E279" s="11">
        <v>8</v>
      </c>
      <c r="F279" s="12">
        <v>1.26</v>
      </c>
      <c r="G279" s="19" t="str">
        <f t="shared" si="52"/>
        <v>-</v>
      </c>
      <c r="H279" s="20">
        <f t="shared" si="53"/>
        <v>37.799999999999997</v>
      </c>
      <c r="I279" s="20" t="str">
        <f t="shared" si="54"/>
        <v>-</v>
      </c>
      <c r="J279" s="20" t="str">
        <f t="shared" si="55"/>
        <v>-</v>
      </c>
      <c r="K279" s="20" t="str">
        <f t="shared" si="56"/>
        <v>-</v>
      </c>
      <c r="L279" s="20" t="str">
        <f t="shared" si="57"/>
        <v>-</v>
      </c>
      <c r="M279" s="21" t="str">
        <f t="shared" si="58"/>
        <v>-</v>
      </c>
    </row>
    <row r="280" spans="1:13" s="17" customFormat="1" x14ac:dyDescent="0.25">
      <c r="A280" s="22"/>
      <c r="B280" s="14">
        <v>10</v>
      </c>
      <c r="C280" s="11">
        <v>1</v>
      </c>
      <c r="D280" s="11">
        <v>30</v>
      </c>
      <c r="E280" s="11">
        <v>8</v>
      </c>
      <c r="F280" s="12">
        <v>0.95</v>
      </c>
      <c r="G280" s="19" t="str">
        <f t="shared" si="52"/>
        <v>-</v>
      </c>
      <c r="H280" s="20">
        <f t="shared" si="53"/>
        <v>28.5</v>
      </c>
      <c r="I280" s="20" t="str">
        <f t="shared" si="54"/>
        <v>-</v>
      </c>
      <c r="J280" s="20" t="str">
        <f t="shared" si="55"/>
        <v>-</v>
      </c>
      <c r="K280" s="20" t="str">
        <f t="shared" si="56"/>
        <v>-</v>
      </c>
      <c r="L280" s="20" t="str">
        <f t="shared" si="57"/>
        <v>-</v>
      </c>
      <c r="M280" s="21" t="str">
        <f t="shared" si="58"/>
        <v>-</v>
      </c>
    </row>
    <row r="281" spans="1:13" s="17" customFormat="1" x14ac:dyDescent="0.25">
      <c r="A281" s="22"/>
      <c r="B281" s="14">
        <v>11</v>
      </c>
      <c r="C281" s="11">
        <v>2</v>
      </c>
      <c r="D281" s="11">
        <v>3</v>
      </c>
      <c r="E281" s="11">
        <v>14</v>
      </c>
      <c r="F281" s="12">
        <v>6.52</v>
      </c>
      <c r="G281" s="19" t="str">
        <f t="shared" si="52"/>
        <v>-</v>
      </c>
      <c r="H281" s="20" t="str">
        <f t="shared" si="53"/>
        <v>-</v>
      </c>
      <c r="I281" s="20" t="str">
        <f t="shared" si="54"/>
        <v>-</v>
      </c>
      <c r="J281" s="20" t="str">
        <f t="shared" si="55"/>
        <v>-</v>
      </c>
      <c r="K281" s="20">
        <f t="shared" si="56"/>
        <v>39.119999999999997</v>
      </c>
      <c r="L281" s="20" t="str">
        <f t="shared" si="57"/>
        <v>-</v>
      </c>
      <c r="M281" s="21" t="str">
        <f t="shared" si="58"/>
        <v>-</v>
      </c>
    </row>
    <row r="282" spans="1:13" s="17" customFormat="1" x14ac:dyDescent="0.25">
      <c r="A282" s="22"/>
      <c r="B282" s="14">
        <v>12</v>
      </c>
      <c r="C282" s="11">
        <v>2</v>
      </c>
      <c r="D282" s="11">
        <v>3</v>
      </c>
      <c r="E282" s="11">
        <v>12</v>
      </c>
      <c r="F282" s="12">
        <v>6.58</v>
      </c>
      <c r="G282" s="19" t="str">
        <f t="shared" si="52"/>
        <v>-</v>
      </c>
      <c r="H282" s="20" t="str">
        <f t="shared" si="53"/>
        <v>-</v>
      </c>
      <c r="I282" s="20" t="str">
        <f t="shared" si="54"/>
        <v>-</v>
      </c>
      <c r="J282" s="20">
        <f t="shared" si="55"/>
        <v>39.480000000000004</v>
      </c>
      <c r="K282" s="20" t="str">
        <f t="shared" si="56"/>
        <v>-</v>
      </c>
      <c r="L282" s="20" t="str">
        <f t="shared" si="57"/>
        <v>-</v>
      </c>
      <c r="M282" s="21" t="str">
        <f t="shared" si="58"/>
        <v>-</v>
      </c>
    </row>
    <row r="283" spans="1:13" s="17" customFormat="1" x14ac:dyDescent="0.25">
      <c r="A283" s="22"/>
      <c r="B283" s="14">
        <v>13</v>
      </c>
      <c r="C283" s="11">
        <v>2</v>
      </c>
      <c r="D283" s="11">
        <v>49</v>
      </c>
      <c r="E283" s="11">
        <v>6</v>
      </c>
      <c r="F283" s="12">
        <v>1.22</v>
      </c>
      <c r="G283" s="19">
        <f t="shared" si="52"/>
        <v>119.56</v>
      </c>
      <c r="H283" s="20" t="str">
        <f t="shared" si="53"/>
        <v>-</v>
      </c>
      <c r="I283" s="20" t="str">
        <f t="shared" si="54"/>
        <v>-</v>
      </c>
      <c r="J283" s="20" t="str">
        <f t="shared" si="55"/>
        <v>-</v>
      </c>
      <c r="K283" s="20" t="str">
        <f t="shared" si="56"/>
        <v>-</v>
      </c>
      <c r="L283" s="20" t="str">
        <f t="shared" si="57"/>
        <v>-</v>
      </c>
      <c r="M283" s="21" t="str">
        <f t="shared" si="58"/>
        <v>-</v>
      </c>
    </row>
    <row r="284" spans="1:13" s="17" customFormat="1" x14ac:dyDescent="0.25">
      <c r="A284" s="22"/>
      <c r="B284" s="14">
        <v>14</v>
      </c>
      <c r="C284" s="11">
        <v>2</v>
      </c>
      <c r="D284" s="11">
        <v>49</v>
      </c>
      <c r="E284" s="11">
        <v>6</v>
      </c>
      <c r="F284" s="12">
        <v>0.91</v>
      </c>
      <c r="G284" s="19">
        <f t="shared" si="52"/>
        <v>89.18</v>
      </c>
      <c r="H284" s="20" t="str">
        <f t="shared" si="53"/>
        <v>-</v>
      </c>
      <c r="I284" s="20" t="str">
        <f t="shared" si="54"/>
        <v>-</v>
      </c>
      <c r="J284" s="20" t="str">
        <f t="shared" si="55"/>
        <v>-</v>
      </c>
      <c r="K284" s="20" t="str">
        <f t="shared" si="56"/>
        <v>-</v>
      </c>
      <c r="L284" s="20" t="str">
        <f t="shared" si="57"/>
        <v>-</v>
      </c>
      <c r="M284" s="21" t="str">
        <f t="shared" si="58"/>
        <v>-</v>
      </c>
    </row>
    <row r="285" spans="1:13" s="17" customFormat="1" x14ac:dyDescent="0.25">
      <c r="A285" s="75" t="s">
        <v>69</v>
      </c>
      <c r="B285" s="14"/>
      <c r="C285" s="11"/>
      <c r="D285" s="11"/>
      <c r="E285" s="11"/>
      <c r="F285" s="12"/>
      <c r="G285" s="19" t="str">
        <f t="shared" si="52"/>
        <v>-</v>
      </c>
      <c r="H285" s="20" t="str">
        <f t="shared" si="53"/>
        <v>-</v>
      </c>
      <c r="I285" s="20" t="str">
        <f t="shared" si="54"/>
        <v>-</v>
      </c>
      <c r="J285" s="20" t="str">
        <f t="shared" si="55"/>
        <v>-</v>
      </c>
      <c r="K285" s="20" t="str">
        <f t="shared" si="56"/>
        <v>-</v>
      </c>
      <c r="L285" s="20" t="str">
        <f t="shared" si="57"/>
        <v>-</v>
      </c>
      <c r="M285" s="21" t="str">
        <f t="shared" si="58"/>
        <v>-</v>
      </c>
    </row>
    <row r="286" spans="1:13" s="17" customFormat="1" x14ac:dyDescent="0.25">
      <c r="A286" s="22"/>
      <c r="B286" s="14">
        <v>5</v>
      </c>
      <c r="C286" s="11">
        <v>1</v>
      </c>
      <c r="D286" s="11">
        <v>3</v>
      </c>
      <c r="E286" s="11">
        <v>12</v>
      </c>
      <c r="F286" s="12">
        <v>4.75</v>
      </c>
      <c r="G286" s="19" t="str">
        <f t="shared" si="52"/>
        <v>-</v>
      </c>
      <c r="H286" s="20" t="str">
        <f t="shared" si="53"/>
        <v>-</v>
      </c>
      <c r="I286" s="20" t="str">
        <f t="shared" si="54"/>
        <v>-</v>
      </c>
      <c r="J286" s="20">
        <f t="shared" si="55"/>
        <v>14.25</v>
      </c>
      <c r="K286" s="20" t="str">
        <f t="shared" si="56"/>
        <v>-</v>
      </c>
      <c r="L286" s="20" t="str">
        <f t="shared" si="57"/>
        <v>-</v>
      </c>
      <c r="M286" s="21" t="str">
        <f t="shared" si="58"/>
        <v>-</v>
      </c>
    </row>
    <row r="287" spans="1:13" s="17" customFormat="1" x14ac:dyDescent="0.25">
      <c r="A287" s="22"/>
      <c r="B287" s="14">
        <v>6</v>
      </c>
      <c r="C287" s="11">
        <v>1</v>
      </c>
      <c r="D287" s="11">
        <v>3</v>
      </c>
      <c r="E287" s="11">
        <v>12</v>
      </c>
      <c r="F287" s="12">
        <v>5.0599999999999996</v>
      </c>
      <c r="G287" s="19" t="str">
        <f t="shared" si="52"/>
        <v>-</v>
      </c>
      <c r="H287" s="20" t="str">
        <f t="shared" si="53"/>
        <v>-</v>
      </c>
      <c r="I287" s="20" t="str">
        <f t="shared" si="54"/>
        <v>-</v>
      </c>
      <c r="J287" s="20">
        <f t="shared" si="55"/>
        <v>15.18</v>
      </c>
      <c r="K287" s="20" t="str">
        <f t="shared" si="56"/>
        <v>-</v>
      </c>
      <c r="L287" s="20" t="str">
        <f t="shared" si="57"/>
        <v>-</v>
      </c>
      <c r="M287" s="21" t="str">
        <f t="shared" si="58"/>
        <v>-</v>
      </c>
    </row>
    <row r="288" spans="1:13" s="17" customFormat="1" x14ac:dyDescent="0.25">
      <c r="A288" s="22"/>
      <c r="B288" s="14">
        <v>7</v>
      </c>
      <c r="C288" s="11">
        <v>1</v>
      </c>
      <c r="D288" s="11">
        <v>7</v>
      </c>
      <c r="E288" s="11">
        <v>6</v>
      </c>
      <c r="F288" s="12">
        <v>0.82</v>
      </c>
      <c r="G288" s="19">
        <f t="shared" si="52"/>
        <v>5.7399999999999993</v>
      </c>
      <c r="H288" s="20" t="str">
        <f t="shared" si="53"/>
        <v>-</v>
      </c>
      <c r="I288" s="20" t="str">
        <f t="shared" si="54"/>
        <v>-</v>
      </c>
      <c r="J288" s="20" t="str">
        <f t="shared" si="55"/>
        <v>-</v>
      </c>
      <c r="K288" s="20" t="str">
        <f t="shared" si="56"/>
        <v>-</v>
      </c>
      <c r="L288" s="20" t="str">
        <f t="shared" si="57"/>
        <v>-</v>
      </c>
      <c r="M288" s="21" t="str">
        <f t="shared" si="58"/>
        <v>-</v>
      </c>
    </row>
    <row r="289" spans="1:13" s="17" customFormat="1" x14ac:dyDescent="0.25">
      <c r="A289" s="22"/>
      <c r="B289" s="14">
        <v>8</v>
      </c>
      <c r="C289" s="11">
        <v>1</v>
      </c>
      <c r="D289" s="11">
        <v>7</v>
      </c>
      <c r="E289" s="11">
        <v>6</v>
      </c>
      <c r="F289" s="12">
        <v>0.51</v>
      </c>
      <c r="G289" s="19">
        <f t="shared" si="52"/>
        <v>3.5700000000000003</v>
      </c>
      <c r="H289" s="20" t="str">
        <f t="shared" si="53"/>
        <v>-</v>
      </c>
      <c r="I289" s="20" t="str">
        <f t="shared" si="54"/>
        <v>-</v>
      </c>
      <c r="J289" s="20" t="str">
        <f t="shared" si="55"/>
        <v>-</v>
      </c>
      <c r="K289" s="20" t="str">
        <f t="shared" si="56"/>
        <v>-</v>
      </c>
      <c r="L289" s="20" t="str">
        <f t="shared" si="57"/>
        <v>-</v>
      </c>
      <c r="M289" s="21" t="str">
        <f t="shared" si="58"/>
        <v>-</v>
      </c>
    </row>
    <row r="290" spans="1:13" s="17" customFormat="1" x14ac:dyDescent="0.25">
      <c r="A290" s="22"/>
      <c r="B290" s="14">
        <v>9</v>
      </c>
      <c r="C290" s="11">
        <v>1</v>
      </c>
      <c r="D290" s="11">
        <v>30</v>
      </c>
      <c r="E290" s="11">
        <v>8</v>
      </c>
      <c r="F290" s="12">
        <v>0.86</v>
      </c>
      <c r="G290" s="19" t="str">
        <f t="shared" si="52"/>
        <v>-</v>
      </c>
      <c r="H290" s="20">
        <f t="shared" si="53"/>
        <v>25.8</v>
      </c>
      <c r="I290" s="20" t="str">
        <f t="shared" si="54"/>
        <v>-</v>
      </c>
      <c r="J290" s="20" t="str">
        <f t="shared" si="55"/>
        <v>-</v>
      </c>
      <c r="K290" s="20" t="str">
        <f t="shared" si="56"/>
        <v>-</v>
      </c>
      <c r="L290" s="20" t="str">
        <f t="shared" si="57"/>
        <v>-</v>
      </c>
      <c r="M290" s="21" t="str">
        <f t="shared" si="58"/>
        <v>-</v>
      </c>
    </row>
    <row r="291" spans="1:13" s="17" customFormat="1" x14ac:dyDescent="0.25">
      <c r="A291" s="22"/>
      <c r="B291" s="14">
        <v>10</v>
      </c>
      <c r="C291" s="11">
        <v>1</v>
      </c>
      <c r="D291" s="11">
        <v>30</v>
      </c>
      <c r="E291" s="11">
        <v>8</v>
      </c>
      <c r="F291" s="12">
        <v>0.55000000000000004</v>
      </c>
      <c r="G291" s="19" t="str">
        <f t="shared" ref="G291:G307" si="59">IF(E291=6,C291*D291*F291,"-")</f>
        <v>-</v>
      </c>
      <c r="H291" s="20">
        <f t="shared" ref="H291:H307" si="60">IF(E291=8,C291*D291*F291,"-")</f>
        <v>16.5</v>
      </c>
      <c r="I291" s="20" t="str">
        <f t="shared" ref="I291:I307" si="61">IF(E291=10,C291*D291*F291,"-")</f>
        <v>-</v>
      </c>
      <c r="J291" s="20" t="str">
        <f t="shared" ref="J291:J307" si="62">IF(E291=12,C291*D291*F291,"-")</f>
        <v>-</v>
      </c>
      <c r="K291" s="20" t="str">
        <f t="shared" ref="K291:K307" si="63">IF(E291=14,C291*D291*F291,"-")</f>
        <v>-</v>
      </c>
      <c r="L291" s="20" t="str">
        <f t="shared" ref="L291:L307" si="64">IF(E291=16,C291*D291*F291,"-")</f>
        <v>-</v>
      </c>
      <c r="M291" s="21" t="str">
        <f t="shared" ref="M291:M307" si="65">IF(E291=20,C291*D291*F291,"-")</f>
        <v>-</v>
      </c>
    </row>
    <row r="292" spans="1:13" s="17" customFormat="1" x14ac:dyDescent="0.25">
      <c r="A292" s="75" t="s">
        <v>70</v>
      </c>
      <c r="B292" s="14"/>
      <c r="C292" s="11"/>
      <c r="D292" s="11"/>
      <c r="E292" s="11"/>
      <c r="F292" s="12"/>
      <c r="G292" s="19" t="str">
        <f t="shared" si="59"/>
        <v>-</v>
      </c>
      <c r="H292" s="20" t="str">
        <f t="shared" si="60"/>
        <v>-</v>
      </c>
      <c r="I292" s="20" t="str">
        <f t="shared" si="61"/>
        <v>-</v>
      </c>
      <c r="J292" s="20" t="str">
        <f t="shared" si="62"/>
        <v>-</v>
      </c>
      <c r="K292" s="20" t="str">
        <f t="shared" si="63"/>
        <v>-</v>
      </c>
      <c r="L292" s="20" t="str">
        <f t="shared" si="64"/>
        <v>-</v>
      </c>
      <c r="M292" s="21" t="str">
        <f t="shared" si="65"/>
        <v>-</v>
      </c>
    </row>
    <row r="293" spans="1:13" s="17" customFormat="1" x14ac:dyDescent="0.25">
      <c r="A293" s="18" t="s">
        <v>71</v>
      </c>
      <c r="B293" s="14">
        <v>1</v>
      </c>
      <c r="C293" s="11">
        <v>2</v>
      </c>
      <c r="D293" s="11">
        <v>3</v>
      </c>
      <c r="E293" s="11">
        <v>14</v>
      </c>
      <c r="F293" s="12">
        <v>6.52</v>
      </c>
      <c r="G293" s="19" t="str">
        <f t="shared" si="59"/>
        <v>-</v>
      </c>
      <c r="H293" s="20" t="str">
        <f t="shared" si="60"/>
        <v>-</v>
      </c>
      <c r="I293" s="20" t="str">
        <f t="shared" si="61"/>
        <v>-</v>
      </c>
      <c r="J293" s="20" t="str">
        <f t="shared" si="62"/>
        <v>-</v>
      </c>
      <c r="K293" s="20">
        <f t="shared" si="63"/>
        <v>39.119999999999997</v>
      </c>
      <c r="L293" s="20" t="str">
        <f t="shared" si="64"/>
        <v>-</v>
      </c>
      <c r="M293" s="21" t="str">
        <f t="shared" si="65"/>
        <v>-</v>
      </c>
    </row>
    <row r="294" spans="1:13" s="17" customFormat="1" x14ac:dyDescent="0.25">
      <c r="A294" s="22"/>
      <c r="B294" s="14">
        <v>2</v>
      </c>
      <c r="C294" s="11">
        <v>2</v>
      </c>
      <c r="D294" s="11">
        <v>3</v>
      </c>
      <c r="E294" s="11">
        <v>14</v>
      </c>
      <c r="F294" s="12">
        <v>6.79</v>
      </c>
      <c r="G294" s="19" t="str">
        <f t="shared" si="59"/>
        <v>-</v>
      </c>
      <c r="H294" s="20" t="str">
        <f t="shared" si="60"/>
        <v>-</v>
      </c>
      <c r="I294" s="20" t="str">
        <f t="shared" si="61"/>
        <v>-</v>
      </c>
      <c r="J294" s="20" t="str">
        <f t="shared" si="62"/>
        <v>-</v>
      </c>
      <c r="K294" s="20">
        <f t="shared" si="63"/>
        <v>40.74</v>
      </c>
      <c r="L294" s="20" t="str">
        <f t="shared" si="64"/>
        <v>-</v>
      </c>
      <c r="M294" s="21" t="str">
        <f t="shared" si="65"/>
        <v>-</v>
      </c>
    </row>
    <row r="295" spans="1:13" s="17" customFormat="1" x14ac:dyDescent="0.25">
      <c r="A295" s="22"/>
      <c r="B295" s="14">
        <v>3</v>
      </c>
      <c r="C295" s="11">
        <v>2</v>
      </c>
      <c r="D295" s="11">
        <v>45</v>
      </c>
      <c r="E295" s="11">
        <v>6</v>
      </c>
      <c r="F295" s="12">
        <v>1.22</v>
      </c>
      <c r="G295" s="19">
        <f t="shared" si="59"/>
        <v>109.8</v>
      </c>
      <c r="H295" s="20" t="str">
        <f t="shared" si="60"/>
        <v>-</v>
      </c>
      <c r="I295" s="20" t="str">
        <f t="shared" si="61"/>
        <v>-</v>
      </c>
      <c r="J295" s="20" t="str">
        <f t="shared" si="62"/>
        <v>-</v>
      </c>
      <c r="K295" s="20" t="str">
        <f t="shared" si="63"/>
        <v>-</v>
      </c>
      <c r="L295" s="20" t="str">
        <f t="shared" si="64"/>
        <v>-</v>
      </c>
      <c r="M295" s="21" t="str">
        <f t="shared" si="65"/>
        <v>-</v>
      </c>
    </row>
    <row r="296" spans="1:13" s="17" customFormat="1" x14ac:dyDescent="0.25">
      <c r="A296" s="22"/>
      <c r="B296" s="14">
        <v>4</v>
      </c>
      <c r="C296" s="11">
        <v>2</v>
      </c>
      <c r="D296" s="11">
        <v>45</v>
      </c>
      <c r="E296" s="11">
        <v>6</v>
      </c>
      <c r="F296" s="12">
        <v>0.91</v>
      </c>
      <c r="G296" s="19">
        <f t="shared" si="59"/>
        <v>81.900000000000006</v>
      </c>
      <c r="H296" s="20" t="str">
        <f t="shared" si="60"/>
        <v>-</v>
      </c>
      <c r="I296" s="20" t="str">
        <f t="shared" si="61"/>
        <v>-</v>
      </c>
      <c r="J296" s="20" t="str">
        <f t="shared" si="62"/>
        <v>-</v>
      </c>
      <c r="K296" s="20" t="str">
        <f t="shared" si="63"/>
        <v>-</v>
      </c>
      <c r="L296" s="20" t="str">
        <f t="shared" si="64"/>
        <v>-</v>
      </c>
      <c r="M296" s="21" t="str">
        <f t="shared" si="65"/>
        <v>-</v>
      </c>
    </row>
    <row r="297" spans="1:13" s="17" customFormat="1" x14ac:dyDescent="0.25">
      <c r="A297" s="22"/>
      <c r="B297" s="14">
        <v>5</v>
      </c>
      <c r="C297" s="11">
        <v>2</v>
      </c>
      <c r="D297" s="11">
        <v>3</v>
      </c>
      <c r="E297" s="11">
        <v>12</v>
      </c>
      <c r="F297" s="12">
        <v>4.75</v>
      </c>
      <c r="G297" s="19" t="str">
        <f t="shared" si="59"/>
        <v>-</v>
      </c>
      <c r="H297" s="20" t="str">
        <f t="shared" si="60"/>
        <v>-</v>
      </c>
      <c r="I297" s="20" t="str">
        <f t="shared" si="61"/>
        <v>-</v>
      </c>
      <c r="J297" s="20">
        <f t="shared" si="62"/>
        <v>28.5</v>
      </c>
      <c r="K297" s="20" t="str">
        <f t="shared" si="63"/>
        <v>-</v>
      </c>
      <c r="L297" s="20" t="str">
        <f t="shared" si="64"/>
        <v>-</v>
      </c>
      <c r="M297" s="21" t="str">
        <f t="shared" si="65"/>
        <v>-</v>
      </c>
    </row>
    <row r="298" spans="1:13" s="17" customFormat="1" x14ac:dyDescent="0.25">
      <c r="A298" s="22"/>
      <c r="B298" s="14">
        <v>6</v>
      </c>
      <c r="C298" s="11">
        <v>2</v>
      </c>
      <c r="D298" s="11">
        <v>3</v>
      </c>
      <c r="E298" s="11">
        <v>12</v>
      </c>
      <c r="F298" s="12">
        <v>5.0599999999999996</v>
      </c>
      <c r="G298" s="19" t="str">
        <f t="shared" si="59"/>
        <v>-</v>
      </c>
      <c r="H298" s="20" t="str">
        <f t="shared" si="60"/>
        <v>-</v>
      </c>
      <c r="I298" s="20" t="str">
        <f t="shared" si="61"/>
        <v>-</v>
      </c>
      <c r="J298" s="20">
        <f t="shared" si="62"/>
        <v>30.36</v>
      </c>
      <c r="K298" s="20" t="str">
        <f t="shared" si="63"/>
        <v>-</v>
      </c>
      <c r="L298" s="20" t="str">
        <f t="shared" si="64"/>
        <v>-</v>
      </c>
      <c r="M298" s="21" t="str">
        <f t="shared" si="65"/>
        <v>-</v>
      </c>
    </row>
    <row r="299" spans="1:13" s="17" customFormat="1" x14ac:dyDescent="0.25">
      <c r="A299" s="22"/>
      <c r="B299" s="14">
        <v>7</v>
      </c>
      <c r="C299" s="11">
        <v>2</v>
      </c>
      <c r="D299" s="11">
        <v>7</v>
      </c>
      <c r="E299" s="11">
        <v>6</v>
      </c>
      <c r="F299" s="12">
        <v>1.22</v>
      </c>
      <c r="G299" s="19">
        <f t="shared" si="59"/>
        <v>17.079999999999998</v>
      </c>
      <c r="H299" s="20" t="str">
        <f t="shared" si="60"/>
        <v>-</v>
      </c>
      <c r="I299" s="20" t="str">
        <f t="shared" si="61"/>
        <v>-</v>
      </c>
      <c r="J299" s="20" t="str">
        <f t="shared" si="62"/>
        <v>-</v>
      </c>
      <c r="K299" s="20" t="str">
        <f t="shared" si="63"/>
        <v>-</v>
      </c>
      <c r="L299" s="20" t="str">
        <f t="shared" si="64"/>
        <v>-</v>
      </c>
      <c r="M299" s="21" t="str">
        <f t="shared" si="65"/>
        <v>-</v>
      </c>
    </row>
    <row r="300" spans="1:13" s="17" customFormat="1" x14ac:dyDescent="0.25">
      <c r="A300" s="22"/>
      <c r="B300" s="14">
        <v>8</v>
      </c>
      <c r="C300" s="11">
        <v>2</v>
      </c>
      <c r="D300" s="11">
        <v>7</v>
      </c>
      <c r="E300" s="11">
        <v>6</v>
      </c>
      <c r="F300" s="12">
        <v>0.91</v>
      </c>
      <c r="G300" s="19">
        <f t="shared" si="59"/>
        <v>12.74</v>
      </c>
      <c r="H300" s="20" t="str">
        <f t="shared" si="60"/>
        <v>-</v>
      </c>
      <c r="I300" s="20" t="str">
        <f t="shared" si="61"/>
        <v>-</v>
      </c>
      <c r="J300" s="20" t="str">
        <f t="shared" si="62"/>
        <v>-</v>
      </c>
      <c r="K300" s="20" t="str">
        <f t="shared" si="63"/>
        <v>-</v>
      </c>
      <c r="L300" s="20" t="str">
        <f t="shared" si="64"/>
        <v>-</v>
      </c>
      <c r="M300" s="21" t="str">
        <f t="shared" si="65"/>
        <v>-</v>
      </c>
    </row>
    <row r="301" spans="1:13" s="17" customFormat="1" x14ac:dyDescent="0.25">
      <c r="A301" s="22"/>
      <c r="B301" s="14">
        <v>9</v>
      </c>
      <c r="C301" s="11">
        <v>2</v>
      </c>
      <c r="D301" s="11">
        <v>30</v>
      </c>
      <c r="E301" s="11">
        <v>8</v>
      </c>
      <c r="F301" s="12">
        <v>1.26</v>
      </c>
      <c r="G301" s="19" t="str">
        <f t="shared" si="59"/>
        <v>-</v>
      </c>
      <c r="H301" s="20">
        <f t="shared" si="60"/>
        <v>75.599999999999994</v>
      </c>
      <c r="I301" s="20" t="str">
        <f t="shared" si="61"/>
        <v>-</v>
      </c>
      <c r="J301" s="20" t="str">
        <f t="shared" si="62"/>
        <v>-</v>
      </c>
      <c r="K301" s="20" t="str">
        <f t="shared" si="63"/>
        <v>-</v>
      </c>
      <c r="L301" s="20" t="str">
        <f t="shared" si="64"/>
        <v>-</v>
      </c>
      <c r="M301" s="21" t="str">
        <f t="shared" si="65"/>
        <v>-</v>
      </c>
    </row>
    <row r="302" spans="1:13" s="17" customFormat="1" x14ac:dyDescent="0.25">
      <c r="A302" s="22"/>
      <c r="B302" s="14">
        <v>10</v>
      </c>
      <c r="C302" s="11">
        <v>2</v>
      </c>
      <c r="D302" s="11">
        <v>30</v>
      </c>
      <c r="E302" s="11">
        <v>8</v>
      </c>
      <c r="F302" s="12">
        <v>0.95</v>
      </c>
      <c r="G302" s="19" t="str">
        <f t="shared" si="59"/>
        <v>-</v>
      </c>
      <c r="H302" s="20">
        <f t="shared" si="60"/>
        <v>57</v>
      </c>
      <c r="I302" s="20" t="str">
        <f t="shared" si="61"/>
        <v>-</v>
      </c>
      <c r="J302" s="20" t="str">
        <f t="shared" si="62"/>
        <v>-</v>
      </c>
      <c r="K302" s="20" t="str">
        <f t="shared" si="63"/>
        <v>-</v>
      </c>
      <c r="L302" s="20" t="str">
        <f t="shared" si="64"/>
        <v>-</v>
      </c>
      <c r="M302" s="21" t="str">
        <f t="shared" si="65"/>
        <v>-</v>
      </c>
    </row>
    <row r="303" spans="1:13" s="17" customFormat="1" x14ac:dyDescent="0.25">
      <c r="A303" s="22"/>
      <c r="B303" s="14">
        <v>11</v>
      </c>
      <c r="C303" s="11">
        <v>2</v>
      </c>
      <c r="D303" s="11">
        <v>3</v>
      </c>
      <c r="E303" s="11">
        <v>14</v>
      </c>
      <c r="F303" s="12">
        <v>6.52</v>
      </c>
      <c r="G303" s="19" t="str">
        <f t="shared" si="59"/>
        <v>-</v>
      </c>
      <c r="H303" s="20" t="str">
        <f t="shared" si="60"/>
        <v>-</v>
      </c>
      <c r="I303" s="20" t="str">
        <f t="shared" si="61"/>
        <v>-</v>
      </c>
      <c r="J303" s="20" t="str">
        <f t="shared" si="62"/>
        <v>-</v>
      </c>
      <c r="K303" s="20">
        <f t="shared" si="63"/>
        <v>39.119999999999997</v>
      </c>
      <c r="L303" s="20" t="str">
        <f t="shared" si="64"/>
        <v>-</v>
      </c>
      <c r="M303" s="21" t="str">
        <f t="shared" si="65"/>
        <v>-</v>
      </c>
    </row>
    <row r="304" spans="1:13" s="17" customFormat="1" x14ac:dyDescent="0.25">
      <c r="A304" s="22"/>
      <c r="B304" s="14">
        <v>12</v>
      </c>
      <c r="C304" s="11">
        <v>2</v>
      </c>
      <c r="D304" s="11">
        <v>3</v>
      </c>
      <c r="E304" s="11">
        <v>12</v>
      </c>
      <c r="F304" s="12">
        <v>6.58</v>
      </c>
      <c r="G304" s="19" t="str">
        <f t="shared" si="59"/>
        <v>-</v>
      </c>
      <c r="H304" s="20" t="str">
        <f t="shared" si="60"/>
        <v>-</v>
      </c>
      <c r="I304" s="20" t="str">
        <f t="shared" si="61"/>
        <v>-</v>
      </c>
      <c r="J304" s="20">
        <f t="shared" si="62"/>
        <v>39.480000000000004</v>
      </c>
      <c r="K304" s="20" t="str">
        <f t="shared" si="63"/>
        <v>-</v>
      </c>
      <c r="L304" s="20" t="str">
        <f t="shared" si="64"/>
        <v>-</v>
      </c>
      <c r="M304" s="21" t="str">
        <f t="shared" si="65"/>
        <v>-</v>
      </c>
    </row>
    <row r="305" spans="1:13" s="17" customFormat="1" x14ac:dyDescent="0.25">
      <c r="A305" s="22"/>
      <c r="B305" s="14">
        <v>13</v>
      </c>
      <c r="C305" s="11">
        <v>2</v>
      </c>
      <c r="D305" s="11">
        <v>49</v>
      </c>
      <c r="E305" s="11">
        <v>6</v>
      </c>
      <c r="F305" s="12">
        <v>1.22</v>
      </c>
      <c r="G305" s="19">
        <f t="shared" si="59"/>
        <v>119.56</v>
      </c>
      <c r="H305" s="20" t="str">
        <f t="shared" si="60"/>
        <v>-</v>
      </c>
      <c r="I305" s="20" t="str">
        <f t="shared" si="61"/>
        <v>-</v>
      </c>
      <c r="J305" s="20" t="str">
        <f t="shared" si="62"/>
        <v>-</v>
      </c>
      <c r="K305" s="20" t="str">
        <f t="shared" si="63"/>
        <v>-</v>
      </c>
      <c r="L305" s="20" t="str">
        <f t="shared" si="64"/>
        <v>-</v>
      </c>
      <c r="M305" s="21" t="str">
        <f t="shared" si="65"/>
        <v>-</v>
      </c>
    </row>
    <row r="306" spans="1:13" s="17" customFormat="1" x14ac:dyDescent="0.25">
      <c r="A306" s="22"/>
      <c r="B306" s="14">
        <v>14</v>
      </c>
      <c r="C306" s="11">
        <v>2</v>
      </c>
      <c r="D306" s="11">
        <v>49</v>
      </c>
      <c r="E306" s="11">
        <v>6</v>
      </c>
      <c r="F306" s="12">
        <v>0.91</v>
      </c>
      <c r="G306" s="19">
        <f t="shared" si="59"/>
        <v>89.18</v>
      </c>
      <c r="H306" s="20" t="str">
        <f t="shared" si="60"/>
        <v>-</v>
      </c>
      <c r="I306" s="20" t="str">
        <f t="shared" si="61"/>
        <v>-</v>
      </c>
      <c r="J306" s="20" t="str">
        <f t="shared" si="62"/>
        <v>-</v>
      </c>
      <c r="K306" s="20" t="str">
        <f t="shared" si="63"/>
        <v>-</v>
      </c>
      <c r="L306" s="20" t="str">
        <f t="shared" si="64"/>
        <v>-</v>
      </c>
      <c r="M306" s="21" t="str">
        <f t="shared" si="65"/>
        <v>-</v>
      </c>
    </row>
    <row r="307" spans="1:13" s="17" customFormat="1" ht="15.75" thickBot="1" x14ac:dyDescent="0.3">
      <c r="A307" s="36"/>
      <c r="B307" s="14"/>
      <c r="C307" s="11"/>
      <c r="D307" s="11"/>
      <c r="E307" s="11"/>
      <c r="F307" s="12"/>
      <c r="G307" s="19" t="str">
        <f t="shared" si="59"/>
        <v>-</v>
      </c>
      <c r="H307" s="20" t="str">
        <f t="shared" si="60"/>
        <v>-</v>
      </c>
      <c r="I307" s="20" t="str">
        <f t="shared" si="61"/>
        <v>-</v>
      </c>
      <c r="J307" s="20" t="str">
        <f t="shared" si="62"/>
        <v>-</v>
      </c>
      <c r="K307" s="20" t="str">
        <f t="shared" si="63"/>
        <v>-</v>
      </c>
      <c r="L307" s="20" t="str">
        <f t="shared" si="64"/>
        <v>-</v>
      </c>
      <c r="M307" s="21" t="str">
        <f t="shared" si="65"/>
        <v>-</v>
      </c>
    </row>
    <row r="308" spans="1:13" s="17" customFormat="1" ht="16.5" thickTop="1" x14ac:dyDescent="0.25">
      <c r="A308" s="211" t="s">
        <v>25</v>
      </c>
      <c r="B308" s="212"/>
      <c r="C308" s="212"/>
      <c r="D308" s="212"/>
      <c r="E308" s="212"/>
      <c r="F308" s="213"/>
      <c r="G308" s="25">
        <f t="shared" ref="G308:M308" si="66">SUM(G159:G307)</f>
        <v>2238.9500000000003</v>
      </c>
      <c r="H308" s="25">
        <f t="shared" si="66"/>
        <v>652.2600000000001</v>
      </c>
      <c r="I308" s="25">
        <f t="shared" si="66"/>
        <v>0</v>
      </c>
      <c r="J308" s="25">
        <f t="shared" si="66"/>
        <v>457.47</v>
      </c>
      <c r="K308" s="25">
        <f t="shared" si="66"/>
        <v>964.4939999999998</v>
      </c>
      <c r="L308" s="25">
        <f t="shared" si="66"/>
        <v>0</v>
      </c>
      <c r="M308" s="37">
        <f t="shared" si="66"/>
        <v>0</v>
      </c>
    </row>
    <row r="309" spans="1:13" s="17" customFormat="1" ht="15.75" x14ac:dyDescent="0.25">
      <c r="A309" s="214" t="s">
        <v>26</v>
      </c>
      <c r="B309" s="215"/>
      <c r="C309" s="215"/>
      <c r="D309" s="215"/>
      <c r="E309" s="215"/>
      <c r="F309" s="216"/>
      <c r="G309" s="26">
        <v>0.222</v>
      </c>
      <c r="H309" s="27">
        <v>0.39500000000000002</v>
      </c>
      <c r="I309" s="27">
        <v>0.61699999999999999</v>
      </c>
      <c r="J309" s="27">
        <v>0.88800000000000001</v>
      </c>
      <c r="K309" s="27">
        <v>1.208</v>
      </c>
      <c r="L309" s="28">
        <v>1.579</v>
      </c>
      <c r="M309" s="29">
        <v>2.4660000000000002</v>
      </c>
    </row>
    <row r="310" spans="1:13" s="17" customFormat="1" ht="16.5" thickBot="1" x14ac:dyDescent="0.3">
      <c r="A310" s="214" t="s">
        <v>27</v>
      </c>
      <c r="B310" s="215"/>
      <c r="C310" s="215"/>
      <c r="D310" s="215"/>
      <c r="E310" s="215"/>
      <c r="F310" s="216"/>
      <c r="G310" s="30">
        <f t="shared" ref="G310:M310" si="67">G308*G309</f>
        <v>497.04690000000005</v>
      </c>
      <c r="H310" s="31">
        <f t="shared" si="67"/>
        <v>257.64270000000005</v>
      </c>
      <c r="I310" s="31">
        <f t="shared" si="67"/>
        <v>0</v>
      </c>
      <c r="J310" s="31">
        <f t="shared" si="67"/>
        <v>406.23336</v>
      </c>
      <c r="K310" s="31">
        <f t="shared" si="67"/>
        <v>1165.1087519999996</v>
      </c>
      <c r="L310" s="31">
        <f t="shared" si="67"/>
        <v>0</v>
      </c>
      <c r="M310" s="32">
        <f t="shared" si="67"/>
        <v>0</v>
      </c>
    </row>
    <row r="311" spans="1:13" s="17" customFormat="1" ht="20.25" thickTop="1" thickBot="1" x14ac:dyDescent="0.3">
      <c r="A311" s="208" t="s">
        <v>28</v>
      </c>
      <c r="B311" s="209"/>
      <c r="C311" s="209"/>
      <c r="D311" s="209"/>
      <c r="E311" s="209"/>
      <c r="F311" s="210"/>
      <c r="G311" s="33"/>
      <c r="H311" s="34"/>
      <c r="I311" s="34"/>
      <c r="J311" s="34">
        <f>SUM(G310:M310)</f>
        <v>2326.031712</v>
      </c>
      <c r="K311" s="34"/>
      <c r="L311" s="34"/>
      <c r="M311" s="35"/>
    </row>
    <row r="312" spans="1:13" s="17" customFormat="1" ht="15.75" thickTop="1" x14ac:dyDescent="0.25">
      <c r="A312" s="9" t="s">
        <v>0</v>
      </c>
      <c r="B312" s="10"/>
      <c r="C312" s="11"/>
      <c r="D312" s="11"/>
      <c r="E312" s="11"/>
      <c r="F312" s="12"/>
      <c r="G312" s="13"/>
      <c r="H312" s="14"/>
      <c r="I312" s="14"/>
      <c r="J312" s="14"/>
      <c r="K312" s="14"/>
      <c r="L312" s="15"/>
      <c r="M312" s="16"/>
    </row>
    <row r="313" spans="1:13" s="17" customFormat="1" x14ac:dyDescent="0.25">
      <c r="A313" s="72" t="s">
        <v>10</v>
      </c>
      <c r="B313" s="10"/>
      <c r="C313" s="11"/>
      <c r="D313" s="11"/>
      <c r="E313" s="11"/>
      <c r="F313" s="12"/>
      <c r="G313" s="19" t="str">
        <f t="shared" ref="G313:G376" si="68">IF(E313=6,C313*D313*F313,"-")</f>
        <v>-</v>
      </c>
      <c r="H313" s="20" t="str">
        <f t="shared" ref="H313:H376" si="69">IF(E313=8,C313*D313*F313,"-")</f>
        <v>-</v>
      </c>
      <c r="I313" s="20" t="str">
        <f t="shared" ref="I313:I376" si="70">IF(E313=10,C313*D313*F313,"-")</f>
        <v>-</v>
      </c>
      <c r="J313" s="20" t="str">
        <f t="shared" ref="J313:J376" si="71">IF(E313=12,C313*D313*F313,"-")</f>
        <v>-</v>
      </c>
      <c r="K313" s="20" t="str">
        <f t="shared" ref="K313:K376" si="72">IF(E313=14,C313*D313*F313,"-")</f>
        <v>-</v>
      </c>
      <c r="L313" s="20" t="str">
        <f t="shared" ref="L313:L376" si="73">IF(E313=16,C313*D313*F313,"-")</f>
        <v>-</v>
      </c>
      <c r="M313" s="21" t="str">
        <f t="shared" ref="M313:M376" si="74">IF(E313=20,C313*D313*F313,"-")</f>
        <v>-</v>
      </c>
    </row>
    <row r="314" spans="1:13" s="17" customFormat="1" x14ac:dyDescent="0.25">
      <c r="A314" s="18" t="s">
        <v>13</v>
      </c>
      <c r="B314" s="10"/>
      <c r="C314" s="11"/>
      <c r="D314" s="11"/>
      <c r="E314" s="11"/>
      <c r="F314" s="12"/>
      <c r="G314" s="19" t="str">
        <f t="shared" si="68"/>
        <v>-</v>
      </c>
      <c r="H314" s="20" t="str">
        <f t="shared" si="69"/>
        <v>-</v>
      </c>
      <c r="I314" s="20" t="str">
        <f t="shared" si="70"/>
        <v>-</v>
      </c>
      <c r="J314" s="20" t="str">
        <f t="shared" si="71"/>
        <v>-</v>
      </c>
      <c r="K314" s="20" t="str">
        <f t="shared" si="72"/>
        <v>-</v>
      </c>
      <c r="L314" s="20" t="str">
        <f t="shared" si="73"/>
        <v>-</v>
      </c>
      <c r="M314" s="21" t="str">
        <f t="shared" si="74"/>
        <v>-</v>
      </c>
    </row>
    <row r="315" spans="1:13" s="17" customFormat="1" x14ac:dyDescent="0.25">
      <c r="A315" s="18" t="s">
        <v>58</v>
      </c>
      <c r="B315" s="10"/>
      <c r="C315" s="11"/>
      <c r="D315" s="11"/>
      <c r="E315" s="11"/>
      <c r="F315" s="12"/>
      <c r="G315" s="19" t="str">
        <f t="shared" si="68"/>
        <v>-</v>
      </c>
      <c r="H315" s="20" t="str">
        <f t="shared" si="69"/>
        <v>-</v>
      </c>
      <c r="I315" s="20" t="str">
        <f t="shared" si="70"/>
        <v>-</v>
      </c>
      <c r="J315" s="20" t="str">
        <f t="shared" si="71"/>
        <v>-</v>
      </c>
      <c r="K315" s="20" t="str">
        <f t="shared" si="72"/>
        <v>-</v>
      </c>
      <c r="L315" s="20" t="str">
        <f t="shared" si="73"/>
        <v>-</v>
      </c>
      <c r="M315" s="21" t="str">
        <f t="shared" si="74"/>
        <v>-</v>
      </c>
    </row>
    <row r="316" spans="1:13" s="17" customFormat="1" x14ac:dyDescent="0.25">
      <c r="A316" s="75" t="s">
        <v>59</v>
      </c>
      <c r="B316" s="14"/>
      <c r="C316" s="11"/>
      <c r="D316" s="11"/>
      <c r="E316" s="11"/>
      <c r="F316" s="12"/>
      <c r="G316" s="19" t="str">
        <f t="shared" si="68"/>
        <v>-</v>
      </c>
      <c r="H316" s="20" t="str">
        <f t="shared" si="69"/>
        <v>-</v>
      </c>
      <c r="I316" s="20" t="str">
        <f t="shared" si="70"/>
        <v>-</v>
      </c>
      <c r="J316" s="20" t="str">
        <f t="shared" si="71"/>
        <v>-</v>
      </c>
      <c r="K316" s="20" t="str">
        <f t="shared" si="72"/>
        <v>-</v>
      </c>
      <c r="L316" s="20" t="str">
        <f t="shared" si="73"/>
        <v>-</v>
      </c>
      <c r="M316" s="21" t="str">
        <f t="shared" si="74"/>
        <v>-</v>
      </c>
    </row>
    <row r="317" spans="1:13" s="17" customFormat="1" x14ac:dyDescent="0.25">
      <c r="A317" s="22"/>
      <c r="B317" s="14">
        <v>1</v>
      </c>
      <c r="C317" s="11">
        <v>2</v>
      </c>
      <c r="D317" s="11">
        <v>3</v>
      </c>
      <c r="E317" s="11">
        <v>14</v>
      </c>
      <c r="F317" s="12">
        <v>1.41</v>
      </c>
      <c r="G317" s="19" t="str">
        <f t="shared" si="68"/>
        <v>-</v>
      </c>
      <c r="H317" s="20" t="str">
        <f t="shared" si="69"/>
        <v>-</v>
      </c>
      <c r="I317" s="20" t="str">
        <f t="shared" si="70"/>
        <v>-</v>
      </c>
      <c r="J317" s="20" t="str">
        <f t="shared" si="71"/>
        <v>-</v>
      </c>
      <c r="K317" s="20">
        <f t="shared" si="72"/>
        <v>8.4599999999999991</v>
      </c>
      <c r="L317" s="20" t="str">
        <f t="shared" si="73"/>
        <v>-</v>
      </c>
      <c r="M317" s="21" t="str">
        <f t="shared" si="74"/>
        <v>-</v>
      </c>
    </row>
    <row r="318" spans="1:13" s="17" customFormat="1" x14ac:dyDescent="0.25">
      <c r="A318" s="76"/>
      <c r="B318" s="14">
        <v>2</v>
      </c>
      <c r="C318" s="11">
        <v>2</v>
      </c>
      <c r="D318" s="11">
        <v>3</v>
      </c>
      <c r="E318" s="11">
        <v>14</v>
      </c>
      <c r="F318" s="12">
        <v>2.88</v>
      </c>
      <c r="G318" s="19" t="str">
        <f t="shared" si="68"/>
        <v>-</v>
      </c>
      <c r="H318" s="20" t="str">
        <f t="shared" si="69"/>
        <v>-</v>
      </c>
      <c r="I318" s="20" t="str">
        <f t="shared" si="70"/>
        <v>-</v>
      </c>
      <c r="J318" s="20" t="str">
        <f t="shared" si="71"/>
        <v>-</v>
      </c>
      <c r="K318" s="20">
        <f t="shared" si="72"/>
        <v>17.28</v>
      </c>
      <c r="L318" s="20" t="str">
        <f t="shared" si="73"/>
        <v>-</v>
      </c>
      <c r="M318" s="21" t="str">
        <f t="shared" si="74"/>
        <v>-</v>
      </c>
    </row>
    <row r="319" spans="1:13" s="17" customFormat="1" x14ac:dyDescent="0.25">
      <c r="A319" s="38"/>
      <c r="B319" s="14">
        <v>3</v>
      </c>
      <c r="C319" s="11">
        <v>2</v>
      </c>
      <c r="D319" s="11">
        <v>6</v>
      </c>
      <c r="E319" s="11">
        <v>6</v>
      </c>
      <c r="F319" s="12">
        <v>1.22</v>
      </c>
      <c r="G319" s="19">
        <f t="shared" si="68"/>
        <v>14.64</v>
      </c>
      <c r="H319" s="20" t="str">
        <f t="shared" si="69"/>
        <v>-</v>
      </c>
      <c r="I319" s="20" t="str">
        <f t="shared" si="70"/>
        <v>-</v>
      </c>
      <c r="J319" s="20" t="str">
        <f t="shared" si="71"/>
        <v>-</v>
      </c>
      <c r="K319" s="20" t="str">
        <f t="shared" si="72"/>
        <v>-</v>
      </c>
      <c r="L319" s="20" t="str">
        <f t="shared" si="73"/>
        <v>-</v>
      </c>
      <c r="M319" s="21" t="str">
        <f t="shared" si="74"/>
        <v>-</v>
      </c>
    </row>
    <row r="320" spans="1:13" s="17" customFormat="1" x14ac:dyDescent="0.25">
      <c r="A320" s="38"/>
      <c r="B320" s="14">
        <v>4</v>
      </c>
      <c r="C320" s="11">
        <v>2</v>
      </c>
      <c r="D320" s="11">
        <v>6</v>
      </c>
      <c r="E320" s="11">
        <v>6</v>
      </c>
      <c r="F320" s="12">
        <v>0.91</v>
      </c>
      <c r="G320" s="19">
        <f t="shared" si="68"/>
        <v>10.92</v>
      </c>
      <c r="H320" s="20" t="str">
        <f t="shared" si="69"/>
        <v>-</v>
      </c>
      <c r="I320" s="20" t="str">
        <f t="shared" si="70"/>
        <v>-</v>
      </c>
      <c r="J320" s="20" t="str">
        <f t="shared" si="71"/>
        <v>-</v>
      </c>
      <c r="K320" s="20" t="str">
        <f t="shared" si="72"/>
        <v>-</v>
      </c>
      <c r="L320" s="20" t="str">
        <f t="shared" si="73"/>
        <v>-</v>
      </c>
      <c r="M320" s="21" t="str">
        <f t="shared" si="74"/>
        <v>-</v>
      </c>
    </row>
    <row r="321" spans="1:13" s="17" customFormat="1" x14ac:dyDescent="0.25">
      <c r="A321" s="22"/>
      <c r="B321" s="14">
        <v>5</v>
      </c>
      <c r="C321" s="11">
        <v>2</v>
      </c>
      <c r="D321" s="11">
        <v>3</v>
      </c>
      <c r="E321" s="11">
        <v>14</v>
      </c>
      <c r="F321" s="12">
        <v>3.4</v>
      </c>
      <c r="G321" s="19" t="str">
        <f t="shared" si="68"/>
        <v>-</v>
      </c>
      <c r="H321" s="20" t="str">
        <f t="shared" si="69"/>
        <v>-</v>
      </c>
      <c r="I321" s="20" t="str">
        <f t="shared" si="70"/>
        <v>-</v>
      </c>
      <c r="J321" s="20" t="str">
        <f t="shared" si="71"/>
        <v>-</v>
      </c>
      <c r="K321" s="20">
        <f t="shared" si="72"/>
        <v>20.399999999999999</v>
      </c>
      <c r="L321" s="20" t="str">
        <f t="shared" si="73"/>
        <v>-</v>
      </c>
      <c r="M321" s="21" t="str">
        <f t="shared" si="74"/>
        <v>-</v>
      </c>
    </row>
    <row r="322" spans="1:13" s="17" customFormat="1" x14ac:dyDescent="0.25">
      <c r="A322" s="22"/>
      <c r="B322" s="14">
        <v>6</v>
      </c>
      <c r="C322" s="11">
        <v>2</v>
      </c>
      <c r="D322" s="11">
        <v>3</v>
      </c>
      <c r="E322" s="11">
        <v>14</v>
      </c>
      <c r="F322" s="12">
        <v>4.4800000000000004</v>
      </c>
      <c r="G322" s="19" t="str">
        <f t="shared" si="68"/>
        <v>-</v>
      </c>
      <c r="H322" s="20" t="str">
        <f t="shared" si="69"/>
        <v>-</v>
      </c>
      <c r="I322" s="20" t="str">
        <f t="shared" si="70"/>
        <v>-</v>
      </c>
      <c r="J322" s="20" t="str">
        <f t="shared" si="71"/>
        <v>-</v>
      </c>
      <c r="K322" s="20">
        <f t="shared" si="72"/>
        <v>26.880000000000003</v>
      </c>
      <c r="L322" s="20" t="str">
        <f t="shared" si="73"/>
        <v>-</v>
      </c>
      <c r="M322" s="21" t="str">
        <f t="shared" si="74"/>
        <v>-</v>
      </c>
    </row>
    <row r="323" spans="1:13" s="17" customFormat="1" x14ac:dyDescent="0.25">
      <c r="A323" s="22"/>
      <c r="B323" s="14">
        <v>7</v>
      </c>
      <c r="C323" s="11">
        <v>2</v>
      </c>
      <c r="D323" s="11">
        <v>7</v>
      </c>
      <c r="E323" s="11">
        <v>6</v>
      </c>
      <c r="F323" s="12">
        <v>1.22</v>
      </c>
      <c r="G323" s="19">
        <f t="shared" si="68"/>
        <v>17.079999999999998</v>
      </c>
      <c r="H323" s="20" t="str">
        <f t="shared" si="69"/>
        <v>-</v>
      </c>
      <c r="I323" s="20" t="str">
        <f t="shared" si="70"/>
        <v>-</v>
      </c>
      <c r="J323" s="20" t="str">
        <f t="shared" si="71"/>
        <v>-</v>
      </c>
      <c r="K323" s="20" t="str">
        <f t="shared" si="72"/>
        <v>-</v>
      </c>
      <c r="L323" s="20" t="str">
        <f t="shared" si="73"/>
        <v>-</v>
      </c>
      <c r="M323" s="21" t="str">
        <f t="shared" si="74"/>
        <v>-</v>
      </c>
    </row>
    <row r="324" spans="1:13" s="17" customFormat="1" x14ac:dyDescent="0.25">
      <c r="A324" s="22"/>
      <c r="B324" s="14">
        <v>8</v>
      </c>
      <c r="C324" s="11">
        <v>2</v>
      </c>
      <c r="D324" s="11">
        <v>7</v>
      </c>
      <c r="E324" s="11">
        <v>6</v>
      </c>
      <c r="F324" s="12">
        <v>0.91</v>
      </c>
      <c r="G324" s="19">
        <f t="shared" si="68"/>
        <v>12.74</v>
      </c>
      <c r="H324" s="20" t="str">
        <f t="shared" si="69"/>
        <v>-</v>
      </c>
      <c r="I324" s="20" t="str">
        <f t="shared" si="70"/>
        <v>-</v>
      </c>
      <c r="J324" s="20" t="str">
        <f t="shared" si="71"/>
        <v>-</v>
      </c>
      <c r="K324" s="20" t="str">
        <f t="shared" si="72"/>
        <v>-</v>
      </c>
      <c r="L324" s="20" t="str">
        <f t="shared" si="73"/>
        <v>-</v>
      </c>
      <c r="M324" s="21" t="str">
        <f t="shared" si="74"/>
        <v>-</v>
      </c>
    </row>
    <row r="325" spans="1:13" s="17" customFormat="1" x14ac:dyDescent="0.25">
      <c r="A325" s="76"/>
      <c r="B325" s="14">
        <v>9</v>
      </c>
      <c r="C325" s="11">
        <v>2</v>
      </c>
      <c r="D325" s="11">
        <v>19</v>
      </c>
      <c r="E325" s="11">
        <v>8</v>
      </c>
      <c r="F325" s="12">
        <v>1.26</v>
      </c>
      <c r="G325" s="19" t="str">
        <f t="shared" si="68"/>
        <v>-</v>
      </c>
      <c r="H325" s="20">
        <f t="shared" si="69"/>
        <v>47.88</v>
      </c>
      <c r="I325" s="20" t="str">
        <f t="shared" si="70"/>
        <v>-</v>
      </c>
      <c r="J325" s="20" t="str">
        <f t="shared" si="71"/>
        <v>-</v>
      </c>
      <c r="K325" s="20" t="str">
        <f t="shared" si="72"/>
        <v>-</v>
      </c>
      <c r="L325" s="20" t="str">
        <f t="shared" si="73"/>
        <v>-</v>
      </c>
      <c r="M325" s="21" t="str">
        <f t="shared" si="74"/>
        <v>-</v>
      </c>
    </row>
    <row r="326" spans="1:13" s="17" customFormat="1" x14ac:dyDescent="0.25">
      <c r="A326" s="38"/>
      <c r="B326" s="14">
        <v>10</v>
      </c>
      <c r="C326" s="11">
        <v>2</v>
      </c>
      <c r="D326" s="11">
        <v>19</v>
      </c>
      <c r="E326" s="11">
        <v>8</v>
      </c>
      <c r="F326" s="12">
        <v>0.95</v>
      </c>
      <c r="G326" s="19" t="str">
        <f t="shared" si="68"/>
        <v>-</v>
      </c>
      <c r="H326" s="20">
        <f t="shared" si="69"/>
        <v>36.1</v>
      </c>
      <c r="I326" s="20" t="str">
        <f t="shared" si="70"/>
        <v>-</v>
      </c>
      <c r="J326" s="20" t="str">
        <f t="shared" si="71"/>
        <v>-</v>
      </c>
      <c r="K326" s="20" t="str">
        <f t="shared" si="72"/>
        <v>-</v>
      </c>
      <c r="L326" s="20" t="str">
        <f t="shared" si="73"/>
        <v>-</v>
      </c>
      <c r="M326" s="21" t="str">
        <f t="shared" si="74"/>
        <v>-</v>
      </c>
    </row>
    <row r="327" spans="1:13" s="17" customFormat="1" x14ac:dyDescent="0.25">
      <c r="A327" s="38"/>
      <c r="B327" s="14">
        <v>11</v>
      </c>
      <c r="C327" s="11">
        <v>2</v>
      </c>
      <c r="D327" s="11">
        <v>3</v>
      </c>
      <c r="E327" s="11">
        <v>14</v>
      </c>
      <c r="F327" s="12">
        <v>3.4</v>
      </c>
      <c r="G327" s="19" t="str">
        <f t="shared" si="68"/>
        <v>-</v>
      </c>
      <c r="H327" s="20" t="str">
        <f t="shared" si="69"/>
        <v>-</v>
      </c>
      <c r="I327" s="20" t="str">
        <f t="shared" si="70"/>
        <v>-</v>
      </c>
      <c r="J327" s="20" t="str">
        <f t="shared" si="71"/>
        <v>-</v>
      </c>
      <c r="K327" s="20">
        <f t="shared" si="72"/>
        <v>20.399999999999999</v>
      </c>
      <c r="L327" s="20" t="str">
        <f t="shared" si="73"/>
        <v>-</v>
      </c>
      <c r="M327" s="21" t="str">
        <f t="shared" si="74"/>
        <v>-</v>
      </c>
    </row>
    <row r="328" spans="1:13" s="17" customFormat="1" x14ac:dyDescent="0.25">
      <c r="A328" s="38"/>
      <c r="B328" s="14">
        <v>12</v>
      </c>
      <c r="C328" s="11">
        <v>2</v>
      </c>
      <c r="D328" s="11">
        <v>3</v>
      </c>
      <c r="E328" s="11">
        <v>14</v>
      </c>
      <c r="F328" s="12">
        <v>4.03</v>
      </c>
      <c r="G328" s="19" t="str">
        <f t="shared" si="68"/>
        <v>-</v>
      </c>
      <c r="H328" s="20" t="str">
        <f t="shared" si="69"/>
        <v>-</v>
      </c>
      <c r="I328" s="20" t="str">
        <f t="shared" si="70"/>
        <v>-</v>
      </c>
      <c r="J328" s="20" t="str">
        <f t="shared" si="71"/>
        <v>-</v>
      </c>
      <c r="K328" s="20">
        <f t="shared" si="72"/>
        <v>24.18</v>
      </c>
      <c r="L328" s="20" t="str">
        <f t="shared" si="73"/>
        <v>-</v>
      </c>
      <c r="M328" s="21" t="str">
        <f t="shared" si="74"/>
        <v>-</v>
      </c>
    </row>
    <row r="329" spans="1:13" s="17" customFormat="1" x14ac:dyDescent="0.25">
      <c r="A329" s="22"/>
      <c r="B329" s="14">
        <v>13</v>
      </c>
      <c r="C329" s="11">
        <v>2</v>
      </c>
      <c r="D329" s="11">
        <v>29</v>
      </c>
      <c r="E329" s="11">
        <v>6</v>
      </c>
      <c r="F329" s="12">
        <v>1.22</v>
      </c>
      <c r="G329" s="19">
        <f t="shared" si="68"/>
        <v>70.760000000000005</v>
      </c>
      <c r="H329" s="20" t="str">
        <f t="shared" si="69"/>
        <v>-</v>
      </c>
      <c r="I329" s="20" t="str">
        <f t="shared" si="70"/>
        <v>-</v>
      </c>
      <c r="J329" s="20" t="str">
        <f t="shared" si="71"/>
        <v>-</v>
      </c>
      <c r="K329" s="20" t="str">
        <f t="shared" si="72"/>
        <v>-</v>
      </c>
      <c r="L329" s="20" t="str">
        <f t="shared" si="73"/>
        <v>-</v>
      </c>
      <c r="M329" s="21" t="str">
        <f t="shared" si="74"/>
        <v>-</v>
      </c>
    </row>
    <row r="330" spans="1:13" s="17" customFormat="1" x14ac:dyDescent="0.25">
      <c r="A330" s="22"/>
      <c r="B330" s="14">
        <v>14</v>
      </c>
      <c r="C330" s="11">
        <v>2</v>
      </c>
      <c r="D330" s="11">
        <v>29</v>
      </c>
      <c r="E330" s="11">
        <v>6</v>
      </c>
      <c r="F330" s="12">
        <v>0.91</v>
      </c>
      <c r="G330" s="19">
        <f t="shared" si="68"/>
        <v>52.78</v>
      </c>
      <c r="H330" s="20" t="str">
        <f t="shared" si="69"/>
        <v>-</v>
      </c>
      <c r="I330" s="20" t="str">
        <f t="shared" si="70"/>
        <v>-</v>
      </c>
      <c r="J330" s="20" t="str">
        <f t="shared" si="71"/>
        <v>-</v>
      </c>
      <c r="K330" s="20" t="str">
        <f t="shared" si="72"/>
        <v>-</v>
      </c>
      <c r="L330" s="20" t="str">
        <f t="shared" si="73"/>
        <v>-</v>
      </c>
      <c r="M330" s="21" t="str">
        <f t="shared" si="74"/>
        <v>-</v>
      </c>
    </row>
    <row r="331" spans="1:13" s="17" customFormat="1" x14ac:dyDescent="0.25">
      <c r="A331" s="75" t="s">
        <v>60</v>
      </c>
      <c r="B331" s="14">
        <v>15</v>
      </c>
      <c r="C331" s="11">
        <v>2</v>
      </c>
      <c r="D331" s="11">
        <v>3</v>
      </c>
      <c r="E331" s="11">
        <v>14</v>
      </c>
      <c r="F331" s="12">
        <v>3.4</v>
      </c>
      <c r="G331" s="19" t="str">
        <f t="shared" si="68"/>
        <v>-</v>
      </c>
      <c r="H331" s="20" t="str">
        <f t="shared" si="69"/>
        <v>-</v>
      </c>
      <c r="I331" s="20" t="str">
        <f t="shared" si="70"/>
        <v>-</v>
      </c>
      <c r="J331" s="20" t="str">
        <f t="shared" si="71"/>
        <v>-</v>
      </c>
      <c r="K331" s="20">
        <f t="shared" si="72"/>
        <v>20.399999999999999</v>
      </c>
      <c r="L331" s="20" t="str">
        <f t="shared" si="73"/>
        <v>-</v>
      </c>
      <c r="M331" s="21" t="str">
        <f t="shared" si="74"/>
        <v>-</v>
      </c>
    </row>
    <row r="332" spans="1:13" s="17" customFormat="1" x14ac:dyDescent="0.25">
      <c r="A332" s="22"/>
      <c r="B332" s="14">
        <v>16</v>
      </c>
      <c r="C332" s="11">
        <v>2</v>
      </c>
      <c r="D332" s="11">
        <v>3</v>
      </c>
      <c r="E332" s="11">
        <v>14</v>
      </c>
      <c r="F332" s="12">
        <v>2.77</v>
      </c>
      <c r="G332" s="19" t="str">
        <f t="shared" si="68"/>
        <v>-</v>
      </c>
      <c r="H332" s="20" t="str">
        <f t="shared" si="69"/>
        <v>-</v>
      </c>
      <c r="I332" s="20" t="str">
        <f t="shared" si="70"/>
        <v>-</v>
      </c>
      <c r="J332" s="20" t="str">
        <f t="shared" si="71"/>
        <v>-</v>
      </c>
      <c r="K332" s="20">
        <f t="shared" si="72"/>
        <v>16.62</v>
      </c>
      <c r="L332" s="20" t="str">
        <f t="shared" si="73"/>
        <v>-</v>
      </c>
      <c r="M332" s="21" t="str">
        <f t="shared" si="74"/>
        <v>-</v>
      </c>
    </row>
    <row r="333" spans="1:13" s="17" customFormat="1" x14ac:dyDescent="0.25">
      <c r="A333" s="76"/>
      <c r="B333" s="14">
        <v>17</v>
      </c>
      <c r="C333" s="11">
        <v>2</v>
      </c>
      <c r="D333" s="11">
        <v>3</v>
      </c>
      <c r="E333" s="11">
        <v>14</v>
      </c>
      <c r="F333" s="12">
        <v>4.03</v>
      </c>
      <c r="G333" s="19" t="str">
        <f t="shared" si="68"/>
        <v>-</v>
      </c>
      <c r="H333" s="20" t="str">
        <f t="shared" si="69"/>
        <v>-</v>
      </c>
      <c r="I333" s="20" t="str">
        <f t="shared" si="70"/>
        <v>-</v>
      </c>
      <c r="J333" s="20" t="str">
        <f t="shared" si="71"/>
        <v>-</v>
      </c>
      <c r="K333" s="20">
        <f t="shared" si="72"/>
        <v>24.18</v>
      </c>
      <c r="L333" s="20" t="str">
        <f t="shared" si="73"/>
        <v>-</v>
      </c>
      <c r="M333" s="21" t="str">
        <f t="shared" si="74"/>
        <v>-</v>
      </c>
    </row>
    <row r="334" spans="1:13" s="17" customFormat="1" x14ac:dyDescent="0.25">
      <c r="A334" s="38"/>
      <c r="B334" s="14">
        <v>18</v>
      </c>
      <c r="C334" s="11">
        <v>2</v>
      </c>
      <c r="D334" s="11">
        <v>26</v>
      </c>
      <c r="E334" s="11">
        <v>8</v>
      </c>
      <c r="F334" s="12">
        <v>1.26</v>
      </c>
      <c r="G334" s="19" t="str">
        <f t="shared" si="68"/>
        <v>-</v>
      </c>
      <c r="H334" s="20">
        <f t="shared" si="69"/>
        <v>65.52</v>
      </c>
      <c r="I334" s="20" t="str">
        <f t="shared" si="70"/>
        <v>-</v>
      </c>
      <c r="J334" s="20" t="str">
        <f t="shared" si="71"/>
        <v>-</v>
      </c>
      <c r="K334" s="20" t="str">
        <f t="shared" si="72"/>
        <v>-</v>
      </c>
      <c r="L334" s="20" t="str">
        <f t="shared" si="73"/>
        <v>-</v>
      </c>
      <c r="M334" s="21" t="str">
        <f t="shared" si="74"/>
        <v>-</v>
      </c>
    </row>
    <row r="335" spans="1:13" s="17" customFormat="1" x14ac:dyDescent="0.25">
      <c r="A335" s="38"/>
      <c r="B335" s="14">
        <v>19</v>
      </c>
      <c r="C335" s="11">
        <v>2</v>
      </c>
      <c r="D335" s="11">
        <v>26</v>
      </c>
      <c r="E335" s="11">
        <v>8</v>
      </c>
      <c r="F335" s="12">
        <v>0.95</v>
      </c>
      <c r="G335" s="19" t="str">
        <f t="shared" si="68"/>
        <v>-</v>
      </c>
      <c r="H335" s="20">
        <f t="shared" si="69"/>
        <v>49.4</v>
      </c>
      <c r="I335" s="20" t="str">
        <f t="shared" si="70"/>
        <v>-</v>
      </c>
      <c r="J335" s="20" t="str">
        <f t="shared" si="71"/>
        <v>-</v>
      </c>
      <c r="K335" s="20" t="str">
        <f t="shared" si="72"/>
        <v>-</v>
      </c>
      <c r="L335" s="20" t="str">
        <f t="shared" si="73"/>
        <v>-</v>
      </c>
      <c r="M335" s="21" t="str">
        <f t="shared" si="74"/>
        <v>-</v>
      </c>
    </row>
    <row r="336" spans="1:13" s="17" customFormat="1" x14ac:dyDescent="0.25">
      <c r="A336" s="38"/>
      <c r="B336" s="14">
        <v>20</v>
      </c>
      <c r="C336" s="11">
        <v>2</v>
      </c>
      <c r="D336" s="11">
        <v>3</v>
      </c>
      <c r="E336" s="11">
        <v>14</v>
      </c>
      <c r="F336" s="12">
        <v>6.15</v>
      </c>
      <c r="G336" s="19" t="str">
        <f t="shared" si="68"/>
        <v>-</v>
      </c>
      <c r="H336" s="20" t="str">
        <f t="shared" si="69"/>
        <v>-</v>
      </c>
      <c r="I336" s="20" t="str">
        <f t="shared" si="70"/>
        <v>-</v>
      </c>
      <c r="J336" s="20" t="str">
        <f t="shared" si="71"/>
        <v>-</v>
      </c>
      <c r="K336" s="20">
        <f t="shared" si="72"/>
        <v>36.900000000000006</v>
      </c>
      <c r="L336" s="20" t="str">
        <f t="shared" si="73"/>
        <v>-</v>
      </c>
      <c r="M336" s="21" t="str">
        <f t="shared" si="74"/>
        <v>-</v>
      </c>
    </row>
    <row r="337" spans="1:13" s="17" customFormat="1" x14ac:dyDescent="0.25">
      <c r="A337" s="22"/>
      <c r="B337" s="14">
        <v>21</v>
      </c>
      <c r="C337" s="11">
        <v>2</v>
      </c>
      <c r="D337" s="11">
        <v>3</v>
      </c>
      <c r="E337" s="11">
        <v>14</v>
      </c>
      <c r="F337" s="12">
        <v>5.15</v>
      </c>
      <c r="G337" s="19" t="str">
        <f t="shared" si="68"/>
        <v>-</v>
      </c>
      <c r="H337" s="20" t="str">
        <f t="shared" si="69"/>
        <v>-</v>
      </c>
      <c r="I337" s="20" t="str">
        <f t="shared" si="70"/>
        <v>-</v>
      </c>
      <c r="J337" s="20" t="str">
        <f t="shared" si="71"/>
        <v>-</v>
      </c>
      <c r="K337" s="20">
        <f t="shared" si="72"/>
        <v>30.900000000000002</v>
      </c>
      <c r="L337" s="20" t="str">
        <f t="shared" si="73"/>
        <v>-</v>
      </c>
      <c r="M337" s="21" t="str">
        <f t="shared" si="74"/>
        <v>-</v>
      </c>
    </row>
    <row r="338" spans="1:13" s="17" customFormat="1" x14ac:dyDescent="0.25">
      <c r="A338" s="22"/>
      <c r="B338" s="14">
        <v>22</v>
      </c>
      <c r="C338" s="11">
        <v>2</v>
      </c>
      <c r="D338" s="11">
        <v>3</v>
      </c>
      <c r="E338" s="11">
        <v>14</v>
      </c>
      <c r="F338" s="12">
        <v>7.23</v>
      </c>
      <c r="G338" s="19" t="str">
        <f t="shared" si="68"/>
        <v>-</v>
      </c>
      <c r="H338" s="20" t="str">
        <f t="shared" si="69"/>
        <v>-</v>
      </c>
      <c r="I338" s="20" t="str">
        <f t="shared" si="70"/>
        <v>-</v>
      </c>
      <c r="J338" s="20" t="str">
        <f t="shared" si="71"/>
        <v>-</v>
      </c>
      <c r="K338" s="20">
        <f t="shared" si="72"/>
        <v>43.38</v>
      </c>
      <c r="L338" s="20" t="str">
        <f t="shared" si="73"/>
        <v>-</v>
      </c>
      <c r="M338" s="21" t="str">
        <f t="shared" si="74"/>
        <v>-</v>
      </c>
    </row>
    <row r="339" spans="1:13" s="17" customFormat="1" x14ac:dyDescent="0.25">
      <c r="A339" s="76"/>
      <c r="B339" s="14">
        <v>23</v>
      </c>
      <c r="C339" s="11">
        <v>2</v>
      </c>
      <c r="D339" s="11">
        <v>54</v>
      </c>
      <c r="E339" s="11">
        <v>6</v>
      </c>
      <c r="F339" s="12">
        <v>1.22</v>
      </c>
      <c r="G339" s="19">
        <f t="shared" si="68"/>
        <v>131.76</v>
      </c>
      <c r="H339" s="20" t="str">
        <f t="shared" si="69"/>
        <v>-</v>
      </c>
      <c r="I339" s="20" t="str">
        <f t="shared" si="70"/>
        <v>-</v>
      </c>
      <c r="J339" s="20" t="str">
        <f t="shared" si="71"/>
        <v>-</v>
      </c>
      <c r="K339" s="20" t="str">
        <f t="shared" si="72"/>
        <v>-</v>
      </c>
      <c r="L339" s="20" t="str">
        <f t="shared" si="73"/>
        <v>-</v>
      </c>
      <c r="M339" s="21" t="str">
        <f t="shared" si="74"/>
        <v>-</v>
      </c>
    </row>
    <row r="340" spans="1:13" s="17" customFormat="1" x14ac:dyDescent="0.25">
      <c r="A340" s="38"/>
      <c r="B340" s="14">
        <v>24</v>
      </c>
      <c r="C340" s="11">
        <v>2</v>
      </c>
      <c r="D340" s="11">
        <v>54</v>
      </c>
      <c r="E340" s="11">
        <v>6</v>
      </c>
      <c r="F340" s="12">
        <v>0.91</v>
      </c>
      <c r="G340" s="19">
        <f t="shared" si="68"/>
        <v>98.28</v>
      </c>
      <c r="H340" s="20" t="str">
        <f t="shared" si="69"/>
        <v>-</v>
      </c>
      <c r="I340" s="20" t="str">
        <f t="shared" si="70"/>
        <v>-</v>
      </c>
      <c r="J340" s="20" t="str">
        <f t="shared" si="71"/>
        <v>-</v>
      </c>
      <c r="K340" s="20" t="str">
        <f t="shared" si="72"/>
        <v>-</v>
      </c>
      <c r="L340" s="20" t="str">
        <f t="shared" si="73"/>
        <v>-</v>
      </c>
      <c r="M340" s="21" t="str">
        <f t="shared" si="74"/>
        <v>-</v>
      </c>
    </row>
    <row r="341" spans="1:13" s="17" customFormat="1" x14ac:dyDescent="0.25">
      <c r="A341" s="38"/>
      <c r="B341" s="14">
        <v>25</v>
      </c>
      <c r="C341" s="11">
        <v>2</v>
      </c>
      <c r="D341" s="11">
        <v>3</v>
      </c>
      <c r="E341" s="11">
        <v>14</v>
      </c>
      <c r="F341" s="12">
        <v>1.41</v>
      </c>
      <c r="G341" s="19" t="str">
        <f t="shared" si="68"/>
        <v>-</v>
      </c>
      <c r="H341" s="20" t="str">
        <f t="shared" si="69"/>
        <v>-</v>
      </c>
      <c r="I341" s="20" t="str">
        <f t="shared" si="70"/>
        <v>-</v>
      </c>
      <c r="J341" s="20" t="str">
        <f t="shared" si="71"/>
        <v>-</v>
      </c>
      <c r="K341" s="20">
        <f t="shared" si="72"/>
        <v>8.4599999999999991</v>
      </c>
      <c r="L341" s="20" t="str">
        <f t="shared" si="73"/>
        <v>-</v>
      </c>
      <c r="M341" s="21" t="str">
        <f t="shared" si="74"/>
        <v>-</v>
      </c>
    </row>
    <row r="342" spans="1:13" s="17" customFormat="1" x14ac:dyDescent="0.25">
      <c r="A342" s="22"/>
      <c r="B342" s="14">
        <v>26</v>
      </c>
      <c r="C342" s="11">
        <v>2</v>
      </c>
      <c r="D342" s="11">
        <v>3</v>
      </c>
      <c r="E342" s="11">
        <v>14</v>
      </c>
      <c r="F342" s="12">
        <v>3.77</v>
      </c>
      <c r="G342" s="19" t="str">
        <f t="shared" si="68"/>
        <v>-</v>
      </c>
      <c r="H342" s="20" t="str">
        <f t="shared" si="69"/>
        <v>-</v>
      </c>
      <c r="I342" s="20" t="str">
        <f t="shared" si="70"/>
        <v>-</v>
      </c>
      <c r="J342" s="20" t="str">
        <f t="shared" si="71"/>
        <v>-</v>
      </c>
      <c r="K342" s="20">
        <f t="shared" si="72"/>
        <v>22.62</v>
      </c>
      <c r="L342" s="20" t="str">
        <f t="shared" si="73"/>
        <v>-</v>
      </c>
      <c r="M342" s="21" t="str">
        <f t="shared" si="74"/>
        <v>-</v>
      </c>
    </row>
    <row r="343" spans="1:13" s="17" customFormat="1" x14ac:dyDescent="0.25">
      <c r="A343" s="22"/>
      <c r="B343" s="14">
        <v>27</v>
      </c>
      <c r="C343" s="11">
        <v>2</v>
      </c>
      <c r="D343" s="11">
        <v>6</v>
      </c>
      <c r="E343" s="11">
        <v>6</v>
      </c>
      <c r="F343" s="12">
        <v>1.22</v>
      </c>
      <c r="G343" s="19">
        <f t="shared" si="68"/>
        <v>14.64</v>
      </c>
      <c r="H343" s="20" t="str">
        <f t="shared" si="69"/>
        <v>-</v>
      </c>
      <c r="I343" s="20" t="str">
        <f t="shared" si="70"/>
        <v>-</v>
      </c>
      <c r="J343" s="20" t="str">
        <f t="shared" si="71"/>
        <v>-</v>
      </c>
      <c r="K343" s="20" t="str">
        <f t="shared" si="72"/>
        <v>-</v>
      </c>
      <c r="L343" s="20" t="str">
        <f t="shared" si="73"/>
        <v>-</v>
      </c>
      <c r="M343" s="21" t="str">
        <f t="shared" si="74"/>
        <v>-</v>
      </c>
    </row>
    <row r="344" spans="1:13" s="17" customFormat="1" x14ac:dyDescent="0.25">
      <c r="A344" s="22"/>
      <c r="B344" s="14">
        <v>28</v>
      </c>
      <c r="C344" s="11">
        <v>2</v>
      </c>
      <c r="D344" s="11">
        <v>6</v>
      </c>
      <c r="E344" s="11">
        <v>6</v>
      </c>
      <c r="F344" s="12">
        <v>0.91</v>
      </c>
      <c r="G344" s="19">
        <f t="shared" si="68"/>
        <v>10.92</v>
      </c>
      <c r="H344" s="20" t="str">
        <f t="shared" si="69"/>
        <v>-</v>
      </c>
      <c r="I344" s="20" t="str">
        <f t="shared" si="70"/>
        <v>-</v>
      </c>
      <c r="J344" s="20" t="str">
        <f t="shared" si="71"/>
        <v>-</v>
      </c>
      <c r="K344" s="20" t="str">
        <f t="shared" si="72"/>
        <v>-</v>
      </c>
      <c r="L344" s="20" t="str">
        <f t="shared" si="73"/>
        <v>-</v>
      </c>
      <c r="M344" s="21" t="str">
        <f t="shared" si="74"/>
        <v>-</v>
      </c>
    </row>
    <row r="345" spans="1:13" s="17" customFormat="1" x14ac:dyDescent="0.25">
      <c r="A345" s="18" t="s">
        <v>62</v>
      </c>
      <c r="B345" s="14"/>
      <c r="C345" s="11"/>
      <c r="D345" s="11"/>
      <c r="E345" s="11"/>
      <c r="F345" s="12"/>
      <c r="G345" s="19" t="str">
        <f t="shared" si="68"/>
        <v>-</v>
      </c>
      <c r="H345" s="20" t="str">
        <f t="shared" si="69"/>
        <v>-</v>
      </c>
      <c r="I345" s="20" t="str">
        <f t="shared" si="70"/>
        <v>-</v>
      </c>
      <c r="J345" s="20" t="str">
        <f t="shared" si="71"/>
        <v>-</v>
      </c>
      <c r="K345" s="20" t="str">
        <f t="shared" si="72"/>
        <v>-</v>
      </c>
      <c r="L345" s="20" t="str">
        <f t="shared" si="73"/>
        <v>-</v>
      </c>
      <c r="M345" s="21" t="str">
        <f t="shared" si="74"/>
        <v>-</v>
      </c>
    </row>
    <row r="346" spans="1:13" s="17" customFormat="1" x14ac:dyDescent="0.25">
      <c r="A346" s="75" t="s">
        <v>63</v>
      </c>
      <c r="B346" s="14">
        <v>1</v>
      </c>
      <c r="C346" s="11">
        <v>1</v>
      </c>
      <c r="D346" s="11">
        <v>3</v>
      </c>
      <c r="E346" s="11">
        <v>14</v>
      </c>
      <c r="F346" s="12">
        <v>1.41</v>
      </c>
      <c r="G346" s="19" t="str">
        <f t="shared" si="68"/>
        <v>-</v>
      </c>
      <c r="H346" s="20" t="str">
        <f t="shared" si="69"/>
        <v>-</v>
      </c>
      <c r="I346" s="20" t="str">
        <f t="shared" si="70"/>
        <v>-</v>
      </c>
      <c r="J346" s="20" t="str">
        <f t="shared" si="71"/>
        <v>-</v>
      </c>
      <c r="K346" s="20">
        <f t="shared" si="72"/>
        <v>4.2299999999999995</v>
      </c>
      <c r="L346" s="20" t="str">
        <f t="shared" si="73"/>
        <v>-</v>
      </c>
      <c r="M346" s="21" t="str">
        <f t="shared" si="74"/>
        <v>-</v>
      </c>
    </row>
    <row r="347" spans="1:13" s="17" customFormat="1" x14ac:dyDescent="0.25">
      <c r="A347" s="76"/>
      <c r="B347" s="14">
        <v>2</v>
      </c>
      <c r="C347" s="11">
        <v>1</v>
      </c>
      <c r="D347" s="11">
        <v>3</v>
      </c>
      <c r="E347" s="11">
        <v>12</v>
      </c>
      <c r="F347" s="12">
        <v>2.79</v>
      </c>
      <c r="G347" s="19" t="str">
        <f t="shared" si="68"/>
        <v>-</v>
      </c>
      <c r="H347" s="20" t="str">
        <f t="shared" si="69"/>
        <v>-</v>
      </c>
      <c r="I347" s="20" t="str">
        <f t="shared" si="70"/>
        <v>-</v>
      </c>
      <c r="J347" s="20">
        <f t="shared" si="71"/>
        <v>8.370000000000001</v>
      </c>
      <c r="K347" s="20" t="str">
        <f t="shared" si="72"/>
        <v>-</v>
      </c>
      <c r="L347" s="20" t="str">
        <f t="shared" si="73"/>
        <v>-</v>
      </c>
      <c r="M347" s="21" t="str">
        <f t="shared" si="74"/>
        <v>-</v>
      </c>
    </row>
    <row r="348" spans="1:13" s="17" customFormat="1" x14ac:dyDescent="0.25">
      <c r="A348" s="38"/>
      <c r="B348" s="14">
        <v>3</v>
      </c>
      <c r="C348" s="11">
        <v>1</v>
      </c>
      <c r="D348" s="11">
        <v>6</v>
      </c>
      <c r="E348" s="11">
        <v>6</v>
      </c>
      <c r="F348" s="12">
        <v>1.22</v>
      </c>
      <c r="G348" s="19">
        <f t="shared" si="68"/>
        <v>7.32</v>
      </c>
      <c r="H348" s="20" t="str">
        <f t="shared" si="69"/>
        <v>-</v>
      </c>
      <c r="I348" s="20" t="str">
        <f t="shared" si="70"/>
        <v>-</v>
      </c>
      <c r="J348" s="20" t="str">
        <f t="shared" si="71"/>
        <v>-</v>
      </c>
      <c r="K348" s="20" t="str">
        <f t="shared" si="72"/>
        <v>-</v>
      </c>
      <c r="L348" s="20" t="str">
        <f t="shared" si="73"/>
        <v>-</v>
      </c>
      <c r="M348" s="21" t="str">
        <f t="shared" si="74"/>
        <v>-</v>
      </c>
    </row>
    <row r="349" spans="1:13" s="17" customFormat="1" x14ac:dyDescent="0.25">
      <c r="A349" s="38"/>
      <c r="B349" s="14">
        <v>4</v>
      </c>
      <c r="C349" s="11">
        <v>1</v>
      </c>
      <c r="D349" s="11">
        <v>6</v>
      </c>
      <c r="E349" s="11">
        <v>6</v>
      </c>
      <c r="F349" s="12">
        <v>0.91</v>
      </c>
      <c r="G349" s="19">
        <f t="shared" si="68"/>
        <v>5.46</v>
      </c>
      <c r="H349" s="20" t="str">
        <f t="shared" si="69"/>
        <v>-</v>
      </c>
      <c r="I349" s="20" t="str">
        <f t="shared" si="70"/>
        <v>-</v>
      </c>
      <c r="J349" s="20" t="str">
        <f t="shared" si="71"/>
        <v>-</v>
      </c>
      <c r="K349" s="20" t="str">
        <f t="shared" si="72"/>
        <v>-</v>
      </c>
      <c r="L349" s="20" t="str">
        <f t="shared" si="73"/>
        <v>-</v>
      </c>
      <c r="M349" s="21" t="str">
        <f t="shared" si="74"/>
        <v>-</v>
      </c>
    </row>
    <row r="350" spans="1:13" s="17" customFormat="1" x14ac:dyDescent="0.25">
      <c r="A350" s="38"/>
      <c r="B350" s="14">
        <v>5</v>
      </c>
      <c r="C350" s="11">
        <v>1</v>
      </c>
      <c r="D350" s="11">
        <v>3</v>
      </c>
      <c r="E350" s="11">
        <v>14</v>
      </c>
      <c r="F350" s="12">
        <v>3.7</v>
      </c>
      <c r="G350" s="19" t="str">
        <f t="shared" si="68"/>
        <v>-</v>
      </c>
      <c r="H350" s="20" t="str">
        <f t="shared" si="69"/>
        <v>-</v>
      </c>
      <c r="I350" s="20" t="str">
        <f t="shared" si="70"/>
        <v>-</v>
      </c>
      <c r="J350" s="20" t="str">
        <f t="shared" si="71"/>
        <v>-</v>
      </c>
      <c r="K350" s="20">
        <f t="shared" si="72"/>
        <v>11.100000000000001</v>
      </c>
      <c r="L350" s="20" t="str">
        <f t="shared" si="73"/>
        <v>-</v>
      </c>
      <c r="M350" s="21" t="str">
        <f t="shared" si="74"/>
        <v>-</v>
      </c>
    </row>
    <row r="351" spans="1:13" s="17" customFormat="1" x14ac:dyDescent="0.25">
      <c r="A351" s="22"/>
      <c r="B351" s="14">
        <v>6</v>
      </c>
      <c r="C351" s="11">
        <v>1</v>
      </c>
      <c r="D351" s="11">
        <v>3</v>
      </c>
      <c r="E351" s="11">
        <v>14</v>
      </c>
      <c r="F351" s="12">
        <v>2.25</v>
      </c>
      <c r="G351" s="19" t="str">
        <f t="shared" si="68"/>
        <v>-</v>
      </c>
      <c r="H351" s="20" t="str">
        <f t="shared" si="69"/>
        <v>-</v>
      </c>
      <c r="I351" s="20" t="str">
        <f t="shared" si="70"/>
        <v>-</v>
      </c>
      <c r="J351" s="20" t="str">
        <f t="shared" si="71"/>
        <v>-</v>
      </c>
      <c r="K351" s="20">
        <f t="shared" si="72"/>
        <v>6.75</v>
      </c>
      <c r="L351" s="20" t="str">
        <f t="shared" si="73"/>
        <v>-</v>
      </c>
      <c r="M351" s="21" t="str">
        <f t="shared" si="74"/>
        <v>-</v>
      </c>
    </row>
    <row r="352" spans="1:13" s="17" customFormat="1" x14ac:dyDescent="0.25">
      <c r="A352" s="22"/>
      <c r="B352" s="14">
        <v>7</v>
      </c>
      <c r="C352" s="11">
        <v>1</v>
      </c>
      <c r="D352" s="11">
        <v>3</v>
      </c>
      <c r="E352" s="11">
        <v>14</v>
      </c>
      <c r="F352" s="12">
        <v>4.58</v>
      </c>
      <c r="G352" s="19" t="str">
        <f t="shared" si="68"/>
        <v>-</v>
      </c>
      <c r="H352" s="20" t="str">
        <f t="shared" si="69"/>
        <v>-</v>
      </c>
      <c r="I352" s="20" t="str">
        <f t="shared" si="70"/>
        <v>-</v>
      </c>
      <c r="J352" s="20" t="str">
        <f t="shared" si="71"/>
        <v>-</v>
      </c>
      <c r="K352" s="20">
        <f t="shared" si="72"/>
        <v>13.74</v>
      </c>
      <c r="L352" s="20" t="str">
        <f t="shared" si="73"/>
        <v>-</v>
      </c>
      <c r="M352" s="21" t="str">
        <f t="shared" si="74"/>
        <v>-</v>
      </c>
    </row>
    <row r="353" spans="1:13" s="17" customFormat="1" x14ac:dyDescent="0.25">
      <c r="A353" s="22"/>
      <c r="B353" s="14">
        <v>8</v>
      </c>
      <c r="C353" s="11">
        <v>1</v>
      </c>
      <c r="D353" s="11">
        <v>7</v>
      </c>
      <c r="E353" s="11">
        <v>6</v>
      </c>
      <c r="F353" s="12">
        <v>1.22</v>
      </c>
      <c r="G353" s="19">
        <f t="shared" si="68"/>
        <v>8.5399999999999991</v>
      </c>
      <c r="H353" s="20" t="str">
        <f t="shared" si="69"/>
        <v>-</v>
      </c>
      <c r="I353" s="20" t="str">
        <f t="shared" si="70"/>
        <v>-</v>
      </c>
      <c r="J353" s="20" t="str">
        <f t="shared" si="71"/>
        <v>-</v>
      </c>
      <c r="K353" s="20" t="str">
        <f t="shared" si="72"/>
        <v>-</v>
      </c>
      <c r="L353" s="20" t="str">
        <f t="shared" si="73"/>
        <v>-</v>
      </c>
      <c r="M353" s="21" t="str">
        <f t="shared" si="74"/>
        <v>-</v>
      </c>
    </row>
    <row r="354" spans="1:13" s="17" customFormat="1" x14ac:dyDescent="0.25">
      <c r="A354" s="22"/>
      <c r="B354" s="14">
        <v>9</v>
      </c>
      <c r="C354" s="11">
        <v>1</v>
      </c>
      <c r="D354" s="11">
        <v>7</v>
      </c>
      <c r="E354" s="11">
        <v>6</v>
      </c>
      <c r="F354" s="12">
        <v>0.91</v>
      </c>
      <c r="G354" s="19">
        <f t="shared" si="68"/>
        <v>6.37</v>
      </c>
      <c r="H354" s="20" t="str">
        <f t="shared" si="69"/>
        <v>-</v>
      </c>
      <c r="I354" s="20" t="str">
        <f t="shared" si="70"/>
        <v>-</v>
      </c>
      <c r="J354" s="20" t="str">
        <f t="shared" si="71"/>
        <v>-</v>
      </c>
      <c r="K354" s="20" t="str">
        <f t="shared" si="72"/>
        <v>-</v>
      </c>
      <c r="L354" s="20" t="str">
        <f t="shared" si="73"/>
        <v>-</v>
      </c>
      <c r="M354" s="21" t="str">
        <f t="shared" si="74"/>
        <v>-</v>
      </c>
    </row>
    <row r="355" spans="1:13" s="17" customFormat="1" x14ac:dyDescent="0.25">
      <c r="A355" s="76"/>
      <c r="B355" s="14">
        <v>10</v>
      </c>
      <c r="C355" s="11">
        <v>1</v>
      </c>
      <c r="D355" s="11">
        <v>20</v>
      </c>
      <c r="E355" s="11">
        <v>8</v>
      </c>
      <c r="F355" s="12">
        <v>1.26</v>
      </c>
      <c r="G355" s="19" t="str">
        <f t="shared" si="68"/>
        <v>-</v>
      </c>
      <c r="H355" s="20">
        <f t="shared" si="69"/>
        <v>25.2</v>
      </c>
      <c r="I355" s="20" t="str">
        <f t="shared" si="70"/>
        <v>-</v>
      </c>
      <c r="J355" s="20" t="str">
        <f t="shared" si="71"/>
        <v>-</v>
      </c>
      <c r="K355" s="20" t="str">
        <f t="shared" si="72"/>
        <v>-</v>
      </c>
      <c r="L355" s="20" t="str">
        <f t="shared" si="73"/>
        <v>-</v>
      </c>
      <c r="M355" s="21" t="str">
        <f t="shared" si="74"/>
        <v>-</v>
      </c>
    </row>
    <row r="356" spans="1:13" s="17" customFormat="1" x14ac:dyDescent="0.25">
      <c r="A356" s="38"/>
      <c r="B356" s="14">
        <v>11</v>
      </c>
      <c r="C356" s="11">
        <v>1</v>
      </c>
      <c r="D356" s="11">
        <v>20</v>
      </c>
      <c r="E356" s="11">
        <v>8</v>
      </c>
      <c r="F356" s="12">
        <v>0.95</v>
      </c>
      <c r="G356" s="19" t="str">
        <f t="shared" si="68"/>
        <v>-</v>
      </c>
      <c r="H356" s="20">
        <f t="shared" si="69"/>
        <v>19</v>
      </c>
      <c r="I356" s="20" t="str">
        <f t="shared" si="70"/>
        <v>-</v>
      </c>
      <c r="J356" s="20" t="str">
        <f t="shared" si="71"/>
        <v>-</v>
      </c>
      <c r="K356" s="20" t="str">
        <f t="shared" si="72"/>
        <v>-</v>
      </c>
      <c r="L356" s="20" t="str">
        <f t="shared" si="73"/>
        <v>-</v>
      </c>
      <c r="M356" s="21" t="str">
        <f t="shared" si="74"/>
        <v>-</v>
      </c>
    </row>
    <row r="357" spans="1:13" s="17" customFormat="1" x14ac:dyDescent="0.25">
      <c r="A357" s="38"/>
      <c r="B357" s="14">
        <v>12</v>
      </c>
      <c r="C357" s="11">
        <v>1</v>
      </c>
      <c r="D357" s="11">
        <v>3</v>
      </c>
      <c r="E357" s="11">
        <v>14</v>
      </c>
      <c r="F357" s="12">
        <v>7.18</v>
      </c>
      <c r="G357" s="19" t="str">
        <f t="shared" si="68"/>
        <v>-</v>
      </c>
      <c r="H357" s="20" t="str">
        <f t="shared" si="69"/>
        <v>-</v>
      </c>
      <c r="I357" s="20" t="str">
        <f t="shared" si="70"/>
        <v>-</v>
      </c>
      <c r="J357" s="20" t="str">
        <f t="shared" si="71"/>
        <v>-</v>
      </c>
      <c r="K357" s="20">
        <f t="shared" si="72"/>
        <v>21.54</v>
      </c>
      <c r="L357" s="20" t="str">
        <f t="shared" si="73"/>
        <v>-</v>
      </c>
      <c r="M357" s="21" t="str">
        <f t="shared" si="74"/>
        <v>-</v>
      </c>
    </row>
    <row r="358" spans="1:13" s="17" customFormat="1" x14ac:dyDescent="0.25">
      <c r="A358" s="38"/>
      <c r="B358" s="14">
        <v>13</v>
      </c>
      <c r="C358" s="11">
        <v>1</v>
      </c>
      <c r="D358" s="11">
        <v>3</v>
      </c>
      <c r="E358" s="11">
        <v>14</v>
      </c>
      <c r="F358" s="12">
        <v>6.45</v>
      </c>
      <c r="G358" s="19" t="str">
        <f t="shared" si="68"/>
        <v>-</v>
      </c>
      <c r="H358" s="20" t="str">
        <f t="shared" si="69"/>
        <v>-</v>
      </c>
      <c r="I358" s="20" t="str">
        <f t="shared" si="70"/>
        <v>-</v>
      </c>
      <c r="J358" s="20" t="str">
        <f t="shared" si="71"/>
        <v>-</v>
      </c>
      <c r="K358" s="20">
        <f t="shared" si="72"/>
        <v>19.350000000000001</v>
      </c>
      <c r="L358" s="20" t="str">
        <f t="shared" si="73"/>
        <v>-</v>
      </c>
      <c r="M358" s="21" t="str">
        <f t="shared" si="74"/>
        <v>-</v>
      </c>
    </row>
    <row r="359" spans="1:13" s="17" customFormat="1" x14ac:dyDescent="0.25">
      <c r="A359" s="22"/>
      <c r="B359" s="14">
        <v>14</v>
      </c>
      <c r="C359" s="11">
        <v>1</v>
      </c>
      <c r="D359" s="11">
        <v>3</v>
      </c>
      <c r="E359" s="11">
        <v>12</v>
      </c>
      <c r="F359" s="12">
        <v>6.05</v>
      </c>
      <c r="G359" s="19" t="str">
        <f t="shared" si="68"/>
        <v>-</v>
      </c>
      <c r="H359" s="20" t="str">
        <f t="shared" si="69"/>
        <v>-</v>
      </c>
      <c r="I359" s="20" t="str">
        <f t="shared" si="70"/>
        <v>-</v>
      </c>
      <c r="J359" s="20">
        <f t="shared" si="71"/>
        <v>18.149999999999999</v>
      </c>
      <c r="K359" s="20" t="str">
        <f t="shared" si="72"/>
        <v>-</v>
      </c>
      <c r="L359" s="20" t="str">
        <f t="shared" si="73"/>
        <v>-</v>
      </c>
      <c r="M359" s="21" t="str">
        <f t="shared" si="74"/>
        <v>-</v>
      </c>
    </row>
    <row r="360" spans="1:13" s="17" customFormat="1" x14ac:dyDescent="0.25">
      <c r="A360" s="22"/>
      <c r="B360" s="14">
        <v>15</v>
      </c>
      <c r="C360" s="11">
        <v>1</v>
      </c>
      <c r="D360" s="11">
        <v>3</v>
      </c>
      <c r="E360" s="11">
        <v>14</v>
      </c>
      <c r="F360" s="12">
        <v>4.46</v>
      </c>
      <c r="G360" s="19" t="str">
        <f t="shared" si="68"/>
        <v>-</v>
      </c>
      <c r="H360" s="20" t="str">
        <f t="shared" si="69"/>
        <v>-</v>
      </c>
      <c r="I360" s="20" t="str">
        <f t="shared" si="70"/>
        <v>-</v>
      </c>
      <c r="J360" s="20" t="str">
        <f t="shared" si="71"/>
        <v>-</v>
      </c>
      <c r="K360" s="20">
        <f t="shared" si="72"/>
        <v>13.379999999999999</v>
      </c>
      <c r="L360" s="20" t="str">
        <f t="shared" si="73"/>
        <v>-</v>
      </c>
      <c r="M360" s="21" t="str">
        <f t="shared" si="74"/>
        <v>-</v>
      </c>
    </row>
    <row r="361" spans="1:13" s="17" customFormat="1" x14ac:dyDescent="0.25">
      <c r="A361" s="22"/>
      <c r="B361" s="14">
        <v>16</v>
      </c>
      <c r="C361" s="11">
        <v>1</v>
      </c>
      <c r="D361" s="11">
        <v>3</v>
      </c>
      <c r="E361" s="11">
        <v>14</v>
      </c>
      <c r="F361" s="12">
        <v>7.13</v>
      </c>
      <c r="G361" s="19" t="str">
        <f t="shared" si="68"/>
        <v>-</v>
      </c>
      <c r="H361" s="20" t="str">
        <f t="shared" si="69"/>
        <v>-</v>
      </c>
      <c r="I361" s="20" t="str">
        <f t="shared" si="70"/>
        <v>-</v>
      </c>
      <c r="J361" s="20" t="str">
        <f t="shared" si="71"/>
        <v>-</v>
      </c>
      <c r="K361" s="20">
        <f t="shared" si="72"/>
        <v>21.39</v>
      </c>
      <c r="L361" s="20" t="str">
        <f t="shared" si="73"/>
        <v>-</v>
      </c>
      <c r="M361" s="21" t="str">
        <f t="shared" si="74"/>
        <v>-</v>
      </c>
    </row>
    <row r="362" spans="1:13" s="17" customFormat="1" x14ac:dyDescent="0.25">
      <c r="A362" s="76"/>
      <c r="B362" s="14">
        <v>17</v>
      </c>
      <c r="C362" s="11">
        <v>1</v>
      </c>
      <c r="D362" s="11">
        <v>45</v>
      </c>
      <c r="E362" s="11">
        <v>6</v>
      </c>
      <c r="F362" s="12">
        <v>1.42</v>
      </c>
      <c r="G362" s="19">
        <f t="shared" si="68"/>
        <v>63.9</v>
      </c>
      <c r="H362" s="20" t="str">
        <f t="shared" si="69"/>
        <v>-</v>
      </c>
      <c r="I362" s="20" t="str">
        <f t="shared" si="70"/>
        <v>-</v>
      </c>
      <c r="J362" s="20" t="str">
        <f t="shared" si="71"/>
        <v>-</v>
      </c>
      <c r="K362" s="20" t="str">
        <f t="shared" si="72"/>
        <v>-</v>
      </c>
      <c r="L362" s="20" t="str">
        <f t="shared" si="73"/>
        <v>-</v>
      </c>
      <c r="M362" s="21" t="str">
        <f t="shared" si="74"/>
        <v>-</v>
      </c>
    </row>
    <row r="363" spans="1:13" s="17" customFormat="1" x14ac:dyDescent="0.25">
      <c r="A363" s="75" t="s">
        <v>60</v>
      </c>
      <c r="B363" s="14">
        <v>19</v>
      </c>
      <c r="C363" s="11">
        <v>1</v>
      </c>
      <c r="D363" s="11">
        <v>3</v>
      </c>
      <c r="E363" s="11">
        <v>14</v>
      </c>
      <c r="F363" s="12">
        <v>6.55</v>
      </c>
      <c r="G363" s="19" t="str">
        <f t="shared" si="68"/>
        <v>-</v>
      </c>
      <c r="H363" s="20" t="str">
        <f t="shared" si="69"/>
        <v>-</v>
      </c>
      <c r="I363" s="20" t="str">
        <f t="shared" si="70"/>
        <v>-</v>
      </c>
      <c r="J363" s="20" t="str">
        <f t="shared" si="71"/>
        <v>-</v>
      </c>
      <c r="K363" s="20">
        <f t="shared" si="72"/>
        <v>19.649999999999999</v>
      </c>
      <c r="L363" s="20" t="str">
        <f t="shared" si="73"/>
        <v>-</v>
      </c>
      <c r="M363" s="21" t="str">
        <f t="shared" si="74"/>
        <v>-</v>
      </c>
    </row>
    <row r="364" spans="1:13" s="17" customFormat="1" x14ac:dyDescent="0.25">
      <c r="A364" s="38"/>
      <c r="B364" s="14">
        <v>20</v>
      </c>
      <c r="C364" s="11">
        <v>1</v>
      </c>
      <c r="D364" s="11">
        <v>3</v>
      </c>
      <c r="E364" s="11">
        <v>14</v>
      </c>
      <c r="F364" s="12">
        <v>5.95</v>
      </c>
      <c r="G364" s="19" t="str">
        <f t="shared" si="68"/>
        <v>-</v>
      </c>
      <c r="H364" s="20" t="str">
        <f t="shared" si="69"/>
        <v>-</v>
      </c>
      <c r="I364" s="20" t="str">
        <f t="shared" si="70"/>
        <v>-</v>
      </c>
      <c r="J364" s="20" t="str">
        <f t="shared" si="71"/>
        <v>-</v>
      </c>
      <c r="K364" s="20">
        <f t="shared" si="72"/>
        <v>17.850000000000001</v>
      </c>
      <c r="L364" s="20" t="str">
        <f t="shared" si="73"/>
        <v>-</v>
      </c>
      <c r="M364" s="21" t="str">
        <f t="shared" si="74"/>
        <v>-</v>
      </c>
    </row>
    <row r="365" spans="1:13" s="17" customFormat="1" x14ac:dyDescent="0.25">
      <c r="A365" s="38"/>
      <c r="B365" s="14">
        <v>21</v>
      </c>
      <c r="C365" s="11">
        <v>1</v>
      </c>
      <c r="D365" s="11">
        <v>3</v>
      </c>
      <c r="E365" s="11">
        <v>12</v>
      </c>
      <c r="F365" s="12">
        <v>5.55</v>
      </c>
      <c r="G365" s="19" t="str">
        <f t="shared" si="68"/>
        <v>-</v>
      </c>
      <c r="H365" s="20" t="str">
        <f t="shared" si="69"/>
        <v>-</v>
      </c>
      <c r="I365" s="20" t="str">
        <f t="shared" si="70"/>
        <v>-</v>
      </c>
      <c r="J365" s="20">
        <f t="shared" si="71"/>
        <v>16.649999999999999</v>
      </c>
      <c r="K365" s="20" t="str">
        <f t="shared" si="72"/>
        <v>-</v>
      </c>
      <c r="L365" s="20" t="str">
        <f t="shared" si="73"/>
        <v>-</v>
      </c>
      <c r="M365" s="21" t="str">
        <f t="shared" si="74"/>
        <v>-</v>
      </c>
    </row>
    <row r="366" spans="1:13" s="17" customFormat="1" x14ac:dyDescent="0.25">
      <c r="A366" s="22"/>
      <c r="B366" s="14">
        <v>22</v>
      </c>
      <c r="C366" s="11">
        <v>1</v>
      </c>
      <c r="D366" s="11">
        <v>3</v>
      </c>
      <c r="E366" s="11">
        <v>14</v>
      </c>
      <c r="F366" s="12">
        <v>7.16</v>
      </c>
      <c r="G366" s="19" t="str">
        <f t="shared" si="68"/>
        <v>-</v>
      </c>
      <c r="H366" s="20" t="str">
        <f t="shared" si="69"/>
        <v>-</v>
      </c>
      <c r="I366" s="20" t="str">
        <f t="shared" si="70"/>
        <v>-</v>
      </c>
      <c r="J366" s="20" t="str">
        <f t="shared" si="71"/>
        <v>-</v>
      </c>
      <c r="K366" s="20">
        <f t="shared" si="72"/>
        <v>21.48</v>
      </c>
      <c r="L366" s="20" t="str">
        <f t="shared" si="73"/>
        <v>-</v>
      </c>
      <c r="M366" s="21" t="str">
        <f t="shared" si="74"/>
        <v>-</v>
      </c>
    </row>
    <row r="367" spans="1:13" s="17" customFormat="1" x14ac:dyDescent="0.25">
      <c r="A367" s="22"/>
      <c r="B367" s="14">
        <v>23</v>
      </c>
      <c r="C367" s="11">
        <v>1</v>
      </c>
      <c r="D367" s="11">
        <v>35</v>
      </c>
      <c r="E367" s="11">
        <v>6</v>
      </c>
      <c r="F367" s="12">
        <v>1.42</v>
      </c>
      <c r="G367" s="19">
        <f t="shared" si="68"/>
        <v>49.699999999999996</v>
      </c>
      <c r="H367" s="20" t="str">
        <f t="shared" si="69"/>
        <v>-</v>
      </c>
      <c r="I367" s="20" t="str">
        <f t="shared" si="70"/>
        <v>-</v>
      </c>
      <c r="J367" s="20" t="str">
        <f t="shared" si="71"/>
        <v>-</v>
      </c>
      <c r="K367" s="20" t="str">
        <f t="shared" si="72"/>
        <v>-</v>
      </c>
      <c r="L367" s="20" t="str">
        <f t="shared" si="73"/>
        <v>-</v>
      </c>
      <c r="M367" s="21" t="str">
        <f t="shared" si="74"/>
        <v>-</v>
      </c>
    </row>
    <row r="368" spans="1:13" s="17" customFormat="1" x14ac:dyDescent="0.25">
      <c r="A368" s="22"/>
      <c r="B368" s="14">
        <v>24</v>
      </c>
      <c r="C368" s="11">
        <v>1</v>
      </c>
      <c r="D368" s="11">
        <v>35</v>
      </c>
      <c r="E368" s="11">
        <v>6</v>
      </c>
      <c r="F368" s="12">
        <v>1.1100000000000001</v>
      </c>
      <c r="G368" s="19">
        <f t="shared" si="68"/>
        <v>38.85</v>
      </c>
      <c r="H368" s="20" t="str">
        <f t="shared" si="69"/>
        <v>-</v>
      </c>
      <c r="I368" s="20" t="str">
        <f t="shared" si="70"/>
        <v>-</v>
      </c>
      <c r="J368" s="20" t="str">
        <f t="shared" si="71"/>
        <v>-</v>
      </c>
      <c r="K368" s="20" t="str">
        <f t="shared" si="72"/>
        <v>-</v>
      </c>
      <c r="L368" s="20" t="str">
        <f t="shared" si="73"/>
        <v>-</v>
      </c>
      <c r="M368" s="21" t="str">
        <f t="shared" si="74"/>
        <v>-</v>
      </c>
    </row>
    <row r="369" spans="1:13" s="17" customFormat="1" x14ac:dyDescent="0.25">
      <c r="A369" s="76"/>
      <c r="B369" s="14">
        <v>25</v>
      </c>
      <c r="C369" s="11">
        <v>1</v>
      </c>
      <c r="D369" s="11">
        <v>3</v>
      </c>
      <c r="E369" s="11">
        <v>14</v>
      </c>
      <c r="F369" s="12">
        <v>1.31</v>
      </c>
      <c r="G369" s="19" t="str">
        <f t="shared" si="68"/>
        <v>-</v>
      </c>
      <c r="H369" s="20" t="str">
        <f t="shared" si="69"/>
        <v>-</v>
      </c>
      <c r="I369" s="20" t="str">
        <f t="shared" si="70"/>
        <v>-</v>
      </c>
      <c r="J369" s="20" t="str">
        <f t="shared" si="71"/>
        <v>-</v>
      </c>
      <c r="K369" s="20">
        <f t="shared" si="72"/>
        <v>3.93</v>
      </c>
      <c r="L369" s="20" t="str">
        <f t="shared" si="73"/>
        <v>-</v>
      </c>
      <c r="M369" s="21" t="str">
        <f t="shared" si="74"/>
        <v>-</v>
      </c>
    </row>
    <row r="370" spans="1:13" s="17" customFormat="1" x14ac:dyDescent="0.25">
      <c r="A370" s="38"/>
      <c r="B370" s="14">
        <v>26</v>
      </c>
      <c r="C370" s="11">
        <v>1</v>
      </c>
      <c r="D370" s="11">
        <v>3</v>
      </c>
      <c r="E370" s="11">
        <v>14</v>
      </c>
      <c r="F370" s="12">
        <v>1.97</v>
      </c>
      <c r="G370" s="19" t="str">
        <f t="shared" si="68"/>
        <v>-</v>
      </c>
      <c r="H370" s="20" t="str">
        <f t="shared" si="69"/>
        <v>-</v>
      </c>
      <c r="I370" s="20" t="str">
        <f t="shared" si="70"/>
        <v>-</v>
      </c>
      <c r="J370" s="20" t="str">
        <f t="shared" si="71"/>
        <v>-</v>
      </c>
      <c r="K370" s="20">
        <f t="shared" si="72"/>
        <v>5.91</v>
      </c>
      <c r="L370" s="20" t="str">
        <f t="shared" si="73"/>
        <v>-</v>
      </c>
      <c r="M370" s="21" t="str">
        <f t="shared" si="74"/>
        <v>-</v>
      </c>
    </row>
    <row r="371" spans="1:13" s="17" customFormat="1" x14ac:dyDescent="0.25">
      <c r="A371" s="22"/>
      <c r="B371" s="14">
        <v>27</v>
      </c>
      <c r="C371" s="11">
        <v>1</v>
      </c>
      <c r="D371" s="11">
        <v>6</v>
      </c>
      <c r="E371" s="11">
        <v>6</v>
      </c>
      <c r="F371" s="12">
        <v>1.22</v>
      </c>
      <c r="G371" s="19">
        <f t="shared" si="68"/>
        <v>7.32</v>
      </c>
      <c r="H371" s="20" t="str">
        <f t="shared" si="69"/>
        <v>-</v>
      </c>
      <c r="I371" s="20" t="str">
        <f t="shared" si="70"/>
        <v>-</v>
      </c>
      <c r="J371" s="20" t="str">
        <f t="shared" si="71"/>
        <v>-</v>
      </c>
      <c r="K371" s="20" t="str">
        <f t="shared" si="72"/>
        <v>-</v>
      </c>
      <c r="L371" s="20" t="str">
        <f t="shared" si="73"/>
        <v>-</v>
      </c>
      <c r="M371" s="21" t="str">
        <f t="shared" si="74"/>
        <v>-</v>
      </c>
    </row>
    <row r="372" spans="1:13" s="17" customFormat="1" x14ac:dyDescent="0.25">
      <c r="A372" s="22"/>
      <c r="B372" s="14">
        <v>28</v>
      </c>
      <c r="C372" s="11">
        <v>1</v>
      </c>
      <c r="D372" s="11">
        <v>6</v>
      </c>
      <c r="E372" s="11">
        <v>6</v>
      </c>
      <c r="F372" s="12">
        <v>0.91</v>
      </c>
      <c r="G372" s="19">
        <f t="shared" si="68"/>
        <v>5.46</v>
      </c>
      <c r="H372" s="20" t="str">
        <f t="shared" si="69"/>
        <v>-</v>
      </c>
      <c r="I372" s="20" t="str">
        <f t="shared" si="70"/>
        <v>-</v>
      </c>
      <c r="J372" s="20" t="str">
        <f t="shared" si="71"/>
        <v>-</v>
      </c>
      <c r="K372" s="20" t="str">
        <f t="shared" si="72"/>
        <v>-</v>
      </c>
      <c r="L372" s="20" t="str">
        <f t="shared" si="73"/>
        <v>-</v>
      </c>
      <c r="M372" s="21" t="str">
        <f t="shared" si="74"/>
        <v>-</v>
      </c>
    </row>
    <row r="373" spans="1:13" s="17" customFormat="1" x14ac:dyDescent="0.25">
      <c r="A373" s="18" t="s">
        <v>64</v>
      </c>
      <c r="B373" s="14"/>
      <c r="C373" s="11"/>
      <c r="D373" s="11"/>
      <c r="E373" s="11"/>
      <c r="F373" s="12"/>
      <c r="G373" s="19" t="str">
        <f t="shared" si="68"/>
        <v>-</v>
      </c>
      <c r="H373" s="20" t="str">
        <f t="shared" si="69"/>
        <v>-</v>
      </c>
      <c r="I373" s="20" t="str">
        <f t="shared" si="70"/>
        <v>-</v>
      </c>
      <c r="J373" s="20" t="str">
        <f t="shared" si="71"/>
        <v>-</v>
      </c>
      <c r="K373" s="20" t="str">
        <f t="shared" si="72"/>
        <v>-</v>
      </c>
      <c r="L373" s="20" t="str">
        <f t="shared" si="73"/>
        <v>-</v>
      </c>
      <c r="M373" s="21" t="str">
        <f t="shared" si="74"/>
        <v>-</v>
      </c>
    </row>
    <row r="374" spans="1:13" s="17" customFormat="1" x14ac:dyDescent="0.25">
      <c r="A374" s="75" t="s">
        <v>65</v>
      </c>
      <c r="B374" s="14">
        <v>1</v>
      </c>
      <c r="C374" s="11">
        <v>1</v>
      </c>
      <c r="D374" s="11">
        <v>3</v>
      </c>
      <c r="E374" s="11">
        <v>14</v>
      </c>
      <c r="F374" s="12">
        <v>1.41</v>
      </c>
      <c r="G374" s="19" t="str">
        <f t="shared" si="68"/>
        <v>-</v>
      </c>
      <c r="H374" s="20" t="str">
        <f t="shared" si="69"/>
        <v>-</v>
      </c>
      <c r="I374" s="20" t="str">
        <f t="shared" si="70"/>
        <v>-</v>
      </c>
      <c r="J374" s="20" t="str">
        <f t="shared" si="71"/>
        <v>-</v>
      </c>
      <c r="K374" s="20">
        <f t="shared" si="72"/>
        <v>4.2299999999999995</v>
      </c>
      <c r="L374" s="20" t="str">
        <f t="shared" si="73"/>
        <v>-</v>
      </c>
      <c r="M374" s="21" t="str">
        <f t="shared" si="74"/>
        <v>-</v>
      </c>
    </row>
    <row r="375" spans="1:13" s="17" customFormat="1" x14ac:dyDescent="0.25">
      <c r="A375" s="38"/>
      <c r="B375" s="14">
        <v>2</v>
      </c>
      <c r="C375" s="11">
        <v>1</v>
      </c>
      <c r="D375" s="11">
        <v>3</v>
      </c>
      <c r="E375" s="11">
        <v>12</v>
      </c>
      <c r="F375" s="12">
        <v>2.79</v>
      </c>
      <c r="G375" s="19" t="str">
        <f t="shared" si="68"/>
        <v>-</v>
      </c>
      <c r="H375" s="20" t="str">
        <f t="shared" si="69"/>
        <v>-</v>
      </c>
      <c r="I375" s="20" t="str">
        <f t="shared" si="70"/>
        <v>-</v>
      </c>
      <c r="J375" s="20">
        <f t="shared" si="71"/>
        <v>8.370000000000001</v>
      </c>
      <c r="K375" s="20" t="str">
        <f t="shared" si="72"/>
        <v>-</v>
      </c>
      <c r="L375" s="20" t="str">
        <f t="shared" si="73"/>
        <v>-</v>
      </c>
      <c r="M375" s="21" t="str">
        <f t="shared" si="74"/>
        <v>-</v>
      </c>
    </row>
    <row r="376" spans="1:13" s="17" customFormat="1" x14ac:dyDescent="0.25">
      <c r="A376" s="22"/>
      <c r="B376" s="14">
        <v>3</v>
      </c>
      <c r="C376" s="11">
        <v>1</v>
      </c>
      <c r="D376" s="11">
        <v>6</v>
      </c>
      <c r="E376" s="11">
        <v>6</v>
      </c>
      <c r="F376" s="12">
        <v>1.22</v>
      </c>
      <c r="G376" s="19">
        <f t="shared" si="68"/>
        <v>7.32</v>
      </c>
      <c r="H376" s="20" t="str">
        <f t="shared" si="69"/>
        <v>-</v>
      </c>
      <c r="I376" s="20" t="str">
        <f t="shared" si="70"/>
        <v>-</v>
      </c>
      <c r="J376" s="20" t="str">
        <f t="shared" si="71"/>
        <v>-</v>
      </c>
      <c r="K376" s="20" t="str">
        <f t="shared" si="72"/>
        <v>-</v>
      </c>
      <c r="L376" s="20" t="str">
        <f t="shared" si="73"/>
        <v>-</v>
      </c>
      <c r="M376" s="21" t="str">
        <f t="shared" si="74"/>
        <v>-</v>
      </c>
    </row>
    <row r="377" spans="1:13" s="17" customFormat="1" x14ac:dyDescent="0.25">
      <c r="A377" s="22"/>
      <c r="B377" s="14">
        <v>4</v>
      </c>
      <c r="C377" s="11">
        <v>1</v>
      </c>
      <c r="D377" s="11">
        <v>6</v>
      </c>
      <c r="E377" s="11">
        <v>6</v>
      </c>
      <c r="F377" s="12">
        <v>0.91</v>
      </c>
      <c r="G377" s="19">
        <f t="shared" ref="G377:G440" si="75">IF(E377=6,C377*D377*F377,"-")</f>
        <v>5.46</v>
      </c>
      <c r="H377" s="20" t="str">
        <f t="shared" ref="H377:H440" si="76">IF(E377=8,C377*D377*F377,"-")</f>
        <v>-</v>
      </c>
      <c r="I377" s="20" t="str">
        <f t="shared" ref="I377:I440" si="77">IF(E377=10,C377*D377*F377,"-")</f>
        <v>-</v>
      </c>
      <c r="J377" s="20" t="str">
        <f t="shared" ref="J377:J440" si="78">IF(E377=12,C377*D377*F377,"-")</f>
        <v>-</v>
      </c>
      <c r="K377" s="20" t="str">
        <f t="shared" ref="K377:K440" si="79">IF(E377=14,C377*D377*F377,"-")</f>
        <v>-</v>
      </c>
      <c r="L377" s="20" t="str">
        <f t="shared" ref="L377:L440" si="80">IF(E377=16,C377*D377*F377,"-")</f>
        <v>-</v>
      </c>
      <c r="M377" s="21" t="str">
        <f t="shared" ref="M377:M440" si="81">IF(E377=20,C377*D377*F377,"-")</f>
        <v>-</v>
      </c>
    </row>
    <row r="378" spans="1:13" s="17" customFormat="1" x14ac:dyDescent="0.25">
      <c r="A378" s="22"/>
      <c r="B378" s="14">
        <v>5</v>
      </c>
      <c r="C378" s="11">
        <v>1</v>
      </c>
      <c r="D378" s="11">
        <v>3</v>
      </c>
      <c r="E378" s="11">
        <v>14</v>
      </c>
      <c r="F378" s="12">
        <v>3.7</v>
      </c>
      <c r="G378" s="19" t="str">
        <f t="shared" si="75"/>
        <v>-</v>
      </c>
      <c r="H378" s="20" t="str">
        <f t="shared" si="76"/>
        <v>-</v>
      </c>
      <c r="I378" s="20" t="str">
        <f t="shared" si="77"/>
        <v>-</v>
      </c>
      <c r="J378" s="20" t="str">
        <f t="shared" si="78"/>
        <v>-</v>
      </c>
      <c r="K378" s="20">
        <f t="shared" si="79"/>
        <v>11.100000000000001</v>
      </c>
      <c r="L378" s="20" t="str">
        <f t="shared" si="80"/>
        <v>-</v>
      </c>
      <c r="M378" s="21" t="str">
        <f t="shared" si="81"/>
        <v>-</v>
      </c>
    </row>
    <row r="379" spans="1:13" s="17" customFormat="1" x14ac:dyDescent="0.25">
      <c r="A379" s="76"/>
      <c r="B379" s="14">
        <v>6</v>
      </c>
      <c r="C379" s="11">
        <v>1</v>
      </c>
      <c r="D379" s="11">
        <v>3</v>
      </c>
      <c r="E379" s="11">
        <v>14</v>
      </c>
      <c r="F379" s="12">
        <v>2.25</v>
      </c>
      <c r="G379" s="19" t="str">
        <f t="shared" si="75"/>
        <v>-</v>
      </c>
      <c r="H379" s="20" t="str">
        <f t="shared" si="76"/>
        <v>-</v>
      </c>
      <c r="I379" s="20" t="str">
        <f t="shared" si="77"/>
        <v>-</v>
      </c>
      <c r="J379" s="20" t="str">
        <f t="shared" si="78"/>
        <v>-</v>
      </c>
      <c r="K379" s="20">
        <f t="shared" si="79"/>
        <v>6.75</v>
      </c>
      <c r="L379" s="20" t="str">
        <f t="shared" si="80"/>
        <v>-</v>
      </c>
      <c r="M379" s="21" t="str">
        <f t="shared" si="81"/>
        <v>-</v>
      </c>
    </row>
    <row r="380" spans="1:13" s="17" customFormat="1" x14ac:dyDescent="0.25">
      <c r="A380" s="38"/>
      <c r="B380" s="14">
        <v>7</v>
      </c>
      <c r="C380" s="11">
        <v>1</v>
      </c>
      <c r="D380" s="11">
        <v>3</v>
      </c>
      <c r="E380" s="11">
        <v>14</v>
      </c>
      <c r="F380" s="12">
        <v>4.58</v>
      </c>
      <c r="G380" s="19" t="str">
        <f t="shared" si="75"/>
        <v>-</v>
      </c>
      <c r="H380" s="20" t="str">
        <f t="shared" si="76"/>
        <v>-</v>
      </c>
      <c r="I380" s="20" t="str">
        <f t="shared" si="77"/>
        <v>-</v>
      </c>
      <c r="J380" s="20" t="str">
        <f t="shared" si="78"/>
        <v>-</v>
      </c>
      <c r="K380" s="20">
        <f t="shared" si="79"/>
        <v>13.74</v>
      </c>
      <c r="L380" s="20" t="str">
        <f t="shared" si="80"/>
        <v>-</v>
      </c>
      <c r="M380" s="21" t="str">
        <f t="shared" si="81"/>
        <v>-</v>
      </c>
    </row>
    <row r="381" spans="1:13" s="17" customFormat="1" x14ac:dyDescent="0.25">
      <c r="A381" s="38"/>
      <c r="B381" s="14">
        <v>8</v>
      </c>
      <c r="C381" s="11">
        <v>1</v>
      </c>
      <c r="D381" s="11">
        <v>7</v>
      </c>
      <c r="E381" s="11">
        <v>6</v>
      </c>
      <c r="F381" s="12">
        <v>1.22</v>
      </c>
      <c r="G381" s="19">
        <f t="shared" si="75"/>
        <v>8.5399999999999991</v>
      </c>
      <c r="H381" s="20" t="str">
        <f t="shared" si="76"/>
        <v>-</v>
      </c>
      <c r="I381" s="20" t="str">
        <f t="shared" si="77"/>
        <v>-</v>
      </c>
      <c r="J381" s="20" t="str">
        <f t="shared" si="78"/>
        <v>-</v>
      </c>
      <c r="K381" s="20" t="str">
        <f t="shared" si="79"/>
        <v>-</v>
      </c>
      <c r="L381" s="20" t="str">
        <f t="shared" si="80"/>
        <v>-</v>
      </c>
      <c r="M381" s="21" t="str">
        <f t="shared" si="81"/>
        <v>-</v>
      </c>
    </row>
    <row r="382" spans="1:13" s="17" customFormat="1" x14ac:dyDescent="0.25">
      <c r="A382" s="22"/>
      <c r="B382" s="14">
        <v>9</v>
      </c>
      <c r="C382" s="11">
        <v>1</v>
      </c>
      <c r="D382" s="11">
        <v>7</v>
      </c>
      <c r="E382" s="11">
        <v>6</v>
      </c>
      <c r="F382" s="12">
        <v>0.91</v>
      </c>
      <c r="G382" s="19">
        <f t="shared" si="75"/>
        <v>6.37</v>
      </c>
      <c r="H382" s="20" t="str">
        <f t="shared" si="76"/>
        <v>-</v>
      </c>
      <c r="I382" s="20" t="str">
        <f t="shared" si="77"/>
        <v>-</v>
      </c>
      <c r="J382" s="20" t="str">
        <f t="shared" si="78"/>
        <v>-</v>
      </c>
      <c r="K382" s="20" t="str">
        <f t="shared" si="79"/>
        <v>-</v>
      </c>
      <c r="L382" s="20" t="str">
        <f t="shared" si="80"/>
        <v>-</v>
      </c>
      <c r="M382" s="21" t="str">
        <f t="shared" si="81"/>
        <v>-</v>
      </c>
    </row>
    <row r="383" spans="1:13" s="17" customFormat="1" x14ac:dyDescent="0.25">
      <c r="A383" s="22"/>
      <c r="B383" s="14">
        <v>10</v>
      </c>
      <c r="C383" s="11">
        <v>1</v>
      </c>
      <c r="D383" s="11">
        <v>20</v>
      </c>
      <c r="E383" s="11">
        <v>8</v>
      </c>
      <c r="F383" s="12">
        <v>1.26</v>
      </c>
      <c r="G383" s="19" t="str">
        <f t="shared" si="75"/>
        <v>-</v>
      </c>
      <c r="H383" s="20">
        <f t="shared" si="76"/>
        <v>25.2</v>
      </c>
      <c r="I383" s="20" t="str">
        <f t="shared" si="77"/>
        <v>-</v>
      </c>
      <c r="J383" s="20" t="str">
        <f t="shared" si="78"/>
        <v>-</v>
      </c>
      <c r="K383" s="20" t="str">
        <f t="shared" si="79"/>
        <v>-</v>
      </c>
      <c r="L383" s="20" t="str">
        <f t="shared" si="80"/>
        <v>-</v>
      </c>
      <c r="M383" s="21" t="str">
        <f t="shared" si="81"/>
        <v>-</v>
      </c>
    </row>
    <row r="384" spans="1:13" s="17" customFormat="1" x14ac:dyDescent="0.25">
      <c r="A384" s="76"/>
      <c r="B384" s="14">
        <v>11</v>
      </c>
      <c r="C384" s="11">
        <v>1</v>
      </c>
      <c r="D384" s="11">
        <v>20</v>
      </c>
      <c r="E384" s="11">
        <v>8</v>
      </c>
      <c r="F384" s="12">
        <v>0.95</v>
      </c>
      <c r="G384" s="19" t="str">
        <f t="shared" si="75"/>
        <v>-</v>
      </c>
      <c r="H384" s="20">
        <f t="shared" si="76"/>
        <v>19</v>
      </c>
      <c r="I384" s="20" t="str">
        <f t="shared" si="77"/>
        <v>-</v>
      </c>
      <c r="J384" s="20" t="str">
        <f t="shared" si="78"/>
        <v>-</v>
      </c>
      <c r="K384" s="20" t="str">
        <f t="shared" si="79"/>
        <v>-</v>
      </c>
      <c r="L384" s="20" t="str">
        <f t="shared" si="80"/>
        <v>-</v>
      </c>
      <c r="M384" s="21" t="str">
        <f t="shared" si="81"/>
        <v>-</v>
      </c>
    </row>
    <row r="385" spans="1:13" s="17" customFormat="1" x14ac:dyDescent="0.25">
      <c r="A385" s="38"/>
      <c r="B385" s="14">
        <v>12</v>
      </c>
      <c r="C385" s="11">
        <v>1</v>
      </c>
      <c r="D385" s="11">
        <v>3</v>
      </c>
      <c r="E385" s="11">
        <v>14</v>
      </c>
      <c r="F385" s="12">
        <v>7.18</v>
      </c>
      <c r="G385" s="19" t="str">
        <f t="shared" si="75"/>
        <v>-</v>
      </c>
      <c r="H385" s="20" t="str">
        <f t="shared" si="76"/>
        <v>-</v>
      </c>
      <c r="I385" s="20" t="str">
        <f t="shared" si="77"/>
        <v>-</v>
      </c>
      <c r="J385" s="20" t="str">
        <f t="shared" si="78"/>
        <v>-</v>
      </c>
      <c r="K385" s="20">
        <f t="shared" si="79"/>
        <v>21.54</v>
      </c>
      <c r="L385" s="20" t="str">
        <f t="shared" si="80"/>
        <v>-</v>
      </c>
      <c r="M385" s="21" t="str">
        <f t="shared" si="81"/>
        <v>-</v>
      </c>
    </row>
    <row r="386" spans="1:13" s="17" customFormat="1" x14ac:dyDescent="0.25">
      <c r="A386" s="38"/>
      <c r="B386" s="14">
        <v>13</v>
      </c>
      <c r="C386" s="11">
        <v>1</v>
      </c>
      <c r="D386" s="11">
        <v>3</v>
      </c>
      <c r="E386" s="11">
        <v>14</v>
      </c>
      <c r="F386" s="12">
        <v>6.45</v>
      </c>
      <c r="G386" s="19" t="str">
        <f t="shared" si="75"/>
        <v>-</v>
      </c>
      <c r="H386" s="20" t="str">
        <f t="shared" si="76"/>
        <v>-</v>
      </c>
      <c r="I386" s="20" t="str">
        <f t="shared" si="77"/>
        <v>-</v>
      </c>
      <c r="J386" s="20" t="str">
        <f t="shared" si="78"/>
        <v>-</v>
      </c>
      <c r="K386" s="20">
        <f t="shared" si="79"/>
        <v>19.350000000000001</v>
      </c>
      <c r="L386" s="20" t="str">
        <f t="shared" si="80"/>
        <v>-</v>
      </c>
      <c r="M386" s="21" t="str">
        <f t="shared" si="81"/>
        <v>-</v>
      </c>
    </row>
    <row r="387" spans="1:13" s="17" customFormat="1" x14ac:dyDescent="0.25">
      <c r="A387" s="22"/>
      <c r="B387" s="14">
        <v>14</v>
      </c>
      <c r="C387" s="11">
        <v>1</v>
      </c>
      <c r="D387" s="11">
        <v>3</v>
      </c>
      <c r="E387" s="11">
        <v>14</v>
      </c>
      <c r="F387" s="12">
        <v>4.46</v>
      </c>
      <c r="G387" s="19" t="str">
        <f t="shared" si="75"/>
        <v>-</v>
      </c>
      <c r="H387" s="20" t="str">
        <f t="shared" si="76"/>
        <v>-</v>
      </c>
      <c r="I387" s="20" t="str">
        <f t="shared" si="77"/>
        <v>-</v>
      </c>
      <c r="J387" s="20" t="str">
        <f t="shared" si="78"/>
        <v>-</v>
      </c>
      <c r="K387" s="20">
        <f t="shared" si="79"/>
        <v>13.379999999999999</v>
      </c>
      <c r="L387" s="20" t="str">
        <f t="shared" si="80"/>
        <v>-</v>
      </c>
      <c r="M387" s="21" t="str">
        <f t="shared" si="81"/>
        <v>-</v>
      </c>
    </row>
    <row r="388" spans="1:13" s="17" customFormat="1" x14ac:dyDescent="0.25">
      <c r="A388" s="22"/>
      <c r="B388" s="14">
        <v>15</v>
      </c>
      <c r="C388" s="11">
        <v>1</v>
      </c>
      <c r="D388" s="11">
        <v>3</v>
      </c>
      <c r="E388" s="11">
        <v>14</v>
      </c>
      <c r="F388" s="12">
        <v>7.13</v>
      </c>
      <c r="G388" s="19" t="str">
        <f t="shared" si="75"/>
        <v>-</v>
      </c>
      <c r="H388" s="20" t="str">
        <f t="shared" si="76"/>
        <v>-</v>
      </c>
      <c r="I388" s="20" t="str">
        <f t="shared" si="77"/>
        <v>-</v>
      </c>
      <c r="J388" s="20" t="str">
        <f t="shared" si="78"/>
        <v>-</v>
      </c>
      <c r="K388" s="20">
        <f t="shared" si="79"/>
        <v>21.39</v>
      </c>
      <c r="L388" s="20" t="str">
        <f t="shared" si="80"/>
        <v>-</v>
      </c>
      <c r="M388" s="21" t="str">
        <f t="shared" si="81"/>
        <v>-</v>
      </c>
    </row>
    <row r="389" spans="1:13" s="17" customFormat="1" x14ac:dyDescent="0.25">
      <c r="A389" s="22"/>
      <c r="B389" s="14">
        <v>16</v>
      </c>
      <c r="C389" s="11">
        <v>1</v>
      </c>
      <c r="D389" s="11">
        <v>45</v>
      </c>
      <c r="E389" s="11">
        <v>6</v>
      </c>
      <c r="F389" s="12">
        <v>1.42</v>
      </c>
      <c r="G389" s="19">
        <f t="shared" si="75"/>
        <v>63.9</v>
      </c>
      <c r="H389" s="20" t="str">
        <f t="shared" si="76"/>
        <v>-</v>
      </c>
      <c r="I389" s="20" t="str">
        <f t="shared" si="77"/>
        <v>-</v>
      </c>
      <c r="J389" s="20" t="str">
        <f t="shared" si="78"/>
        <v>-</v>
      </c>
      <c r="K389" s="20" t="str">
        <f t="shared" si="79"/>
        <v>-</v>
      </c>
      <c r="L389" s="20" t="str">
        <f t="shared" si="80"/>
        <v>-</v>
      </c>
      <c r="M389" s="21" t="str">
        <f t="shared" si="81"/>
        <v>-</v>
      </c>
    </row>
    <row r="390" spans="1:13" s="17" customFormat="1" x14ac:dyDescent="0.25">
      <c r="A390" s="22"/>
      <c r="B390" s="14">
        <v>17</v>
      </c>
      <c r="C390" s="11">
        <v>1</v>
      </c>
      <c r="D390" s="11">
        <v>45</v>
      </c>
      <c r="E390" s="11">
        <v>6</v>
      </c>
      <c r="F390" s="12">
        <v>1.1100000000000001</v>
      </c>
      <c r="G390" s="19">
        <f t="shared" si="75"/>
        <v>49.95</v>
      </c>
      <c r="H390" s="20" t="str">
        <f t="shared" si="76"/>
        <v>-</v>
      </c>
      <c r="I390" s="20" t="str">
        <f t="shared" si="77"/>
        <v>-</v>
      </c>
      <c r="J390" s="20" t="str">
        <f t="shared" si="78"/>
        <v>-</v>
      </c>
      <c r="K390" s="20" t="str">
        <f t="shared" si="79"/>
        <v>-</v>
      </c>
      <c r="L390" s="20" t="str">
        <f t="shared" si="80"/>
        <v>-</v>
      </c>
      <c r="M390" s="21" t="str">
        <f t="shared" si="81"/>
        <v>-</v>
      </c>
    </row>
    <row r="391" spans="1:13" s="17" customFormat="1" x14ac:dyDescent="0.25">
      <c r="A391" s="75" t="s">
        <v>66</v>
      </c>
      <c r="B391" s="14">
        <v>19</v>
      </c>
      <c r="C391" s="11">
        <v>1</v>
      </c>
      <c r="D391" s="11">
        <v>3</v>
      </c>
      <c r="E391" s="11">
        <v>14</v>
      </c>
      <c r="F391" s="12">
        <v>6.55</v>
      </c>
      <c r="G391" s="19" t="str">
        <f t="shared" si="75"/>
        <v>-</v>
      </c>
      <c r="H391" s="20" t="str">
        <f t="shared" si="76"/>
        <v>-</v>
      </c>
      <c r="I391" s="20" t="str">
        <f t="shared" si="77"/>
        <v>-</v>
      </c>
      <c r="J391" s="20" t="str">
        <f t="shared" si="78"/>
        <v>-</v>
      </c>
      <c r="K391" s="20">
        <f t="shared" si="79"/>
        <v>19.649999999999999</v>
      </c>
      <c r="L391" s="20" t="str">
        <f t="shared" si="80"/>
        <v>-</v>
      </c>
      <c r="M391" s="21" t="str">
        <f t="shared" si="81"/>
        <v>-</v>
      </c>
    </row>
    <row r="392" spans="1:13" s="17" customFormat="1" x14ac:dyDescent="0.25">
      <c r="A392" s="22"/>
      <c r="B392" s="14">
        <v>20</v>
      </c>
      <c r="C392" s="11">
        <v>1</v>
      </c>
      <c r="D392" s="11">
        <v>3</v>
      </c>
      <c r="E392" s="11">
        <v>14</v>
      </c>
      <c r="F392" s="12">
        <v>5.95</v>
      </c>
      <c r="G392" s="19" t="str">
        <f t="shared" si="75"/>
        <v>-</v>
      </c>
      <c r="H392" s="20" t="str">
        <f t="shared" si="76"/>
        <v>-</v>
      </c>
      <c r="I392" s="20" t="str">
        <f t="shared" si="77"/>
        <v>-</v>
      </c>
      <c r="J392" s="20" t="str">
        <f t="shared" si="78"/>
        <v>-</v>
      </c>
      <c r="K392" s="20">
        <f t="shared" si="79"/>
        <v>17.850000000000001</v>
      </c>
      <c r="L392" s="20" t="str">
        <f t="shared" si="80"/>
        <v>-</v>
      </c>
      <c r="M392" s="21" t="str">
        <f t="shared" si="81"/>
        <v>-</v>
      </c>
    </row>
    <row r="393" spans="1:13" s="17" customFormat="1" x14ac:dyDescent="0.25">
      <c r="A393" s="22"/>
      <c r="B393" s="14">
        <v>21</v>
      </c>
      <c r="C393" s="11">
        <v>1</v>
      </c>
      <c r="D393" s="11">
        <v>3</v>
      </c>
      <c r="E393" s="11">
        <v>14</v>
      </c>
      <c r="F393" s="12">
        <v>7.16</v>
      </c>
      <c r="G393" s="19" t="str">
        <f t="shared" si="75"/>
        <v>-</v>
      </c>
      <c r="H393" s="20" t="str">
        <f t="shared" si="76"/>
        <v>-</v>
      </c>
      <c r="I393" s="20" t="str">
        <f t="shared" si="77"/>
        <v>-</v>
      </c>
      <c r="J393" s="20" t="str">
        <f t="shared" si="78"/>
        <v>-</v>
      </c>
      <c r="K393" s="20">
        <f t="shared" si="79"/>
        <v>21.48</v>
      </c>
      <c r="L393" s="20" t="str">
        <f t="shared" si="80"/>
        <v>-</v>
      </c>
      <c r="M393" s="21" t="str">
        <f t="shared" si="81"/>
        <v>-</v>
      </c>
    </row>
    <row r="394" spans="1:13" s="17" customFormat="1" x14ac:dyDescent="0.25">
      <c r="A394" s="22"/>
      <c r="B394" s="14">
        <v>22</v>
      </c>
      <c r="C394" s="11">
        <v>1</v>
      </c>
      <c r="D394" s="11">
        <v>35</v>
      </c>
      <c r="E394" s="11">
        <v>6</v>
      </c>
      <c r="F394" s="12">
        <v>1.42</v>
      </c>
      <c r="G394" s="19">
        <f t="shared" si="75"/>
        <v>49.699999999999996</v>
      </c>
      <c r="H394" s="20" t="str">
        <f t="shared" si="76"/>
        <v>-</v>
      </c>
      <c r="I394" s="20" t="str">
        <f t="shared" si="77"/>
        <v>-</v>
      </c>
      <c r="J394" s="20" t="str">
        <f t="shared" si="78"/>
        <v>-</v>
      </c>
      <c r="K394" s="20" t="str">
        <f t="shared" si="79"/>
        <v>-</v>
      </c>
      <c r="L394" s="20" t="str">
        <f t="shared" si="80"/>
        <v>-</v>
      </c>
      <c r="M394" s="21" t="str">
        <f t="shared" si="81"/>
        <v>-</v>
      </c>
    </row>
    <row r="395" spans="1:13" s="17" customFormat="1" x14ac:dyDescent="0.25">
      <c r="A395" s="22"/>
      <c r="B395" s="14">
        <v>23</v>
      </c>
      <c r="C395" s="11">
        <v>1</v>
      </c>
      <c r="D395" s="11">
        <v>35</v>
      </c>
      <c r="E395" s="11">
        <v>6</v>
      </c>
      <c r="F395" s="12">
        <v>1.1100000000000001</v>
      </c>
      <c r="G395" s="19">
        <f t="shared" si="75"/>
        <v>38.85</v>
      </c>
      <c r="H395" s="20" t="str">
        <f t="shared" si="76"/>
        <v>-</v>
      </c>
      <c r="I395" s="20" t="str">
        <f t="shared" si="77"/>
        <v>-</v>
      </c>
      <c r="J395" s="20" t="str">
        <f t="shared" si="78"/>
        <v>-</v>
      </c>
      <c r="K395" s="20" t="str">
        <f t="shared" si="79"/>
        <v>-</v>
      </c>
      <c r="L395" s="20" t="str">
        <f t="shared" si="80"/>
        <v>-</v>
      </c>
      <c r="M395" s="21" t="str">
        <f t="shared" si="81"/>
        <v>-</v>
      </c>
    </row>
    <row r="396" spans="1:13" s="17" customFormat="1" x14ac:dyDescent="0.25">
      <c r="A396" s="22"/>
      <c r="B396" s="14">
        <v>24</v>
      </c>
      <c r="C396" s="11">
        <v>1</v>
      </c>
      <c r="D396" s="11">
        <v>3</v>
      </c>
      <c r="E396" s="11">
        <v>14</v>
      </c>
      <c r="F396" s="12">
        <v>1.31</v>
      </c>
      <c r="G396" s="19" t="str">
        <f t="shared" si="75"/>
        <v>-</v>
      </c>
      <c r="H396" s="20" t="str">
        <f t="shared" si="76"/>
        <v>-</v>
      </c>
      <c r="I396" s="20" t="str">
        <f t="shared" si="77"/>
        <v>-</v>
      </c>
      <c r="J396" s="20" t="str">
        <f t="shared" si="78"/>
        <v>-</v>
      </c>
      <c r="K396" s="20">
        <f t="shared" si="79"/>
        <v>3.93</v>
      </c>
      <c r="L396" s="20" t="str">
        <f t="shared" si="80"/>
        <v>-</v>
      </c>
      <c r="M396" s="21" t="str">
        <f t="shared" si="81"/>
        <v>-</v>
      </c>
    </row>
    <row r="397" spans="1:13" s="17" customFormat="1" x14ac:dyDescent="0.25">
      <c r="A397" s="22"/>
      <c r="B397" s="14">
        <v>25</v>
      </c>
      <c r="C397" s="11">
        <v>1</v>
      </c>
      <c r="D397" s="11">
        <v>3</v>
      </c>
      <c r="E397" s="11">
        <v>14</v>
      </c>
      <c r="F397" s="12">
        <v>1.97</v>
      </c>
      <c r="G397" s="19" t="str">
        <f t="shared" si="75"/>
        <v>-</v>
      </c>
      <c r="H397" s="20" t="str">
        <f t="shared" si="76"/>
        <v>-</v>
      </c>
      <c r="I397" s="20" t="str">
        <f t="shared" si="77"/>
        <v>-</v>
      </c>
      <c r="J397" s="20" t="str">
        <f t="shared" si="78"/>
        <v>-</v>
      </c>
      <c r="K397" s="20">
        <f t="shared" si="79"/>
        <v>5.91</v>
      </c>
      <c r="L397" s="20" t="str">
        <f t="shared" si="80"/>
        <v>-</v>
      </c>
      <c r="M397" s="21" t="str">
        <f t="shared" si="81"/>
        <v>-</v>
      </c>
    </row>
    <row r="398" spans="1:13" s="17" customFormat="1" x14ac:dyDescent="0.25">
      <c r="A398" s="22"/>
      <c r="B398" s="14">
        <v>26</v>
      </c>
      <c r="C398" s="11">
        <v>1</v>
      </c>
      <c r="D398" s="11">
        <v>6</v>
      </c>
      <c r="E398" s="11">
        <v>6</v>
      </c>
      <c r="F398" s="12">
        <v>1.22</v>
      </c>
      <c r="G398" s="19">
        <f t="shared" si="75"/>
        <v>7.32</v>
      </c>
      <c r="H398" s="20" t="str">
        <f t="shared" si="76"/>
        <v>-</v>
      </c>
      <c r="I398" s="20" t="str">
        <f t="shared" si="77"/>
        <v>-</v>
      </c>
      <c r="J398" s="20" t="str">
        <f t="shared" si="78"/>
        <v>-</v>
      </c>
      <c r="K398" s="20" t="str">
        <f t="shared" si="79"/>
        <v>-</v>
      </c>
      <c r="L398" s="20" t="str">
        <f t="shared" si="80"/>
        <v>-</v>
      </c>
      <c r="M398" s="21" t="str">
        <f t="shared" si="81"/>
        <v>-</v>
      </c>
    </row>
    <row r="399" spans="1:13" s="17" customFormat="1" x14ac:dyDescent="0.25">
      <c r="A399" s="22"/>
      <c r="B399" s="14">
        <v>27</v>
      </c>
      <c r="C399" s="11">
        <v>1</v>
      </c>
      <c r="D399" s="11">
        <v>6</v>
      </c>
      <c r="E399" s="11">
        <v>6</v>
      </c>
      <c r="F399" s="12">
        <v>0.91</v>
      </c>
      <c r="G399" s="19">
        <f t="shared" si="75"/>
        <v>5.46</v>
      </c>
      <c r="H399" s="20" t="str">
        <f t="shared" si="76"/>
        <v>-</v>
      </c>
      <c r="I399" s="20" t="str">
        <f t="shared" si="77"/>
        <v>-</v>
      </c>
      <c r="J399" s="20" t="str">
        <f t="shared" si="78"/>
        <v>-</v>
      </c>
      <c r="K399" s="20" t="str">
        <f t="shared" si="79"/>
        <v>-</v>
      </c>
      <c r="L399" s="20" t="str">
        <f t="shared" si="80"/>
        <v>-</v>
      </c>
      <c r="M399" s="21" t="str">
        <f t="shared" si="81"/>
        <v>-</v>
      </c>
    </row>
    <row r="400" spans="1:13" s="17" customFormat="1" x14ac:dyDescent="0.25">
      <c r="A400" s="75" t="s">
        <v>14</v>
      </c>
      <c r="B400" s="14">
        <v>1</v>
      </c>
      <c r="C400" s="11">
        <v>4</v>
      </c>
      <c r="D400" s="11">
        <v>3</v>
      </c>
      <c r="E400" s="11">
        <v>12</v>
      </c>
      <c r="F400" s="12">
        <v>6.67</v>
      </c>
      <c r="G400" s="19" t="str">
        <f t="shared" si="75"/>
        <v>-</v>
      </c>
      <c r="H400" s="20" t="str">
        <f t="shared" si="76"/>
        <v>-</v>
      </c>
      <c r="I400" s="20" t="str">
        <f t="shared" si="77"/>
        <v>-</v>
      </c>
      <c r="J400" s="20">
        <f t="shared" si="78"/>
        <v>80.039999999999992</v>
      </c>
      <c r="K400" s="20" t="str">
        <f t="shared" si="79"/>
        <v>-</v>
      </c>
      <c r="L400" s="20" t="str">
        <f t="shared" si="80"/>
        <v>-</v>
      </c>
      <c r="M400" s="21" t="str">
        <f t="shared" si="81"/>
        <v>-</v>
      </c>
    </row>
    <row r="401" spans="1:13" s="17" customFormat="1" x14ac:dyDescent="0.25">
      <c r="A401" s="22"/>
      <c r="B401" s="14">
        <v>2</v>
      </c>
      <c r="C401" s="11">
        <v>4</v>
      </c>
      <c r="D401" s="11">
        <v>3</v>
      </c>
      <c r="E401" s="11">
        <v>12</v>
      </c>
      <c r="F401" s="12">
        <v>6.67</v>
      </c>
      <c r="G401" s="19" t="str">
        <f t="shared" si="75"/>
        <v>-</v>
      </c>
      <c r="H401" s="20" t="str">
        <f t="shared" si="76"/>
        <v>-</v>
      </c>
      <c r="I401" s="20" t="str">
        <f t="shared" si="77"/>
        <v>-</v>
      </c>
      <c r="J401" s="20">
        <f t="shared" si="78"/>
        <v>80.039999999999992</v>
      </c>
      <c r="K401" s="20" t="str">
        <f t="shared" si="79"/>
        <v>-</v>
      </c>
      <c r="L401" s="20" t="str">
        <f t="shared" si="80"/>
        <v>-</v>
      </c>
      <c r="M401" s="21" t="str">
        <f t="shared" si="81"/>
        <v>-</v>
      </c>
    </row>
    <row r="402" spans="1:13" s="17" customFormat="1" x14ac:dyDescent="0.25">
      <c r="A402" s="22"/>
      <c r="B402" s="14">
        <v>3</v>
      </c>
      <c r="C402" s="11">
        <v>4</v>
      </c>
      <c r="D402" s="11">
        <v>57</v>
      </c>
      <c r="E402" s="11">
        <v>6</v>
      </c>
      <c r="F402" s="12">
        <v>1.02</v>
      </c>
      <c r="G402" s="19">
        <f t="shared" si="75"/>
        <v>232.56</v>
      </c>
      <c r="H402" s="20" t="str">
        <f t="shared" si="76"/>
        <v>-</v>
      </c>
      <c r="I402" s="20" t="str">
        <f t="shared" si="77"/>
        <v>-</v>
      </c>
      <c r="J402" s="20" t="str">
        <f t="shared" si="78"/>
        <v>-</v>
      </c>
      <c r="K402" s="20" t="str">
        <f t="shared" si="79"/>
        <v>-</v>
      </c>
      <c r="L402" s="20" t="str">
        <f t="shared" si="80"/>
        <v>-</v>
      </c>
      <c r="M402" s="21" t="str">
        <f t="shared" si="81"/>
        <v>-</v>
      </c>
    </row>
    <row r="403" spans="1:13" s="17" customFormat="1" x14ac:dyDescent="0.25">
      <c r="A403" s="22"/>
      <c r="B403" s="14">
        <v>4</v>
      </c>
      <c r="C403" s="11">
        <v>4</v>
      </c>
      <c r="D403" s="11">
        <v>57</v>
      </c>
      <c r="E403" s="11">
        <v>6</v>
      </c>
      <c r="F403" s="12">
        <v>0.71</v>
      </c>
      <c r="G403" s="19">
        <f t="shared" si="75"/>
        <v>161.88</v>
      </c>
      <c r="H403" s="20" t="str">
        <f t="shared" si="76"/>
        <v>-</v>
      </c>
      <c r="I403" s="20" t="str">
        <f t="shared" si="77"/>
        <v>-</v>
      </c>
      <c r="J403" s="20" t="str">
        <f t="shared" si="78"/>
        <v>-</v>
      </c>
      <c r="K403" s="20" t="str">
        <f t="shared" si="79"/>
        <v>-</v>
      </c>
      <c r="L403" s="20" t="str">
        <f t="shared" si="80"/>
        <v>-</v>
      </c>
      <c r="M403" s="21" t="str">
        <f t="shared" si="81"/>
        <v>-</v>
      </c>
    </row>
    <row r="404" spans="1:13" s="17" customFormat="1" x14ac:dyDescent="0.25">
      <c r="A404" s="75" t="s">
        <v>67</v>
      </c>
      <c r="B404" s="14">
        <v>1</v>
      </c>
      <c r="C404" s="11">
        <v>1</v>
      </c>
      <c r="D404" s="11">
        <v>3</v>
      </c>
      <c r="E404" s="11">
        <v>14</v>
      </c>
      <c r="F404" s="12">
        <v>6.52</v>
      </c>
      <c r="G404" s="19" t="str">
        <f t="shared" si="75"/>
        <v>-</v>
      </c>
      <c r="H404" s="20" t="str">
        <f t="shared" si="76"/>
        <v>-</v>
      </c>
      <c r="I404" s="20" t="str">
        <f t="shared" si="77"/>
        <v>-</v>
      </c>
      <c r="J404" s="20" t="str">
        <f t="shared" si="78"/>
        <v>-</v>
      </c>
      <c r="K404" s="20">
        <f t="shared" si="79"/>
        <v>19.559999999999999</v>
      </c>
      <c r="L404" s="20" t="str">
        <f t="shared" si="80"/>
        <v>-</v>
      </c>
      <c r="M404" s="21" t="str">
        <f t="shared" si="81"/>
        <v>-</v>
      </c>
    </row>
    <row r="405" spans="1:13" s="17" customFormat="1" x14ac:dyDescent="0.25">
      <c r="A405" s="22"/>
      <c r="B405" s="14">
        <v>2</v>
      </c>
      <c r="C405" s="11">
        <v>1</v>
      </c>
      <c r="D405" s="11">
        <v>3</v>
      </c>
      <c r="E405" s="11">
        <v>14</v>
      </c>
      <c r="F405" s="12">
        <v>6.79</v>
      </c>
      <c r="G405" s="19" t="str">
        <f t="shared" si="75"/>
        <v>-</v>
      </c>
      <c r="H405" s="20" t="str">
        <f t="shared" si="76"/>
        <v>-</v>
      </c>
      <c r="I405" s="20" t="str">
        <f t="shared" si="77"/>
        <v>-</v>
      </c>
      <c r="J405" s="20" t="str">
        <f t="shared" si="78"/>
        <v>-</v>
      </c>
      <c r="K405" s="20">
        <f t="shared" si="79"/>
        <v>20.37</v>
      </c>
      <c r="L405" s="20" t="str">
        <f t="shared" si="80"/>
        <v>-</v>
      </c>
      <c r="M405" s="21" t="str">
        <f t="shared" si="81"/>
        <v>-</v>
      </c>
    </row>
    <row r="406" spans="1:13" s="17" customFormat="1" x14ac:dyDescent="0.25">
      <c r="A406" s="22"/>
      <c r="B406" s="14">
        <v>3</v>
      </c>
      <c r="C406" s="11">
        <v>1</v>
      </c>
      <c r="D406" s="11">
        <v>45</v>
      </c>
      <c r="E406" s="11">
        <v>6</v>
      </c>
      <c r="F406" s="12">
        <v>1.22</v>
      </c>
      <c r="G406" s="19">
        <f t="shared" si="75"/>
        <v>54.9</v>
      </c>
      <c r="H406" s="20" t="str">
        <f t="shared" si="76"/>
        <v>-</v>
      </c>
      <c r="I406" s="20" t="str">
        <f t="shared" si="77"/>
        <v>-</v>
      </c>
      <c r="J406" s="20" t="str">
        <f t="shared" si="78"/>
        <v>-</v>
      </c>
      <c r="K406" s="20" t="str">
        <f t="shared" si="79"/>
        <v>-</v>
      </c>
      <c r="L406" s="20" t="str">
        <f t="shared" si="80"/>
        <v>-</v>
      </c>
      <c r="M406" s="21" t="str">
        <f t="shared" si="81"/>
        <v>-</v>
      </c>
    </row>
    <row r="407" spans="1:13" s="17" customFormat="1" x14ac:dyDescent="0.25">
      <c r="A407" s="22"/>
      <c r="B407" s="14">
        <v>4</v>
      </c>
      <c r="C407" s="11">
        <v>1</v>
      </c>
      <c r="D407" s="11">
        <v>45</v>
      </c>
      <c r="E407" s="11">
        <v>6</v>
      </c>
      <c r="F407" s="12">
        <v>0.91</v>
      </c>
      <c r="G407" s="19">
        <f t="shared" si="75"/>
        <v>40.950000000000003</v>
      </c>
      <c r="H407" s="20" t="str">
        <f t="shared" si="76"/>
        <v>-</v>
      </c>
      <c r="I407" s="20" t="str">
        <f t="shared" si="77"/>
        <v>-</v>
      </c>
      <c r="J407" s="20" t="str">
        <f t="shared" si="78"/>
        <v>-</v>
      </c>
      <c r="K407" s="20" t="str">
        <f t="shared" si="79"/>
        <v>-</v>
      </c>
      <c r="L407" s="20" t="str">
        <f t="shared" si="80"/>
        <v>-</v>
      </c>
      <c r="M407" s="21" t="str">
        <f t="shared" si="81"/>
        <v>-</v>
      </c>
    </row>
    <row r="408" spans="1:13" s="17" customFormat="1" x14ac:dyDescent="0.25">
      <c r="A408" s="22"/>
      <c r="B408" s="14">
        <v>5</v>
      </c>
      <c r="C408" s="11">
        <v>1</v>
      </c>
      <c r="D408" s="11">
        <v>3</v>
      </c>
      <c r="E408" s="11">
        <v>12</v>
      </c>
      <c r="F408" s="12">
        <v>4.75</v>
      </c>
      <c r="G408" s="19" t="str">
        <f t="shared" si="75"/>
        <v>-</v>
      </c>
      <c r="H408" s="20" t="str">
        <f t="shared" si="76"/>
        <v>-</v>
      </c>
      <c r="I408" s="20" t="str">
        <f t="shared" si="77"/>
        <v>-</v>
      </c>
      <c r="J408" s="20">
        <f t="shared" si="78"/>
        <v>14.25</v>
      </c>
      <c r="K408" s="20" t="str">
        <f t="shared" si="79"/>
        <v>-</v>
      </c>
      <c r="L408" s="20" t="str">
        <f t="shared" si="80"/>
        <v>-</v>
      </c>
      <c r="M408" s="21" t="str">
        <f t="shared" si="81"/>
        <v>-</v>
      </c>
    </row>
    <row r="409" spans="1:13" s="17" customFormat="1" x14ac:dyDescent="0.25">
      <c r="A409" s="22"/>
      <c r="B409" s="14">
        <v>6</v>
      </c>
      <c r="C409" s="11">
        <v>1</v>
      </c>
      <c r="D409" s="11">
        <v>3</v>
      </c>
      <c r="E409" s="11">
        <v>12</v>
      </c>
      <c r="F409" s="12">
        <v>5.0599999999999996</v>
      </c>
      <c r="G409" s="19" t="str">
        <f t="shared" si="75"/>
        <v>-</v>
      </c>
      <c r="H409" s="20" t="str">
        <f t="shared" si="76"/>
        <v>-</v>
      </c>
      <c r="I409" s="20" t="str">
        <f t="shared" si="77"/>
        <v>-</v>
      </c>
      <c r="J409" s="20">
        <f t="shared" si="78"/>
        <v>15.18</v>
      </c>
      <c r="K409" s="20" t="str">
        <f t="shared" si="79"/>
        <v>-</v>
      </c>
      <c r="L409" s="20" t="str">
        <f t="shared" si="80"/>
        <v>-</v>
      </c>
      <c r="M409" s="21" t="str">
        <f t="shared" si="81"/>
        <v>-</v>
      </c>
    </row>
    <row r="410" spans="1:13" s="17" customFormat="1" x14ac:dyDescent="0.25">
      <c r="A410" s="22"/>
      <c r="B410" s="14">
        <v>7</v>
      </c>
      <c r="C410" s="11">
        <v>1</v>
      </c>
      <c r="D410" s="11">
        <v>7</v>
      </c>
      <c r="E410" s="11">
        <v>6</v>
      </c>
      <c r="F410" s="12">
        <v>1.22</v>
      </c>
      <c r="G410" s="19">
        <f t="shared" si="75"/>
        <v>8.5399999999999991</v>
      </c>
      <c r="H410" s="20" t="str">
        <f t="shared" si="76"/>
        <v>-</v>
      </c>
      <c r="I410" s="20" t="str">
        <f t="shared" si="77"/>
        <v>-</v>
      </c>
      <c r="J410" s="20" t="str">
        <f t="shared" si="78"/>
        <v>-</v>
      </c>
      <c r="K410" s="20" t="str">
        <f t="shared" si="79"/>
        <v>-</v>
      </c>
      <c r="L410" s="20" t="str">
        <f t="shared" si="80"/>
        <v>-</v>
      </c>
      <c r="M410" s="21" t="str">
        <f t="shared" si="81"/>
        <v>-</v>
      </c>
    </row>
    <row r="411" spans="1:13" s="17" customFormat="1" x14ac:dyDescent="0.25">
      <c r="A411" s="22"/>
      <c r="B411" s="14">
        <v>8</v>
      </c>
      <c r="C411" s="11">
        <v>1</v>
      </c>
      <c r="D411" s="11">
        <v>7</v>
      </c>
      <c r="E411" s="11">
        <v>6</v>
      </c>
      <c r="F411" s="12">
        <v>0.91</v>
      </c>
      <c r="G411" s="19">
        <f t="shared" si="75"/>
        <v>6.37</v>
      </c>
      <c r="H411" s="20" t="str">
        <f t="shared" si="76"/>
        <v>-</v>
      </c>
      <c r="I411" s="20" t="str">
        <f t="shared" si="77"/>
        <v>-</v>
      </c>
      <c r="J411" s="20" t="str">
        <f t="shared" si="78"/>
        <v>-</v>
      </c>
      <c r="K411" s="20" t="str">
        <f t="shared" si="79"/>
        <v>-</v>
      </c>
      <c r="L411" s="20" t="str">
        <f t="shared" si="80"/>
        <v>-</v>
      </c>
      <c r="M411" s="21" t="str">
        <f t="shared" si="81"/>
        <v>-</v>
      </c>
    </row>
    <row r="412" spans="1:13" s="17" customFormat="1" x14ac:dyDescent="0.25">
      <c r="A412" s="22"/>
      <c r="B412" s="14">
        <v>9</v>
      </c>
      <c r="C412" s="11">
        <v>1</v>
      </c>
      <c r="D412" s="11">
        <v>30</v>
      </c>
      <c r="E412" s="11">
        <v>8</v>
      </c>
      <c r="F412" s="12">
        <v>1.26</v>
      </c>
      <c r="G412" s="19" t="str">
        <f t="shared" si="75"/>
        <v>-</v>
      </c>
      <c r="H412" s="20">
        <f t="shared" si="76"/>
        <v>37.799999999999997</v>
      </c>
      <c r="I412" s="20" t="str">
        <f t="shared" si="77"/>
        <v>-</v>
      </c>
      <c r="J412" s="20" t="str">
        <f t="shared" si="78"/>
        <v>-</v>
      </c>
      <c r="K412" s="20" t="str">
        <f t="shared" si="79"/>
        <v>-</v>
      </c>
      <c r="L412" s="20" t="str">
        <f t="shared" si="80"/>
        <v>-</v>
      </c>
      <c r="M412" s="21" t="str">
        <f t="shared" si="81"/>
        <v>-</v>
      </c>
    </row>
    <row r="413" spans="1:13" s="17" customFormat="1" x14ac:dyDescent="0.25">
      <c r="A413" s="22"/>
      <c r="B413" s="14">
        <v>10</v>
      </c>
      <c r="C413" s="11">
        <v>1</v>
      </c>
      <c r="D413" s="11">
        <v>30</v>
      </c>
      <c r="E413" s="11">
        <v>8</v>
      </c>
      <c r="F413" s="12">
        <v>0.95</v>
      </c>
      <c r="G413" s="19" t="str">
        <f t="shared" si="75"/>
        <v>-</v>
      </c>
      <c r="H413" s="20">
        <f t="shared" si="76"/>
        <v>28.5</v>
      </c>
      <c r="I413" s="20" t="str">
        <f t="shared" si="77"/>
        <v>-</v>
      </c>
      <c r="J413" s="20" t="str">
        <f t="shared" si="78"/>
        <v>-</v>
      </c>
      <c r="K413" s="20" t="str">
        <f t="shared" si="79"/>
        <v>-</v>
      </c>
      <c r="L413" s="20" t="str">
        <f t="shared" si="80"/>
        <v>-</v>
      </c>
      <c r="M413" s="21" t="str">
        <f t="shared" si="81"/>
        <v>-</v>
      </c>
    </row>
    <row r="414" spans="1:13" s="17" customFormat="1" x14ac:dyDescent="0.25">
      <c r="A414" s="22"/>
      <c r="B414" s="14">
        <v>11</v>
      </c>
      <c r="C414" s="11">
        <v>1</v>
      </c>
      <c r="D414" s="11">
        <v>3</v>
      </c>
      <c r="E414" s="11">
        <v>14</v>
      </c>
      <c r="F414" s="12">
        <v>6.52</v>
      </c>
      <c r="G414" s="19" t="str">
        <f t="shared" si="75"/>
        <v>-</v>
      </c>
      <c r="H414" s="20" t="str">
        <f t="shared" si="76"/>
        <v>-</v>
      </c>
      <c r="I414" s="20" t="str">
        <f t="shared" si="77"/>
        <v>-</v>
      </c>
      <c r="J414" s="20" t="str">
        <f t="shared" si="78"/>
        <v>-</v>
      </c>
      <c r="K414" s="20">
        <f t="shared" si="79"/>
        <v>19.559999999999999</v>
      </c>
      <c r="L414" s="20" t="str">
        <f t="shared" si="80"/>
        <v>-</v>
      </c>
      <c r="M414" s="21" t="str">
        <f t="shared" si="81"/>
        <v>-</v>
      </c>
    </row>
    <row r="415" spans="1:13" s="17" customFormat="1" x14ac:dyDescent="0.25">
      <c r="A415" s="22"/>
      <c r="B415" s="14">
        <v>12</v>
      </c>
      <c r="C415" s="11">
        <v>1</v>
      </c>
      <c r="D415" s="11">
        <v>3</v>
      </c>
      <c r="E415" s="11">
        <v>12</v>
      </c>
      <c r="F415" s="12">
        <v>6.58</v>
      </c>
      <c r="G415" s="19" t="str">
        <f t="shared" si="75"/>
        <v>-</v>
      </c>
      <c r="H415" s="20" t="str">
        <f t="shared" si="76"/>
        <v>-</v>
      </c>
      <c r="I415" s="20" t="str">
        <f t="shared" si="77"/>
        <v>-</v>
      </c>
      <c r="J415" s="20">
        <f t="shared" si="78"/>
        <v>19.740000000000002</v>
      </c>
      <c r="K415" s="20" t="str">
        <f t="shared" si="79"/>
        <v>-</v>
      </c>
      <c r="L415" s="20" t="str">
        <f t="shared" si="80"/>
        <v>-</v>
      </c>
      <c r="M415" s="21" t="str">
        <f t="shared" si="81"/>
        <v>-</v>
      </c>
    </row>
    <row r="416" spans="1:13" s="17" customFormat="1" x14ac:dyDescent="0.25">
      <c r="A416" s="22"/>
      <c r="B416" s="14">
        <v>13</v>
      </c>
      <c r="C416" s="11">
        <v>1</v>
      </c>
      <c r="D416" s="11">
        <v>49</v>
      </c>
      <c r="E416" s="11">
        <v>6</v>
      </c>
      <c r="F416" s="12">
        <v>1.22</v>
      </c>
      <c r="G416" s="19">
        <f t="shared" si="75"/>
        <v>59.78</v>
      </c>
      <c r="H416" s="20" t="str">
        <f t="shared" si="76"/>
        <v>-</v>
      </c>
      <c r="I416" s="20" t="str">
        <f t="shared" si="77"/>
        <v>-</v>
      </c>
      <c r="J416" s="20" t="str">
        <f t="shared" si="78"/>
        <v>-</v>
      </c>
      <c r="K416" s="20" t="str">
        <f t="shared" si="79"/>
        <v>-</v>
      </c>
      <c r="L416" s="20" t="str">
        <f t="shared" si="80"/>
        <v>-</v>
      </c>
      <c r="M416" s="21" t="str">
        <f t="shared" si="81"/>
        <v>-</v>
      </c>
    </row>
    <row r="417" spans="1:13" s="17" customFormat="1" x14ac:dyDescent="0.25">
      <c r="A417" s="22"/>
      <c r="B417" s="14">
        <v>14</v>
      </c>
      <c r="C417" s="11">
        <v>1</v>
      </c>
      <c r="D417" s="11">
        <v>49</v>
      </c>
      <c r="E417" s="11">
        <v>6</v>
      </c>
      <c r="F417" s="12">
        <v>0.91</v>
      </c>
      <c r="G417" s="19">
        <f t="shared" si="75"/>
        <v>44.59</v>
      </c>
      <c r="H417" s="20" t="str">
        <f t="shared" si="76"/>
        <v>-</v>
      </c>
      <c r="I417" s="20" t="str">
        <f t="shared" si="77"/>
        <v>-</v>
      </c>
      <c r="J417" s="20" t="str">
        <f t="shared" si="78"/>
        <v>-</v>
      </c>
      <c r="K417" s="20" t="str">
        <f t="shared" si="79"/>
        <v>-</v>
      </c>
      <c r="L417" s="20" t="str">
        <f t="shared" si="80"/>
        <v>-</v>
      </c>
      <c r="M417" s="21" t="str">
        <f t="shared" si="81"/>
        <v>-</v>
      </c>
    </row>
    <row r="418" spans="1:13" s="17" customFormat="1" x14ac:dyDescent="0.25">
      <c r="A418" s="75" t="s">
        <v>68</v>
      </c>
      <c r="B418" s="14"/>
      <c r="C418" s="11"/>
      <c r="D418" s="11"/>
      <c r="E418" s="11"/>
      <c r="F418" s="12"/>
      <c r="G418" s="19" t="str">
        <f t="shared" si="75"/>
        <v>-</v>
      </c>
      <c r="H418" s="20" t="str">
        <f t="shared" si="76"/>
        <v>-</v>
      </c>
      <c r="I418" s="20" t="str">
        <f t="shared" si="77"/>
        <v>-</v>
      </c>
      <c r="J418" s="20" t="str">
        <f t="shared" si="78"/>
        <v>-</v>
      </c>
      <c r="K418" s="20" t="str">
        <f t="shared" si="79"/>
        <v>-</v>
      </c>
      <c r="L418" s="20" t="str">
        <f t="shared" si="80"/>
        <v>-</v>
      </c>
      <c r="M418" s="21" t="str">
        <f t="shared" si="81"/>
        <v>-</v>
      </c>
    </row>
    <row r="419" spans="1:13" s="17" customFormat="1" x14ac:dyDescent="0.25">
      <c r="A419" s="22"/>
      <c r="B419" s="14">
        <v>1</v>
      </c>
      <c r="C419" s="11">
        <v>1</v>
      </c>
      <c r="D419" s="11">
        <v>3</v>
      </c>
      <c r="E419" s="11">
        <v>14</v>
      </c>
      <c r="F419" s="12">
        <v>6.52</v>
      </c>
      <c r="G419" s="19" t="str">
        <f t="shared" si="75"/>
        <v>-</v>
      </c>
      <c r="H419" s="20" t="str">
        <f t="shared" si="76"/>
        <v>-</v>
      </c>
      <c r="I419" s="20" t="str">
        <f t="shared" si="77"/>
        <v>-</v>
      </c>
      <c r="J419" s="20" t="str">
        <f t="shared" si="78"/>
        <v>-</v>
      </c>
      <c r="K419" s="20">
        <f t="shared" si="79"/>
        <v>19.559999999999999</v>
      </c>
      <c r="L419" s="20" t="str">
        <f t="shared" si="80"/>
        <v>-</v>
      </c>
      <c r="M419" s="21" t="str">
        <f t="shared" si="81"/>
        <v>-</v>
      </c>
    </row>
    <row r="420" spans="1:13" s="17" customFormat="1" x14ac:dyDescent="0.25">
      <c r="A420" s="22"/>
      <c r="B420" s="14">
        <v>2</v>
      </c>
      <c r="C420" s="11">
        <v>1</v>
      </c>
      <c r="D420" s="11">
        <v>3</v>
      </c>
      <c r="E420" s="11">
        <v>14</v>
      </c>
      <c r="F420" s="12">
        <v>6.79</v>
      </c>
      <c r="G420" s="19" t="str">
        <f t="shared" si="75"/>
        <v>-</v>
      </c>
      <c r="H420" s="20" t="str">
        <f t="shared" si="76"/>
        <v>-</v>
      </c>
      <c r="I420" s="20" t="str">
        <f t="shared" si="77"/>
        <v>-</v>
      </c>
      <c r="J420" s="20" t="str">
        <f t="shared" si="78"/>
        <v>-</v>
      </c>
      <c r="K420" s="20">
        <f t="shared" si="79"/>
        <v>20.37</v>
      </c>
      <c r="L420" s="20" t="str">
        <f t="shared" si="80"/>
        <v>-</v>
      </c>
      <c r="M420" s="21" t="str">
        <f t="shared" si="81"/>
        <v>-</v>
      </c>
    </row>
    <row r="421" spans="1:13" s="17" customFormat="1" x14ac:dyDescent="0.25">
      <c r="A421" s="22"/>
      <c r="B421" s="14">
        <v>3</v>
      </c>
      <c r="C421" s="11">
        <v>1</v>
      </c>
      <c r="D421" s="11">
        <v>45</v>
      </c>
      <c r="E421" s="11">
        <v>6</v>
      </c>
      <c r="F421" s="12">
        <v>1.22</v>
      </c>
      <c r="G421" s="19">
        <f t="shared" si="75"/>
        <v>54.9</v>
      </c>
      <c r="H421" s="20" t="str">
        <f t="shared" si="76"/>
        <v>-</v>
      </c>
      <c r="I421" s="20" t="str">
        <f t="shared" si="77"/>
        <v>-</v>
      </c>
      <c r="J421" s="20" t="str">
        <f t="shared" si="78"/>
        <v>-</v>
      </c>
      <c r="K421" s="20" t="str">
        <f t="shared" si="79"/>
        <v>-</v>
      </c>
      <c r="L421" s="20" t="str">
        <f t="shared" si="80"/>
        <v>-</v>
      </c>
      <c r="M421" s="21" t="str">
        <f t="shared" si="81"/>
        <v>-</v>
      </c>
    </row>
    <row r="422" spans="1:13" s="17" customFormat="1" x14ac:dyDescent="0.25">
      <c r="A422" s="22"/>
      <c r="B422" s="14">
        <v>4</v>
      </c>
      <c r="C422" s="11">
        <v>1</v>
      </c>
      <c r="D422" s="11">
        <v>45</v>
      </c>
      <c r="E422" s="11">
        <v>6</v>
      </c>
      <c r="F422" s="12">
        <v>0.91</v>
      </c>
      <c r="G422" s="19">
        <f t="shared" si="75"/>
        <v>40.950000000000003</v>
      </c>
      <c r="H422" s="20" t="str">
        <f t="shared" si="76"/>
        <v>-</v>
      </c>
      <c r="I422" s="20" t="str">
        <f t="shared" si="77"/>
        <v>-</v>
      </c>
      <c r="J422" s="20" t="str">
        <f t="shared" si="78"/>
        <v>-</v>
      </c>
      <c r="K422" s="20" t="str">
        <f t="shared" si="79"/>
        <v>-</v>
      </c>
      <c r="L422" s="20" t="str">
        <f t="shared" si="80"/>
        <v>-</v>
      </c>
      <c r="M422" s="21" t="str">
        <f t="shared" si="81"/>
        <v>-</v>
      </c>
    </row>
    <row r="423" spans="1:13" s="17" customFormat="1" x14ac:dyDescent="0.25">
      <c r="A423" s="22"/>
      <c r="B423" s="14">
        <v>5</v>
      </c>
      <c r="C423" s="11">
        <v>1</v>
      </c>
      <c r="D423" s="11">
        <v>3</v>
      </c>
      <c r="E423" s="11">
        <v>12</v>
      </c>
      <c r="F423" s="12">
        <v>4.75</v>
      </c>
      <c r="G423" s="19" t="str">
        <f t="shared" si="75"/>
        <v>-</v>
      </c>
      <c r="H423" s="20" t="str">
        <f t="shared" si="76"/>
        <v>-</v>
      </c>
      <c r="I423" s="20" t="str">
        <f t="shared" si="77"/>
        <v>-</v>
      </c>
      <c r="J423" s="20">
        <f t="shared" si="78"/>
        <v>14.25</v>
      </c>
      <c r="K423" s="20" t="str">
        <f t="shared" si="79"/>
        <v>-</v>
      </c>
      <c r="L423" s="20" t="str">
        <f t="shared" si="80"/>
        <v>-</v>
      </c>
      <c r="M423" s="21" t="str">
        <f t="shared" si="81"/>
        <v>-</v>
      </c>
    </row>
    <row r="424" spans="1:13" s="17" customFormat="1" x14ac:dyDescent="0.25">
      <c r="A424" s="22"/>
      <c r="B424" s="14">
        <v>6</v>
      </c>
      <c r="C424" s="11">
        <v>1</v>
      </c>
      <c r="D424" s="11">
        <v>3</v>
      </c>
      <c r="E424" s="11">
        <v>12</v>
      </c>
      <c r="F424" s="12">
        <v>5.0599999999999996</v>
      </c>
      <c r="G424" s="19" t="str">
        <f t="shared" si="75"/>
        <v>-</v>
      </c>
      <c r="H424" s="20" t="str">
        <f t="shared" si="76"/>
        <v>-</v>
      </c>
      <c r="I424" s="20" t="str">
        <f t="shared" si="77"/>
        <v>-</v>
      </c>
      <c r="J424" s="20">
        <f t="shared" si="78"/>
        <v>15.18</v>
      </c>
      <c r="K424" s="20" t="str">
        <f t="shared" si="79"/>
        <v>-</v>
      </c>
      <c r="L424" s="20" t="str">
        <f t="shared" si="80"/>
        <v>-</v>
      </c>
      <c r="M424" s="21" t="str">
        <f t="shared" si="81"/>
        <v>-</v>
      </c>
    </row>
    <row r="425" spans="1:13" s="17" customFormat="1" x14ac:dyDescent="0.25">
      <c r="A425" s="22"/>
      <c r="B425" s="14">
        <v>7</v>
      </c>
      <c r="C425" s="11">
        <v>1</v>
      </c>
      <c r="D425" s="11">
        <v>7</v>
      </c>
      <c r="E425" s="11">
        <v>6</v>
      </c>
      <c r="F425" s="12">
        <v>1.22</v>
      </c>
      <c r="G425" s="19">
        <f t="shared" si="75"/>
        <v>8.5399999999999991</v>
      </c>
      <c r="H425" s="20" t="str">
        <f t="shared" si="76"/>
        <v>-</v>
      </c>
      <c r="I425" s="20" t="str">
        <f t="shared" si="77"/>
        <v>-</v>
      </c>
      <c r="J425" s="20" t="str">
        <f t="shared" si="78"/>
        <v>-</v>
      </c>
      <c r="K425" s="20" t="str">
        <f t="shared" si="79"/>
        <v>-</v>
      </c>
      <c r="L425" s="20" t="str">
        <f t="shared" si="80"/>
        <v>-</v>
      </c>
      <c r="M425" s="21" t="str">
        <f t="shared" si="81"/>
        <v>-</v>
      </c>
    </row>
    <row r="426" spans="1:13" s="17" customFormat="1" x14ac:dyDescent="0.25">
      <c r="A426" s="22"/>
      <c r="B426" s="14">
        <v>8</v>
      </c>
      <c r="C426" s="11">
        <v>1</v>
      </c>
      <c r="D426" s="11">
        <v>7</v>
      </c>
      <c r="E426" s="11">
        <v>6</v>
      </c>
      <c r="F426" s="12">
        <v>0.91</v>
      </c>
      <c r="G426" s="19">
        <f t="shared" si="75"/>
        <v>6.37</v>
      </c>
      <c r="H426" s="20" t="str">
        <f t="shared" si="76"/>
        <v>-</v>
      </c>
      <c r="I426" s="20" t="str">
        <f t="shared" si="77"/>
        <v>-</v>
      </c>
      <c r="J426" s="20" t="str">
        <f t="shared" si="78"/>
        <v>-</v>
      </c>
      <c r="K426" s="20" t="str">
        <f t="shared" si="79"/>
        <v>-</v>
      </c>
      <c r="L426" s="20" t="str">
        <f t="shared" si="80"/>
        <v>-</v>
      </c>
      <c r="M426" s="21" t="str">
        <f t="shared" si="81"/>
        <v>-</v>
      </c>
    </row>
    <row r="427" spans="1:13" s="17" customFormat="1" x14ac:dyDescent="0.25">
      <c r="A427" s="22"/>
      <c r="B427" s="14">
        <v>9</v>
      </c>
      <c r="C427" s="11">
        <v>1</v>
      </c>
      <c r="D427" s="11">
        <v>30</v>
      </c>
      <c r="E427" s="11">
        <v>8</v>
      </c>
      <c r="F427" s="12">
        <v>1.26</v>
      </c>
      <c r="G427" s="19" t="str">
        <f t="shared" si="75"/>
        <v>-</v>
      </c>
      <c r="H427" s="20">
        <f t="shared" si="76"/>
        <v>37.799999999999997</v>
      </c>
      <c r="I427" s="20" t="str">
        <f t="shared" si="77"/>
        <v>-</v>
      </c>
      <c r="J427" s="20" t="str">
        <f t="shared" si="78"/>
        <v>-</v>
      </c>
      <c r="K427" s="20" t="str">
        <f t="shared" si="79"/>
        <v>-</v>
      </c>
      <c r="L427" s="20" t="str">
        <f t="shared" si="80"/>
        <v>-</v>
      </c>
      <c r="M427" s="21" t="str">
        <f t="shared" si="81"/>
        <v>-</v>
      </c>
    </row>
    <row r="428" spans="1:13" s="17" customFormat="1" x14ac:dyDescent="0.25">
      <c r="A428" s="22"/>
      <c r="B428" s="14">
        <v>10</v>
      </c>
      <c r="C428" s="11">
        <v>1</v>
      </c>
      <c r="D428" s="11">
        <v>30</v>
      </c>
      <c r="E428" s="11">
        <v>8</v>
      </c>
      <c r="F428" s="12">
        <v>0.95</v>
      </c>
      <c r="G428" s="19" t="str">
        <f t="shared" si="75"/>
        <v>-</v>
      </c>
      <c r="H428" s="20">
        <f t="shared" si="76"/>
        <v>28.5</v>
      </c>
      <c r="I428" s="20" t="str">
        <f t="shared" si="77"/>
        <v>-</v>
      </c>
      <c r="J428" s="20" t="str">
        <f t="shared" si="78"/>
        <v>-</v>
      </c>
      <c r="K428" s="20" t="str">
        <f t="shared" si="79"/>
        <v>-</v>
      </c>
      <c r="L428" s="20" t="str">
        <f t="shared" si="80"/>
        <v>-</v>
      </c>
      <c r="M428" s="21" t="str">
        <f t="shared" si="81"/>
        <v>-</v>
      </c>
    </row>
    <row r="429" spans="1:13" s="17" customFormat="1" x14ac:dyDescent="0.25">
      <c r="A429" s="22"/>
      <c r="B429" s="14">
        <v>11</v>
      </c>
      <c r="C429" s="11">
        <v>2</v>
      </c>
      <c r="D429" s="11">
        <v>3</v>
      </c>
      <c r="E429" s="11">
        <v>14</v>
      </c>
      <c r="F429" s="12">
        <v>6.52</v>
      </c>
      <c r="G429" s="19" t="str">
        <f t="shared" si="75"/>
        <v>-</v>
      </c>
      <c r="H429" s="20" t="str">
        <f t="shared" si="76"/>
        <v>-</v>
      </c>
      <c r="I429" s="20" t="str">
        <f t="shared" si="77"/>
        <v>-</v>
      </c>
      <c r="J429" s="20" t="str">
        <f t="shared" si="78"/>
        <v>-</v>
      </c>
      <c r="K429" s="20">
        <f t="shared" si="79"/>
        <v>39.119999999999997</v>
      </c>
      <c r="L429" s="20" t="str">
        <f t="shared" si="80"/>
        <v>-</v>
      </c>
      <c r="M429" s="21" t="str">
        <f t="shared" si="81"/>
        <v>-</v>
      </c>
    </row>
    <row r="430" spans="1:13" s="17" customFormat="1" x14ac:dyDescent="0.25">
      <c r="A430" s="22"/>
      <c r="B430" s="14">
        <v>12</v>
      </c>
      <c r="C430" s="11">
        <v>2</v>
      </c>
      <c r="D430" s="11">
        <v>3</v>
      </c>
      <c r="E430" s="11">
        <v>12</v>
      </c>
      <c r="F430" s="12">
        <v>6.58</v>
      </c>
      <c r="G430" s="19" t="str">
        <f t="shared" si="75"/>
        <v>-</v>
      </c>
      <c r="H430" s="20" t="str">
        <f t="shared" si="76"/>
        <v>-</v>
      </c>
      <c r="I430" s="20" t="str">
        <f t="shared" si="77"/>
        <v>-</v>
      </c>
      <c r="J430" s="20">
        <f t="shared" si="78"/>
        <v>39.480000000000004</v>
      </c>
      <c r="K430" s="20" t="str">
        <f t="shared" si="79"/>
        <v>-</v>
      </c>
      <c r="L430" s="20" t="str">
        <f t="shared" si="80"/>
        <v>-</v>
      </c>
      <c r="M430" s="21" t="str">
        <f t="shared" si="81"/>
        <v>-</v>
      </c>
    </row>
    <row r="431" spans="1:13" s="17" customFormat="1" x14ac:dyDescent="0.25">
      <c r="A431" s="22"/>
      <c r="B431" s="14">
        <v>13</v>
      </c>
      <c r="C431" s="11">
        <v>2</v>
      </c>
      <c r="D431" s="11">
        <v>49</v>
      </c>
      <c r="E431" s="11">
        <v>6</v>
      </c>
      <c r="F431" s="12">
        <v>1.22</v>
      </c>
      <c r="G431" s="19">
        <f t="shared" si="75"/>
        <v>119.56</v>
      </c>
      <c r="H431" s="20" t="str">
        <f t="shared" si="76"/>
        <v>-</v>
      </c>
      <c r="I431" s="20" t="str">
        <f t="shared" si="77"/>
        <v>-</v>
      </c>
      <c r="J431" s="20" t="str">
        <f t="shared" si="78"/>
        <v>-</v>
      </c>
      <c r="K431" s="20" t="str">
        <f t="shared" si="79"/>
        <v>-</v>
      </c>
      <c r="L431" s="20" t="str">
        <f t="shared" si="80"/>
        <v>-</v>
      </c>
      <c r="M431" s="21" t="str">
        <f t="shared" si="81"/>
        <v>-</v>
      </c>
    </row>
    <row r="432" spans="1:13" s="17" customFormat="1" x14ac:dyDescent="0.25">
      <c r="A432" s="22"/>
      <c r="B432" s="14">
        <v>14</v>
      </c>
      <c r="C432" s="11">
        <v>2</v>
      </c>
      <c r="D432" s="11">
        <v>49</v>
      </c>
      <c r="E432" s="11">
        <v>6</v>
      </c>
      <c r="F432" s="12">
        <v>0.91</v>
      </c>
      <c r="G432" s="19">
        <f t="shared" si="75"/>
        <v>89.18</v>
      </c>
      <c r="H432" s="20" t="str">
        <f t="shared" si="76"/>
        <v>-</v>
      </c>
      <c r="I432" s="20" t="str">
        <f t="shared" si="77"/>
        <v>-</v>
      </c>
      <c r="J432" s="20" t="str">
        <f t="shared" si="78"/>
        <v>-</v>
      </c>
      <c r="K432" s="20" t="str">
        <f t="shared" si="79"/>
        <v>-</v>
      </c>
      <c r="L432" s="20" t="str">
        <f t="shared" si="80"/>
        <v>-</v>
      </c>
      <c r="M432" s="21" t="str">
        <f t="shared" si="81"/>
        <v>-</v>
      </c>
    </row>
    <row r="433" spans="1:13" s="17" customFormat="1" x14ac:dyDescent="0.25">
      <c r="A433" s="75" t="s">
        <v>69</v>
      </c>
      <c r="B433" s="14"/>
      <c r="C433" s="11"/>
      <c r="D433" s="11"/>
      <c r="E433" s="11"/>
      <c r="F433" s="12"/>
      <c r="G433" s="19" t="str">
        <f t="shared" si="75"/>
        <v>-</v>
      </c>
      <c r="H433" s="20" t="str">
        <f t="shared" si="76"/>
        <v>-</v>
      </c>
      <c r="I433" s="20" t="str">
        <f t="shared" si="77"/>
        <v>-</v>
      </c>
      <c r="J433" s="20" t="str">
        <f t="shared" si="78"/>
        <v>-</v>
      </c>
      <c r="K433" s="20" t="str">
        <f t="shared" si="79"/>
        <v>-</v>
      </c>
      <c r="L433" s="20" t="str">
        <f t="shared" si="80"/>
        <v>-</v>
      </c>
      <c r="M433" s="21" t="str">
        <f t="shared" si="81"/>
        <v>-</v>
      </c>
    </row>
    <row r="434" spans="1:13" s="17" customFormat="1" x14ac:dyDescent="0.25">
      <c r="A434" s="22"/>
      <c r="B434" s="14">
        <v>5</v>
      </c>
      <c r="C434" s="11">
        <v>1</v>
      </c>
      <c r="D434" s="11">
        <v>3</v>
      </c>
      <c r="E434" s="11">
        <v>12</v>
      </c>
      <c r="F434" s="12">
        <v>4.75</v>
      </c>
      <c r="G434" s="19" t="str">
        <f t="shared" si="75"/>
        <v>-</v>
      </c>
      <c r="H434" s="20" t="str">
        <f t="shared" si="76"/>
        <v>-</v>
      </c>
      <c r="I434" s="20" t="str">
        <f t="shared" si="77"/>
        <v>-</v>
      </c>
      <c r="J434" s="20">
        <f t="shared" si="78"/>
        <v>14.25</v>
      </c>
      <c r="K434" s="20" t="str">
        <f t="shared" si="79"/>
        <v>-</v>
      </c>
      <c r="L434" s="20" t="str">
        <f t="shared" si="80"/>
        <v>-</v>
      </c>
      <c r="M434" s="21" t="str">
        <f t="shared" si="81"/>
        <v>-</v>
      </c>
    </row>
    <row r="435" spans="1:13" s="17" customFormat="1" x14ac:dyDescent="0.25">
      <c r="A435" s="22"/>
      <c r="B435" s="14">
        <v>6</v>
      </c>
      <c r="C435" s="11">
        <v>1</v>
      </c>
      <c r="D435" s="11">
        <v>3</v>
      </c>
      <c r="E435" s="11">
        <v>12</v>
      </c>
      <c r="F435" s="12">
        <v>5.0599999999999996</v>
      </c>
      <c r="G435" s="19" t="str">
        <f t="shared" si="75"/>
        <v>-</v>
      </c>
      <c r="H435" s="20" t="str">
        <f t="shared" si="76"/>
        <v>-</v>
      </c>
      <c r="I435" s="20" t="str">
        <f t="shared" si="77"/>
        <v>-</v>
      </c>
      <c r="J435" s="20">
        <f t="shared" si="78"/>
        <v>15.18</v>
      </c>
      <c r="K435" s="20" t="str">
        <f t="shared" si="79"/>
        <v>-</v>
      </c>
      <c r="L435" s="20" t="str">
        <f t="shared" si="80"/>
        <v>-</v>
      </c>
      <c r="M435" s="21" t="str">
        <f t="shared" si="81"/>
        <v>-</v>
      </c>
    </row>
    <row r="436" spans="1:13" s="17" customFormat="1" x14ac:dyDescent="0.25">
      <c r="A436" s="22"/>
      <c r="B436" s="14">
        <v>7</v>
      </c>
      <c r="C436" s="11">
        <v>1</v>
      </c>
      <c r="D436" s="11">
        <v>7</v>
      </c>
      <c r="E436" s="11">
        <v>6</v>
      </c>
      <c r="F436" s="12">
        <v>0.82</v>
      </c>
      <c r="G436" s="19">
        <f t="shared" si="75"/>
        <v>5.7399999999999993</v>
      </c>
      <c r="H436" s="20" t="str">
        <f t="shared" si="76"/>
        <v>-</v>
      </c>
      <c r="I436" s="20" t="str">
        <f t="shared" si="77"/>
        <v>-</v>
      </c>
      <c r="J436" s="20" t="str">
        <f t="shared" si="78"/>
        <v>-</v>
      </c>
      <c r="K436" s="20" t="str">
        <f t="shared" si="79"/>
        <v>-</v>
      </c>
      <c r="L436" s="20" t="str">
        <f t="shared" si="80"/>
        <v>-</v>
      </c>
      <c r="M436" s="21" t="str">
        <f t="shared" si="81"/>
        <v>-</v>
      </c>
    </row>
    <row r="437" spans="1:13" s="17" customFormat="1" x14ac:dyDescent="0.25">
      <c r="A437" s="22"/>
      <c r="B437" s="14">
        <v>8</v>
      </c>
      <c r="C437" s="11">
        <v>1</v>
      </c>
      <c r="D437" s="11">
        <v>7</v>
      </c>
      <c r="E437" s="11">
        <v>6</v>
      </c>
      <c r="F437" s="12">
        <v>0.51</v>
      </c>
      <c r="G437" s="19">
        <f t="shared" si="75"/>
        <v>3.5700000000000003</v>
      </c>
      <c r="H437" s="20" t="str">
        <f t="shared" si="76"/>
        <v>-</v>
      </c>
      <c r="I437" s="20" t="str">
        <f t="shared" si="77"/>
        <v>-</v>
      </c>
      <c r="J437" s="20" t="str">
        <f t="shared" si="78"/>
        <v>-</v>
      </c>
      <c r="K437" s="20" t="str">
        <f t="shared" si="79"/>
        <v>-</v>
      </c>
      <c r="L437" s="20" t="str">
        <f t="shared" si="80"/>
        <v>-</v>
      </c>
      <c r="M437" s="21" t="str">
        <f t="shared" si="81"/>
        <v>-</v>
      </c>
    </row>
    <row r="438" spans="1:13" s="17" customFormat="1" x14ac:dyDescent="0.25">
      <c r="A438" s="22"/>
      <c r="B438" s="14">
        <v>9</v>
      </c>
      <c r="C438" s="11">
        <v>1</v>
      </c>
      <c r="D438" s="11">
        <v>30</v>
      </c>
      <c r="E438" s="11">
        <v>8</v>
      </c>
      <c r="F438" s="12">
        <v>0.86</v>
      </c>
      <c r="G438" s="19" t="str">
        <f t="shared" si="75"/>
        <v>-</v>
      </c>
      <c r="H438" s="20">
        <f t="shared" si="76"/>
        <v>25.8</v>
      </c>
      <c r="I438" s="20" t="str">
        <f t="shared" si="77"/>
        <v>-</v>
      </c>
      <c r="J438" s="20" t="str">
        <f t="shared" si="78"/>
        <v>-</v>
      </c>
      <c r="K438" s="20" t="str">
        <f t="shared" si="79"/>
        <v>-</v>
      </c>
      <c r="L438" s="20" t="str">
        <f t="shared" si="80"/>
        <v>-</v>
      </c>
      <c r="M438" s="21" t="str">
        <f t="shared" si="81"/>
        <v>-</v>
      </c>
    </row>
    <row r="439" spans="1:13" s="17" customFormat="1" x14ac:dyDescent="0.25">
      <c r="A439" s="22"/>
      <c r="B439" s="14">
        <v>10</v>
      </c>
      <c r="C439" s="11">
        <v>1</v>
      </c>
      <c r="D439" s="11">
        <v>30</v>
      </c>
      <c r="E439" s="11">
        <v>8</v>
      </c>
      <c r="F439" s="12">
        <v>0.55000000000000004</v>
      </c>
      <c r="G439" s="19" t="str">
        <f t="shared" si="75"/>
        <v>-</v>
      </c>
      <c r="H439" s="20">
        <f t="shared" si="76"/>
        <v>16.5</v>
      </c>
      <c r="I439" s="20" t="str">
        <f t="shared" si="77"/>
        <v>-</v>
      </c>
      <c r="J439" s="20" t="str">
        <f t="shared" si="78"/>
        <v>-</v>
      </c>
      <c r="K439" s="20" t="str">
        <f t="shared" si="79"/>
        <v>-</v>
      </c>
      <c r="L439" s="20" t="str">
        <f t="shared" si="80"/>
        <v>-</v>
      </c>
      <c r="M439" s="21" t="str">
        <f t="shared" si="81"/>
        <v>-</v>
      </c>
    </row>
    <row r="440" spans="1:13" s="17" customFormat="1" x14ac:dyDescent="0.25">
      <c r="A440" s="75" t="s">
        <v>70</v>
      </c>
      <c r="B440" s="14"/>
      <c r="C440" s="11"/>
      <c r="D440" s="11"/>
      <c r="E440" s="11"/>
      <c r="F440" s="12"/>
      <c r="G440" s="19" t="str">
        <f t="shared" si="75"/>
        <v>-</v>
      </c>
      <c r="H440" s="20" t="str">
        <f t="shared" si="76"/>
        <v>-</v>
      </c>
      <c r="I440" s="20" t="str">
        <f t="shared" si="77"/>
        <v>-</v>
      </c>
      <c r="J440" s="20" t="str">
        <f t="shared" si="78"/>
        <v>-</v>
      </c>
      <c r="K440" s="20" t="str">
        <f t="shared" si="79"/>
        <v>-</v>
      </c>
      <c r="L440" s="20" t="str">
        <f t="shared" si="80"/>
        <v>-</v>
      </c>
      <c r="M440" s="21" t="str">
        <f t="shared" si="81"/>
        <v>-</v>
      </c>
    </row>
    <row r="441" spans="1:13" s="17" customFormat="1" x14ac:dyDescent="0.25">
      <c r="A441" s="18" t="s">
        <v>71</v>
      </c>
      <c r="B441" s="14">
        <v>1</v>
      </c>
      <c r="C441" s="11">
        <v>2</v>
      </c>
      <c r="D441" s="11">
        <v>3</v>
      </c>
      <c r="E441" s="11">
        <v>14</v>
      </c>
      <c r="F441" s="12">
        <v>6.52</v>
      </c>
      <c r="G441" s="19" t="str">
        <f t="shared" ref="G441:G455" si="82">IF(E441=6,C441*D441*F441,"-")</f>
        <v>-</v>
      </c>
      <c r="H441" s="20" t="str">
        <f t="shared" ref="H441:H455" si="83">IF(E441=8,C441*D441*F441,"-")</f>
        <v>-</v>
      </c>
      <c r="I441" s="20" t="str">
        <f t="shared" ref="I441:I455" si="84">IF(E441=10,C441*D441*F441,"-")</f>
        <v>-</v>
      </c>
      <c r="J441" s="20" t="str">
        <f t="shared" ref="J441:J455" si="85">IF(E441=12,C441*D441*F441,"-")</f>
        <v>-</v>
      </c>
      <c r="K441" s="20">
        <f t="shared" ref="K441:K455" si="86">IF(E441=14,C441*D441*F441,"-")</f>
        <v>39.119999999999997</v>
      </c>
      <c r="L441" s="20" t="str">
        <f t="shared" ref="L441:L455" si="87">IF(E441=16,C441*D441*F441,"-")</f>
        <v>-</v>
      </c>
      <c r="M441" s="21" t="str">
        <f t="shared" ref="M441:M455" si="88">IF(E441=20,C441*D441*F441,"-")</f>
        <v>-</v>
      </c>
    </row>
    <row r="442" spans="1:13" s="17" customFormat="1" x14ac:dyDescent="0.25">
      <c r="A442" s="22"/>
      <c r="B442" s="14">
        <v>2</v>
      </c>
      <c r="C442" s="11">
        <v>2</v>
      </c>
      <c r="D442" s="11">
        <v>3</v>
      </c>
      <c r="E442" s="11">
        <v>14</v>
      </c>
      <c r="F442" s="12">
        <v>6.79</v>
      </c>
      <c r="G442" s="19" t="str">
        <f t="shared" si="82"/>
        <v>-</v>
      </c>
      <c r="H442" s="20" t="str">
        <f t="shared" si="83"/>
        <v>-</v>
      </c>
      <c r="I442" s="20" t="str">
        <f t="shared" si="84"/>
        <v>-</v>
      </c>
      <c r="J442" s="20" t="str">
        <f t="shared" si="85"/>
        <v>-</v>
      </c>
      <c r="K442" s="20">
        <f t="shared" si="86"/>
        <v>40.74</v>
      </c>
      <c r="L442" s="20" t="str">
        <f t="shared" si="87"/>
        <v>-</v>
      </c>
      <c r="M442" s="21" t="str">
        <f t="shared" si="88"/>
        <v>-</v>
      </c>
    </row>
    <row r="443" spans="1:13" s="17" customFormat="1" x14ac:dyDescent="0.25">
      <c r="A443" s="22"/>
      <c r="B443" s="14">
        <v>3</v>
      </c>
      <c r="C443" s="11">
        <v>2</v>
      </c>
      <c r="D443" s="11">
        <v>45</v>
      </c>
      <c r="E443" s="11">
        <v>6</v>
      </c>
      <c r="F443" s="12">
        <v>1.22</v>
      </c>
      <c r="G443" s="19">
        <f t="shared" si="82"/>
        <v>109.8</v>
      </c>
      <c r="H443" s="20" t="str">
        <f t="shared" si="83"/>
        <v>-</v>
      </c>
      <c r="I443" s="20" t="str">
        <f t="shared" si="84"/>
        <v>-</v>
      </c>
      <c r="J443" s="20" t="str">
        <f t="shared" si="85"/>
        <v>-</v>
      </c>
      <c r="K443" s="20" t="str">
        <f t="shared" si="86"/>
        <v>-</v>
      </c>
      <c r="L443" s="20" t="str">
        <f t="shared" si="87"/>
        <v>-</v>
      </c>
      <c r="M443" s="21" t="str">
        <f t="shared" si="88"/>
        <v>-</v>
      </c>
    </row>
    <row r="444" spans="1:13" s="17" customFormat="1" x14ac:dyDescent="0.25">
      <c r="A444" s="22"/>
      <c r="B444" s="14">
        <v>4</v>
      </c>
      <c r="C444" s="11">
        <v>2</v>
      </c>
      <c r="D444" s="11">
        <v>45</v>
      </c>
      <c r="E444" s="11">
        <v>6</v>
      </c>
      <c r="F444" s="12">
        <v>0.91</v>
      </c>
      <c r="G444" s="19">
        <f t="shared" si="82"/>
        <v>81.900000000000006</v>
      </c>
      <c r="H444" s="20" t="str">
        <f t="shared" si="83"/>
        <v>-</v>
      </c>
      <c r="I444" s="20" t="str">
        <f t="shared" si="84"/>
        <v>-</v>
      </c>
      <c r="J444" s="20" t="str">
        <f t="shared" si="85"/>
        <v>-</v>
      </c>
      <c r="K444" s="20" t="str">
        <f t="shared" si="86"/>
        <v>-</v>
      </c>
      <c r="L444" s="20" t="str">
        <f t="shared" si="87"/>
        <v>-</v>
      </c>
      <c r="M444" s="21" t="str">
        <f t="shared" si="88"/>
        <v>-</v>
      </c>
    </row>
    <row r="445" spans="1:13" s="17" customFormat="1" x14ac:dyDescent="0.25">
      <c r="A445" s="22"/>
      <c r="B445" s="14">
        <v>5</v>
      </c>
      <c r="C445" s="11">
        <v>2</v>
      </c>
      <c r="D445" s="11">
        <v>3</v>
      </c>
      <c r="E445" s="11">
        <v>12</v>
      </c>
      <c r="F445" s="12">
        <v>4.75</v>
      </c>
      <c r="G445" s="19" t="str">
        <f t="shared" si="82"/>
        <v>-</v>
      </c>
      <c r="H445" s="20" t="str">
        <f t="shared" si="83"/>
        <v>-</v>
      </c>
      <c r="I445" s="20" t="str">
        <f t="shared" si="84"/>
        <v>-</v>
      </c>
      <c r="J445" s="20">
        <f t="shared" si="85"/>
        <v>28.5</v>
      </c>
      <c r="K445" s="20" t="str">
        <f t="shared" si="86"/>
        <v>-</v>
      </c>
      <c r="L445" s="20" t="str">
        <f t="shared" si="87"/>
        <v>-</v>
      </c>
      <c r="M445" s="21" t="str">
        <f t="shared" si="88"/>
        <v>-</v>
      </c>
    </row>
    <row r="446" spans="1:13" s="17" customFormat="1" x14ac:dyDescent="0.25">
      <c r="A446" s="22"/>
      <c r="B446" s="14">
        <v>6</v>
      </c>
      <c r="C446" s="11">
        <v>2</v>
      </c>
      <c r="D446" s="11">
        <v>3</v>
      </c>
      <c r="E446" s="11">
        <v>12</v>
      </c>
      <c r="F446" s="12">
        <v>5.0599999999999996</v>
      </c>
      <c r="G446" s="19" t="str">
        <f t="shared" si="82"/>
        <v>-</v>
      </c>
      <c r="H446" s="20" t="str">
        <f t="shared" si="83"/>
        <v>-</v>
      </c>
      <c r="I446" s="20" t="str">
        <f t="shared" si="84"/>
        <v>-</v>
      </c>
      <c r="J446" s="20">
        <f t="shared" si="85"/>
        <v>30.36</v>
      </c>
      <c r="K446" s="20" t="str">
        <f t="shared" si="86"/>
        <v>-</v>
      </c>
      <c r="L446" s="20" t="str">
        <f t="shared" si="87"/>
        <v>-</v>
      </c>
      <c r="M446" s="21" t="str">
        <f t="shared" si="88"/>
        <v>-</v>
      </c>
    </row>
    <row r="447" spans="1:13" s="17" customFormat="1" x14ac:dyDescent="0.25">
      <c r="A447" s="22"/>
      <c r="B447" s="14">
        <v>7</v>
      </c>
      <c r="C447" s="11">
        <v>2</v>
      </c>
      <c r="D447" s="11">
        <v>7</v>
      </c>
      <c r="E447" s="11">
        <v>6</v>
      </c>
      <c r="F447" s="12">
        <v>1.22</v>
      </c>
      <c r="G447" s="19">
        <f t="shared" si="82"/>
        <v>17.079999999999998</v>
      </c>
      <c r="H447" s="20" t="str">
        <f t="shared" si="83"/>
        <v>-</v>
      </c>
      <c r="I447" s="20" t="str">
        <f t="shared" si="84"/>
        <v>-</v>
      </c>
      <c r="J447" s="20" t="str">
        <f t="shared" si="85"/>
        <v>-</v>
      </c>
      <c r="K447" s="20" t="str">
        <f t="shared" si="86"/>
        <v>-</v>
      </c>
      <c r="L447" s="20" t="str">
        <f t="shared" si="87"/>
        <v>-</v>
      </c>
      <c r="M447" s="21" t="str">
        <f t="shared" si="88"/>
        <v>-</v>
      </c>
    </row>
    <row r="448" spans="1:13" s="17" customFormat="1" x14ac:dyDescent="0.25">
      <c r="A448" s="22"/>
      <c r="B448" s="14">
        <v>8</v>
      </c>
      <c r="C448" s="11">
        <v>2</v>
      </c>
      <c r="D448" s="11">
        <v>7</v>
      </c>
      <c r="E448" s="11">
        <v>6</v>
      </c>
      <c r="F448" s="12">
        <v>0.91</v>
      </c>
      <c r="G448" s="19">
        <f t="shared" si="82"/>
        <v>12.74</v>
      </c>
      <c r="H448" s="20" t="str">
        <f t="shared" si="83"/>
        <v>-</v>
      </c>
      <c r="I448" s="20" t="str">
        <f t="shared" si="84"/>
        <v>-</v>
      </c>
      <c r="J448" s="20" t="str">
        <f t="shared" si="85"/>
        <v>-</v>
      </c>
      <c r="K448" s="20" t="str">
        <f t="shared" si="86"/>
        <v>-</v>
      </c>
      <c r="L448" s="20" t="str">
        <f t="shared" si="87"/>
        <v>-</v>
      </c>
      <c r="M448" s="21" t="str">
        <f t="shared" si="88"/>
        <v>-</v>
      </c>
    </row>
    <row r="449" spans="1:13" s="17" customFormat="1" x14ac:dyDescent="0.25">
      <c r="A449" s="22"/>
      <c r="B449" s="14">
        <v>9</v>
      </c>
      <c r="C449" s="11">
        <v>2</v>
      </c>
      <c r="D449" s="11">
        <v>30</v>
      </c>
      <c r="E449" s="11">
        <v>8</v>
      </c>
      <c r="F449" s="12">
        <v>1.26</v>
      </c>
      <c r="G449" s="19" t="str">
        <f t="shared" si="82"/>
        <v>-</v>
      </c>
      <c r="H449" s="20">
        <f t="shared" si="83"/>
        <v>75.599999999999994</v>
      </c>
      <c r="I449" s="20" t="str">
        <f t="shared" si="84"/>
        <v>-</v>
      </c>
      <c r="J449" s="20" t="str">
        <f t="shared" si="85"/>
        <v>-</v>
      </c>
      <c r="K449" s="20" t="str">
        <f t="shared" si="86"/>
        <v>-</v>
      </c>
      <c r="L449" s="20" t="str">
        <f t="shared" si="87"/>
        <v>-</v>
      </c>
      <c r="M449" s="21" t="str">
        <f t="shared" si="88"/>
        <v>-</v>
      </c>
    </row>
    <row r="450" spans="1:13" s="17" customFormat="1" x14ac:dyDescent="0.25">
      <c r="A450" s="22"/>
      <c r="B450" s="14">
        <v>10</v>
      </c>
      <c r="C450" s="11">
        <v>2</v>
      </c>
      <c r="D450" s="11">
        <v>30</v>
      </c>
      <c r="E450" s="11">
        <v>8</v>
      </c>
      <c r="F450" s="12">
        <v>0.95</v>
      </c>
      <c r="G450" s="19" t="str">
        <f t="shared" si="82"/>
        <v>-</v>
      </c>
      <c r="H450" s="20">
        <f t="shared" si="83"/>
        <v>57</v>
      </c>
      <c r="I450" s="20" t="str">
        <f t="shared" si="84"/>
        <v>-</v>
      </c>
      <c r="J450" s="20" t="str">
        <f t="shared" si="85"/>
        <v>-</v>
      </c>
      <c r="K450" s="20" t="str">
        <f t="shared" si="86"/>
        <v>-</v>
      </c>
      <c r="L450" s="20" t="str">
        <f t="shared" si="87"/>
        <v>-</v>
      </c>
      <c r="M450" s="21" t="str">
        <f t="shared" si="88"/>
        <v>-</v>
      </c>
    </row>
    <row r="451" spans="1:13" s="17" customFormat="1" x14ac:dyDescent="0.25">
      <c r="A451" s="22"/>
      <c r="B451" s="14">
        <v>11</v>
      </c>
      <c r="C451" s="11">
        <v>2</v>
      </c>
      <c r="D451" s="11">
        <v>3</v>
      </c>
      <c r="E451" s="11">
        <v>14</v>
      </c>
      <c r="F451" s="12">
        <v>6.52</v>
      </c>
      <c r="G451" s="19" t="str">
        <f t="shared" si="82"/>
        <v>-</v>
      </c>
      <c r="H451" s="20" t="str">
        <f t="shared" si="83"/>
        <v>-</v>
      </c>
      <c r="I451" s="20" t="str">
        <f t="shared" si="84"/>
        <v>-</v>
      </c>
      <c r="J451" s="20" t="str">
        <f t="shared" si="85"/>
        <v>-</v>
      </c>
      <c r="K451" s="20">
        <f t="shared" si="86"/>
        <v>39.119999999999997</v>
      </c>
      <c r="L451" s="20" t="str">
        <f t="shared" si="87"/>
        <v>-</v>
      </c>
      <c r="M451" s="21" t="str">
        <f t="shared" si="88"/>
        <v>-</v>
      </c>
    </row>
    <row r="452" spans="1:13" s="17" customFormat="1" x14ac:dyDescent="0.25">
      <c r="A452" s="22"/>
      <c r="B452" s="14">
        <v>12</v>
      </c>
      <c r="C452" s="11">
        <v>2</v>
      </c>
      <c r="D452" s="11">
        <v>3</v>
      </c>
      <c r="E452" s="11">
        <v>12</v>
      </c>
      <c r="F452" s="12">
        <v>6.58</v>
      </c>
      <c r="G452" s="19" t="str">
        <f t="shared" si="82"/>
        <v>-</v>
      </c>
      <c r="H452" s="20" t="str">
        <f t="shared" si="83"/>
        <v>-</v>
      </c>
      <c r="I452" s="20" t="str">
        <f t="shared" si="84"/>
        <v>-</v>
      </c>
      <c r="J452" s="20">
        <f t="shared" si="85"/>
        <v>39.480000000000004</v>
      </c>
      <c r="K452" s="20" t="str">
        <f t="shared" si="86"/>
        <v>-</v>
      </c>
      <c r="L452" s="20" t="str">
        <f t="shared" si="87"/>
        <v>-</v>
      </c>
      <c r="M452" s="21" t="str">
        <f t="shared" si="88"/>
        <v>-</v>
      </c>
    </row>
    <row r="453" spans="1:13" s="17" customFormat="1" x14ac:dyDescent="0.25">
      <c r="A453" s="22"/>
      <c r="B453" s="14">
        <v>13</v>
      </c>
      <c r="C453" s="11">
        <v>2</v>
      </c>
      <c r="D453" s="11">
        <v>49</v>
      </c>
      <c r="E453" s="11">
        <v>6</v>
      </c>
      <c r="F453" s="12">
        <v>1.22</v>
      </c>
      <c r="G453" s="19">
        <f t="shared" si="82"/>
        <v>119.56</v>
      </c>
      <c r="H453" s="20" t="str">
        <f t="shared" si="83"/>
        <v>-</v>
      </c>
      <c r="I453" s="20" t="str">
        <f t="shared" si="84"/>
        <v>-</v>
      </c>
      <c r="J453" s="20" t="str">
        <f t="shared" si="85"/>
        <v>-</v>
      </c>
      <c r="K453" s="20" t="str">
        <f t="shared" si="86"/>
        <v>-</v>
      </c>
      <c r="L453" s="20" t="str">
        <f t="shared" si="87"/>
        <v>-</v>
      </c>
      <c r="M453" s="21" t="str">
        <f t="shared" si="88"/>
        <v>-</v>
      </c>
    </row>
    <row r="454" spans="1:13" s="17" customFormat="1" x14ac:dyDescent="0.25">
      <c r="A454" s="22"/>
      <c r="B454" s="14">
        <v>14</v>
      </c>
      <c r="C454" s="11">
        <v>2</v>
      </c>
      <c r="D454" s="11">
        <v>49</v>
      </c>
      <c r="E454" s="11">
        <v>6</v>
      </c>
      <c r="F454" s="12">
        <v>0.91</v>
      </c>
      <c r="G454" s="19">
        <f t="shared" si="82"/>
        <v>89.18</v>
      </c>
      <c r="H454" s="20" t="str">
        <f t="shared" si="83"/>
        <v>-</v>
      </c>
      <c r="I454" s="20" t="str">
        <f t="shared" si="84"/>
        <v>-</v>
      </c>
      <c r="J454" s="20" t="str">
        <f t="shared" si="85"/>
        <v>-</v>
      </c>
      <c r="K454" s="20" t="str">
        <f t="shared" si="86"/>
        <v>-</v>
      </c>
      <c r="L454" s="20" t="str">
        <f t="shared" si="87"/>
        <v>-</v>
      </c>
      <c r="M454" s="21" t="str">
        <f t="shared" si="88"/>
        <v>-</v>
      </c>
    </row>
    <row r="455" spans="1:13" s="17" customFormat="1" ht="15.75" thickBot="1" x14ac:dyDescent="0.3">
      <c r="A455" s="36"/>
      <c r="B455" s="14"/>
      <c r="C455" s="11"/>
      <c r="D455" s="11"/>
      <c r="E455" s="11"/>
      <c r="F455" s="12"/>
      <c r="G455" s="19" t="str">
        <f t="shared" si="82"/>
        <v>-</v>
      </c>
      <c r="H455" s="20" t="str">
        <f t="shared" si="83"/>
        <v>-</v>
      </c>
      <c r="I455" s="20" t="str">
        <f t="shared" si="84"/>
        <v>-</v>
      </c>
      <c r="J455" s="20" t="str">
        <f t="shared" si="85"/>
        <v>-</v>
      </c>
      <c r="K455" s="20" t="str">
        <f t="shared" si="86"/>
        <v>-</v>
      </c>
      <c r="L455" s="20" t="str">
        <f t="shared" si="87"/>
        <v>-</v>
      </c>
      <c r="M455" s="21" t="str">
        <f t="shared" si="88"/>
        <v>-</v>
      </c>
    </row>
    <row r="456" spans="1:13" s="17" customFormat="1" ht="16.5" thickTop="1" x14ac:dyDescent="0.25">
      <c r="A456" s="211" t="s">
        <v>25</v>
      </c>
      <c r="B456" s="212"/>
      <c r="C456" s="212"/>
      <c r="D456" s="212"/>
      <c r="E456" s="212"/>
      <c r="F456" s="213"/>
      <c r="G456" s="25">
        <f t="shared" ref="G456:M456" si="89">SUM(G312:G455)</f>
        <v>2238.9500000000003</v>
      </c>
      <c r="H456" s="25">
        <f t="shared" si="89"/>
        <v>594.80000000000007</v>
      </c>
      <c r="I456" s="25">
        <f t="shared" si="89"/>
        <v>0</v>
      </c>
      <c r="J456" s="25">
        <f t="shared" si="89"/>
        <v>457.47</v>
      </c>
      <c r="K456" s="25">
        <f t="shared" si="89"/>
        <v>939.18</v>
      </c>
      <c r="L456" s="25">
        <f t="shared" si="89"/>
        <v>0</v>
      </c>
      <c r="M456" s="37">
        <f t="shared" si="89"/>
        <v>0</v>
      </c>
    </row>
    <row r="457" spans="1:13" s="17" customFormat="1" ht="15.75" x14ac:dyDescent="0.25">
      <c r="A457" s="214" t="s">
        <v>26</v>
      </c>
      <c r="B457" s="215"/>
      <c r="C457" s="215"/>
      <c r="D457" s="215"/>
      <c r="E457" s="215"/>
      <c r="F457" s="216"/>
      <c r="G457" s="26">
        <v>0.222</v>
      </c>
      <c r="H457" s="27">
        <v>0.39500000000000002</v>
      </c>
      <c r="I457" s="27">
        <v>0.61699999999999999</v>
      </c>
      <c r="J457" s="27">
        <v>0.88800000000000001</v>
      </c>
      <c r="K457" s="27">
        <v>1.208</v>
      </c>
      <c r="L457" s="28">
        <v>1.579</v>
      </c>
      <c r="M457" s="29">
        <v>2.4660000000000002</v>
      </c>
    </row>
    <row r="458" spans="1:13" s="17" customFormat="1" ht="16.5" thickBot="1" x14ac:dyDescent="0.3">
      <c r="A458" s="214" t="s">
        <v>27</v>
      </c>
      <c r="B458" s="215"/>
      <c r="C458" s="215"/>
      <c r="D458" s="215"/>
      <c r="E458" s="215"/>
      <c r="F458" s="216"/>
      <c r="G458" s="30">
        <f t="shared" ref="G458:M458" si="90">G456*G457</f>
        <v>497.04690000000005</v>
      </c>
      <c r="H458" s="31">
        <f t="shared" si="90"/>
        <v>234.94600000000003</v>
      </c>
      <c r="I458" s="31">
        <f t="shared" si="90"/>
        <v>0</v>
      </c>
      <c r="J458" s="31">
        <f t="shared" si="90"/>
        <v>406.23336</v>
      </c>
      <c r="K458" s="31">
        <f t="shared" si="90"/>
        <v>1134.5294399999998</v>
      </c>
      <c r="L458" s="31">
        <f t="shared" si="90"/>
        <v>0</v>
      </c>
      <c r="M458" s="32">
        <f t="shared" si="90"/>
        <v>0</v>
      </c>
    </row>
    <row r="459" spans="1:13" s="17" customFormat="1" ht="20.25" thickTop="1" thickBot="1" x14ac:dyDescent="0.3">
      <c r="A459" s="208" t="s">
        <v>28</v>
      </c>
      <c r="B459" s="209"/>
      <c r="C459" s="209"/>
      <c r="D459" s="209"/>
      <c r="E459" s="209"/>
      <c r="F459" s="210"/>
      <c r="G459" s="33"/>
      <c r="H459" s="34"/>
      <c r="I459" s="34"/>
      <c r="J459" s="34">
        <f>SUM(G458:M458)</f>
        <v>2272.7556999999997</v>
      </c>
      <c r="K459" s="34"/>
      <c r="L459" s="34"/>
      <c r="M459" s="35"/>
    </row>
    <row r="460" spans="1:13" s="8" customFormat="1" ht="16.5" thickTop="1" thickBot="1" x14ac:dyDescent="0.3">
      <c r="A460" s="1" t="s">
        <v>55</v>
      </c>
      <c r="B460" s="2"/>
      <c r="C460" s="3"/>
      <c r="D460" s="3"/>
      <c r="E460" s="3"/>
      <c r="F460" s="4"/>
      <c r="G460" s="5"/>
      <c r="H460" s="2"/>
      <c r="I460" s="2"/>
      <c r="J460" s="2"/>
      <c r="K460" s="2"/>
      <c r="L460" s="6"/>
      <c r="M460" s="7"/>
    </row>
    <row r="461" spans="1:13" s="17" customFormat="1" x14ac:dyDescent="0.25">
      <c r="A461" s="9" t="s">
        <v>0</v>
      </c>
      <c r="B461" s="77"/>
      <c r="C461" s="78"/>
      <c r="D461" s="78"/>
      <c r="E461" s="78"/>
      <c r="F461" s="79"/>
      <c r="G461" s="80"/>
      <c r="H461" s="81"/>
      <c r="I461" s="81"/>
      <c r="J461" s="81"/>
      <c r="K461" s="81"/>
      <c r="L461" s="82"/>
      <c r="M461" s="83"/>
    </row>
    <row r="462" spans="1:13" s="17" customFormat="1" x14ac:dyDescent="0.25">
      <c r="A462" s="72" t="s">
        <v>9</v>
      </c>
      <c r="B462" s="10"/>
      <c r="C462" s="11"/>
      <c r="D462" s="11"/>
      <c r="E462" s="11"/>
      <c r="F462" s="12"/>
      <c r="G462" s="19" t="str">
        <f>IF(E462=6,C462*D462*F462,"-")</f>
        <v>-</v>
      </c>
      <c r="H462" s="20" t="str">
        <f>IF(E462=8,C462*D462*F462,"-")</f>
        <v>-</v>
      </c>
      <c r="I462" s="20" t="str">
        <f>IF(E462=10,C462*D462*F462,"-")</f>
        <v>-</v>
      </c>
      <c r="J462" s="20" t="str">
        <f>IF(E462=12,C462*D462*F462,"-")</f>
        <v>-</v>
      </c>
      <c r="K462" s="20" t="str">
        <f>IF(E462=14,C462*D462*F462,"-")</f>
        <v>-</v>
      </c>
      <c r="L462" s="20" t="str">
        <f>IF(E462=16,C462*D462*F462,"-")</f>
        <v>-</v>
      </c>
      <c r="M462" s="84" t="str">
        <f>IF(E462=20,C462*D462*F462,"-")</f>
        <v>-</v>
      </c>
    </row>
    <row r="463" spans="1:13" s="17" customFormat="1" x14ac:dyDescent="0.25">
      <c r="A463" s="18" t="s">
        <v>72</v>
      </c>
      <c r="B463" s="10"/>
      <c r="C463" s="11"/>
      <c r="D463" s="11"/>
      <c r="E463" s="11"/>
      <c r="F463" s="12"/>
      <c r="G463" s="19"/>
      <c r="H463" s="20"/>
      <c r="I463" s="20"/>
      <c r="J463" s="20"/>
      <c r="K463" s="20"/>
      <c r="L463" s="20"/>
      <c r="M463" s="84"/>
    </row>
    <row r="464" spans="1:13" s="17" customFormat="1" x14ac:dyDescent="0.25">
      <c r="A464" s="18" t="s">
        <v>73</v>
      </c>
      <c r="B464" s="10"/>
      <c r="C464" s="11"/>
      <c r="D464" s="11"/>
      <c r="E464" s="11"/>
      <c r="F464" s="12"/>
      <c r="G464" s="19" t="str">
        <f t="shared" ref="G464:G475" si="91">IF(E464=6,C464*D464*F464,"-")</f>
        <v>-</v>
      </c>
      <c r="H464" s="20" t="str">
        <f t="shared" ref="H464:H475" si="92">IF(E464=8,C464*D464*F464,"-")</f>
        <v>-</v>
      </c>
      <c r="I464" s="20" t="str">
        <f t="shared" ref="I464:I475" si="93">IF(E464=10,C464*D464*F464,"-")</f>
        <v>-</v>
      </c>
      <c r="J464" s="20" t="str">
        <f t="shared" ref="J464:J475" si="94">IF(E464=12,C464*D464*F464,"-")</f>
        <v>-</v>
      </c>
      <c r="K464" s="20" t="str">
        <f t="shared" ref="K464:K475" si="95">IF(E464=14,C464*D464*F464,"-")</f>
        <v>-</v>
      </c>
      <c r="L464" s="20" t="str">
        <f t="shared" ref="L464:L475" si="96">IF(E464=16,C464*D464*F464,"-")</f>
        <v>-</v>
      </c>
      <c r="M464" s="84" t="str">
        <f t="shared" ref="M464:M475" si="97">IF(E464=20,C464*D464*F464,"-")</f>
        <v>-</v>
      </c>
    </row>
    <row r="465" spans="1:13" s="17" customFormat="1" x14ac:dyDescent="0.25">
      <c r="A465" s="18" t="s">
        <v>5</v>
      </c>
      <c r="B465" s="10"/>
      <c r="C465" s="11"/>
      <c r="D465" s="11"/>
      <c r="E465" s="11"/>
      <c r="F465" s="12"/>
      <c r="G465" s="19" t="str">
        <f t="shared" si="91"/>
        <v>-</v>
      </c>
      <c r="H465" s="20" t="str">
        <f t="shared" si="92"/>
        <v>-</v>
      </c>
      <c r="I465" s="20" t="str">
        <f t="shared" si="93"/>
        <v>-</v>
      </c>
      <c r="J465" s="20" t="str">
        <f t="shared" si="94"/>
        <v>-</v>
      </c>
      <c r="K465" s="20" t="str">
        <f t="shared" si="95"/>
        <v>-</v>
      </c>
      <c r="L465" s="20" t="str">
        <f t="shared" si="96"/>
        <v>-</v>
      </c>
      <c r="M465" s="84" t="str">
        <f t="shared" si="97"/>
        <v>-</v>
      </c>
    </row>
    <row r="466" spans="1:13" s="17" customFormat="1" x14ac:dyDescent="0.25">
      <c r="A466" s="85" t="s">
        <v>74</v>
      </c>
      <c r="B466" s="10" t="s">
        <v>23</v>
      </c>
      <c r="C466" s="11">
        <v>1</v>
      </c>
      <c r="D466" s="11">
        <v>9</v>
      </c>
      <c r="E466" s="11">
        <v>10</v>
      </c>
      <c r="F466" s="12">
        <f>((36*E466/1000)+6.75)</f>
        <v>7.11</v>
      </c>
      <c r="G466" s="19" t="str">
        <f t="shared" si="91"/>
        <v>-</v>
      </c>
      <c r="H466" s="20" t="str">
        <f t="shared" si="92"/>
        <v>-</v>
      </c>
      <c r="I466" s="20">
        <f t="shared" si="93"/>
        <v>63.99</v>
      </c>
      <c r="J466" s="20" t="str">
        <f t="shared" si="94"/>
        <v>-</v>
      </c>
      <c r="K466" s="20" t="str">
        <f t="shared" si="95"/>
        <v>-</v>
      </c>
      <c r="L466" s="20" t="str">
        <f t="shared" si="96"/>
        <v>-</v>
      </c>
      <c r="M466" s="84" t="str">
        <f t="shared" si="97"/>
        <v>-</v>
      </c>
    </row>
    <row r="467" spans="1:13" s="17" customFormat="1" x14ac:dyDescent="0.25">
      <c r="A467" s="23"/>
      <c r="B467" s="10" t="s">
        <v>24</v>
      </c>
      <c r="C467" s="11">
        <v>1</v>
      </c>
      <c r="D467" s="11">
        <v>45</v>
      </c>
      <c r="E467" s="11">
        <v>8</v>
      </c>
      <c r="F467" s="12">
        <f>((36*E467/1000)+1.25)</f>
        <v>1.538</v>
      </c>
      <c r="G467" s="19" t="str">
        <f t="shared" si="91"/>
        <v>-</v>
      </c>
      <c r="H467" s="20">
        <f t="shared" si="92"/>
        <v>69.210000000000008</v>
      </c>
      <c r="I467" s="20" t="str">
        <f t="shared" si="93"/>
        <v>-</v>
      </c>
      <c r="J467" s="20" t="str">
        <f t="shared" si="94"/>
        <v>-</v>
      </c>
      <c r="K467" s="20" t="str">
        <f t="shared" si="95"/>
        <v>-</v>
      </c>
      <c r="L467" s="20" t="str">
        <f t="shared" si="96"/>
        <v>-</v>
      </c>
      <c r="M467" s="84" t="str">
        <f t="shared" si="97"/>
        <v>-</v>
      </c>
    </row>
    <row r="468" spans="1:13" s="17" customFormat="1" x14ac:dyDescent="0.25">
      <c r="A468" s="85" t="s">
        <v>75</v>
      </c>
      <c r="B468" s="10" t="s">
        <v>23</v>
      </c>
      <c r="C468" s="11">
        <v>1</v>
      </c>
      <c r="D468" s="11">
        <v>9</v>
      </c>
      <c r="E468" s="11">
        <v>10</v>
      </c>
      <c r="F468" s="12">
        <f>((36*E468/1000)+6.75)</f>
        <v>7.11</v>
      </c>
      <c r="G468" s="19" t="str">
        <f t="shared" si="91"/>
        <v>-</v>
      </c>
      <c r="H468" s="20" t="str">
        <f t="shared" si="92"/>
        <v>-</v>
      </c>
      <c r="I468" s="20">
        <f t="shared" si="93"/>
        <v>63.99</v>
      </c>
      <c r="J468" s="20" t="str">
        <f t="shared" si="94"/>
        <v>-</v>
      </c>
      <c r="K468" s="20" t="str">
        <f t="shared" si="95"/>
        <v>-</v>
      </c>
      <c r="L468" s="20" t="str">
        <f t="shared" si="96"/>
        <v>-</v>
      </c>
      <c r="M468" s="84" t="str">
        <f t="shared" si="97"/>
        <v>-</v>
      </c>
    </row>
    <row r="469" spans="1:13" s="17" customFormat="1" x14ac:dyDescent="0.25">
      <c r="A469" s="23"/>
      <c r="B469" s="10" t="s">
        <v>24</v>
      </c>
      <c r="C469" s="11">
        <v>1</v>
      </c>
      <c r="D469" s="11">
        <v>45</v>
      </c>
      <c r="E469" s="11">
        <v>8</v>
      </c>
      <c r="F469" s="12">
        <f>((36*E469/1000)+1.25)</f>
        <v>1.538</v>
      </c>
      <c r="G469" s="19" t="str">
        <f t="shared" si="91"/>
        <v>-</v>
      </c>
      <c r="H469" s="20">
        <f t="shared" si="92"/>
        <v>69.210000000000008</v>
      </c>
      <c r="I469" s="20" t="str">
        <f t="shared" si="93"/>
        <v>-</v>
      </c>
      <c r="J469" s="20" t="str">
        <f t="shared" si="94"/>
        <v>-</v>
      </c>
      <c r="K469" s="20" t="str">
        <f t="shared" si="95"/>
        <v>-</v>
      </c>
      <c r="L469" s="20" t="str">
        <f t="shared" si="96"/>
        <v>-</v>
      </c>
      <c r="M469" s="84" t="str">
        <f t="shared" si="97"/>
        <v>-</v>
      </c>
    </row>
    <row r="470" spans="1:13" s="17" customFormat="1" x14ac:dyDescent="0.25">
      <c r="A470" s="85" t="s">
        <v>76</v>
      </c>
      <c r="B470" s="10"/>
      <c r="C470" s="11"/>
      <c r="D470" s="11"/>
      <c r="E470" s="11"/>
      <c r="F470" s="12"/>
      <c r="G470" s="19" t="str">
        <f t="shared" si="91"/>
        <v>-</v>
      </c>
      <c r="H470" s="20" t="str">
        <f t="shared" si="92"/>
        <v>-</v>
      </c>
      <c r="I470" s="20" t="str">
        <f t="shared" si="93"/>
        <v>-</v>
      </c>
      <c r="J470" s="20" t="str">
        <f t="shared" si="94"/>
        <v>-</v>
      </c>
      <c r="K470" s="20" t="str">
        <f t="shared" si="95"/>
        <v>-</v>
      </c>
      <c r="L470" s="20" t="str">
        <f t="shared" si="96"/>
        <v>-</v>
      </c>
      <c r="M470" s="21" t="str">
        <f t="shared" si="97"/>
        <v>-</v>
      </c>
    </row>
    <row r="471" spans="1:13" s="17" customFormat="1" x14ac:dyDescent="0.25">
      <c r="A471" s="86" t="s">
        <v>15</v>
      </c>
      <c r="B471" s="10" t="s">
        <v>23</v>
      </c>
      <c r="C471" s="11">
        <v>1</v>
      </c>
      <c r="D471" s="11">
        <f>ROUND(0.6/0.15,0)</f>
        <v>4</v>
      </c>
      <c r="E471" s="11">
        <v>12</v>
      </c>
      <c r="F471" s="12">
        <f>((36*E471/1000)+1.97)</f>
        <v>2.4020000000000001</v>
      </c>
      <c r="G471" s="19" t="str">
        <f t="shared" si="91"/>
        <v>-</v>
      </c>
      <c r="H471" s="20" t="str">
        <f t="shared" si="92"/>
        <v>-</v>
      </c>
      <c r="I471" s="20" t="str">
        <f t="shared" si="93"/>
        <v>-</v>
      </c>
      <c r="J471" s="20">
        <f t="shared" si="94"/>
        <v>9.6080000000000005</v>
      </c>
      <c r="K471" s="20" t="str">
        <f t="shared" si="95"/>
        <v>-</v>
      </c>
      <c r="L471" s="20" t="str">
        <f t="shared" si="96"/>
        <v>-</v>
      </c>
      <c r="M471" s="21" t="str">
        <f t="shared" si="97"/>
        <v>-</v>
      </c>
    </row>
    <row r="472" spans="1:13" s="17" customFormat="1" x14ac:dyDescent="0.25">
      <c r="A472" s="86"/>
      <c r="B472" s="10" t="s">
        <v>24</v>
      </c>
      <c r="C472" s="11">
        <v>1</v>
      </c>
      <c r="D472" s="11">
        <f>ROUND(2/0.15,0)</f>
        <v>13</v>
      </c>
      <c r="E472" s="11">
        <v>10</v>
      </c>
      <c r="F472" s="12">
        <f>((36*E472/1000)+0.55)</f>
        <v>0.91</v>
      </c>
      <c r="G472" s="19" t="str">
        <f t="shared" si="91"/>
        <v>-</v>
      </c>
      <c r="H472" s="20" t="str">
        <f t="shared" si="92"/>
        <v>-</v>
      </c>
      <c r="I472" s="20">
        <f t="shared" si="93"/>
        <v>11.83</v>
      </c>
      <c r="J472" s="20" t="str">
        <f t="shared" si="94"/>
        <v>-</v>
      </c>
      <c r="K472" s="20" t="str">
        <f t="shared" si="95"/>
        <v>-</v>
      </c>
      <c r="L472" s="20" t="str">
        <f t="shared" si="96"/>
        <v>-</v>
      </c>
      <c r="M472" s="21" t="str">
        <f t="shared" si="97"/>
        <v>-</v>
      </c>
    </row>
    <row r="473" spans="1:13" s="17" customFormat="1" x14ac:dyDescent="0.25">
      <c r="A473" s="86" t="s">
        <v>16</v>
      </c>
      <c r="B473" s="10" t="s">
        <v>23</v>
      </c>
      <c r="C473" s="11">
        <v>1</v>
      </c>
      <c r="D473" s="11">
        <f>ROUND(0.6/0.15,0)</f>
        <v>4</v>
      </c>
      <c r="E473" s="11">
        <v>12</v>
      </c>
      <c r="F473" s="12">
        <f>((36*E473/1000)+1.97)</f>
        <v>2.4020000000000001</v>
      </c>
      <c r="G473" s="19" t="str">
        <f t="shared" si="91"/>
        <v>-</v>
      </c>
      <c r="H473" s="20" t="str">
        <f t="shared" si="92"/>
        <v>-</v>
      </c>
      <c r="I473" s="20" t="str">
        <f t="shared" si="93"/>
        <v>-</v>
      </c>
      <c r="J473" s="20">
        <f t="shared" si="94"/>
        <v>9.6080000000000005</v>
      </c>
      <c r="K473" s="20" t="str">
        <f t="shared" si="95"/>
        <v>-</v>
      </c>
      <c r="L473" s="20" t="str">
        <f t="shared" si="96"/>
        <v>-</v>
      </c>
      <c r="M473" s="21" t="str">
        <f t="shared" si="97"/>
        <v>-</v>
      </c>
    </row>
    <row r="474" spans="1:13" s="17" customFormat="1" x14ac:dyDescent="0.25">
      <c r="A474" s="86"/>
      <c r="B474" s="10" t="s">
        <v>24</v>
      </c>
      <c r="C474" s="11">
        <v>1</v>
      </c>
      <c r="D474" s="11">
        <f>ROUND(2/0.15,0)</f>
        <v>13</v>
      </c>
      <c r="E474" s="11">
        <v>10</v>
      </c>
      <c r="F474" s="12">
        <f>((36*E474/1000)+0.55)</f>
        <v>0.91</v>
      </c>
      <c r="G474" s="19" t="str">
        <f t="shared" si="91"/>
        <v>-</v>
      </c>
      <c r="H474" s="20" t="str">
        <f t="shared" si="92"/>
        <v>-</v>
      </c>
      <c r="I474" s="20">
        <f t="shared" si="93"/>
        <v>11.83</v>
      </c>
      <c r="J474" s="20" t="str">
        <f t="shared" si="94"/>
        <v>-</v>
      </c>
      <c r="K474" s="20" t="str">
        <f t="shared" si="95"/>
        <v>-</v>
      </c>
      <c r="L474" s="20" t="str">
        <f t="shared" si="96"/>
        <v>-</v>
      </c>
      <c r="M474" s="21" t="str">
        <f t="shared" si="97"/>
        <v>-</v>
      </c>
    </row>
    <row r="475" spans="1:13" s="17" customFormat="1" ht="15.75" thickBot="1" x14ac:dyDescent="0.3">
      <c r="A475" s="22"/>
      <c r="B475" s="10"/>
      <c r="C475" s="11"/>
      <c r="D475" s="11"/>
      <c r="E475" s="11"/>
      <c r="F475" s="12"/>
      <c r="G475" s="19" t="str">
        <f t="shared" si="91"/>
        <v>-</v>
      </c>
      <c r="H475" s="20" t="str">
        <f t="shared" si="92"/>
        <v>-</v>
      </c>
      <c r="I475" s="20" t="str">
        <f t="shared" si="93"/>
        <v>-</v>
      </c>
      <c r="J475" s="20" t="str">
        <f t="shared" si="94"/>
        <v>-</v>
      </c>
      <c r="K475" s="20" t="str">
        <f t="shared" si="95"/>
        <v>-</v>
      </c>
      <c r="L475" s="20" t="str">
        <f t="shared" si="96"/>
        <v>-</v>
      </c>
      <c r="M475" s="84" t="str">
        <f t="shared" si="97"/>
        <v>-</v>
      </c>
    </row>
    <row r="476" spans="1:13" s="17" customFormat="1" ht="16.5" thickTop="1" x14ac:dyDescent="0.25">
      <c r="A476" s="211" t="s">
        <v>25</v>
      </c>
      <c r="B476" s="212"/>
      <c r="C476" s="212"/>
      <c r="D476" s="212"/>
      <c r="E476" s="212"/>
      <c r="F476" s="213"/>
      <c r="G476" s="25">
        <f t="shared" ref="G476:M476" si="98">SUM(G461:G475)</f>
        <v>0</v>
      </c>
      <c r="H476" s="25">
        <f t="shared" si="98"/>
        <v>138.42000000000002</v>
      </c>
      <c r="I476" s="25">
        <f t="shared" si="98"/>
        <v>151.64000000000001</v>
      </c>
      <c r="J476" s="25">
        <f t="shared" si="98"/>
        <v>19.216000000000001</v>
      </c>
      <c r="K476" s="25">
        <f t="shared" si="98"/>
        <v>0</v>
      </c>
      <c r="L476" s="25">
        <f t="shared" si="98"/>
        <v>0</v>
      </c>
      <c r="M476" s="37">
        <f t="shared" si="98"/>
        <v>0</v>
      </c>
    </row>
    <row r="477" spans="1:13" s="17" customFormat="1" ht="15.75" x14ac:dyDescent="0.25">
      <c r="A477" s="214" t="s">
        <v>26</v>
      </c>
      <c r="B477" s="215"/>
      <c r="C477" s="215"/>
      <c r="D477" s="215"/>
      <c r="E477" s="215"/>
      <c r="F477" s="216"/>
      <c r="G477" s="26">
        <v>0.222</v>
      </c>
      <c r="H477" s="27">
        <v>0.39500000000000002</v>
      </c>
      <c r="I477" s="27">
        <v>0.61699999999999999</v>
      </c>
      <c r="J477" s="27">
        <v>0.88800000000000001</v>
      </c>
      <c r="K477" s="27">
        <v>1.208</v>
      </c>
      <c r="L477" s="28">
        <v>1.579</v>
      </c>
      <c r="M477" s="29">
        <v>2.4660000000000002</v>
      </c>
    </row>
    <row r="478" spans="1:13" s="17" customFormat="1" ht="16.5" thickBot="1" x14ac:dyDescent="0.3">
      <c r="A478" s="214" t="s">
        <v>27</v>
      </c>
      <c r="B478" s="215"/>
      <c r="C478" s="215"/>
      <c r="D478" s="215"/>
      <c r="E478" s="215"/>
      <c r="F478" s="216"/>
      <c r="G478" s="30">
        <f t="shared" ref="G478:M478" si="99">G476*G477</f>
        <v>0</v>
      </c>
      <c r="H478" s="31">
        <f t="shared" si="99"/>
        <v>54.675900000000006</v>
      </c>
      <c r="I478" s="31">
        <f t="shared" si="99"/>
        <v>93.561880000000002</v>
      </c>
      <c r="J478" s="31">
        <f t="shared" si="99"/>
        <v>17.063808000000002</v>
      </c>
      <c r="K478" s="31">
        <f t="shared" si="99"/>
        <v>0</v>
      </c>
      <c r="L478" s="31">
        <f t="shared" si="99"/>
        <v>0</v>
      </c>
      <c r="M478" s="32">
        <f t="shared" si="99"/>
        <v>0</v>
      </c>
    </row>
    <row r="479" spans="1:13" s="17" customFormat="1" ht="20.25" thickTop="1" thickBot="1" x14ac:dyDescent="0.3">
      <c r="A479" s="208" t="s">
        <v>28</v>
      </c>
      <c r="B479" s="209"/>
      <c r="C479" s="209"/>
      <c r="D479" s="209"/>
      <c r="E479" s="209"/>
      <c r="F479" s="210"/>
      <c r="G479" s="33"/>
      <c r="H479" s="34"/>
      <c r="I479" s="34"/>
      <c r="J479" s="34">
        <f>SUM(G478:M478)</f>
        <v>165.30158800000001</v>
      </c>
      <c r="K479" s="34"/>
      <c r="L479" s="34"/>
      <c r="M479" s="35"/>
    </row>
    <row r="480" spans="1:13" s="17" customFormat="1" ht="15.75" thickTop="1" x14ac:dyDescent="0.25">
      <c r="A480" s="9" t="s">
        <v>0</v>
      </c>
      <c r="B480" s="77"/>
      <c r="C480" s="78"/>
      <c r="D480" s="78"/>
      <c r="E480" s="78"/>
      <c r="F480" s="79"/>
      <c r="G480" s="80"/>
      <c r="H480" s="81"/>
      <c r="I480" s="81"/>
      <c r="J480" s="81"/>
      <c r="K480" s="81"/>
      <c r="L480" s="82"/>
      <c r="M480" s="83"/>
    </row>
    <row r="481" spans="1:13" s="17" customFormat="1" x14ac:dyDescent="0.25">
      <c r="A481" s="72" t="s">
        <v>10</v>
      </c>
      <c r="B481" s="10"/>
      <c r="C481" s="11"/>
      <c r="D481" s="11"/>
      <c r="E481" s="11"/>
      <c r="F481" s="12"/>
      <c r="G481" s="19" t="str">
        <f t="shared" ref="G481:G496" si="100">IF(E481=6,C481*D481*F481,"-")</f>
        <v>-</v>
      </c>
      <c r="H481" s="20" t="str">
        <f t="shared" ref="H481:H496" si="101">IF(E481=8,C481*D481*F481,"-")</f>
        <v>-</v>
      </c>
      <c r="I481" s="20" t="str">
        <f t="shared" ref="I481:I496" si="102">IF(E481=10,C481*D481*F481,"-")</f>
        <v>-</v>
      </c>
      <c r="J481" s="20" t="str">
        <f t="shared" ref="J481:J496" si="103">IF(E481=12,C481*D481*F481,"-")</f>
        <v>-</v>
      </c>
      <c r="K481" s="20" t="str">
        <f t="shared" ref="K481:K496" si="104">IF(E481=14,C481*D481*F481,"-")</f>
        <v>-</v>
      </c>
      <c r="L481" s="20" t="str">
        <f t="shared" ref="L481:L496" si="105">IF(E481=16,C481*D481*F481,"-")</f>
        <v>-</v>
      </c>
      <c r="M481" s="84" t="str">
        <f t="shared" ref="M481:M496" si="106">IF(E481=20,C481*D481*F481,"-")</f>
        <v>-</v>
      </c>
    </row>
    <row r="482" spans="1:13" s="17" customFormat="1" x14ac:dyDescent="0.25">
      <c r="A482" s="18" t="s">
        <v>72</v>
      </c>
      <c r="B482" s="10"/>
      <c r="C482" s="11"/>
      <c r="D482" s="11"/>
      <c r="E482" s="11"/>
      <c r="F482" s="12"/>
      <c r="G482" s="19" t="str">
        <f t="shared" si="100"/>
        <v>-</v>
      </c>
      <c r="H482" s="20" t="str">
        <f t="shared" si="101"/>
        <v>-</v>
      </c>
      <c r="I482" s="20" t="str">
        <f t="shared" si="102"/>
        <v>-</v>
      </c>
      <c r="J482" s="20" t="str">
        <f t="shared" si="103"/>
        <v>-</v>
      </c>
      <c r="K482" s="20" t="str">
        <f t="shared" si="104"/>
        <v>-</v>
      </c>
      <c r="L482" s="20" t="str">
        <f t="shared" si="105"/>
        <v>-</v>
      </c>
      <c r="M482" s="84" t="str">
        <f t="shared" si="106"/>
        <v>-</v>
      </c>
    </row>
    <row r="483" spans="1:13" s="17" customFormat="1" x14ac:dyDescent="0.25">
      <c r="A483" s="18" t="s">
        <v>73</v>
      </c>
      <c r="B483" s="10"/>
      <c r="C483" s="11"/>
      <c r="D483" s="11"/>
      <c r="E483" s="11"/>
      <c r="F483" s="12"/>
      <c r="G483" s="19" t="str">
        <f t="shared" si="100"/>
        <v>-</v>
      </c>
      <c r="H483" s="20" t="str">
        <f t="shared" si="101"/>
        <v>-</v>
      </c>
      <c r="I483" s="20" t="str">
        <f t="shared" si="102"/>
        <v>-</v>
      </c>
      <c r="J483" s="20" t="str">
        <f t="shared" si="103"/>
        <v>-</v>
      </c>
      <c r="K483" s="20" t="str">
        <f t="shared" si="104"/>
        <v>-</v>
      </c>
      <c r="L483" s="20" t="str">
        <f t="shared" si="105"/>
        <v>-</v>
      </c>
      <c r="M483" s="84" t="str">
        <f t="shared" si="106"/>
        <v>-</v>
      </c>
    </row>
    <row r="484" spans="1:13" s="17" customFormat="1" x14ac:dyDescent="0.25">
      <c r="A484" s="18" t="s">
        <v>5</v>
      </c>
      <c r="B484" s="10"/>
      <c r="C484" s="11"/>
      <c r="D484" s="11"/>
      <c r="E484" s="11"/>
      <c r="F484" s="12"/>
      <c r="G484" s="19" t="str">
        <f t="shared" si="100"/>
        <v>-</v>
      </c>
      <c r="H484" s="20" t="str">
        <f t="shared" si="101"/>
        <v>-</v>
      </c>
      <c r="I484" s="20" t="str">
        <f t="shared" si="102"/>
        <v>-</v>
      </c>
      <c r="J484" s="20" t="str">
        <f t="shared" si="103"/>
        <v>-</v>
      </c>
      <c r="K484" s="20" t="str">
        <f t="shared" si="104"/>
        <v>-</v>
      </c>
      <c r="L484" s="20" t="str">
        <f t="shared" si="105"/>
        <v>-</v>
      </c>
      <c r="M484" s="84" t="str">
        <f t="shared" si="106"/>
        <v>-</v>
      </c>
    </row>
    <row r="485" spans="1:13" s="17" customFormat="1" x14ac:dyDescent="0.25">
      <c r="A485" s="85" t="s">
        <v>74</v>
      </c>
      <c r="B485" s="10" t="s">
        <v>23</v>
      </c>
      <c r="C485" s="11">
        <v>1</v>
      </c>
      <c r="D485" s="11">
        <v>9</v>
      </c>
      <c r="E485" s="11">
        <v>10</v>
      </c>
      <c r="F485" s="12">
        <f>((36*E485/1000)+6.75)</f>
        <v>7.11</v>
      </c>
      <c r="G485" s="19" t="str">
        <f t="shared" si="100"/>
        <v>-</v>
      </c>
      <c r="H485" s="20" t="str">
        <f t="shared" si="101"/>
        <v>-</v>
      </c>
      <c r="I485" s="20">
        <f t="shared" si="102"/>
        <v>63.99</v>
      </c>
      <c r="J485" s="20" t="str">
        <f t="shared" si="103"/>
        <v>-</v>
      </c>
      <c r="K485" s="20" t="str">
        <f t="shared" si="104"/>
        <v>-</v>
      </c>
      <c r="L485" s="20" t="str">
        <f t="shared" si="105"/>
        <v>-</v>
      </c>
      <c r="M485" s="84" t="str">
        <f t="shared" si="106"/>
        <v>-</v>
      </c>
    </row>
    <row r="486" spans="1:13" s="17" customFormat="1" x14ac:dyDescent="0.25">
      <c r="A486" s="23"/>
      <c r="B486" s="10" t="s">
        <v>24</v>
      </c>
      <c r="C486" s="11">
        <v>1</v>
      </c>
      <c r="D486" s="11">
        <v>45</v>
      </c>
      <c r="E486" s="11">
        <v>8</v>
      </c>
      <c r="F486" s="12">
        <f>((36*E486/1000)+1.25)</f>
        <v>1.538</v>
      </c>
      <c r="G486" s="19" t="str">
        <f t="shared" si="100"/>
        <v>-</v>
      </c>
      <c r="H486" s="20">
        <f t="shared" si="101"/>
        <v>69.210000000000008</v>
      </c>
      <c r="I486" s="20" t="str">
        <f t="shared" si="102"/>
        <v>-</v>
      </c>
      <c r="J486" s="20" t="str">
        <f t="shared" si="103"/>
        <v>-</v>
      </c>
      <c r="K486" s="20" t="str">
        <f t="shared" si="104"/>
        <v>-</v>
      </c>
      <c r="L486" s="20" t="str">
        <f t="shared" si="105"/>
        <v>-</v>
      </c>
      <c r="M486" s="84" t="str">
        <f t="shared" si="106"/>
        <v>-</v>
      </c>
    </row>
    <row r="487" spans="1:13" s="17" customFormat="1" x14ac:dyDescent="0.25">
      <c r="A487" s="85" t="s">
        <v>75</v>
      </c>
      <c r="B487" s="10" t="s">
        <v>23</v>
      </c>
      <c r="C487" s="11">
        <v>1</v>
      </c>
      <c r="D487" s="11">
        <v>9</v>
      </c>
      <c r="E487" s="11">
        <v>10</v>
      </c>
      <c r="F487" s="12">
        <f>((36*E487/1000)+6.75)</f>
        <v>7.11</v>
      </c>
      <c r="G487" s="19" t="str">
        <f t="shared" si="100"/>
        <v>-</v>
      </c>
      <c r="H487" s="20" t="str">
        <f t="shared" si="101"/>
        <v>-</v>
      </c>
      <c r="I487" s="20">
        <f t="shared" si="102"/>
        <v>63.99</v>
      </c>
      <c r="J487" s="20" t="str">
        <f t="shared" si="103"/>
        <v>-</v>
      </c>
      <c r="K487" s="20" t="str">
        <f t="shared" si="104"/>
        <v>-</v>
      </c>
      <c r="L487" s="20" t="str">
        <f t="shared" si="105"/>
        <v>-</v>
      </c>
      <c r="M487" s="84" t="str">
        <f t="shared" si="106"/>
        <v>-</v>
      </c>
    </row>
    <row r="488" spans="1:13" s="17" customFormat="1" x14ac:dyDescent="0.25">
      <c r="A488" s="23"/>
      <c r="B488" s="10" t="s">
        <v>24</v>
      </c>
      <c r="C488" s="11">
        <v>1</v>
      </c>
      <c r="D488" s="11">
        <v>45</v>
      </c>
      <c r="E488" s="11">
        <v>8</v>
      </c>
      <c r="F488" s="12">
        <f>((36*E488/1000)+1.25)</f>
        <v>1.538</v>
      </c>
      <c r="G488" s="19" t="str">
        <f t="shared" si="100"/>
        <v>-</v>
      </c>
      <c r="H488" s="20">
        <f t="shared" si="101"/>
        <v>69.210000000000008</v>
      </c>
      <c r="I488" s="20" t="str">
        <f t="shared" si="102"/>
        <v>-</v>
      </c>
      <c r="J488" s="20" t="str">
        <f t="shared" si="103"/>
        <v>-</v>
      </c>
      <c r="K488" s="20" t="str">
        <f t="shared" si="104"/>
        <v>-</v>
      </c>
      <c r="L488" s="20" t="str">
        <f t="shared" si="105"/>
        <v>-</v>
      </c>
      <c r="M488" s="84" t="str">
        <f t="shared" si="106"/>
        <v>-</v>
      </c>
    </row>
    <row r="489" spans="1:13" s="17" customFormat="1" x14ac:dyDescent="0.25">
      <c r="A489" s="85" t="s">
        <v>76</v>
      </c>
      <c r="B489" s="10"/>
      <c r="C489" s="11"/>
      <c r="D489" s="11"/>
      <c r="E489" s="11"/>
      <c r="F489" s="12"/>
      <c r="G489" s="19" t="str">
        <f t="shared" si="100"/>
        <v>-</v>
      </c>
      <c r="H489" s="20" t="str">
        <f t="shared" si="101"/>
        <v>-</v>
      </c>
      <c r="I489" s="20" t="str">
        <f t="shared" si="102"/>
        <v>-</v>
      </c>
      <c r="J489" s="20" t="str">
        <f t="shared" si="103"/>
        <v>-</v>
      </c>
      <c r="K489" s="20" t="str">
        <f t="shared" si="104"/>
        <v>-</v>
      </c>
      <c r="L489" s="20" t="str">
        <f t="shared" si="105"/>
        <v>-</v>
      </c>
      <c r="M489" s="21" t="str">
        <f t="shared" si="106"/>
        <v>-</v>
      </c>
    </row>
    <row r="490" spans="1:13" s="17" customFormat="1" x14ac:dyDescent="0.25">
      <c r="A490" s="86" t="s">
        <v>20</v>
      </c>
      <c r="B490" s="10" t="s">
        <v>23</v>
      </c>
      <c r="C490" s="11">
        <v>1</v>
      </c>
      <c r="D490" s="11">
        <f>ROUND(0.6/0.15,0)</f>
        <v>4</v>
      </c>
      <c r="E490" s="11">
        <v>12</v>
      </c>
      <c r="F490" s="12">
        <f>((36*E490/1000)+2.35)</f>
        <v>2.782</v>
      </c>
      <c r="G490" s="19" t="str">
        <f t="shared" si="100"/>
        <v>-</v>
      </c>
      <c r="H490" s="20" t="str">
        <f t="shared" si="101"/>
        <v>-</v>
      </c>
      <c r="I490" s="20" t="str">
        <f t="shared" si="102"/>
        <v>-</v>
      </c>
      <c r="J490" s="20">
        <f t="shared" si="103"/>
        <v>11.128</v>
      </c>
      <c r="K490" s="20" t="str">
        <f t="shared" si="104"/>
        <v>-</v>
      </c>
      <c r="L490" s="20" t="str">
        <f t="shared" si="105"/>
        <v>-</v>
      </c>
      <c r="M490" s="21" t="str">
        <f t="shared" si="106"/>
        <v>-</v>
      </c>
    </row>
    <row r="491" spans="1:13" s="17" customFormat="1" x14ac:dyDescent="0.25">
      <c r="A491" s="86"/>
      <c r="B491" s="10" t="s">
        <v>24</v>
      </c>
      <c r="C491" s="11">
        <v>1</v>
      </c>
      <c r="D491" s="11">
        <f>ROUND(2.35/0.15,0)</f>
        <v>16</v>
      </c>
      <c r="E491" s="11">
        <v>10</v>
      </c>
      <c r="F491" s="12">
        <f>((36*E491/1000)+0.55)</f>
        <v>0.91</v>
      </c>
      <c r="G491" s="19" t="str">
        <f t="shared" si="100"/>
        <v>-</v>
      </c>
      <c r="H491" s="20" t="str">
        <f t="shared" si="101"/>
        <v>-</v>
      </c>
      <c r="I491" s="20">
        <f t="shared" si="102"/>
        <v>14.56</v>
      </c>
      <c r="J491" s="20" t="str">
        <f t="shared" si="103"/>
        <v>-</v>
      </c>
      <c r="K491" s="20" t="str">
        <f t="shared" si="104"/>
        <v>-</v>
      </c>
      <c r="L491" s="20" t="str">
        <f t="shared" si="105"/>
        <v>-</v>
      </c>
      <c r="M491" s="21" t="str">
        <f t="shared" si="106"/>
        <v>-</v>
      </c>
    </row>
    <row r="492" spans="1:13" s="17" customFormat="1" x14ac:dyDescent="0.25">
      <c r="A492" s="86" t="s">
        <v>16</v>
      </c>
      <c r="B492" s="10" t="s">
        <v>23</v>
      </c>
      <c r="C492" s="11">
        <v>1</v>
      </c>
      <c r="D492" s="11">
        <f>ROUND(0.6/0.15,0)</f>
        <v>4</v>
      </c>
      <c r="E492" s="11">
        <v>12</v>
      </c>
      <c r="F492" s="12">
        <f>((36*E492/1000)+2.35)</f>
        <v>2.782</v>
      </c>
      <c r="G492" s="19" t="str">
        <f t="shared" si="100"/>
        <v>-</v>
      </c>
      <c r="H492" s="20" t="str">
        <f t="shared" si="101"/>
        <v>-</v>
      </c>
      <c r="I492" s="20" t="str">
        <f t="shared" si="102"/>
        <v>-</v>
      </c>
      <c r="J492" s="20">
        <f t="shared" si="103"/>
        <v>11.128</v>
      </c>
      <c r="K492" s="20" t="str">
        <f t="shared" si="104"/>
        <v>-</v>
      </c>
      <c r="L492" s="20" t="str">
        <f t="shared" si="105"/>
        <v>-</v>
      </c>
      <c r="M492" s="21" t="str">
        <f t="shared" si="106"/>
        <v>-</v>
      </c>
    </row>
    <row r="493" spans="1:13" s="17" customFormat="1" x14ac:dyDescent="0.25">
      <c r="A493" s="86"/>
      <c r="B493" s="10" t="s">
        <v>24</v>
      </c>
      <c r="C493" s="11">
        <v>1</v>
      </c>
      <c r="D493" s="11">
        <f>ROUND(2.35/0.15,0)</f>
        <v>16</v>
      </c>
      <c r="E493" s="11">
        <v>10</v>
      </c>
      <c r="F493" s="12">
        <f>((36*E493/1000)+0.55)</f>
        <v>0.91</v>
      </c>
      <c r="G493" s="19" t="str">
        <f t="shared" si="100"/>
        <v>-</v>
      </c>
      <c r="H493" s="20" t="str">
        <f t="shared" si="101"/>
        <v>-</v>
      </c>
      <c r="I493" s="20">
        <f t="shared" si="102"/>
        <v>14.56</v>
      </c>
      <c r="J493" s="20" t="str">
        <f t="shared" si="103"/>
        <v>-</v>
      </c>
      <c r="K493" s="20" t="str">
        <f t="shared" si="104"/>
        <v>-</v>
      </c>
      <c r="L493" s="20" t="str">
        <f t="shared" si="105"/>
        <v>-</v>
      </c>
      <c r="M493" s="21" t="str">
        <f t="shared" si="106"/>
        <v>-</v>
      </c>
    </row>
    <row r="494" spans="1:13" s="17" customFormat="1" x14ac:dyDescent="0.25">
      <c r="A494" s="86" t="s">
        <v>16</v>
      </c>
      <c r="B494" s="10" t="s">
        <v>23</v>
      </c>
      <c r="C494" s="11">
        <v>1</v>
      </c>
      <c r="D494" s="11">
        <f>ROUND(0.6/0.15,0)</f>
        <v>4</v>
      </c>
      <c r="E494" s="11">
        <v>12</v>
      </c>
      <c r="F494" s="12">
        <f>((36*E494/1000)+3.3)</f>
        <v>3.7319999999999998</v>
      </c>
      <c r="G494" s="19" t="str">
        <f t="shared" si="100"/>
        <v>-</v>
      </c>
      <c r="H494" s="20" t="str">
        <f t="shared" si="101"/>
        <v>-</v>
      </c>
      <c r="I494" s="20" t="str">
        <f t="shared" si="102"/>
        <v>-</v>
      </c>
      <c r="J494" s="20">
        <f t="shared" si="103"/>
        <v>14.927999999999999</v>
      </c>
      <c r="K494" s="20" t="str">
        <f t="shared" si="104"/>
        <v>-</v>
      </c>
      <c r="L494" s="20" t="str">
        <f t="shared" si="105"/>
        <v>-</v>
      </c>
      <c r="M494" s="21" t="str">
        <f t="shared" si="106"/>
        <v>-</v>
      </c>
    </row>
    <row r="495" spans="1:13" s="17" customFormat="1" x14ac:dyDescent="0.25">
      <c r="A495" s="86"/>
      <c r="B495" s="10" t="s">
        <v>24</v>
      </c>
      <c r="C495" s="11">
        <v>1</v>
      </c>
      <c r="D495" s="11">
        <f>ROUND(3.3/0.15,0)</f>
        <v>22</v>
      </c>
      <c r="E495" s="11">
        <v>10</v>
      </c>
      <c r="F495" s="12">
        <f>((36*E495/1000)+0.55)</f>
        <v>0.91</v>
      </c>
      <c r="G495" s="19" t="str">
        <f t="shared" si="100"/>
        <v>-</v>
      </c>
      <c r="H495" s="20" t="str">
        <f t="shared" si="101"/>
        <v>-</v>
      </c>
      <c r="I495" s="20">
        <f t="shared" si="102"/>
        <v>20.02</v>
      </c>
      <c r="J495" s="20" t="str">
        <f t="shared" si="103"/>
        <v>-</v>
      </c>
      <c r="K495" s="20" t="str">
        <f t="shared" si="104"/>
        <v>-</v>
      </c>
      <c r="L495" s="20" t="str">
        <f t="shared" si="105"/>
        <v>-</v>
      </c>
      <c r="M495" s="21" t="str">
        <f t="shared" si="106"/>
        <v>-</v>
      </c>
    </row>
    <row r="496" spans="1:13" s="17" customFormat="1" ht="15.75" thickBot="1" x14ac:dyDescent="0.3">
      <c r="A496" s="22"/>
      <c r="B496" s="10"/>
      <c r="C496" s="11"/>
      <c r="D496" s="11"/>
      <c r="E496" s="11"/>
      <c r="F496" s="12"/>
      <c r="G496" s="19" t="str">
        <f t="shared" si="100"/>
        <v>-</v>
      </c>
      <c r="H496" s="20" t="str">
        <f t="shared" si="101"/>
        <v>-</v>
      </c>
      <c r="I496" s="20" t="str">
        <f t="shared" si="102"/>
        <v>-</v>
      </c>
      <c r="J496" s="20" t="str">
        <f t="shared" si="103"/>
        <v>-</v>
      </c>
      <c r="K496" s="20" t="str">
        <f t="shared" si="104"/>
        <v>-</v>
      </c>
      <c r="L496" s="20" t="str">
        <f t="shared" si="105"/>
        <v>-</v>
      </c>
      <c r="M496" s="84" t="str">
        <f t="shared" si="106"/>
        <v>-</v>
      </c>
    </row>
    <row r="497" spans="1:14" s="17" customFormat="1" ht="16.5" thickTop="1" x14ac:dyDescent="0.25">
      <c r="A497" s="211" t="s">
        <v>25</v>
      </c>
      <c r="B497" s="212"/>
      <c r="C497" s="212"/>
      <c r="D497" s="212"/>
      <c r="E497" s="212"/>
      <c r="F497" s="213"/>
      <c r="G497" s="25">
        <f t="shared" ref="G497:M497" si="107">SUM(G480:G496)</f>
        <v>0</v>
      </c>
      <c r="H497" s="25">
        <f t="shared" si="107"/>
        <v>138.42000000000002</v>
      </c>
      <c r="I497" s="25">
        <f t="shared" si="107"/>
        <v>177.12</v>
      </c>
      <c r="J497" s="25">
        <f t="shared" si="107"/>
        <v>37.183999999999997</v>
      </c>
      <c r="K497" s="25">
        <f t="shared" si="107"/>
        <v>0</v>
      </c>
      <c r="L497" s="25">
        <f t="shared" si="107"/>
        <v>0</v>
      </c>
      <c r="M497" s="37">
        <f t="shared" si="107"/>
        <v>0</v>
      </c>
    </row>
    <row r="498" spans="1:14" s="17" customFormat="1" ht="15.75" x14ac:dyDescent="0.25">
      <c r="A498" s="214" t="s">
        <v>26</v>
      </c>
      <c r="B498" s="215"/>
      <c r="C498" s="215"/>
      <c r="D498" s="215"/>
      <c r="E498" s="215"/>
      <c r="F498" s="216"/>
      <c r="G498" s="26">
        <v>0.222</v>
      </c>
      <c r="H498" s="27">
        <v>0.39500000000000002</v>
      </c>
      <c r="I498" s="27">
        <v>0.61699999999999999</v>
      </c>
      <c r="J498" s="27">
        <v>0.88800000000000001</v>
      </c>
      <c r="K498" s="27">
        <v>1.208</v>
      </c>
      <c r="L498" s="28">
        <v>1.579</v>
      </c>
      <c r="M498" s="29">
        <v>2.4660000000000002</v>
      </c>
    </row>
    <row r="499" spans="1:14" s="17" customFormat="1" ht="16.5" thickBot="1" x14ac:dyDescent="0.3">
      <c r="A499" s="214" t="s">
        <v>27</v>
      </c>
      <c r="B499" s="215"/>
      <c r="C499" s="215"/>
      <c r="D499" s="215"/>
      <c r="E499" s="215"/>
      <c r="F499" s="216"/>
      <c r="G499" s="30">
        <f t="shared" ref="G499:M499" si="108">G497*G498</f>
        <v>0</v>
      </c>
      <c r="H499" s="31">
        <f t="shared" si="108"/>
        <v>54.675900000000006</v>
      </c>
      <c r="I499" s="31">
        <f t="shared" si="108"/>
        <v>109.28304</v>
      </c>
      <c r="J499" s="31">
        <f t="shared" si="108"/>
        <v>33.019391999999996</v>
      </c>
      <c r="K499" s="31">
        <f t="shared" si="108"/>
        <v>0</v>
      </c>
      <c r="L499" s="31">
        <f t="shared" si="108"/>
        <v>0</v>
      </c>
      <c r="M499" s="32">
        <f t="shared" si="108"/>
        <v>0</v>
      </c>
    </row>
    <row r="500" spans="1:14" s="17" customFormat="1" ht="20.25" thickTop="1" thickBot="1" x14ac:dyDescent="0.3">
      <c r="A500" s="208" t="s">
        <v>28</v>
      </c>
      <c r="B500" s="209"/>
      <c r="C500" s="209"/>
      <c r="D500" s="209"/>
      <c r="E500" s="209"/>
      <c r="F500" s="210"/>
      <c r="G500" s="33"/>
      <c r="H500" s="34"/>
      <c r="I500" s="34"/>
      <c r="J500" s="34">
        <f>SUM(G499:M499)</f>
        <v>196.97833200000002</v>
      </c>
      <c r="K500" s="34"/>
      <c r="L500" s="34"/>
      <c r="M500" s="35"/>
    </row>
    <row r="501" spans="1:14" s="8" customFormat="1" ht="15.75" thickTop="1" x14ac:dyDescent="0.25">
      <c r="A501" s="1" t="s">
        <v>55</v>
      </c>
      <c r="B501" s="2"/>
      <c r="C501" s="3"/>
      <c r="D501" s="3"/>
      <c r="E501" s="3"/>
      <c r="F501" s="4"/>
      <c r="G501" s="5"/>
      <c r="H501" s="2"/>
      <c r="I501" s="2"/>
      <c r="J501" s="2"/>
      <c r="K501" s="2"/>
      <c r="L501" s="6"/>
      <c r="M501" s="7"/>
    </row>
    <row r="502" spans="1:14" s="94" customFormat="1" x14ac:dyDescent="0.25">
      <c r="A502" s="9" t="s">
        <v>0</v>
      </c>
      <c r="B502" s="87"/>
      <c r="C502" s="88"/>
      <c r="D502" s="88"/>
      <c r="E502" s="88"/>
      <c r="F502" s="89"/>
      <c r="G502" s="90"/>
      <c r="H502" s="91"/>
      <c r="I502" s="91"/>
      <c r="J502" s="91"/>
      <c r="K502" s="91"/>
      <c r="L502" s="92"/>
      <c r="M502" s="93"/>
    </row>
    <row r="503" spans="1:14" s="94" customFormat="1" x14ac:dyDescent="0.25">
      <c r="A503" s="72" t="s">
        <v>9</v>
      </c>
      <c r="B503" s="87"/>
      <c r="C503" s="88"/>
      <c r="D503" s="88"/>
      <c r="E503" s="88"/>
      <c r="F503" s="89"/>
      <c r="G503" s="95"/>
      <c r="H503" s="96"/>
      <c r="I503" s="96"/>
      <c r="J503" s="96"/>
      <c r="K503" s="96"/>
      <c r="L503" s="96"/>
      <c r="M503" s="97"/>
    </row>
    <row r="504" spans="1:14" s="94" customFormat="1" x14ac:dyDescent="0.25">
      <c r="A504" s="18" t="s">
        <v>77</v>
      </c>
      <c r="B504" s="87"/>
      <c r="C504" s="88"/>
      <c r="D504" s="88"/>
      <c r="E504" s="88"/>
      <c r="F504" s="89"/>
      <c r="G504" s="95" t="str">
        <f t="shared" ref="G504:G509" si="109">IF(E504=6,C504*D504*F504,"-")</f>
        <v>-</v>
      </c>
      <c r="H504" s="96" t="str">
        <f t="shared" ref="H504:H509" si="110">IF(E504=8,C504*D504*F504,"-")</f>
        <v>-</v>
      </c>
      <c r="I504" s="96" t="str">
        <f t="shared" ref="I504:I509" si="111">IF(E504=10,C504*D504*F504,"-")</f>
        <v>-</v>
      </c>
      <c r="J504" s="96" t="str">
        <f t="shared" ref="J504:J509" si="112">IF(E504=12,C504*D504*F504,"-")</f>
        <v>-</v>
      </c>
      <c r="K504" s="96" t="str">
        <f t="shared" ref="K504:K509" si="113">IF(E504=14,C504*D504*F504,"-")</f>
        <v>-</v>
      </c>
      <c r="L504" s="96" t="str">
        <f t="shared" ref="L504:L509" si="114">IF(E504=16,C504*D504*F504,"-")</f>
        <v>-</v>
      </c>
      <c r="M504" s="97" t="str">
        <f t="shared" ref="M504:M509" si="115">IF(E504=20,C504*D504*F504,"-")</f>
        <v>-</v>
      </c>
      <c r="N504" s="94">
        <f>3.11/0.2</f>
        <v>15.549999999999999</v>
      </c>
    </row>
    <row r="505" spans="1:14" s="94" customFormat="1" x14ac:dyDescent="0.25">
      <c r="A505" s="98" t="s">
        <v>17</v>
      </c>
      <c r="B505" s="99" t="s">
        <v>23</v>
      </c>
      <c r="C505" s="100">
        <v>1</v>
      </c>
      <c r="D505" s="100">
        <v>9</v>
      </c>
      <c r="E505" s="100">
        <v>14</v>
      </c>
      <c r="F505" s="101">
        <f>1.45+3.2+0.45+0.3+0.2</f>
        <v>5.6000000000000005</v>
      </c>
      <c r="G505" s="95" t="str">
        <f t="shared" si="109"/>
        <v>-</v>
      </c>
      <c r="H505" s="96" t="str">
        <f t="shared" si="110"/>
        <v>-</v>
      </c>
      <c r="I505" s="96" t="str">
        <f t="shared" si="111"/>
        <v>-</v>
      </c>
      <c r="J505" s="96" t="str">
        <f t="shared" si="112"/>
        <v>-</v>
      </c>
      <c r="K505" s="96">
        <f t="shared" si="113"/>
        <v>50.400000000000006</v>
      </c>
      <c r="L505" s="96" t="str">
        <f t="shared" si="114"/>
        <v>-</v>
      </c>
      <c r="M505" s="97" t="str">
        <f t="shared" si="115"/>
        <v>-</v>
      </c>
      <c r="N505" s="94">
        <f>1.3/0.15</f>
        <v>8.6666666666666679</v>
      </c>
    </row>
    <row r="506" spans="1:14" s="94" customFormat="1" x14ac:dyDescent="0.25">
      <c r="A506" s="98"/>
      <c r="B506" s="99" t="s">
        <v>24</v>
      </c>
      <c r="C506" s="100">
        <v>1</v>
      </c>
      <c r="D506" s="100">
        <v>16</v>
      </c>
      <c r="E506" s="100">
        <v>10</v>
      </c>
      <c r="F506" s="101">
        <f>1.25+0.15+0.05</f>
        <v>1.45</v>
      </c>
      <c r="G506" s="95" t="str">
        <f t="shared" si="109"/>
        <v>-</v>
      </c>
      <c r="H506" s="96" t="str">
        <f t="shared" si="110"/>
        <v>-</v>
      </c>
      <c r="I506" s="96">
        <f t="shared" si="111"/>
        <v>23.2</v>
      </c>
      <c r="J506" s="96" t="str">
        <f t="shared" si="112"/>
        <v>-</v>
      </c>
      <c r="K506" s="96" t="str">
        <f t="shared" si="113"/>
        <v>-</v>
      </c>
      <c r="L506" s="96" t="str">
        <f t="shared" si="114"/>
        <v>-</v>
      </c>
      <c r="M506" s="97" t="str">
        <f t="shared" si="115"/>
        <v>-</v>
      </c>
      <c r="N506" s="102">
        <f>3/0.15</f>
        <v>20</v>
      </c>
    </row>
    <row r="507" spans="1:14" s="94" customFormat="1" x14ac:dyDescent="0.25">
      <c r="A507" s="98"/>
      <c r="B507" s="99" t="s">
        <v>23</v>
      </c>
      <c r="C507" s="100">
        <v>1</v>
      </c>
      <c r="D507" s="100">
        <v>7</v>
      </c>
      <c r="E507" s="100">
        <v>10</v>
      </c>
      <c r="F507" s="101">
        <f>0.35*2+0.45</f>
        <v>1.1499999999999999</v>
      </c>
      <c r="G507" s="95" t="str">
        <f t="shared" si="109"/>
        <v>-</v>
      </c>
      <c r="H507" s="96" t="str">
        <f t="shared" si="110"/>
        <v>-</v>
      </c>
      <c r="I507" s="96">
        <f t="shared" si="111"/>
        <v>8.0499999999999989</v>
      </c>
      <c r="J507" s="96" t="str">
        <f t="shared" si="112"/>
        <v>-</v>
      </c>
      <c r="K507" s="96" t="str">
        <f t="shared" si="113"/>
        <v>-</v>
      </c>
      <c r="L507" s="96" t="str">
        <f t="shared" si="114"/>
        <v>-</v>
      </c>
      <c r="M507" s="97" t="str">
        <f t="shared" si="115"/>
        <v>-</v>
      </c>
      <c r="N507" s="94">
        <f>1.3/0.2</f>
        <v>6.5</v>
      </c>
    </row>
    <row r="508" spans="1:14" s="94" customFormat="1" x14ac:dyDescent="0.25">
      <c r="A508" s="98"/>
      <c r="B508" s="99" t="s">
        <v>24</v>
      </c>
      <c r="C508" s="100">
        <v>1</v>
      </c>
      <c r="D508" s="100">
        <v>4</v>
      </c>
      <c r="E508" s="100">
        <v>10</v>
      </c>
      <c r="F508" s="101">
        <f>1.25+0.15+0.05</f>
        <v>1.45</v>
      </c>
      <c r="G508" s="95" t="str">
        <f t="shared" si="109"/>
        <v>-</v>
      </c>
      <c r="H508" s="96" t="str">
        <f t="shared" si="110"/>
        <v>-</v>
      </c>
      <c r="I508" s="96">
        <f t="shared" si="111"/>
        <v>5.8</v>
      </c>
      <c r="J508" s="96" t="str">
        <f t="shared" si="112"/>
        <v>-</v>
      </c>
      <c r="K508" s="96" t="str">
        <f t="shared" si="113"/>
        <v>-</v>
      </c>
      <c r="L508" s="96" t="str">
        <f t="shared" si="114"/>
        <v>-</v>
      </c>
      <c r="M508" s="97" t="str">
        <f t="shared" si="115"/>
        <v>-</v>
      </c>
      <c r="N508" s="94">
        <f>0.7/0.2</f>
        <v>3.4999999999999996</v>
      </c>
    </row>
    <row r="509" spans="1:14" s="94" customFormat="1" x14ac:dyDescent="0.25">
      <c r="A509" s="98" t="s">
        <v>19</v>
      </c>
      <c r="B509" s="99" t="s">
        <v>23</v>
      </c>
      <c r="C509" s="100">
        <v>1</v>
      </c>
      <c r="D509" s="100">
        <f>10*2</f>
        <v>20</v>
      </c>
      <c r="E509" s="100">
        <v>12</v>
      </c>
      <c r="F509" s="101">
        <f>3+0.15+0.15</f>
        <v>3.3</v>
      </c>
      <c r="G509" s="95" t="str">
        <f t="shared" si="109"/>
        <v>-</v>
      </c>
      <c r="H509" s="96" t="str">
        <f t="shared" si="110"/>
        <v>-</v>
      </c>
      <c r="I509" s="96" t="str">
        <f t="shared" si="111"/>
        <v>-</v>
      </c>
      <c r="J509" s="96">
        <f t="shared" si="112"/>
        <v>66</v>
      </c>
      <c r="K509" s="96" t="str">
        <f t="shared" si="113"/>
        <v>-</v>
      </c>
      <c r="L509" s="96" t="str">
        <f t="shared" si="114"/>
        <v>-</v>
      </c>
      <c r="M509" s="97" t="str">
        <f t="shared" si="115"/>
        <v>-</v>
      </c>
      <c r="N509" s="94">
        <f>1.45/0.15</f>
        <v>9.6666666666666661</v>
      </c>
    </row>
    <row r="510" spans="1:14" s="94" customFormat="1" x14ac:dyDescent="0.25">
      <c r="A510" s="98"/>
      <c r="B510" s="99" t="s">
        <v>24</v>
      </c>
      <c r="C510" s="100">
        <v>1</v>
      </c>
      <c r="D510" s="100">
        <f>2*2</f>
        <v>4</v>
      </c>
      <c r="E510" s="100">
        <v>12</v>
      </c>
      <c r="F510" s="101">
        <f>1.45+0.2+0.05</f>
        <v>1.7</v>
      </c>
      <c r="G510" s="95"/>
      <c r="H510" s="96"/>
      <c r="I510" s="96"/>
      <c r="J510" s="96"/>
      <c r="K510" s="96"/>
      <c r="L510" s="96"/>
      <c r="M510" s="97"/>
    </row>
    <row r="511" spans="1:14" s="94" customFormat="1" x14ac:dyDescent="0.25">
      <c r="A511" s="103"/>
      <c r="B511" s="99" t="s">
        <v>24</v>
      </c>
      <c r="C511" s="100">
        <v>1</v>
      </c>
      <c r="D511" s="100">
        <v>9</v>
      </c>
      <c r="E511" s="100">
        <v>12</v>
      </c>
      <c r="F511" s="101">
        <f>0.3+0.2+1.15+0.9</f>
        <v>2.5499999999999998</v>
      </c>
      <c r="G511" s="95" t="str">
        <f t="shared" ref="G511:G516" si="116">IF(E511=6,C511*D511*F511,"-")</f>
        <v>-</v>
      </c>
      <c r="H511" s="96" t="str">
        <f t="shared" ref="H511:H516" si="117">IF(E511=8,C511*D511*F511,"-")</f>
        <v>-</v>
      </c>
      <c r="I511" s="96" t="str">
        <f t="shared" ref="I511:I516" si="118">IF(E511=10,C511*D511*F511,"-")</f>
        <v>-</v>
      </c>
      <c r="J511" s="96">
        <f t="shared" ref="J511:J516" si="119">IF(E511=12,C511*D511*F511,"-")</f>
        <v>22.95</v>
      </c>
      <c r="K511" s="96" t="str">
        <f t="shared" ref="K511:K516" si="120">IF(E511=14,C511*D511*F511,"-")</f>
        <v>-</v>
      </c>
      <c r="L511" s="96" t="str">
        <f t="shared" ref="L511:L516" si="121">IF(E511=16,C511*D511*F511,"-")</f>
        <v>-</v>
      </c>
      <c r="M511" s="97" t="str">
        <f t="shared" ref="M511:M516" si="122">IF(E511=20,C511*D511*F511,"-")</f>
        <v>-</v>
      </c>
    </row>
    <row r="512" spans="1:14" s="94" customFormat="1" x14ac:dyDescent="0.25">
      <c r="A512" s="98"/>
      <c r="B512" s="99" t="s">
        <v>24</v>
      </c>
      <c r="C512" s="100">
        <v>1</v>
      </c>
      <c r="D512" s="100">
        <v>6</v>
      </c>
      <c r="E512" s="100">
        <v>12</v>
      </c>
      <c r="F512" s="101">
        <f>1.25+0.15+0.05</f>
        <v>1.45</v>
      </c>
      <c r="G512" s="95" t="str">
        <f t="shared" si="116"/>
        <v>-</v>
      </c>
      <c r="H512" s="96" t="str">
        <f t="shared" si="117"/>
        <v>-</v>
      </c>
      <c r="I512" s="96" t="str">
        <f t="shared" si="118"/>
        <v>-</v>
      </c>
      <c r="J512" s="96">
        <f t="shared" si="119"/>
        <v>8.6999999999999993</v>
      </c>
      <c r="K512" s="96" t="str">
        <f t="shared" si="120"/>
        <v>-</v>
      </c>
      <c r="L512" s="96" t="str">
        <f t="shared" si="121"/>
        <v>-</v>
      </c>
      <c r="M512" s="97" t="str">
        <f t="shared" si="122"/>
        <v>-</v>
      </c>
    </row>
    <row r="513" spans="1:14" s="94" customFormat="1" x14ac:dyDescent="0.25">
      <c r="A513" s="98" t="s">
        <v>18</v>
      </c>
      <c r="B513" s="99" t="s">
        <v>23</v>
      </c>
      <c r="C513" s="100">
        <v>1</v>
      </c>
      <c r="D513" s="100">
        <v>9</v>
      </c>
      <c r="E513" s="100">
        <v>14</v>
      </c>
      <c r="F513" s="101">
        <f>0.3+0.2+1.45+3.11+1.2</f>
        <v>6.26</v>
      </c>
      <c r="G513" s="95" t="str">
        <f t="shared" si="116"/>
        <v>-</v>
      </c>
      <c r="H513" s="96" t="str">
        <f t="shared" si="117"/>
        <v>-</v>
      </c>
      <c r="I513" s="96" t="str">
        <f t="shared" si="118"/>
        <v>-</v>
      </c>
      <c r="J513" s="96" t="str">
        <f t="shared" si="119"/>
        <v>-</v>
      </c>
      <c r="K513" s="96">
        <f t="shared" si="120"/>
        <v>56.339999999999996</v>
      </c>
      <c r="L513" s="96" t="str">
        <f t="shared" si="121"/>
        <v>-</v>
      </c>
      <c r="M513" s="97" t="str">
        <f t="shared" si="122"/>
        <v>-</v>
      </c>
    </row>
    <row r="514" spans="1:14" s="94" customFormat="1" x14ac:dyDescent="0.25">
      <c r="A514" s="98"/>
      <c r="B514" s="99" t="s">
        <v>24</v>
      </c>
      <c r="C514" s="100">
        <v>1</v>
      </c>
      <c r="D514" s="100">
        <v>16</v>
      </c>
      <c r="E514" s="100">
        <v>10</v>
      </c>
      <c r="F514" s="101">
        <f>1.25+0.15+0.05</f>
        <v>1.45</v>
      </c>
      <c r="G514" s="95" t="str">
        <f t="shared" si="116"/>
        <v>-</v>
      </c>
      <c r="H514" s="96" t="str">
        <f t="shared" si="117"/>
        <v>-</v>
      </c>
      <c r="I514" s="96">
        <f t="shared" si="118"/>
        <v>23.2</v>
      </c>
      <c r="J514" s="96" t="str">
        <f t="shared" si="119"/>
        <v>-</v>
      </c>
      <c r="K514" s="96" t="str">
        <f t="shared" si="120"/>
        <v>-</v>
      </c>
      <c r="L514" s="96" t="str">
        <f t="shared" si="121"/>
        <v>-</v>
      </c>
      <c r="M514" s="97" t="str">
        <f t="shared" si="122"/>
        <v>-</v>
      </c>
      <c r="N514" s="102">
        <f>3/0.15</f>
        <v>20</v>
      </c>
    </row>
    <row r="515" spans="1:14" s="94" customFormat="1" x14ac:dyDescent="0.25">
      <c r="A515" s="98"/>
      <c r="B515" s="99" t="s">
        <v>24</v>
      </c>
      <c r="C515" s="100">
        <v>1</v>
      </c>
      <c r="D515" s="100">
        <v>9</v>
      </c>
      <c r="E515" s="100">
        <v>12</v>
      </c>
      <c r="F515" s="101">
        <f>0.3+0.2+1.15+0.9</f>
        <v>2.5499999999999998</v>
      </c>
      <c r="G515" s="95" t="str">
        <f t="shared" si="116"/>
        <v>-</v>
      </c>
      <c r="H515" s="96" t="str">
        <f t="shared" si="117"/>
        <v>-</v>
      </c>
      <c r="I515" s="96" t="str">
        <f t="shared" si="118"/>
        <v>-</v>
      </c>
      <c r="J515" s="96">
        <f t="shared" si="119"/>
        <v>22.95</v>
      </c>
      <c r="K515" s="96" t="str">
        <f t="shared" si="120"/>
        <v>-</v>
      </c>
      <c r="L515" s="96" t="str">
        <f t="shared" si="121"/>
        <v>-</v>
      </c>
      <c r="M515" s="97" t="str">
        <f t="shared" si="122"/>
        <v>-</v>
      </c>
    </row>
    <row r="516" spans="1:14" s="94" customFormat="1" ht="15.75" thickBot="1" x14ac:dyDescent="0.3">
      <c r="A516" s="104"/>
      <c r="B516" s="99" t="s">
        <v>24</v>
      </c>
      <c r="C516" s="100">
        <v>1</v>
      </c>
      <c r="D516" s="100">
        <f>2*2</f>
        <v>4</v>
      </c>
      <c r="E516" s="100">
        <v>12</v>
      </c>
      <c r="F516" s="101">
        <f>1.25+0.15+0.05</f>
        <v>1.45</v>
      </c>
      <c r="G516" s="95" t="str">
        <f t="shared" si="116"/>
        <v>-</v>
      </c>
      <c r="H516" s="96" t="str">
        <f t="shared" si="117"/>
        <v>-</v>
      </c>
      <c r="I516" s="96" t="str">
        <f t="shared" si="118"/>
        <v>-</v>
      </c>
      <c r="J516" s="96">
        <f t="shared" si="119"/>
        <v>5.8</v>
      </c>
      <c r="K516" s="96" t="str">
        <f t="shared" si="120"/>
        <v>-</v>
      </c>
      <c r="L516" s="96" t="str">
        <f t="shared" si="121"/>
        <v>-</v>
      </c>
      <c r="M516" s="97" t="str">
        <f t="shared" si="122"/>
        <v>-</v>
      </c>
    </row>
    <row r="517" spans="1:14" s="94" customFormat="1" ht="16.5" thickTop="1" x14ac:dyDescent="0.25">
      <c r="A517" s="232" t="s">
        <v>25</v>
      </c>
      <c r="B517" s="233"/>
      <c r="C517" s="233"/>
      <c r="D517" s="233"/>
      <c r="E517" s="233"/>
      <c r="F517" s="234"/>
      <c r="G517" s="105">
        <f t="shared" ref="G517:M517" si="123">SUM(G502:G516)</f>
        <v>0</v>
      </c>
      <c r="H517" s="105">
        <f t="shared" si="123"/>
        <v>0</v>
      </c>
      <c r="I517" s="105">
        <f t="shared" si="123"/>
        <v>60.25</v>
      </c>
      <c r="J517" s="105">
        <f t="shared" si="123"/>
        <v>126.4</v>
      </c>
      <c r="K517" s="105">
        <f t="shared" si="123"/>
        <v>106.74000000000001</v>
      </c>
      <c r="L517" s="105">
        <f t="shared" si="123"/>
        <v>0</v>
      </c>
      <c r="M517" s="106">
        <f t="shared" si="123"/>
        <v>0</v>
      </c>
    </row>
    <row r="518" spans="1:14" s="94" customFormat="1" ht="15.75" x14ac:dyDescent="0.25">
      <c r="A518" s="226" t="s">
        <v>26</v>
      </c>
      <c r="B518" s="227"/>
      <c r="C518" s="227"/>
      <c r="D518" s="227"/>
      <c r="E518" s="227"/>
      <c r="F518" s="228"/>
      <c r="G518" s="107">
        <v>0.222</v>
      </c>
      <c r="H518" s="108">
        <v>0.39500000000000002</v>
      </c>
      <c r="I518" s="108">
        <v>0.61699999999999999</v>
      </c>
      <c r="J518" s="108">
        <v>0.88800000000000001</v>
      </c>
      <c r="K518" s="108">
        <v>1.208</v>
      </c>
      <c r="L518" s="109">
        <v>1.579</v>
      </c>
      <c r="M518" s="110">
        <v>2.4660000000000002</v>
      </c>
    </row>
    <row r="519" spans="1:14" s="94" customFormat="1" ht="16.5" thickBot="1" x14ac:dyDescent="0.3">
      <c r="A519" s="226" t="s">
        <v>27</v>
      </c>
      <c r="B519" s="227"/>
      <c r="C519" s="227"/>
      <c r="D519" s="227"/>
      <c r="E519" s="227"/>
      <c r="F519" s="228"/>
      <c r="G519" s="111">
        <f t="shared" ref="G519:M519" si="124">G517*G518</f>
        <v>0</v>
      </c>
      <c r="H519" s="112">
        <f t="shared" si="124"/>
        <v>0</v>
      </c>
      <c r="I519" s="112">
        <f t="shared" si="124"/>
        <v>37.174250000000001</v>
      </c>
      <c r="J519" s="112">
        <f t="shared" si="124"/>
        <v>112.2432</v>
      </c>
      <c r="K519" s="112">
        <f t="shared" si="124"/>
        <v>128.94192000000001</v>
      </c>
      <c r="L519" s="112">
        <f t="shared" si="124"/>
        <v>0</v>
      </c>
      <c r="M519" s="113">
        <f t="shared" si="124"/>
        <v>0</v>
      </c>
    </row>
    <row r="520" spans="1:14" s="94" customFormat="1" ht="20.25" thickTop="1" thickBot="1" x14ac:dyDescent="0.3">
      <c r="A520" s="229" t="s">
        <v>28</v>
      </c>
      <c r="B520" s="230"/>
      <c r="C520" s="230"/>
      <c r="D520" s="230"/>
      <c r="E520" s="230"/>
      <c r="F520" s="231"/>
      <c r="G520" s="33"/>
      <c r="H520" s="34"/>
      <c r="I520" s="34"/>
      <c r="J520" s="34">
        <f>SUM(G519:M519)</f>
        <v>278.35937000000001</v>
      </c>
      <c r="K520" s="34"/>
      <c r="L520" s="34"/>
      <c r="M520" s="35"/>
    </row>
    <row r="521" spans="1:14" s="8" customFormat="1" ht="15.75" thickTop="1" x14ac:dyDescent="0.25">
      <c r="A521" s="1" t="s">
        <v>55</v>
      </c>
      <c r="B521" s="2"/>
      <c r="C521" s="3"/>
      <c r="D521" s="3"/>
      <c r="E521" s="3"/>
      <c r="F521" s="4"/>
      <c r="G521" s="5"/>
      <c r="H521" s="2"/>
      <c r="I521" s="2"/>
      <c r="J521" s="2"/>
      <c r="K521" s="2"/>
      <c r="L521" s="6"/>
      <c r="M521" s="7"/>
    </row>
    <row r="522" spans="1:14" s="94" customFormat="1" x14ac:dyDescent="0.25">
      <c r="A522" s="9" t="s">
        <v>0</v>
      </c>
      <c r="B522" s="87"/>
      <c r="C522" s="88"/>
      <c r="D522" s="88"/>
      <c r="E522" s="88"/>
      <c r="F522" s="89"/>
      <c r="G522" s="90"/>
      <c r="H522" s="91"/>
      <c r="I522" s="91"/>
      <c r="J522" s="91"/>
      <c r="K522" s="91"/>
      <c r="L522" s="92"/>
      <c r="M522" s="93"/>
    </row>
    <row r="523" spans="1:14" s="94" customFormat="1" x14ac:dyDescent="0.25">
      <c r="A523" s="72" t="s">
        <v>78</v>
      </c>
      <c r="B523" s="87"/>
      <c r="C523" s="88"/>
      <c r="D523" s="88"/>
      <c r="E523" s="88"/>
      <c r="F523" s="89"/>
      <c r="G523" s="95"/>
      <c r="H523" s="96"/>
      <c r="I523" s="96"/>
      <c r="J523" s="96"/>
      <c r="K523" s="96"/>
      <c r="L523" s="96"/>
      <c r="M523" s="97"/>
    </row>
    <row r="524" spans="1:14" s="94" customFormat="1" ht="15.75" x14ac:dyDescent="0.25">
      <c r="A524" s="74" t="s">
        <v>21</v>
      </c>
      <c r="B524" s="87"/>
      <c r="C524" s="88"/>
      <c r="D524" s="88"/>
      <c r="E524" s="88"/>
      <c r="F524" s="89"/>
      <c r="G524" s="95" t="str">
        <f t="shared" ref="G524:G531" si="125">IF(E524=6,C524*D524*F524,"-")</f>
        <v>-</v>
      </c>
      <c r="H524" s="96" t="str">
        <f t="shared" ref="H524:H531" si="126">IF(E524=8,C524*D524*F524,"-")</f>
        <v>-</v>
      </c>
      <c r="I524" s="96" t="str">
        <f t="shared" ref="I524:I531" si="127">IF(E524=10,C524*D524*F524,"-")</f>
        <v>-</v>
      </c>
      <c r="J524" s="96" t="str">
        <f t="shared" ref="J524:J531" si="128">IF(E524=12,C524*D524*F524,"-")</f>
        <v>-</v>
      </c>
      <c r="K524" s="96" t="str">
        <f t="shared" ref="K524:K531" si="129">IF(E524=14,C524*D524*F524,"-")</f>
        <v>-</v>
      </c>
      <c r="L524" s="96" t="str">
        <f t="shared" ref="L524:L531" si="130">IF(E524=16,C524*D524*F524,"-")</f>
        <v>-</v>
      </c>
      <c r="M524" s="97" t="str">
        <f t="shared" ref="M524:M531" si="131">IF(E524=20,C524*D524*F524,"-")</f>
        <v>-</v>
      </c>
      <c r="N524" s="94">
        <v>17.7</v>
      </c>
    </row>
    <row r="525" spans="1:14" s="94" customFormat="1" x14ac:dyDescent="0.25">
      <c r="A525" s="98" t="s">
        <v>22</v>
      </c>
      <c r="B525" s="99" t="s">
        <v>35</v>
      </c>
      <c r="C525" s="100">
        <v>1</v>
      </c>
      <c r="D525" s="100">
        <v>89</v>
      </c>
      <c r="E525" s="100">
        <v>10</v>
      </c>
      <c r="F525" s="101">
        <f>0.65+0.6+0.35+0.15</f>
        <v>1.75</v>
      </c>
      <c r="G525" s="95" t="str">
        <f t="shared" si="125"/>
        <v>-</v>
      </c>
      <c r="H525" s="96" t="str">
        <f t="shared" si="126"/>
        <v>-</v>
      </c>
      <c r="I525" s="96">
        <f t="shared" si="127"/>
        <v>155.75</v>
      </c>
      <c r="J525" s="96" t="str">
        <f t="shared" si="128"/>
        <v>-</v>
      </c>
      <c r="K525" s="96" t="str">
        <f t="shared" si="129"/>
        <v>-</v>
      </c>
      <c r="L525" s="96" t="str">
        <f t="shared" si="130"/>
        <v>-</v>
      </c>
      <c r="M525" s="97" t="str">
        <f t="shared" si="131"/>
        <v>-</v>
      </c>
      <c r="N525" s="94">
        <f>N524/0.2</f>
        <v>88.499999999999986</v>
      </c>
    </row>
    <row r="526" spans="1:14" s="94" customFormat="1" x14ac:dyDescent="0.25">
      <c r="A526" s="98"/>
      <c r="B526" s="99" t="s">
        <v>79</v>
      </c>
      <c r="C526" s="100">
        <v>1</v>
      </c>
      <c r="D526" s="100">
        <v>4</v>
      </c>
      <c r="E526" s="100">
        <v>8</v>
      </c>
      <c r="F526" s="12">
        <f>((75*E526/1000)+17.7)</f>
        <v>18.3</v>
      </c>
      <c r="G526" s="95" t="str">
        <f t="shared" si="125"/>
        <v>-</v>
      </c>
      <c r="H526" s="96">
        <f t="shared" si="126"/>
        <v>73.2</v>
      </c>
      <c r="I526" s="96" t="str">
        <f t="shared" si="127"/>
        <v>-</v>
      </c>
      <c r="J526" s="96" t="str">
        <f t="shared" si="128"/>
        <v>-</v>
      </c>
      <c r="K526" s="96" t="str">
        <f t="shared" si="129"/>
        <v>-</v>
      </c>
      <c r="L526" s="96" t="str">
        <f t="shared" si="130"/>
        <v>-</v>
      </c>
      <c r="M526" s="97" t="str">
        <f t="shared" si="131"/>
        <v>-</v>
      </c>
      <c r="N526" s="102"/>
    </row>
    <row r="527" spans="1:14" s="94" customFormat="1" x14ac:dyDescent="0.25">
      <c r="A527" s="98"/>
      <c r="B527" s="99" t="s">
        <v>80</v>
      </c>
      <c r="C527" s="100">
        <v>1</v>
      </c>
      <c r="D527" s="100">
        <f>4+3</f>
        <v>7</v>
      </c>
      <c r="E527" s="100">
        <v>8</v>
      </c>
      <c r="F527" s="12">
        <f>((75*E527/1000)+17.7)</f>
        <v>18.3</v>
      </c>
      <c r="G527" s="95" t="str">
        <f t="shared" si="125"/>
        <v>-</v>
      </c>
      <c r="H527" s="96">
        <f t="shared" si="126"/>
        <v>128.1</v>
      </c>
      <c r="I527" s="96" t="str">
        <f t="shared" si="127"/>
        <v>-</v>
      </c>
      <c r="J527" s="96" t="str">
        <f t="shared" si="128"/>
        <v>-</v>
      </c>
      <c r="K527" s="96" t="str">
        <f t="shared" si="129"/>
        <v>-</v>
      </c>
      <c r="L527" s="96" t="str">
        <f t="shared" si="130"/>
        <v>-</v>
      </c>
      <c r="M527" s="97" t="str">
        <f t="shared" si="131"/>
        <v>-</v>
      </c>
    </row>
    <row r="528" spans="1:14" s="94" customFormat="1" x14ac:dyDescent="0.25">
      <c r="A528" s="98"/>
      <c r="B528" s="99" t="s">
        <v>81</v>
      </c>
      <c r="C528" s="100">
        <v>1</v>
      </c>
      <c r="D528" s="100">
        <f>+D525</f>
        <v>89</v>
      </c>
      <c r="E528" s="100">
        <v>6</v>
      </c>
      <c r="F528" s="12">
        <f>((22*E528/1000)+(0.35))</f>
        <v>0.48199999999999998</v>
      </c>
      <c r="G528" s="95">
        <f t="shared" si="125"/>
        <v>42.897999999999996</v>
      </c>
      <c r="H528" s="96" t="str">
        <f t="shared" si="126"/>
        <v>-</v>
      </c>
      <c r="I528" s="96" t="str">
        <f t="shared" si="127"/>
        <v>-</v>
      </c>
      <c r="J528" s="96" t="str">
        <f t="shared" si="128"/>
        <v>-</v>
      </c>
      <c r="K528" s="96" t="str">
        <f t="shared" si="129"/>
        <v>-</v>
      </c>
      <c r="L528" s="96" t="str">
        <f t="shared" si="130"/>
        <v>-</v>
      </c>
      <c r="M528" s="97" t="str">
        <f t="shared" si="131"/>
        <v>-</v>
      </c>
    </row>
    <row r="529" spans="1:14" s="94" customFormat="1" x14ac:dyDescent="0.25">
      <c r="A529" s="98"/>
      <c r="B529" s="99" t="s">
        <v>81</v>
      </c>
      <c r="C529" s="100">
        <v>1</v>
      </c>
      <c r="D529" s="100">
        <f>+D528</f>
        <v>89</v>
      </c>
      <c r="E529" s="100">
        <v>6</v>
      </c>
      <c r="F529" s="12">
        <f>((22*E529/1000)+(0.45))</f>
        <v>0.58200000000000007</v>
      </c>
      <c r="G529" s="95">
        <f t="shared" si="125"/>
        <v>51.798000000000009</v>
      </c>
      <c r="H529" s="96" t="str">
        <f t="shared" si="126"/>
        <v>-</v>
      </c>
      <c r="I529" s="96" t="str">
        <f t="shared" si="127"/>
        <v>-</v>
      </c>
      <c r="J529" s="96" t="str">
        <f t="shared" si="128"/>
        <v>-</v>
      </c>
      <c r="K529" s="96" t="str">
        <f t="shared" si="129"/>
        <v>-</v>
      </c>
      <c r="L529" s="96" t="str">
        <f t="shared" si="130"/>
        <v>-</v>
      </c>
      <c r="M529" s="97" t="str">
        <f t="shared" si="131"/>
        <v>-</v>
      </c>
    </row>
    <row r="530" spans="1:14" s="94" customFormat="1" x14ac:dyDescent="0.25">
      <c r="A530" s="98"/>
      <c r="B530" s="99" t="s">
        <v>81</v>
      </c>
      <c r="C530" s="100">
        <v>1</v>
      </c>
      <c r="D530" s="100">
        <f>+D529</f>
        <v>89</v>
      </c>
      <c r="E530" s="100">
        <v>6</v>
      </c>
      <c r="F530" s="12">
        <f>((22*E530/1000)+(0.55))</f>
        <v>0.68200000000000005</v>
      </c>
      <c r="G530" s="95">
        <f t="shared" si="125"/>
        <v>60.698000000000008</v>
      </c>
      <c r="H530" s="96" t="str">
        <f t="shared" si="126"/>
        <v>-</v>
      </c>
      <c r="I530" s="96" t="str">
        <f t="shared" si="127"/>
        <v>-</v>
      </c>
      <c r="J530" s="96" t="str">
        <f t="shared" si="128"/>
        <v>-</v>
      </c>
      <c r="K530" s="96" t="str">
        <f t="shared" si="129"/>
        <v>-</v>
      </c>
      <c r="L530" s="96" t="str">
        <f t="shared" si="130"/>
        <v>-</v>
      </c>
      <c r="M530" s="97" t="str">
        <f t="shared" si="131"/>
        <v>-</v>
      </c>
    </row>
    <row r="531" spans="1:14" s="94" customFormat="1" x14ac:dyDescent="0.25">
      <c r="A531" s="98" t="s">
        <v>82</v>
      </c>
      <c r="B531" s="99" t="s">
        <v>35</v>
      </c>
      <c r="C531" s="100">
        <v>1</v>
      </c>
      <c r="D531" s="100">
        <v>85</v>
      </c>
      <c r="E531" s="100">
        <v>10</v>
      </c>
      <c r="F531" s="101">
        <f>0.65+0.6+0.35+0.15</f>
        <v>1.75</v>
      </c>
      <c r="G531" s="95" t="str">
        <f t="shared" si="125"/>
        <v>-</v>
      </c>
      <c r="H531" s="96" t="str">
        <f t="shared" si="126"/>
        <v>-</v>
      </c>
      <c r="I531" s="96">
        <f t="shared" si="127"/>
        <v>148.75</v>
      </c>
      <c r="J531" s="96" t="str">
        <f t="shared" si="128"/>
        <v>-</v>
      </c>
      <c r="K531" s="96" t="str">
        <f t="shared" si="129"/>
        <v>-</v>
      </c>
      <c r="L531" s="96" t="str">
        <f t="shared" si="130"/>
        <v>-</v>
      </c>
      <c r="M531" s="97" t="str">
        <f t="shared" si="131"/>
        <v>-</v>
      </c>
      <c r="N531" s="94">
        <v>17</v>
      </c>
    </row>
    <row r="532" spans="1:14" s="94" customFormat="1" x14ac:dyDescent="0.25">
      <c r="A532" s="98"/>
      <c r="B532" s="99" t="s">
        <v>79</v>
      </c>
      <c r="C532" s="100">
        <v>1</v>
      </c>
      <c r="D532" s="100">
        <v>4</v>
      </c>
      <c r="E532" s="100">
        <v>8</v>
      </c>
      <c r="F532" s="12">
        <f>((75*E532/1000)+17)</f>
        <v>17.600000000000001</v>
      </c>
      <c r="G532" s="95"/>
      <c r="H532" s="96"/>
      <c r="I532" s="96"/>
      <c r="J532" s="96"/>
      <c r="K532" s="96"/>
      <c r="L532" s="96"/>
      <c r="M532" s="97"/>
      <c r="N532" s="94">
        <f>N531/0.2</f>
        <v>85</v>
      </c>
    </row>
    <row r="533" spans="1:14" s="94" customFormat="1" x14ac:dyDescent="0.25">
      <c r="A533" s="98"/>
      <c r="B533" s="99" t="s">
        <v>80</v>
      </c>
      <c r="C533" s="100">
        <v>1</v>
      </c>
      <c r="D533" s="100">
        <f>4+3</f>
        <v>7</v>
      </c>
      <c r="E533" s="100">
        <v>8</v>
      </c>
      <c r="F533" s="12">
        <f>((75*E533/1000)+17)</f>
        <v>17.600000000000001</v>
      </c>
      <c r="G533" s="95" t="str">
        <f t="shared" ref="G533:G543" si="132">IF(E533=6,C533*D533*F533,"-")</f>
        <v>-</v>
      </c>
      <c r="H533" s="96">
        <f t="shared" ref="H533:H543" si="133">IF(E533=8,C533*D533*F533,"-")</f>
        <v>123.20000000000002</v>
      </c>
      <c r="I533" s="96" t="str">
        <f t="shared" ref="I533:I543" si="134">IF(E533=10,C533*D533*F533,"-")</f>
        <v>-</v>
      </c>
      <c r="J533" s="96" t="str">
        <f t="shared" ref="J533:J543" si="135">IF(E533=12,C533*D533*F533,"-")</f>
        <v>-</v>
      </c>
      <c r="K533" s="96" t="str">
        <f t="shared" ref="K533:K543" si="136">IF(E533=14,C533*D533*F533,"-")</f>
        <v>-</v>
      </c>
      <c r="L533" s="96" t="str">
        <f t="shared" ref="L533:L543" si="137">IF(E533=16,C533*D533*F533,"-")</f>
        <v>-</v>
      </c>
      <c r="M533" s="97" t="str">
        <f t="shared" ref="M533:M543" si="138">IF(E533=20,C533*D533*F533,"-")</f>
        <v>-</v>
      </c>
    </row>
    <row r="534" spans="1:14" s="94" customFormat="1" x14ac:dyDescent="0.25">
      <c r="A534" s="98"/>
      <c r="B534" s="99" t="s">
        <v>81</v>
      </c>
      <c r="C534" s="100">
        <v>1</v>
      </c>
      <c r="D534" s="100">
        <f>+D531</f>
        <v>85</v>
      </c>
      <c r="E534" s="100">
        <v>6</v>
      </c>
      <c r="F534" s="12">
        <f>((22*E534/1000)+(0.35))</f>
        <v>0.48199999999999998</v>
      </c>
      <c r="G534" s="95">
        <f t="shared" si="132"/>
        <v>40.97</v>
      </c>
      <c r="H534" s="96" t="str">
        <f t="shared" si="133"/>
        <v>-</v>
      </c>
      <c r="I534" s="96" t="str">
        <f t="shared" si="134"/>
        <v>-</v>
      </c>
      <c r="J534" s="96" t="str">
        <f t="shared" si="135"/>
        <v>-</v>
      </c>
      <c r="K534" s="96" t="str">
        <f t="shared" si="136"/>
        <v>-</v>
      </c>
      <c r="L534" s="96" t="str">
        <f t="shared" si="137"/>
        <v>-</v>
      </c>
      <c r="M534" s="97" t="str">
        <f t="shared" si="138"/>
        <v>-</v>
      </c>
    </row>
    <row r="535" spans="1:14" s="94" customFormat="1" x14ac:dyDescent="0.25">
      <c r="A535" s="98"/>
      <c r="B535" s="99" t="s">
        <v>81</v>
      </c>
      <c r="C535" s="100">
        <v>1</v>
      </c>
      <c r="D535" s="100">
        <f>+D534</f>
        <v>85</v>
      </c>
      <c r="E535" s="100">
        <v>6</v>
      </c>
      <c r="F535" s="12">
        <f>((22*E535/1000)+(0.45))</f>
        <v>0.58200000000000007</v>
      </c>
      <c r="G535" s="95">
        <f t="shared" si="132"/>
        <v>49.470000000000006</v>
      </c>
      <c r="H535" s="96" t="str">
        <f t="shared" si="133"/>
        <v>-</v>
      </c>
      <c r="I535" s="96" t="str">
        <f t="shared" si="134"/>
        <v>-</v>
      </c>
      <c r="J535" s="96" t="str">
        <f t="shared" si="135"/>
        <v>-</v>
      </c>
      <c r="K535" s="96" t="str">
        <f t="shared" si="136"/>
        <v>-</v>
      </c>
      <c r="L535" s="96" t="str">
        <f t="shared" si="137"/>
        <v>-</v>
      </c>
      <c r="M535" s="97" t="str">
        <f t="shared" si="138"/>
        <v>-</v>
      </c>
    </row>
    <row r="536" spans="1:14" s="94" customFormat="1" x14ac:dyDescent="0.25">
      <c r="A536" s="98"/>
      <c r="B536" s="99" t="s">
        <v>81</v>
      </c>
      <c r="C536" s="100">
        <v>1</v>
      </c>
      <c r="D536" s="100">
        <f>+D535</f>
        <v>85</v>
      </c>
      <c r="E536" s="100">
        <v>6</v>
      </c>
      <c r="F536" s="12">
        <f>((22*E536/1000)+(0.55))</f>
        <v>0.68200000000000005</v>
      </c>
      <c r="G536" s="95">
        <f t="shared" si="132"/>
        <v>57.970000000000006</v>
      </c>
      <c r="H536" s="96" t="str">
        <f t="shared" si="133"/>
        <v>-</v>
      </c>
      <c r="I536" s="96" t="str">
        <f t="shared" si="134"/>
        <v>-</v>
      </c>
      <c r="J536" s="96" t="str">
        <f t="shared" si="135"/>
        <v>-</v>
      </c>
      <c r="K536" s="96" t="str">
        <f t="shared" si="136"/>
        <v>-</v>
      </c>
      <c r="L536" s="96" t="str">
        <f t="shared" si="137"/>
        <v>-</v>
      </c>
      <c r="M536" s="97" t="str">
        <f t="shared" si="138"/>
        <v>-</v>
      </c>
    </row>
    <row r="537" spans="1:14" s="94" customFormat="1" x14ac:dyDescent="0.25">
      <c r="A537" s="98" t="s">
        <v>83</v>
      </c>
      <c r="B537" s="99" t="s">
        <v>35</v>
      </c>
      <c r="C537" s="100">
        <v>2</v>
      </c>
      <c r="D537" s="100">
        <v>62</v>
      </c>
      <c r="E537" s="100">
        <v>10</v>
      </c>
      <c r="F537" s="101">
        <f>0.65+0.6+0.35+0.15</f>
        <v>1.75</v>
      </c>
      <c r="G537" s="95" t="str">
        <f t="shared" si="132"/>
        <v>-</v>
      </c>
      <c r="H537" s="96" t="str">
        <f t="shared" si="133"/>
        <v>-</v>
      </c>
      <c r="I537" s="96">
        <f t="shared" si="134"/>
        <v>217</v>
      </c>
      <c r="J537" s="96" t="str">
        <f t="shared" si="135"/>
        <v>-</v>
      </c>
      <c r="K537" s="96" t="str">
        <f t="shared" si="136"/>
        <v>-</v>
      </c>
      <c r="L537" s="96" t="str">
        <f t="shared" si="137"/>
        <v>-</v>
      </c>
      <c r="M537" s="97" t="str">
        <f t="shared" si="138"/>
        <v>-</v>
      </c>
      <c r="N537" s="94">
        <v>12.35</v>
      </c>
    </row>
    <row r="538" spans="1:14" s="94" customFormat="1" x14ac:dyDescent="0.25">
      <c r="A538" s="98"/>
      <c r="B538" s="99" t="s">
        <v>79</v>
      </c>
      <c r="C538" s="100">
        <v>2</v>
      </c>
      <c r="D538" s="100">
        <v>4</v>
      </c>
      <c r="E538" s="100">
        <v>8</v>
      </c>
      <c r="F538" s="12">
        <f>((75*E538/1000)+12.35)</f>
        <v>12.95</v>
      </c>
      <c r="G538" s="95" t="str">
        <f t="shared" si="132"/>
        <v>-</v>
      </c>
      <c r="H538" s="96">
        <f t="shared" si="133"/>
        <v>103.6</v>
      </c>
      <c r="I538" s="96" t="str">
        <f t="shared" si="134"/>
        <v>-</v>
      </c>
      <c r="J538" s="96" t="str">
        <f t="shared" si="135"/>
        <v>-</v>
      </c>
      <c r="K538" s="96" t="str">
        <f t="shared" si="136"/>
        <v>-</v>
      </c>
      <c r="L538" s="96" t="str">
        <f t="shared" si="137"/>
        <v>-</v>
      </c>
      <c r="M538" s="97" t="str">
        <f t="shared" si="138"/>
        <v>-</v>
      </c>
      <c r="N538" s="102">
        <f>N537/0.2</f>
        <v>61.749999999999993</v>
      </c>
    </row>
    <row r="539" spans="1:14" s="94" customFormat="1" x14ac:dyDescent="0.25">
      <c r="A539" s="98"/>
      <c r="B539" s="99" t="s">
        <v>80</v>
      </c>
      <c r="C539" s="100">
        <v>2</v>
      </c>
      <c r="D539" s="100">
        <f>4+3</f>
        <v>7</v>
      </c>
      <c r="E539" s="100">
        <v>8</v>
      </c>
      <c r="F539" s="12">
        <f>((75*E539/1000)+12.35)</f>
        <v>12.95</v>
      </c>
      <c r="G539" s="95" t="str">
        <f t="shared" si="132"/>
        <v>-</v>
      </c>
      <c r="H539" s="96">
        <f t="shared" si="133"/>
        <v>181.29999999999998</v>
      </c>
      <c r="I539" s="96" t="str">
        <f t="shared" si="134"/>
        <v>-</v>
      </c>
      <c r="J539" s="96" t="str">
        <f t="shared" si="135"/>
        <v>-</v>
      </c>
      <c r="K539" s="96" t="str">
        <f t="shared" si="136"/>
        <v>-</v>
      </c>
      <c r="L539" s="96" t="str">
        <f t="shared" si="137"/>
        <v>-</v>
      </c>
      <c r="M539" s="97" t="str">
        <f t="shared" si="138"/>
        <v>-</v>
      </c>
    </row>
    <row r="540" spans="1:14" s="94" customFormat="1" x14ac:dyDescent="0.25">
      <c r="A540" s="98"/>
      <c r="B540" s="99" t="s">
        <v>81</v>
      </c>
      <c r="C540" s="100">
        <v>2</v>
      </c>
      <c r="D540" s="100">
        <f>+D537</f>
        <v>62</v>
      </c>
      <c r="E540" s="100">
        <v>6</v>
      </c>
      <c r="F540" s="12">
        <f>((22*E540/1000)+(0.35))</f>
        <v>0.48199999999999998</v>
      </c>
      <c r="G540" s="95">
        <f t="shared" si="132"/>
        <v>59.768000000000001</v>
      </c>
      <c r="H540" s="96" t="str">
        <f t="shared" si="133"/>
        <v>-</v>
      </c>
      <c r="I540" s="96" t="str">
        <f t="shared" si="134"/>
        <v>-</v>
      </c>
      <c r="J540" s="96" t="str">
        <f t="shared" si="135"/>
        <v>-</v>
      </c>
      <c r="K540" s="96" t="str">
        <f t="shared" si="136"/>
        <v>-</v>
      </c>
      <c r="L540" s="96" t="str">
        <f t="shared" si="137"/>
        <v>-</v>
      </c>
      <c r="M540" s="97" t="str">
        <f t="shared" si="138"/>
        <v>-</v>
      </c>
    </row>
    <row r="541" spans="1:14" s="94" customFormat="1" x14ac:dyDescent="0.25">
      <c r="A541" s="98"/>
      <c r="B541" s="99" t="s">
        <v>81</v>
      </c>
      <c r="C541" s="100">
        <v>2</v>
      </c>
      <c r="D541" s="100">
        <f>+D540</f>
        <v>62</v>
      </c>
      <c r="E541" s="100">
        <v>6</v>
      </c>
      <c r="F541" s="12">
        <f>((22*E541/1000)+(0.45))</f>
        <v>0.58200000000000007</v>
      </c>
      <c r="G541" s="95">
        <f t="shared" si="132"/>
        <v>72.168000000000006</v>
      </c>
      <c r="H541" s="96" t="str">
        <f t="shared" si="133"/>
        <v>-</v>
      </c>
      <c r="I541" s="96" t="str">
        <f t="shared" si="134"/>
        <v>-</v>
      </c>
      <c r="J541" s="96" t="str">
        <f t="shared" si="135"/>
        <v>-</v>
      </c>
      <c r="K541" s="96" t="str">
        <f t="shared" si="136"/>
        <v>-</v>
      </c>
      <c r="L541" s="96" t="str">
        <f t="shared" si="137"/>
        <v>-</v>
      </c>
      <c r="M541" s="97" t="str">
        <f t="shared" si="138"/>
        <v>-</v>
      </c>
    </row>
    <row r="542" spans="1:14" s="94" customFormat="1" x14ac:dyDescent="0.25">
      <c r="A542" s="98"/>
      <c r="B542" s="99" t="s">
        <v>81</v>
      </c>
      <c r="C542" s="100">
        <v>2</v>
      </c>
      <c r="D542" s="100">
        <f>+D541</f>
        <v>62</v>
      </c>
      <c r="E542" s="100">
        <v>6</v>
      </c>
      <c r="F542" s="12">
        <f>((22*E542/1000)+(0.55))</f>
        <v>0.68200000000000005</v>
      </c>
      <c r="G542" s="95">
        <f t="shared" si="132"/>
        <v>84.568000000000012</v>
      </c>
      <c r="H542" s="96" t="str">
        <f t="shared" si="133"/>
        <v>-</v>
      </c>
      <c r="I542" s="96" t="str">
        <f t="shared" si="134"/>
        <v>-</v>
      </c>
      <c r="J542" s="96" t="str">
        <f t="shared" si="135"/>
        <v>-</v>
      </c>
      <c r="K542" s="96" t="str">
        <f t="shared" si="136"/>
        <v>-</v>
      </c>
      <c r="L542" s="96" t="str">
        <f t="shared" si="137"/>
        <v>-</v>
      </c>
      <c r="M542" s="97" t="str">
        <f t="shared" si="138"/>
        <v>-</v>
      </c>
    </row>
    <row r="543" spans="1:14" s="94" customFormat="1" ht="15.75" thickBot="1" x14ac:dyDescent="0.3">
      <c r="A543" s="114"/>
      <c r="B543" s="91"/>
      <c r="C543" s="88"/>
      <c r="D543" s="88"/>
      <c r="E543" s="88"/>
      <c r="F543" s="89"/>
      <c r="G543" s="95" t="str">
        <f t="shared" si="132"/>
        <v>-</v>
      </c>
      <c r="H543" s="96" t="str">
        <f t="shared" si="133"/>
        <v>-</v>
      </c>
      <c r="I543" s="96" t="str">
        <f t="shared" si="134"/>
        <v>-</v>
      </c>
      <c r="J543" s="96" t="str">
        <f t="shared" si="135"/>
        <v>-</v>
      </c>
      <c r="K543" s="96" t="str">
        <f t="shared" si="136"/>
        <v>-</v>
      </c>
      <c r="L543" s="96" t="str">
        <f t="shared" si="137"/>
        <v>-</v>
      </c>
      <c r="M543" s="97" t="str">
        <f t="shared" si="138"/>
        <v>-</v>
      </c>
    </row>
    <row r="544" spans="1:14" s="94" customFormat="1" ht="16.5" thickTop="1" x14ac:dyDescent="0.25">
      <c r="A544" s="232" t="s">
        <v>25</v>
      </c>
      <c r="B544" s="233"/>
      <c r="C544" s="233"/>
      <c r="D544" s="233"/>
      <c r="E544" s="233"/>
      <c r="F544" s="234"/>
      <c r="G544" s="105">
        <f t="shared" ref="G544:M544" si="139">SUM(G522:G543)</f>
        <v>520.30799999999999</v>
      </c>
      <c r="H544" s="105">
        <f t="shared" si="139"/>
        <v>609.4</v>
      </c>
      <c r="I544" s="105">
        <f t="shared" si="139"/>
        <v>521.5</v>
      </c>
      <c r="J544" s="105">
        <f t="shared" si="139"/>
        <v>0</v>
      </c>
      <c r="K544" s="105">
        <f t="shared" si="139"/>
        <v>0</v>
      </c>
      <c r="L544" s="105">
        <f t="shared" si="139"/>
        <v>0</v>
      </c>
      <c r="M544" s="106">
        <f t="shared" si="139"/>
        <v>0</v>
      </c>
    </row>
    <row r="545" spans="1:13" s="94" customFormat="1" ht="15.75" x14ac:dyDescent="0.25">
      <c r="A545" s="226" t="s">
        <v>26</v>
      </c>
      <c r="B545" s="227"/>
      <c r="C545" s="227"/>
      <c r="D545" s="227"/>
      <c r="E545" s="227"/>
      <c r="F545" s="228"/>
      <c r="G545" s="107">
        <v>0.222</v>
      </c>
      <c r="H545" s="108">
        <v>0.39500000000000002</v>
      </c>
      <c r="I545" s="108">
        <v>0.61699999999999999</v>
      </c>
      <c r="J545" s="108">
        <v>0.88800000000000001</v>
      </c>
      <c r="K545" s="108">
        <v>1.208</v>
      </c>
      <c r="L545" s="109">
        <v>1.579</v>
      </c>
      <c r="M545" s="110">
        <v>2.4660000000000002</v>
      </c>
    </row>
    <row r="546" spans="1:13" s="94" customFormat="1" ht="16.5" thickBot="1" x14ac:dyDescent="0.3">
      <c r="A546" s="226" t="s">
        <v>27</v>
      </c>
      <c r="B546" s="227"/>
      <c r="C546" s="227"/>
      <c r="D546" s="227"/>
      <c r="E546" s="227"/>
      <c r="F546" s="228"/>
      <c r="G546" s="111">
        <f t="shared" ref="G546:M546" si="140">G544*G545</f>
        <v>115.508376</v>
      </c>
      <c r="H546" s="112">
        <f t="shared" si="140"/>
        <v>240.71299999999999</v>
      </c>
      <c r="I546" s="112">
        <f t="shared" si="140"/>
        <v>321.76549999999997</v>
      </c>
      <c r="J546" s="112">
        <f t="shared" si="140"/>
        <v>0</v>
      </c>
      <c r="K546" s="112">
        <f t="shared" si="140"/>
        <v>0</v>
      </c>
      <c r="L546" s="112">
        <f t="shared" si="140"/>
        <v>0</v>
      </c>
      <c r="M546" s="113">
        <f t="shared" si="140"/>
        <v>0</v>
      </c>
    </row>
    <row r="547" spans="1:13" s="94" customFormat="1" ht="20.25" thickTop="1" thickBot="1" x14ac:dyDescent="0.3">
      <c r="A547" s="229" t="s">
        <v>28</v>
      </c>
      <c r="B547" s="230"/>
      <c r="C547" s="230"/>
      <c r="D547" s="230"/>
      <c r="E547" s="230"/>
      <c r="F547" s="231"/>
      <c r="G547" s="33"/>
      <c r="H547" s="34"/>
      <c r="I547" s="34"/>
      <c r="J547" s="34">
        <f>SUM(G546:M546)</f>
        <v>677.98687599999994</v>
      </c>
      <c r="K547" s="34"/>
      <c r="L547" s="34"/>
      <c r="M547" s="35"/>
    </row>
    <row r="548" spans="1:13" s="115" customFormat="1" ht="15.75" thickTop="1" x14ac:dyDescent="0.25"/>
    <row r="549" spans="1:13" s="115" customFormat="1" x14ac:dyDescent="0.25"/>
    <row r="550" spans="1:13" s="115" customFormat="1" x14ac:dyDescent="0.25"/>
  </sheetData>
  <mergeCells count="44">
    <mergeCell ref="A546:F546"/>
    <mergeCell ref="A547:F547"/>
    <mergeCell ref="A517:F517"/>
    <mergeCell ref="A518:F518"/>
    <mergeCell ref="A519:F519"/>
    <mergeCell ref="A520:F520"/>
    <mergeCell ref="A544:F544"/>
    <mergeCell ref="A545:F545"/>
    <mergeCell ref="A500:F500"/>
    <mergeCell ref="A456:F456"/>
    <mergeCell ref="A457:F457"/>
    <mergeCell ref="A458:F458"/>
    <mergeCell ref="A459:F459"/>
    <mergeCell ref="A476:F476"/>
    <mergeCell ref="A477:F477"/>
    <mergeCell ref="A478:F478"/>
    <mergeCell ref="A479:F479"/>
    <mergeCell ref="A497:F497"/>
    <mergeCell ref="A498:F498"/>
    <mergeCell ref="A499:F499"/>
    <mergeCell ref="A311:F311"/>
    <mergeCell ref="A134:F134"/>
    <mergeCell ref="A135:F135"/>
    <mergeCell ref="A136:F136"/>
    <mergeCell ref="A137:F137"/>
    <mergeCell ref="A154:F154"/>
    <mergeCell ref="A155:F155"/>
    <mergeCell ref="A156:F156"/>
    <mergeCell ref="A157:F157"/>
    <mergeCell ref="A308:F308"/>
    <mergeCell ref="A309:F309"/>
    <mergeCell ref="A310:F310"/>
    <mergeCell ref="A96:F96"/>
    <mergeCell ref="A20:F20"/>
    <mergeCell ref="A21:F21"/>
    <mergeCell ref="A22:F22"/>
    <mergeCell ref="A23:F23"/>
    <mergeCell ref="A36:F36"/>
    <mergeCell ref="A37:F37"/>
    <mergeCell ref="A38:F38"/>
    <mergeCell ref="A39:F39"/>
    <mergeCell ref="A93:F93"/>
    <mergeCell ref="A94:F94"/>
    <mergeCell ref="A95:F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BPDE</vt:lpstr>
      <vt:lpstr>Feuil1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PC</cp:lastModifiedBy>
  <cp:lastPrinted>2024-02-19T09:26:51Z</cp:lastPrinted>
  <dcterms:created xsi:type="dcterms:W3CDTF">2019-05-28T13:36:25Z</dcterms:created>
  <dcterms:modified xsi:type="dcterms:W3CDTF">2026-08-12T08:25:11Z</dcterms:modified>
</cp:coreProperties>
</file>