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DAO 2026 VF\DCE 20-2026-MI bois de chauffage\"/>
    </mc:Choice>
  </mc:AlternateContent>
  <xr:revisionPtr revIDLastSave="0" documentId="13_ncr:1_{6E3D99F4-3748-4610-89D0-4F417953BA36}" xr6:coauthVersionLast="47" xr6:coauthVersionMax="47" xr10:uidLastSave="{00000000-0000-0000-0000-000000000000}"/>
  <bookViews>
    <workbookView xWindow="-120" yWindow="-120" windowWidth="29040" windowHeight="15720" firstSheet="5" activeTab="5" xr2:uid="{00000000-000D-0000-FFFF-FFFF00000000}"/>
  </bookViews>
  <sheets>
    <sheet name="1) Estimation RP7316" sheetId="5" state="hidden" r:id="rId1"/>
    <sheet name="2) Estimation RP7102" sheetId="3" state="hidden" r:id="rId2"/>
    <sheet name="ESTIMATION 1+2" sheetId="6" state="hidden" r:id="rId3"/>
    <sheet name="Feuil3" sheetId="7" state="hidden" r:id="rId4"/>
    <sheet name="LES SOLUTIONS" sheetId="2" state="hidden" r:id="rId5"/>
    <sheet name="ESTIMATION DE LANCEMENT" sheetId="8" r:id="rId6"/>
  </sheets>
  <definedNames>
    <definedName name="_Hlk161312541" localSheetId="0">'1) Estimation RP7316'!#REF!</definedName>
    <definedName name="_Hlk161312541" localSheetId="1">'2) Estimation RP7102'!$A$21</definedName>
    <definedName name="_xlnm.Print_Area" localSheetId="0">'1) Estimation RP7316'!$A$1:$G$25</definedName>
    <definedName name="_xlnm.Print_Area" localSheetId="1">'2) Estimation RP7102'!$A$1:$G$25</definedName>
    <definedName name="_xlnm.Print_Area" localSheetId="2">'ESTIMATION 1+2'!$A$1:$G$25</definedName>
    <definedName name="_xlnm.Print_Area" localSheetId="5">'ESTIMATION DE LANCEMENT'!$A$1:$F$29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8" l="1"/>
  <c r="F12" i="8" s="1"/>
  <c r="F13" i="8" s="1"/>
  <c r="E21" i="7" l="1"/>
  <c r="E19" i="7"/>
  <c r="E17" i="7"/>
  <c r="E15" i="7"/>
  <c r="E13" i="7"/>
  <c r="E11" i="7"/>
  <c r="A7" i="7"/>
  <c r="A9" i="7" s="1"/>
  <c r="A11" i="7" s="1"/>
  <c r="A13" i="7" s="1"/>
  <c r="A15" i="7" s="1"/>
  <c r="A17" i="7" s="1"/>
  <c r="A19" i="7" s="1"/>
  <c r="A21" i="7" s="1"/>
  <c r="F14" i="8" l="1"/>
  <c r="G7" i="6"/>
  <c r="G9" i="6"/>
  <c r="E21" i="6"/>
  <c r="G21" i="6" s="1"/>
  <c r="A21" i="5"/>
  <c r="E19" i="6"/>
  <c r="G19" i="6" s="1"/>
  <c r="E17" i="6"/>
  <c r="G17" i="6" s="1"/>
  <c r="E15" i="6"/>
  <c r="G15" i="6" s="1"/>
  <c r="E13" i="6"/>
  <c r="G13" i="6" s="1"/>
  <c r="E11" i="6"/>
  <c r="G11" i="6" s="1"/>
  <c r="A7" i="6"/>
  <c r="A9" i="6" s="1"/>
  <c r="A11" i="6" s="1"/>
  <c r="A13" i="6" s="1"/>
  <c r="A15" i="6" s="1"/>
  <c r="A17" i="6" s="1"/>
  <c r="A19" i="6" s="1"/>
  <c r="A21" i="6" s="1"/>
  <c r="G5" i="6"/>
  <c r="G19" i="5"/>
  <c r="G17" i="5"/>
  <c r="G15" i="5"/>
  <c r="G13" i="5"/>
  <c r="G11" i="5"/>
  <c r="A7" i="3"/>
  <c r="A9" i="3" s="1"/>
  <c r="A11" i="3" s="1"/>
  <c r="A13" i="3" s="1"/>
  <c r="A15" i="3" s="1"/>
  <c r="A17" i="3" s="1"/>
  <c r="A19" i="3" s="1"/>
  <c r="A21" i="3" s="1"/>
  <c r="G23" i="6" l="1"/>
  <c r="G23" i="5"/>
  <c r="G24" i="6" l="1"/>
  <c r="G25" i="6" s="1"/>
  <c r="G24" i="5"/>
  <c r="G25" i="5" s="1"/>
  <c r="L34" i="3"/>
  <c r="G11" i="3"/>
  <c r="G13" i="3"/>
  <c r="G15" i="3"/>
  <c r="G21" i="3"/>
  <c r="G17" i="3"/>
  <c r="G19" i="3"/>
  <c r="H25" i="5" l="1"/>
  <c r="G23" i="3"/>
  <c r="G24" i="3" s="1"/>
  <c r="G25" i="3" s="1"/>
  <c r="I24" i="3" s="1"/>
  <c r="I23" i="3" l="1"/>
</calcChain>
</file>

<file path=xl/sharedStrings.xml><?xml version="1.0" encoding="utf-8"?>
<sst xmlns="http://schemas.openxmlformats.org/spreadsheetml/2006/main" count="255" uniqueCount="73">
  <si>
    <t>Route</t>
  </si>
  <si>
    <t>Nature des Travaux</t>
  </si>
  <si>
    <t>Référence du profil type</t>
  </si>
  <si>
    <t>Construction d'un mur en béton B20</t>
  </si>
  <si>
    <t>Suivant la fiche technique approuvée et aux lieux désignés par le M.O</t>
  </si>
  <si>
    <t>Construction des accotements bétonnées</t>
  </si>
  <si>
    <t>Construction de radier ordinaire</t>
  </si>
  <si>
    <t>construction des protections en gabions</t>
  </si>
  <si>
    <t>Protection en gabions</t>
  </si>
  <si>
    <t>Protections en fossé bétonné</t>
  </si>
  <si>
    <t>Protection en faussée bétonnée</t>
  </si>
  <si>
    <t>Construction d'un radier en béton B20</t>
  </si>
  <si>
    <t>Construction d'un mur en maçonnerie</t>
  </si>
  <si>
    <t>Protection cote aval en gabions</t>
  </si>
  <si>
    <t>N° Prix</t>
  </si>
  <si>
    <t>Réf. au  CPS ou CPC</t>
  </si>
  <si>
    <t>DESIGNATIONS DES PRESTATIONS</t>
  </si>
  <si>
    <t>U</t>
  </si>
  <si>
    <t xml:space="preserve"> QUANTITE</t>
  </si>
  <si>
    <t xml:space="preserve">PRIX UNITAIRE EN DH (HORS TVA) En chiffres    </t>
  </si>
  <si>
    <t>PRODUIT</t>
  </si>
  <si>
    <t>Article IV-3 du CPS</t>
  </si>
  <si>
    <t>Installation de chantier</t>
  </si>
  <si>
    <t>F</t>
  </si>
  <si>
    <t>Le forfait</t>
  </si>
  <si>
    <t>Mise en place de la signalisation globale temporaire</t>
  </si>
  <si>
    <t>Maintien des dispositifs de signalisation et leur remplacement</t>
  </si>
  <si>
    <t>FM</t>
  </si>
  <si>
    <t xml:space="preserve">Le forfait mensuel </t>
  </si>
  <si>
    <t xml:space="preserve">Béton de classe B10 y/c Déblai et remblai </t>
  </si>
  <si>
    <t>M3</t>
  </si>
  <si>
    <t>Le mètre cube</t>
  </si>
  <si>
    <t>Béton de classe B20 y/c Remblai</t>
  </si>
  <si>
    <t>Hérissonnage y/c Déblai et remblai</t>
  </si>
  <si>
    <t xml:space="preserve">Maçonnerie de moellons </t>
  </si>
  <si>
    <t>Total  Hors TVA</t>
  </si>
  <si>
    <t>Taux TVA (20%)</t>
  </si>
  <si>
    <t>Total TTC</t>
  </si>
  <si>
    <t>ROYAUME  DU  MAROC
MINISTERE  DE L’EQUIPEMENT ET DE L’EAU .
DIRECTION  DES  ROUTES .
DIRECTION  PROVINCIALE DE  MIDELT.
******</t>
  </si>
  <si>
    <t>Estimation</t>
  </si>
  <si>
    <t>RP7102</t>
  </si>
  <si>
    <t>PK86+200</t>
  </si>
  <si>
    <t>PK85+600</t>
  </si>
  <si>
    <t>PK84+800</t>
  </si>
  <si>
    <t>PK84+400</t>
  </si>
  <si>
    <t>PK84+350</t>
  </si>
  <si>
    <t>PK73+200</t>
  </si>
  <si>
    <t>fossé bétonné type TR0.5 A</t>
  </si>
  <si>
    <t xml:space="preserve">Gabion y/c déblai </t>
  </si>
  <si>
    <t>PK</t>
  </si>
  <si>
    <t>PK0+100
PK5+000
PK5+200
PK5+300</t>
  </si>
  <si>
    <t xml:space="preserve">Construction des accotements bétonnées avec coulisse </t>
  </si>
  <si>
    <t>PK1+600
PK1+900</t>
  </si>
  <si>
    <t>Construction des accotements bétonnées Avec fossé bétonnée</t>
  </si>
  <si>
    <t>PK3+000
PK5+100
PK5+800
PK5+900</t>
  </si>
  <si>
    <t>Construction des accotements bétonnées Avec mur en maçonnerie</t>
  </si>
  <si>
    <t xml:space="preserve"> RP7316</t>
  </si>
  <si>
    <t xml:space="preserve">TRAVAUX DE REPARATION DES DEGATS DE CRUE SUR LA RP7316 DU PK0+000 AU PK 25+000 </t>
  </si>
  <si>
    <r>
      <rPr>
        <b/>
        <sz val="14"/>
        <color theme="1"/>
        <rFont val="Calibri"/>
        <family val="2"/>
      </rPr>
      <t xml:space="preserve">Objet : Travaux de réparation des dégâts des crues  survenues sur la RP7102 du PK84+00 au PK 86+333 Province  de MIDELT. </t>
    </r>
    <r>
      <rPr>
        <b/>
        <sz val="12"/>
        <color theme="1"/>
        <rFont val="Calibri"/>
        <family val="2"/>
      </rPr>
      <t xml:space="preserve">
 </t>
    </r>
  </si>
  <si>
    <r>
      <rPr>
        <b/>
        <sz val="14"/>
        <color theme="1"/>
        <rFont val="Calibri"/>
        <family val="2"/>
      </rPr>
      <t>Objet : Travaux de réparation de dégâts de crues survenus sur la RP7316 du PK0+000 au PK 25+000  et sur la RP7102 du PK84+00 au PK 86+333  dans la province de Midelt.</t>
    </r>
    <r>
      <rPr>
        <b/>
        <sz val="12"/>
        <color theme="1"/>
        <rFont val="Calibri"/>
        <family val="2"/>
      </rPr>
      <t xml:space="preserve">
 </t>
    </r>
  </si>
  <si>
    <t>Objet :</t>
  </si>
  <si>
    <t>Désignations des prestations</t>
  </si>
  <si>
    <t>Quantités</t>
  </si>
  <si>
    <t xml:space="preserve">Prix unitaires (Hors TVA) En chiffres    </t>
  </si>
  <si>
    <t>Produit</t>
  </si>
  <si>
    <t>T</t>
  </si>
  <si>
    <t>Fourniture et transport du bois de chauffage</t>
  </si>
  <si>
    <t>Taux TVA (10%)</t>
  </si>
  <si>
    <t>Fourniture de bois de chauffage pour le personnel de l’entretien routier et la brigade de déneigement de la DPETL de Midelt (PC 2026)</t>
  </si>
  <si>
    <t>ARTICLE III-12. BORDEREAU DES PRIX-DETAIL EASTIMATIF</t>
  </si>
  <si>
    <t>Arrêté le présent bordereau des prix-détail estimatif à la somme :</t>
  </si>
  <si>
    <t>signature de concurrent</t>
  </si>
  <si>
    <t>MARCHE N°                       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</si>
</sst>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.00\ _D_H_-;\-* #,##0.00\ _D_H_-;_-* &quot;-&quot;??\ _D_H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4"/>
      <color theme="1"/>
      <name val="Calibri"/>
      <family val="2"/>
    </font>
    <font>
      <sz val="14"/>
      <color theme="1"/>
      <name val="Aptos Narrow"/>
      <family val="2"/>
      <scheme val="minor"/>
    </font>
    <font>
      <b/>
      <sz val="12"/>
      <color rgb="FF000000"/>
      <name val="Cambria"/>
      <family val="1"/>
    </font>
    <font>
      <sz val="12"/>
      <color theme="1"/>
      <name val="Bookman Old Style"/>
      <family val="1"/>
    </font>
    <font>
      <sz val="12"/>
      <color theme="1"/>
      <name val="Times New Roman"/>
      <family val="1"/>
    </font>
    <font>
      <b/>
      <sz val="11"/>
      <color theme="1"/>
      <name val="Bookman Old Style"/>
      <family val="1"/>
    </font>
    <font>
      <sz val="12"/>
      <name val="Bookman Old Style"/>
      <family val="1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Bookman Old Style"/>
      <family val="1"/>
    </font>
    <font>
      <b/>
      <sz val="14"/>
      <color rgb="FF000000"/>
      <name val="Cambria"/>
      <family val="1"/>
    </font>
    <font>
      <b/>
      <sz val="14"/>
      <color theme="1"/>
      <name val="Cambria"/>
      <family val="1"/>
    </font>
    <font>
      <sz val="11"/>
      <color theme="1"/>
      <name val="Cambria"/>
      <family val="1"/>
    </font>
    <font>
      <sz val="14"/>
      <color theme="1"/>
      <name val="Cambria"/>
      <family val="1"/>
    </font>
    <font>
      <b/>
      <sz val="14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E6E6E6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165" fontId="0" fillId="0" borderId="0" xfId="0" applyNumberFormat="1"/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7" fillId="3" borderId="20" xfId="0" applyFont="1" applyFill="1" applyBorder="1" applyAlignment="1">
      <alignment horizontal="center" vertical="center" wrapText="1"/>
    </xf>
    <xf numFmtId="43" fontId="10" fillId="0" borderId="2" xfId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43" fontId="0" fillId="0" borderId="0" xfId="1" applyFont="1"/>
    <xf numFmtId="0" fontId="3" fillId="2" borderId="22" xfId="0" applyFont="1" applyFill="1" applyBorder="1" applyAlignment="1">
      <alignment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164" fontId="0" fillId="0" borderId="0" xfId="0" applyNumberFormat="1"/>
    <xf numFmtId="43" fontId="10" fillId="0" borderId="29" xfId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/>
    <xf numFmtId="0" fontId="16" fillId="0" borderId="0" xfId="0" applyFont="1" applyAlignment="1">
      <alignment vertical="top" wrapText="1"/>
    </xf>
    <xf numFmtId="0" fontId="18" fillId="0" borderId="0" xfId="0" applyFont="1"/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43" fontId="16" fillId="0" borderId="6" xfId="1" applyFont="1" applyBorder="1" applyAlignment="1">
      <alignment horizontal="center" vertical="center" wrapText="1"/>
    </xf>
    <xf numFmtId="165" fontId="17" fillId="0" borderId="0" xfId="0" applyNumberFormat="1" applyFont="1"/>
    <xf numFmtId="164" fontId="17" fillId="0" borderId="0" xfId="0" applyNumberFormat="1" applyFont="1"/>
    <xf numFmtId="164" fontId="18" fillId="0" borderId="0" xfId="0" applyNumberFormat="1" applyFont="1"/>
    <xf numFmtId="0" fontId="16" fillId="0" borderId="0" xfId="0" applyFont="1"/>
    <xf numFmtId="4" fontId="19" fillId="0" borderId="6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6" fillId="0" borderId="3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43" fontId="8" fillId="0" borderId="5" xfId="1" applyFont="1" applyBorder="1" applyAlignment="1">
      <alignment horizontal="center" vertical="center" wrapText="1"/>
    </xf>
    <xf numFmtId="43" fontId="8" fillId="0" borderId="13" xfId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3" fontId="8" fillId="0" borderId="21" xfId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2" fontId="8" fillId="0" borderId="21" xfId="1" applyNumberFormat="1" applyFont="1" applyBorder="1" applyAlignment="1">
      <alignment horizontal="center" vertical="center" wrapText="1"/>
    </xf>
    <xf numFmtId="2" fontId="8" fillId="0" borderId="13" xfId="1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" fontId="8" fillId="0" borderId="5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</sheetPr>
  <dimension ref="A1:L34"/>
  <sheetViews>
    <sheetView view="pageBreakPreview" zoomScale="80" zoomScaleNormal="80" zoomScaleSheetLayoutView="80" workbookViewId="0">
      <selection activeCell="L11" sqref="L11"/>
    </sheetView>
  </sheetViews>
  <sheetFormatPr baseColWidth="10" defaultRowHeight="15" x14ac:dyDescent="0.25"/>
  <cols>
    <col min="1" max="1" width="8.5703125" bestFit="1" customWidth="1"/>
    <col min="2" max="2" width="19.140625" bestFit="1" customWidth="1"/>
    <col min="3" max="3" width="36.5703125" customWidth="1"/>
    <col min="4" max="4" width="6.28515625" customWidth="1"/>
    <col min="5" max="5" width="13.140625" customWidth="1"/>
    <col min="6" max="6" width="15" bestFit="1" customWidth="1"/>
    <col min="7" max="7" width="17.85546875" bestFit="1" customWidth="1"/>
    <col min="8" max="8" width="16.7109375" customWidth="1"/>
    <col min="9" max="9" width="15.28515625" bestFit="1" customWidth="1"/>
    <col min="12" max="12" width="23.5703125" customWidth="1"/>
  </cols>
  <sheetData>
    <row r="1" spans="1:7" ht="108.75" customHeight="1" thickBot="1" x14ac:dyDescent="0.35">
      <c r="A1" s="74" t="s">
        <v>38</v>
      </c>
      <c r="B1" s="75"/>
      <c r="C1" s="75"/>
      <c r="D1" s="75"/>
      <c r="E1" s="75"/>
      <c r="F1" s="75"/>
      <c r="G1" s="76"/>
    </row>
    <row r="2" spans="1:7" ht="55.5" customHeight="1" thickBot="1" x14ac:dyDescent="0.3">
      <c r="A2" s="77" t="s">
        <v>57</v>
      </c>
      <c r="B2" s="78"/>
      <c r="C2" s="78"/>
      <c r="D2" s="78"/>
      <c r="E2" s="78"/>
      <c r="F2" s="78"/>
      <c r="G2" s="79"/>
    </row>
    <row r="3" spans="1:7" ht="19.5" thickBot="1" x14ac:dyDescent="0.3">
      <c r="A3" s="80" t="s">
        <v>39</v>
      </c>
      <c r="B3" s="81"/>
      <c r="C3" s="81"/>
      <c r="D3" s="81"/>
      <c r="E3" s="81"/>
      <c r="F3" s="81"/>
      <c r="G3" s="82"/>
    </row>
    <row r="4" spans="1:7" ht="79.5" thickBot="1" x14ac:dyDescent="0.3">
      <c r="A4" s="7" t="s">
        <v>14</v>
      </c>
      <c r="B4" s="13" t="s">
        <v>15</v>
      </c>
      <c r="C4" s="13" t="s">
        <v>16</v>
      </c>
      <c r="D4" s="13" t="s">
        <v>17</v>
      </c>
      <c r="E4" s="8" t="s">
        <v>18</v>
      </c>
      <c r="F4" s="8" t="s">
        <v>19</v>
      </c>
      <c r="G4" s="9" t="s">
        <v>20</v>
      </c>
    </row>
    <row r="5" spans="1:7" ht="0.75" customHeight="1" thickBot="1" x14ac:dyDescent="0.3">
      <c r="A5" s="83">
        <v>1</v>
      </c>
      <c r="B5" s="67" t="s">
        <v>21</v>
      </c>
      <c r="C5" s="10" t="s">
        <v>22</v>
      </c>
      <c r="D5" s="83" t="s">
        <v>23</v>
      </c>
      <c r="E5" s="84">
        <v>0</v>
      </c>
      <c r="F5" s="70">
        <v>0</v>
      </c>
      <c r="G5" s="57">
        <v>0</v>
      </c>
    </row>
    <row r="6" spans="1:7" ht="27" hidden="1" customHeight="1" thickBot="1" x14ac:dyDescent="0.3">
      <c r="A6" s="66"/>
      <c r="B6" s="68"/>
      <c r="C6" s="11" t="s">
        <v>24</v>
      </c>
      <c r="D6" s="66"/>
      <c r="E6" s="73"/>
      <c r="F6" s="71"/>
      <c r="G6" s="58"/>
    </row>
    <row r="7" spans="1:7" ht="48" hidden="1" thickBot="1" x14ac:dyDescent="0.3">
      <c r="A7" s="65">
        <v>2</v>
      </c>
      <c r="B7" s="67" t="s">
        <v>21</v>
      </c>
      <c r="C7" s="12" t="s">
        <v>25</v>
      </c>
      <c r="D7" s="65" t="s">
        <v>23</v>
      </c>
      <c r="E7" s="72">
        <v>0</v>
      </c>
      <c r="F7" s="70">
        <v>0</v>
      </c>
      <c r="G7" s="57">
        <v>0</v>
      </c>
    </row>
    <row r="8" spans="1:7" ht="16.5" hidden="1" thickBot="1" x14ac:dyDescent="0.3">
      <c r="A8" s="66"/>
      <c r="B8" s="68"/>
      <c r="C8" s="11" t="s">
        <v>24</v>
      </c>
      <c r="D8" s="66"/>
      <c r="E8" s="73"/>
      <c r="F8" s="71"/>
      <c r="G8" s="58"/>
    </row>
    <row r="9" spans="1:7" ht="48" hidden="1" thickBot="1" x14ac:dyDescent="0.3">
      <c r="A9" s="65">
        <v>3</v>
      </c>
      <c r="B9" s="67" t="s">
        <v>21</v>
      </c>
      <c r="C9" s="12" t="s">
        <v>26</v>
      </c>
      <c r="D9" s="65" t="s">
        <v>27</v>
      </c>
      <c r="E9" s="72">
        <v>0</v>
      </c>
      <c r="F9" s="70">
        <v>0</v>
      </c>
      <c r="G9" s="57">
        <v>0</v>
      </c>
    </row>
    <row r="10" spans="1:7" ht="16.5" hidden="1" thickBot="1" x14ac:dyDescent="0.3">
      <c r="A10" s="66"/>
      <c r="B10" s="68"/>
      <c r="C10" s="11" t="s">
        <v>28</v>
      </c>
      <c r="D10" s="66"/>
      <c r="E10" s="73"/>
      <c r="F10" s="71"/>
      <c r="G10" s="58"/>
    </row>
    <row r="11" spans="1:7" ht="31.5" x14ac:dyDescent="0.25">
      <c r="A11" s="65">
        <v>4</v>
      </c>
      <c r="B11" s="67" t="s">
        <v>21</v>
      </c>
      <c r="C11" s="12" t="s">
        <v>29</v>
      </c>
      <c r="D11" s="65" t="s">
        <v>30</v>
      </c>
      <c r="E11" s="72">
        <v>210</v>
      </c>
      <c r="F11" s="70">
        <v>650</v>
      </c>
      <c r="G11" s="57">
        <f t="shared" ref="G11" si="0">E11*F11</f>
        <v>136500</v>
      </c>
    </row>
    <row r="12" spans="1:7" ht="16.5" thickBot="1" x14ac:dyDescent="0.3">
      <c r="A12" s="66"/>
      <c r="B12" s="68"/>
      <c r="C12" s="11" t="s">
        <v>31</v>
      </c>
      <c r="D12" s="66"/>
      <c r="E12" s="73"/>
      <c r="F12" s="71"/>
      <c r="G12" s="58"/>
    </row>
    <row r="13" spans="1:7" ht="31.5" x14ac:dyDescent="0.25">
      <c r="A13" s="65">
        <v>5</v>
      </c>
      <c r="B13" s="67" t="s">
        <v>21</v>
      </c>
      <c r="C13" s="12" t="s">
        <v>32</v>
      </c>
      <c r="D13" s="65" t="s">
        <v>30</v>
      </c>
      <c r="E13" s="72">
        <v>931</v>
      </c>
      <c r="F13" s="70">
        <v>850</v>
      </c>
      <c r="G13" s="57">
        <f t="shared" ref="G13" si="1">E13*F13</f>
        <v>791350</v>
      </c>
    </row>
    <row r="14" spans="1:7" ht="16.5" thickBot="1" x14ac:dyDescent="0.3">
      <c r="A14" s="66"/>
      <c r="B14" s="68"/>
      <c r="C14" s="11" t="s">
        <v>31</v>
      </c>
      <c r="D14" s="66"/>
      <c r="E14" s="73"/>
      <c r="F14" s="71"/>
      <c r="G14" s="58"/>
    </row>
    <row r="15" spans="1:7" ht="31.5" x14ac:dyDescent="0.25">
      <c r="A15" s="65">
        <v>6</v>
      </c>
      <c r="B15" s="67" t="s">
        <v>21</v>
      </c>
      <c r="C15" s="12" t="s">
        <v>33</v>
      </c>
      <c r="D15" s="65" t="s">
        <v>30</v>
      </c>
      <c r="E15" s="72">
        <v>780</v>
      </c>
      <c r="F15" s="70">
        <v>100</v>
      </c>
      <c r="G15" s="57">
        <f t="shared" ref="G15" si="2">E15*F15</f>
        <v>78000</v>
      </c>
    </row>
    <row r="16" spans="1:7" ht="16.5" thickBot="1" x14ac:dyDescent="0.3">
      <c r="A16" s="66"/>
      <c r="B16" s="68"/>
      <c r="C16" s="11" t="s">
        <v>31</v>
      </c>
      <c r="D16" s="66"/>
      <c r="E16" s="73"/>
      <c r="F16" s="71"/>
      <c r="G16" s="58"/>
    </row>
    <row r="17" spans="1:9" ht="15.75" customHeight="1" x14ac:dyDescent="0.25">
      <c r="A17" s="65">
        <v>7</v>
      </c>
      <c r="B17" s="67" t="s">
        <v>21</v>
      </c>
      <c r="C17" s="12" t="s">
        <v>34</v>
      </c>
      <c r="D17" s="65" t="s">
        <v>30</v>
      </c>
      <c r="E17" s="72">
        <v>2133</v>
      </c>
      <c r="F17" s="70">
        <v>250</v>
      </c>
      <c r="G17" s="57">
        <f t="shared" ref="G17" si="3">E17*F17</f>
        <v>533250</v>
      </c>
    </row>
    <row r="18" spans="1:9" ht="16.5" thickBot="1" x14ac:dyDescent="0.3">
      <c r="A18" s="66"/>
      <c r="B18" s="68"/>
      <c r="C18" s="11" t="s">
        <v>31</v>
      </c>
      <c r="D18" s="66"/>
      <c r="E18" s="73"/>
      <c r="F18" s="71"/>
      <c r="G18" s="58"/>
    </row>
    <row r="19" spans="1:9" ht="22.5" customHeight="1" x14ac:dyDescent="0.25">
      <c r="A19" s="65">
        <v>8</v>
      </c>
      <c r="B19" s="67" t="s">
        <v>21</v>
      </c>
      <c r="C19" s="12" t="s">
        <v>47</v>
      </c>
      <c r="D19" s="65" t="s">
        <v>30</v>
      </c>
      <c r="E19" s="72">
        <v>485</v>
      </c>
      <c r="F19" s="70">
        <v>350</v>
      </c>
      <c r="G19" s="57">
        <f t="shared" ref="G19" si="4">E19*F19</f>
        <v>169750</v>
      </c>
    </row>
    <row r="20" spans="1:9" ht="35.25" customHeight="1" thickBot="1" x14ac:dyDescent="0.3">
      <c r="A20" s="66"/>
      <c r="B20" s="68"/>
      <c r="C20" s="11" t="s">
        <v>31</v>
      </c>
      <c r="D20" s="66"/>
      <c r="E20" s="73"/>
      <c r="F20" s="71"/>
      <c r="G20" s="58"/>
    </row>
    <row r="21" spans="1:9" ht="15.75" hidden="1" x14ac:dyDescent="0.25">
      <c r="A21" s="65">
        <f t="shared" ref="A21" si="5">A19+1</f>
        <v>9</v>
      </c>
      <c r="B21" s="67" t="s">
        <v>21</v>
      </c>
      <c r="C21" s="12" t="s">
        <v>48</v>
      </c>
      <c r="D21" s="65" t="s">
        <v>30</v>
      </c>
      <c r="E21" s="69">
        <v>0</v>
      </c>
      <c r="F21" s="70">
        <v>300</v>
      </c>
      <c r="G21" s="57">
        <v>0</v>
      </c>
    </row>
    <row r="22" spans="1:9" ht="32.25" hidden="1" customHeight="1" thickBot="1" x14ac:dyDescent="0.3">
      <c r="A22" s="66"/>
      <c r="B22" s="68"/>
      <c r="C22" s="11" t="s">
        <v>31</v>
      </c>
      <c r="D22" s="66"/>
      <c r="E22" s="58"/>
      <c r="F22" s="71"/>
      <c r="G22" s="58"/>
    </row>
    <row r="23" spans="1:9" ht="34.5" customHeight="1" thickBot="1" x14ac:dyDescent="0.3">
      <c r="A23" s="59" t="s">
        <v>35</v>
      </c>
      <c r="B23" s="60"/>
      <c r="C23" s="60"/>
      <c r="D23" s="60"/>
      <c r="E23" s="60"/>
      <c r="F23" s="61"/>
      <c r="G23" s="14">
        <f>SUM(G5:G20)</f>
        <v>1708850</v>
      </c>
      <c r="I23" s="1"/>
    </row>
    <row r="24" spans="1:9" ht="30.75" customHeight="1" thickBot="1" x14ac:dyDescent="0.3">
      <c r="A24" s="62" t="s">
        <v>36</v>
      </c>
      <c r="B24" s="63"/>
      <c r="C24" s="63"/>
      <c r="D24" s="63"/>
      <c r="E24" s="63"/>
      <c r="F24" s="64"/>
      <c r="G24" s="14">
        <f>G23*20%</f>
        <v>341770</v>
      </c>
      <c r="I24" s="1"/>
    </row>
    <row r="25" spans="1:9" ht="41.25" customHeight="1" thickBot="1" x14ac:dyDescent="0.3">
      <c r="A25" s="62" t="s">
        <v>37</v>
      </c>
      <c r="B25" s="63"/>
      <c r="C25" s="63"/>
      <c r="D25" s="63"/>
      <c r="E25" s="63"/>
      <c r="F25" s="64"/>
      <c r="G25" s="14">
        <f>G23+G24</f>
        <v>2050620</v>
      </c>
      <c r="H25" s="27">
        <f>G25*1.5%</f>
        <v>30759.3</v>
      </c>
    </row>
    <row r="34" spans="12:12" x14ac:dyDescent="0.25">
      <c r="L34" s="17"/>
    </row>
  </sheetData>
  <mergeCells count="60">
    <mergeCell ref="G7:G8"/>
    <mergeCell ref="A1:G1"/>
    <mergeCell ref="A2:G2"/>
    <mergeCell ref="A3:G3"/>
    <mergeCell ref="A5:A6"/>
    <mergeCell ref="B5:B6"/>
    <mergeCell ref="D5:D6"/>
    <mergeCell ref="E5:E6"/>
    <mergeCell ref="F5:F6"/>
    <mergeCell ref="G5:G6"/>
    <mergeCell ref="A7:A8"/>
    <mergeCell ref="B7:B8"/>
    <mergeCell ref="D7:D8"/>
    <mergeCell ref="E7:E8"/>
    <mergeCell ref="F7:F8"/>
    <mergeCell ref="G11:G12"/>
    <mergeCell ref="A9:A10"/>
    <mergeCell ref="B9:B10"/>
    <mergeCell ref="D9:D10"/>
    <mergeCell ref="E9:E10"/>
    <mergeCell ref="F9:F10"/>
    <mergeCell ref="G9:G10"/>
    <mergeCell ref="A11:A12"/>
    <mergeCell ref="B11:B12"/>
    <mergeCell ref="D11:D12"/>
    <mergeCell ref="E11:E12"/>
    <mergeCell ref="F11:F12"/>
    <mergeCell ref="G15:G16"/>
    <mergeCell ref="A13:A14"/>
    <mergeCell ref="B13:B14"/>
    <mergeCell ref="D13:D14"/>
    <mergeCell ref="E13:E14"/>
    <mergeCell ref="F13:F14"/>
    <mergeCell ref="G13:G14"/>
    <mergeCell ref="A15:A16"/>
    <mergeCell ref="B15:B16"/>
    <mergeCell ref="D15:D16"/>
    <mergeCell ref="E15:E16"/>
    <mergeCell ref="F15:F16"/>
    <mergeCell ref="G19:G20"/>
    <mergeCell ref="A17:A18"/>
    <mergeCell ref="B17:B18"/>
    <mergeCell ref="D17:D18"/>
    <mergeCell ref="E17:E18"/>
    <mergeCell ref="F17:F18"/>
    <mergeCell ref="G17:G18"/>
    <mergeCell ref="A19:A20"/>
    <mergeCell ref="B19:B20"/>
    <mergeCell ref="D19:D20"/>
    <mergeCell ref="E19:E20"/>
    <mergeCell ref="F19:F20"/>
    <mergeCell ref="G21:G22"/>
    <mergeCell ref="A23:F23"/>
    <mergeCell ref="A24:F24"/>
    <mergeCell ref="A25:F25"/>
    <mergeCell ref="A21:A22"/>
    <mergeCell ref="B21:B22"/>
    <mergeCell ref="D21:D22"/>
    <mergeCell ref="E21:E22"/>
    <mergeCell ref="F21:F22"/>
  </mergeCells>
  <pageMargins left="0.7" right="0.7" top="0.75" bottom="0.75" header="0.3" footer="0.3"/>
  <pageSetup scale="75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>
    <tabColor rgb="FF7030A0"/>
  </sheetPr>
  <dimension ref="A1:L34"/>
  <sheetViews>
    <sheetView view="pageBreakPreview" zoomScale="82" zoomScaleNormal="80" zoomScaleSheetLayoutView="82" workbookViewId="0">
      <selection activeCell="A2" sqref="A2:G2"/>
    </sheetView>
  </sheetViews>
  <sheetFormatPr baseColWidth="10" defaultRowHeight="15" x14ac:dyDescent="0.25"/>
  <cols>
    <col min="1" max="1" width="8.5703125" bestFit="1" customWidth="1"/>
    <col min="2" max="2" width="19.140625" bestFit="1" customWidth="1"/>
    <col min="3" max="3" width="36.5703125" customWidth="1"/>
    <col min="4" max="4" width="6.28515625" customWidth="1"/>
    <col min="5" max="5" width="13.140625" customWidth="1"/>
    <col min="6" max="6" width="15" bestFit="1" customWidth="1"/>
    <col min="7" max="7" width="17.85546875" bestFit="1" customWidth="1"/>
    <col min="9" max="9" width="15.28515625" bestFit="1" customWidth="1"/>
  </cols>
  <sheetData>
    <row r="1" spans="1:7" ht="108.75" customHeight="1" thickBot="1" x14ac:dyDescent="0.35">
      <c r="A1" s="74" t="s">
        <v>38</v>
      </c>
      <c r="B1" s="75"/>
      <c r="C1" s="75"/>
      <c r="D1" s="75"/>
      <c r="E1" s="75"/>
      <c r="F1" s="75"/>
      <c r="G1" s="76"/>
    </row>
    <row r="2" spans="1:7" ht="55.5" customHeight="1" thickBot="1" x14ac:dyDescent="0.3">
      <c r="A2" s="86" t="s">
        <v>58</v>
      </c>
      <c r="B2" s="87"/>
      <c r="C2" s="87"/>
      <c r="D2" s="87"/>
      <c r="E2" s="87"/>
      <c r="F2" s="87"/>
      <c r="G2" s="88"/>
    </row>
    <row r="3" spans="1:7" ht="19.5" thickBot="1" x14ac:dyDescent="0.3">
      <c r="A3" s="80" t="s">
        <v>39</v>
      </c>
      <c r="B3" s="81"/>
      <c r="C3" s="81"/>
      <c r="D3" s="81"/>
      <c r="E3" s="81"/>
      <c r="F3" s="81"/>
      <c r="G3" s="82"/>
    </row>
    <row r="4" spans="1:7" ht="77.25" customHeight="1" thickBot="1" x14ac:dyDescent="0.3">
      <c r="A4" s="7" t="s">
        <v>14</v>
      </c>
      <c r="B4" s="13" t="s">
        <v>15</v>
      </c>
      <c r="C4" s="13" t="s">
        <v>16</v>
      </c>
      <c r="D4" s="13" t="s">
        <v>17</v>
      </c>
      <c r="E4" s="8" t="s">
        <v>18</v>
      </c>
      <c r="F4" s="8" t="s">
        <v>19</v>
      </c>
      <c r="G4" s="9" t="s">
        <v>20</v>
      </c>
    </row>
    <row r="5" spans="1:7" ht="15.75" hidden="1" customHeight="1" thickBot="1" x14ac:dyDescent="0.3">
      <c r="A5" s="83">
        <v>1</v>
      </c>
      <c r="B5" s="67" t="s">
        <v>21</v>
      </c>
      <c r="C5" s="10" t="s">
        <v>22</v>
      </c>
      <c r="D5" s="83" t="s">
        <v>23</v>
      </c>
      <c r="E5" s="84">
        <v>0</v>
      </c>
      <c r="F5" s="70">
        <v>0</v>
      </c>
      <c r="G5" s="57">
        <v>0</v>
      </c>
    </row>
    <row r="6" spans="1:7" ht="27" hidden="1" customHeight="1" thickBot="1" x14ac:dyDescent="0.3">
      <c r="A6" s="66"/>
      <c r="B6" s="68"/>
      <c r="C6" s="11" t="s">
        <v>24</v>
      </c>
      <c r="D6" s="66"/>
      <c r="E6" s="73"/>
      <c r="F6" s="71"/>
      <c r="G6" s="58"/>
    </row>
    <row r="7" spans="1:7" ht="48" hidden="1" thickBot="1" x14ac:dyDescent="0.3">
      <c r="A7" s="65">
        <f>A5+1</f>
        <v>2</v>
      </c>
      <c r="B7" s="67" t="s">
        <v>21</v>
      </c>
      <c r="C7" s="12" t="s">
        <v>25</v>
      </c>
      <c r="D7" s="65" t="s">
        <v>23</v>
      </c>
      <c r="E7" s="72">
        <v>0</v>
      </c>
      <c r="F7" s="70">
        <v>0</v>
      </c>
      <c r="G7" s="57">
        <v>0</v>
      </c>
    </row>
    <row r="8" spans="1:7" ht="16.5" hidden="1" thickBot="1" x14ac:dyDescent="0.3">
      <c r="A8" s="66"/>
      <c r="B8" s="68"/>
      <c r="C8" s="11" t="s">
        <v>24</v>
      </c>
      <c r="D8" s="66"/>
      <c r="E8" s="73"/>
      <c r="F8" s="71"/>
      <c r="G8" s="58"/>
    </row>
    <row r="9" spans="1:7" ht="48" hidden="1" thickBot="1" x14ac:dyDescent="0.3">
      <c r="A9" s="65">
        <f t="shared" ref="A9" si="0">A7+1</f>
        <v>3</v>
      </c>
      <c r="B9" s="67" t="s">
        <v>21</v>
      </c>
      <c r="C9" s="12" t="s">
        <v>26</v>
      </c>
      <c r="D9" s="65" t="s">
        <v>27</v>
      </c>
      <c r="E9" s="72">
        <v>0</v>
      </c>
      <c r="F9" s="70">
        <v>0</v>
      </c>
      <c r="G9" s="57">
        <v>0</v>
      </c>
    </row>
    <row r="10" spans="1:7" ht="5.25" hidden="1" customHeight="1" thickBot="1" x14ac:dyDescent="0.3">
      <c r="A10" s="66"/>
      <c r="B10" s="68"/>
      <c r="C10" s="11" t="s">
        <v>28</v>
      </c>
      <c r="D10" s="66"/>
      <c r="E10" s="73"/>
      <c r="F10" s="71"/>
      <c r="G10" s="58"/>
    </row>
    <row r="11" spans="1:7" ht="32.25" thickBot="1" x14ac:dyDescent="0.3">
      <c r="A11" s="65">
        <f t="shared" ref="A11" si="1">A9+1</f>
        <v>4</v>
      </c>
      <c r="B11" s="67" t="s">
        <v>21</v>
      </c>
      <c r="C11" s="29" t="s">
        <v>29</v>
      </c>
      <c r="D11" s="65" t="s">
        <v>30</v>
      </c>
      <c r="E11" s="72">
        <v>78</v>
      </c>
      <c r="F11" s="70">
        <v>650</v>
      </c>
      <c r="G11" s="57">
        <f t="shared" ref="G11" si="2">E11*F11</f>
        <v>50700</v>
      </c>
    </row>
    <row r="12" spans="1:7" ht="16.5" thickBot="1" x14ac:dyDescent="0.3">
      <c r="A12" s="66"/>
      <c r="B12" s="68"/>
      <c r="C12" s="11" t="s">
        <v>31</v>
      </c>
      <c r="D12" s="66"/>
      <c r="E12" s="73"/>
      <c r="F12" s="71"/>
      <c r="G12" s="58"/>
    </row>
    <row r="13" spans="1:7" ht="31.5" x14ac:dyDescent="0.25">
      <c r="A13" s="65">
        <f t="shared" ref="A13" si="3">A11+1</f>
        <v>5</v>
      </c>
      <c r="B13" s="67" t="s">
        <v>21</v>
      </c>
      <c r="C13" s="12" t="s">
        <v>32</v>
      </c>
      <c r="D13" s="65" t="s">
        <v>30</v>
      </c>
      <c r="E13" s="69">
        <v>1984</v>
      </c>
      <c r="F13" s="70">
        <v>850</v>
      </c>
      <c r="G13" s="57">
        <f t="shared" ref="G13" si="4">E13*F13</f>
        <v>1686400</v>
      </c>
    </row>
    <row r="14" spans="1:7" ht="16.5" thickBot="1" x14ac:dyDescent="0.3">
      <c r="A14" s="66"/>
      <c r="B14" s="68"/>
      <c r="C14" s="11" t="s">
        <v>31</v>
      </c>
      <c r="D14" s="66"/>
      <c r="E14" s="58"/>
      <c r="F14" s="71"/>
      <c r="G14" s="58"/>
    </row>
    <row r="15" spans="1:7" ht="31.5" x14ac:dyDescent="0.25">
      <c r="A15" s="65">
        <f t="shared" ref="A15" si="5">A13+1</f>
        <v>6</v>
      </c>
      <c r="B15" s="67" t="s">
        <v>21</v>
      </c>
      <c r="C15" s="12" t="s">
        <v>33</v>
      </c>
      <c r="D15" s="65" t="s">
        <v>30</v>
      </c>
      <c r="E15" s="72">
        <v>402</v>
      </c>
      <c r="F15" s="70">
        <v>100</v>
      </c>
      <c r="G15" s="57">
        <f t="shared" ref="G15" si="6">E15*F15</f>
        <v>40200</v>
      </c>
    </row>
    <row r="16" spans="1:7" ht="16.5" thickBot="1" x14ac:dyDescent="0.3">
      <c r="A16" s="66"/>
      <c r="B16" s="68"/>
      <c r="C16" s="11" t="s">
        <v>31</v>
      </c>
      <c r="D16" s="66"/>
      <c r="E16" s="73"/>
      <c r="F16" s="71"/>
      <c r="G16" s="58"/>
    </row>
    <row r="17" spans="1:9" ht="27.75" customHeight="1" x14ac:dyDescent="0.25">
      <c r="A17" s="65">
        <f t="shared" ref="A17" si="7">A15+1</f>
        <v>7</v>
      </c>
      <c r="B17" s="67" t="s">
        <v>21</v>
      </c>
      <c r="C17" s="12" t="s">
        <v>34</v>
      </c>
      <c r="D17" s="65" t="s">
        <v>30</v>
      </c>
      <c r="E17" s="72">
        <v>224</v>
      </c>
      <c r="F17" s="70">
        <v>250</v>
      </c>
      <c r="G17" s="57">
        <f t="shared" ref="G17" si="8">E17*F17</f>
        <v>56000</v>
      </c>
    </row>
    <row r="18" spans="1:9" ht="29.25" customHeight="1" thickBot="1" x14ac:dyDescent="0.3">
      <c r="A18" s="66"/>
      <c r="B18" s="68"/>
      <c r="C18" s="11" t="s">
        <v>31</v>
      </c>
      <c r="D18" s="66"/>
      <c r="E18" s="73"/>
      <c r="F18" s="71"/>
      <c r="G18" s="58"/>
    </row>
    <row r="19" spans="1:9" ht="15.75" x14ac:dyDescent="0.25">
      <c r="A19" s="65">
        <f t="shared" ref="A19" si="9">A17+1</f>
        <v>8</v>
      </c>
      <c r="B19" s="67" t="s">
        <v>21</v>
      </c>
      <c r="C19" s="12" t="s">
        <v>47</v>
      </c>
      <c r="D19" s="65" t="s">
        <v>30</v>
      </c>
      <c r="E19" s="72">
        <v>280</v>
      </c>
      <c r="F19" s="70">
        <v>350</v>
      </c>
      <c r="G19" s="57">
        <f t="shared" ref="G19" si="10">E19*F19</f>
        <v>98000</v>
      </c>
    </row>
    <row r="20" spans="1:9" ht="26.25" customHeight="1" thickBot="1" x14ac:dyDescent="0.3">
      <c r="A20" s="66"/>
      <c r="B20" s="68"/>
      <c r="C20" s="11" t="s">
        <v>31</v>
      </c>
      <c r="D20" s="66"/>
      <c r="E20" s="73"/>
      <c r="F20" s="71"/>
      <c r="G20" s="58"/>
    </row>
    <row r="21" spans="1:9" ht="15.75" x14ac:dyDescent="0.25">
      <c r="A21" s="65">
        <f t="shared" ref="A21" si="11">A19+1</f>
        <v>9</v>
      </c>
      <c r="B21" s="67" t="s">
        <v>21</v>
      </c>
      <c r="C21" s="12" t="s">
        <v>48</v>
      </c>
      <c r="D21" s="65" t="s">
        <v>30</v>
      </c>
      <c r="E21" s="69">
        <v>2728</v>
      </c>
      <c r="F21" s="70">
        <v>300</v>
      </c>
      <c r="G21" s="57">
        <f t="shared" ref="G21" si="12">E21*F21</f>
        <v>818400</v>
      </c>
    </row>
    <row r="22" spans="1:9" ht="32.25" customHeight="1" thickBot="1" x14ac:dyDescent="0.3">
      <c r="A22" s="66"/>
      <c r="B22" s="68"/>
      <c r="C22" s="11" t="s">
        <v>31</v>
      </c>
      <c r="D22" s="66"/>
      <c r="E22" s="58"/>
      <c r="F22" s="71"/>
      <c r="G22" s="58"/>
    </row>
    <row r="23" spans="1:9" ht="27" customHeight="1" thickBot="1" x14ac:dyDescent="0.3">
      <c r="A23" s="62" t="s">
        <v>35</v>
      </c>
      <c r="B23" s="63"/>
      <c r="C23" s="63"/>
      <c r="D23" s="63"/>
      <c r="E23" s="63"/>
      <c r="F23" s="85"/>
      <c r="G23" s="28">
        <f>SUM(G5:G20)</f>
        <v>1931300</v>
      </c>
      <c r="I23" s="1">
        <f>G25*5%</f>
        <v>115878</v>
      </c>
    </row>
    <row r="24" spans="1:9" ht="30.75" customHeight="1" thickBot="1" x14ac:dyDescent="0.3">
      <c r="A24" s="62" t="s">
        <v>36</v>
      </c>
      <c r="B24" s="63"/>
      <c r="C24" s="63"/>
      <c r="D24" s="63"/>
      <c r="E24" s="63"/>
      <c r="F24" s="85"/>
      <c r="G24" s="14">
        <f>0.2*G23</f>
        <v>386260</v>
      </c>
      <c r="I24" s="1">
        <f>G25*1.5%</f>
        <v>34763.4</v>
      </c>
    </row>
    <row r="25" spans="1:9" ht="28.5" customHeight="1" thickBot="1" x14ac:dyDescent="0.3">
      <c r="A25" s="62" t="s">
        <v>37</v>
      </c>
      <c r="B25" s="63"/>
      <c r="C25" s="63"/>
      <c r="D25" s="63"/>
      <c r="E25" s="63"/>
      <c r="F25" s="85"/>
      <c r="G25" s="14">
        <f>G23+G24</f>
        <v>2317560</v>
      </c>
    </row>
    <row r="34" spans="12:12" x14ac:dyDescent="0.25">
      <c r="L34" s="17">
        <f>175*3000</f>
        <v>525000</v>
      </c>
    </row>
  </sheetData>
  <mergeCells count="60">
    <mergeCell ref="A23:F23"/>
    <mergeCell ref="A24:F24"/>
    <mergeCell ref="A25:F25"/>
    <mergeCell ref="A1:G1"/>
    <mergeCell ref="A2:G2"/>
    <mergeCell ref="A3:G3"/>
    <mergeCell ref="A21:A22"/>
    <mergeCell ref="B21:B22"/>
    <mergeCell ref="D21:D22"/>
    <mergeCell ref="E21:E22"/>
    <mergeCell ref="F21:F22"/>
    <mergeCell ref="G21:G22"/>
    <mergeCell ref="A19:A20"/>
    <mergeCell ref="B19:B20"/>
    <mergeCell ref="D19:D20"/>
    <mergeCell ref="E19:E20"/>
    <mergeCell ref="F19:F20"/>
    <mergeCell ref="G19:G20"/>
    <mergeCell ref="A17:A18"/>
    <mergeCell ref="B17:B18"/>
    <mergeCell ref="D17:D18"/>
    <mergeCell ref="E17:E18"/>
    <mergeCell ref="F17:F18"/>
    <mergeCell ref="G17:G18"/>
    <mergeCell ref="G15:G16"/>
    <mergeCell ref="A13:A14"/>
    <mergeCell ref="B13:B14"/>
    <mergeCell ref="D13:D14"/>
    <mergeCell ref="E13:E14"/>
    <mergeCell ref="F13:F14"/>
    <mergeCell ref="G13:G14"/>
    <mergeCell ref="A15:A16"/>
    <mergeCell ref="B15:B16"/>
    <mergeCell ref="D15:D16"/>
    <mergeCell ref="E15:E16"/>
    <mergeCell ref="F15:F16"/>
    <mergeCell ref="G11:G12"/>
    <mergeCell ref="A9:A10"/>
    <mergeCell ref="B9:B10"/>
    <mergeCell ref="D9:D10"/>
    <mergeCell ref="E9:E10"/>
    <mergeCell ref="F9:F10"/>
    <mergeCell ref="G9:G10"/>
    <mergeCell ref="A11:A12"/>
    <mergeCell ref="B11:B12"/>
    <mergeCell ref="D11:D12"/>
    <mergeCell ref="E11:E12"/>
    <mergeCell ref="F11:F12"/>
    <mergeCell ref="E5:E6"/>
    <mergeCell ref="F5:F6"/>
    <mergeCell ref="G5:G6"/>
    <mergeCell ref="A7:A8"/>
    <mergeCell ref="B7:B8"/>
    <mergeCell ref="D7:D8"/>
    <mergeCell ref="E7:E8"/>
    <mergeCell ref="F7:F8"/>
    <mergeCell ref="G7:G8"/>
    <mergeCell ref="A5:A6"/>
    <mergeCell ref="B5:B6"/>
    <mergeCell ref="D5:D6"/>
  </mergeCells>
  <pageMargins left="0.7" right="0.7" top="0.75" bottom="0.75" header="0.3" footer="0.3"/>
  <pageSetup scale="75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</sheetPr>
  <dimension ref="A1:L34"/>
  <sheetViews>
    <sheetView view="pageBreakPreview" zoomScale="95" zoomScaleNormal="100" zoomScaleSheetLayoutView="95" workbookViewId="0">
      <selection sqref="A1:XFD1"/>
    </sheetView>
  </sheetViews>
  <sheetFormatPr baseColWidth="10" defaultRowHeight="15" x14ac:dyDescent="0.25"/>
  <cols>
    <col min="1" max="1" width="8.5703125" bestFit="1" customWidth="1"/>
    <col min="2" max="2" width="13.85546875" customWidth="1"/>
    <col min="3" max="3" width="56.85546875" customWidth="1"/>
    <col min="4" max="4" width="6.28515625" customWidth="1"/>
    <col min="5" max="5" width="13.140625" customWidth="1"/>
    <col min="6" max="6" width="15" bestFit="1" customWidth="1"/>
    <col min="7" max="7" width="17.85546875" bestFit="1" customWidth="1"/>
    <col min="8" max="8" width="13.28515625" bestFit="1" customWidth="1"/>
    <col min="9" max="9" width="15.28515625" bestFit="1" customWidth="1"/>
  </cols>
  <sheetData>
    <row r="1" spans="1:7" ht="108.75" customHeight="1" thickBot="1" x14ac:dyDescent="0.35">
      <c r="A1" s="74" t="s">
        <v>38</v>
      </c>
      <c r="B1" s="75"/>
      <c r="C1" s="75"/>
      <c r="D1" s="75"/>
      <c r="E1" s="75"/>
      <c r="F1" s="75"/>
      <c r="G1" s="76"/>
    </row>
    <row r="2" spans="1:7" ht="75" customHeight="1" thickBot="1" x14ac:dyDescent="0.3">
      <c r="A2" s="77" t="s">
        <v>59</v>
      </c>
      <c r="B2" s="78"/>
      <c r="C2" s="78"/>
      <c r="D2" s="78"/>
      <c r="E2" s="78"/>
      <c r="F2" s="78"/>
      <c r="G2" s="79"/>
    </row>
    <row r="3" spans="1:7" ht="19.5" thickBot="1" x14ac:dyDescent="0.3">
      <c r="A3" s="80" t="s">
        <v>39</v>
      </c>
      <c r="B3" s="81"/>
      <c r="C3" s="81"/>
      <c r="D3" s="81"/>
      <c r="E3" s="81"/>
      <c r="F3" s="81"/>
      <c r="G3" s="82"/>
    </row>
    <row r="4" spans="1:7" ht="79.5" thickBot="1" x14ac:dyDescent="0.3">
      <c r="A4" s="7" t="s">
        <v>14</v>
      </c>
      <c r="B4" s="13" t="s">
        <v>15</v>
      </c>
      <c r="C4" s="13" t="s">
        <v>16</v>
      </c>
      <c r="D4" s="13" t="s">
        <v>17</v>
      </c>
      <c r="E4" s="8" t="s">
        <v>18</v>
      </c>
      <c r="F4" s="8" t="s">
        <v>19</v>
      </c>
      <c r="G4" s="9" t="s">
        <v>20</v>
      </c>
    </row>
    <row r="5" spans="1:7" ht="15.75" customHeight="1" x14ac:dyDescent="0.25">
      <c r="A5" s="83">
        <v>1</v>
      </c>
      <c r="B5" s="67" t="s">
        <v>21</v>
      </c>
      <c r="C5" s="10" t="s">
        <v>22</v>
      </c>
      <c r="D5" s="83" t="s">
        <v>23</v>
      </c>
      <c r="E5" s="72">
        <v>1</v>
      </c>
      <c r="F5" s="70">
        <v>220000</v>
      </c>
      <c r="G5" s="57">
        <f>E5*F5</f>
        <v>220000</v>
      </c>
    </row>
    <row r="6" spans="1:7" ht="27" customHeight="1" thickBot="1" x14ac:dyDescent="0.3">
      <c r="A6" s="66"/>
      <c r="B6" s="68"/>
      <c r="C6" s="11" t="s">
        <v>24</v>
      </c>
      <c r="D6" s="66"/>
      <c r="E6" s="73"/>
      <c r="F6" s="71"/>
      <c r="G6" s="58"/>
    </row>
    <row r="7" spans="1:7" ht="31.5" x14ac:dyDescent="0.25">
      <c r="A7" s="65">
        <f>A5+1</f>
        <v>2</v>
      </c>
      <c r="B7" s="67" t="s">
        <v>21</v>
      </c>
      <c r="C7" s="12" t="s">
        <v>25</v>
      </c>
      <c r="D7" s="65" t="s">
        <v>23</v>
      </c>
      <c r="E7" s="72">
        <v>1</v>
      </c>
      <c r="F7" s="70">
        <v>40000</v>
      </c>
      <c r="G7" s="57">
        <f t="shared" ref="G7" si="0">E7*F7</f>
        <v>40000</v>
      </c>
    </row>
    <row r="8" spans="1:7" ht="16.5" thickBot="1" x14ac:dyDescent="0.3">
      <c r="A8" s="66"/>
      <c r="B8" s="68"/>
      <c r="C8" s="11" t="s">
        <v>24</v>
      </c>
      <c r="D8" s="66"/>
      <c r="E8" s="73"/>
      <c r="F8" s="71"/>
      <c r="G8" s="58"/>
    </row>
    <row r="9" spans="1:7" ht="31.5" x14ac:dyDescent="0.25">
      <c r="A9" s="65">
        <f t="shared" ref="A9" si="1">A7+1</f>
        <v>3</v>
      </c>
      <c r="B9" s="67" t="s">
        <v>21</v>
      </c>
      <c r="C9" s="12" t="s">
        <v>26</v>
      </c>
      <c r="D9" s="65" t="s">
        <v>27</v>
      </c>
      <c r="E9" s="72">
        <v>10</v>
      </c>
      <c r="F9" s="70">
        <v>1000</v>
      </c>
      <c r="G9" s="57">
        <f t="shared" ref="G9" si="2">E9*F9</f>
        <v>10000</v>
      </c>
    </row>
    <row r="10" spans="1:7" ht="16.5" thickBot="1" x14ac:dyDescent="0.3">
      <c r="A10" s="66"/>
      <c r="B10" s="68"/>
      <c r="C10" s="11" t="s">
        <v>28</v>
      </c>
      <c r="D10" s="66"/>
      <c r="E10" s="73"/>
      <c r="F10" s="71"/>
      <c r="G10" s="58"/>
    </row>
    <row r="11" spans="1:7" ht="15.75" x14ac:dyDescent="0.25">
      <c r="A11" s="65">
        <f t="shared" ref="A11" si="3">A9+1</f>
        <v>4</v>
      </c>
      <c r="B11" s="67" t="s">
        <v>21</v>
      </c>
      <c r="C11" s="12" t="s">
        <v>29</v>
      </c>
      <c r="D11" s="65" t="s">
        <v>30</v>
      </c>
      <c r="E11" s="72">
        <f>ROUNDUP('1) Estimation RP7316'!E11:E12+'2) Estimation RP7102'!E11:E12,0)</f>
        <v>288</v>
      </c>
      <c r="F11" s="70">
        <v>650</v>
      </c>
      <c r="G11" s="57">
        <f t="shared" ref="G11" si="4">E11*F11</f>
        <v>187200</v>
      </c>
    </row>
    <row r="12" spans="1:7" ht="16.5" thickBot="1" x14ac:dyDescent="0.3">
      <c r="A12" s="66"/>
      <c r="B12" s="68"/>
      <c r="C12" s="11" t="s">
        <v>31</v>
      </c>
      <c r="D12" s="66"/>
      <c r="E12" s="73"/>
      <c r="F12" s="71"/>
      <c r="G12" s="58"/>
    </row>
    <row r="13" spans="1:7" ht="18" customHeight="1" x14ac:dyDescent="0.25">
      <c r="A13" s="65">
        <f t="shared" ref="A13" si="5">A11+1</f>
        <v>5</v>
      </c>
      <c r="B13" s="67" t="s">
        <v>21</v>
      </c>
      <c r="C13" s="12" t="s">
        <v>32</v>
      </c>
      <c r="D13" s="65" t="s">
        <v>30</v>
      </c>
      <c r="E13" s="72">
        <f>ROUNDUP('1) Estimation RP7316'!E13:E14+'2) Estimation RP7102'!E13:E14,0)</f>
        <v>2915</v>
      </c>
      <c r="F13" s="70">
        <v>950</v>
      </c>
      <c r="G13" s="57">
        <f t="shared" ref="G13" si="6">E13*F13</f>
        <v>2769250</v>
      </c>
    </row>
    <row r="14" spans="1:7" ht="24.75" customHeight="1" thickBot="1" x14ac:dyDescent="0.3">
      <c r="A14" s="66"/>
      <c r="B14" s="68"/>
      <c r="C14" s="11" t="s">
        <v>31</v>
      </c>
      <c r="D14" s="66"/>
      <c r="E14" s="73"/>
      <c r="F14" s="71"/>
      <c r="G14" s="58"/>
    </row>
    <row r="15" spans="1:7" ht="15.75" x14ac:dyDescent="0.25">
      <c r="A15" s="65">
        <f t="shared" ref="A15" si="7">A13+1</f>
        <v>6</v>
      </c>
      <c r="B15" s="67" t="s">
        <v>21</v>
      </c>
      <c r="C15" s="12" t="s">
        <v>33</v>
      </c>
      <c r="D15" s="65" t="s">
        <v>30</v>
      </c>
      <c r="E15" s="72">
        <f>ROUNDUP('1) Estimation RP7316'!E15:E16+'2) Estimation RP7102'!E15:E16,0)</f>
        <v>1182</v>
      </c>
      <c r="F15" s="70">
        <v>120</v>
      </c>
      <c r="G15" s="57">
        <f t="shared" ref="G15" si="8">E15*F15</f>
        <v>141840</v>
      </c>
    </row>
    <row r="16" spans="1:7" ht="16.5" thickBot="1" x14ac:dyDescent="0.3">
      <c r="A16" s="66"/>
      <c r="B16" s="68"/>
      <c r="C16" s="11" t="s">
        <v>31</v>
      </c>
      <c r="D16" s="66"/>
      <c r="E16" s="73"/>
      <c r="F16" s="71"/>
      <c r="G16" s="58"/>
    </row>
    <row r="17" spans="1:9" ht="27.75" customHeight="1" x14ac:dyDescent="0.25">
      <c r="A17" s="65">
        <f t="shared" ref="A17" si="9">A15+1</f>
        <v>7</v>
      </c>
      <c r="B17" s="67" t="s">
        <v>21</v>
      </c>
      <c r="C17" s="12" t="s">
        <v>34</v>
      </c>
      <c r="D17" s="65" t="s">
        <v>30</v>
      </c>
      <c r="E17" s="72">
        <f>ROUNDUP('1) Estimation RP7316'!E17:E18+'2) Estimation RP7102'!E17:E18,0)</f>
        <v>2357</v>
      </c>
      <c r="F17" s="70">
        <v>350</v>
      </c>
      <c r="G17" s="57">
        <f t="shared" ref="G17" si="10">E17*F17</f>
        <v>824950</v>
      </c>
    </row>
    <row r="18" spans="1:9" ht="29.25" customHeight="1" thickBot="1" x14ac:dyDescent="0.3">
      <c r="A18" s="66"/>
      <c r="B18" s="68"/>
      <c r="C18" s="11" t="s">
        <v>31</v>
      </c>
      <c r="D18" s="66"/>
      <c r="E18" s="73"/>
      <c r="F18" s="71"/>
      <c r="G18" s="58"/>
    </row>
    <row r="19" spans="1:9" ht="15.75" x14ac:dyDescent="0.25">
      <c r="A19" s="65">
        <f t="shared" ref="A19" si="11">A17+1</f>
        <v>8</v>
      </c>
      <c r="B19" s="67" t="s">
        <v>21</v>
      </c>
      <c r="C19" s="12" t="s">
        <v>47</v>
      </c>
      <c r="D19" s="65" t="s">
        <v>30</v>
      </c>
      <c r="E19" s="72">
        <f>ROUNDUP('1) Estimation RP7316'!E19:E20+'2) Estimation RP7102'!E19:E20,0)</f>
        <v>765</v>
      </c>
      <c r="F19" s="70">
        <v>400</v>
      </c>
      <c r="G19" s="57">
        <f t="shared" ref="G19" si="12">E19*F19</f>
        <v>306000</v>
      </c>
    </row>
    <row r="20" spans="1:9" ht="26.25" customHeight="1" thickBot="1" x14ac:dyDescent="0.3">
      <c r="A20" s="66"/>
      <c r="B20" s="68"/>
      <c r="C20" s="11" t="s">
        <v>31</v>
      </c>
      <c r="D20" s="66"/>
      <c r="E20" s="73"/>
      <c r="F20" s="71"/>
      <c r="G20" s="58"/>
    </row>
    <row r="21" spans="1:9" ht="18.75" customHeight="1" x14ac:dyDescent="0.25">
      <c r="A21" s="65">
        <f t="shared" ref="A21" si="13">A19+1</f>
        <v>9</v>
      </c>
      <c r="B21" s="67" t="s">
        <v>21</v>
      </c>
      <c r="C21" s="12" t="s">
        <v>48</v>
      </c>
      <c r="D21" s="65" t="s">
        <v>30</v>
      </c>
      <c r="E21" s="72">
        <f>ROUNDUP('1) Estimation RP7316'!E21:E22+'2) Estimation RP7102'!E21:E22,0)</f>
        <v>2728</v>
      </c>
      <c r="F21" s="70">
        <v>350</v>
      </c>
      <c r="G21" s="57">
        <f t="shared" ref="G21" si="14">E21*F21</f>
        <v>954800</v>
      </c>
    </row>
    <row r="22" spans="1:9" ht="32.25" customHeight="1" thickBot="1" x14ac:dyDescent="0.3">
      <c r="A22" s="66"/>
      <c r="B22" s="68"/>
      <c r="C22" s="11" t="s">
        <v>31</v>
      </c>
      <c r="D22" s="66"/>
      <c r="E22" s="73"/>
      <c r="F22" s="71"/>
      <c r="G22" s="58"/>
    </row>
    <row r="23" spans="1:9" ht="29.25" customHeight="1" thickBot="1" x14ac:dyDescent="0.3">
      <c r="A23" s="59" t="s">
        <v>35</v>
      </c>
      <c r="B23" s="60"/>
      <c r="C23" s="60"/>
      <c r="D23" s="60"/>
      <c r="E23" s="60"/>
      <c r="F23" s="61"/>
      <c r="G23" s="14">
        <f>SUM(G5:G20)</f>
        <v>4499240</v>
      </c>
      <c r="I23" s="1"/>
    </row>
    <row r="24" spans="1:9" ht="28.5" customHeight="1" thickBot="1" x14ac:dyDescent="0.3">
      <c r="A24" s="62" t="s">
        <v>36</v>
      </c>
      <c r="B24" s="63"/>
      <c r="C24" s="63"/>
      <c r="D24" s="63"/>
      <c r="E24" s="63"/>
      <c r="F24" s="64"/>
      <c r="G24" s="14">
        <f>0.2*G23</f>
        <v>899848</v>
      </c>
      <c r="I24" s="1"/>
    </row>
    <row r="25" spans="1:9" ht="39" customHeight="1" thickBot="1" x14ac:dyDescent="0.3">
      <c r="A25" s="62" t="s">
        <v>37</v>
      </c>
      <c r="B25" s="63"/>
      <c r="C25" s="63"/>
      <c r="D25" s="63"/>
      <c r="E25" s="63"/>
      <c r="F25" s="64"/>
      <c r="G25" s="14">
        <f>G23+G24</f>
        <v>5399088</v>
      </c>
      <c r="H25" s="27"/>
    </row>
    <row r="27" spans="1:9" x14ac:dyDescent="0.25">
      <c r="G27" s="27"/>
    </row>
    <row r="34" spans="12:12" x14ac:dyDescent="0.25">
      <c r="L34" s="17"/>
    </row>
  </sheetData>
  <mergeCells count="60">
    <mergeCell ref="A1:G1"/>
    <mergeCell ref="A2:G2"/>
    <mergeCell ref="A3:G3"/>
    <mergeCell ref="A5:A6"/>
    <mergeCell ref="B5:B6"/>
    <mergeCell ref="D5:D6"/>
    <mergeCell ref="E5:E6"/>
    <mergeCell ref="F5:F6"/>
    <mergeCell ref="G5:G6"/>
    <mergeCell ref="G9:G10"/>
    <mergeCell ref="A7:A8"/>
    <mergeCell ref="B7:B8"/>
    <mergeCell ref="D7:D8"/>
    <mergeCell ref="E7:E8"/>
    <mergeCell ref="F7:F8"/>
    <mergeCell ref="G7:G8"/>
    <mergeCell ref="A9:A10"/>
    <mergeCell ref="B9:B10"/>
    <mergeCell ref="D9:D10"/>
    <mergeCell ref="E9:E10"/>
    <mergeCell ref="F9:F10"/>
    <mergeCell ref="G13:G14"/>
    <mergeCell ref="A11:A12"/>
    <mergeCell ref="B11:B12"/>
    <mergeCell ref="D11:D12"/>
    <mergeCell ref="E11:E12"/>
    <mergeCell ref="F11:F12"/>
    <mergeCell ref="G11:G12"/>
    <mergeCell ref="A13:A14"/>
    <mergeCell ref="B13:B14"/>
    <mergeCell ref="D13:D14"/>
    <mergeCell ref="E13:E14"/>
    <mergeCell ref="F13:F14"/>
    <mergeCell ref="G17:G18"/>
    <mergeCell ref="A15:A16"/>
    <mergeCell ref="B15:B16"/>
    <mergeCell ref="D15:D16"/>
    <mergeCell ref="E15:E16"/>
    <mergeCell ref="F15:F16"/>
    <mergeCell ref="G15:G16"/>
    <mergeCell ref="A17:A18"/>
    <mergeCell ref="B17:B18"/>
    <mergeCell ref="D17:D18"/>
    <mergeCell ref="E17:E18"/>
    <mergeCell ref="F17:F18"/>
    <mergeCell ref="G21:G22"/>
    <mergeCell ref="A19:A20"/>
    <mergeCell ref="B19:B20"/>
    <mergeCell ref="D19:D20"/>
    <mergeCell ref="E19:E20"/>
    <mergeCell ref="F19:F20"/>
    <mergeCell ref="G19:G20"/>
    <mergeCell ref="A23:F23"/>
    <mergeCell ref="A24:F24"/>
    <mergeCell ref="A25:F25"/>
    <mergeCell ref="A21:A22"/>
    <mergeCell ref="B21:B22"/>
    <mergeCell ref="D21:D22"/>
    <mergeCell ref="E21:E22"/>
    <mergeCell ref="F21:F22"/>
  </mergeCells>
  <pageMargins left="0.7" right="0.7" top="0.75" bottom="0.75" header="0.3" footer="0.3"/>
  <pageSetup paperSize="9" scale="66" orientation="portrait" r:id="rId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4"/>
  <sheetViews>
    <sheetView workbookViewId="0">
      <selection sqref="A1:XFD1"/>
    </sheetView>
  </sheetViews>
  <sheetFormatPr baseColWidth="10" defaultRowHeight="15" x14ac:dyDescent="0.25"/>
  <cols>
    <col min="1" max="1" width="8.5703125" bestFit="1" customWidth="1"/>
    <col min="2" max="2" width="13.85546875" customWidth="1"/>
    <col min="3" max="3" width="56.85546875" customWidth="1"/>
    <col min="4" max="4" width="6.28515625" customWidth="1"/>
    <col min="5" max="5" width="13.140625" customWidth="1"/>
    <col min="6" max="6" width="15" bestFit="1" customWidth="1"/>
    <col min="7" max="7" width="17.85546875" bestFit="1" customWidth="1"/>
    <col min="8" max="8" width="13.28515625" bestFit="1" customWidth="1"/>
    <col min="9" max="9" width="15.28515625" bestFit="1" customWidth="1"/>
  </cols>
  <sheetData>
    <row r="1" spans="1:7" ht="108.75" customHeight="1" thickBot="1" x14ac:dyDescent="0.35">
      <c r="A1" s="74" t="s">
        <v>38</v>
      </c>
      <c r="B1" s="75"/>
      <c r="C1" s="75"/>
      <c r="D1" s="75"/>
      <c r="E1" s="75"/>
      <c r="F1" s="75"/>
      <c r="G1" s="76"/>
    </row>
    <row r="2" spans="1:7" ht="75" customHeight="1" thickBot="1" x14ac:dyDescent="0.3">
      <c r="A2" s="77" t="s">
        <v>59</v>
      </c>
      <c r="B2" s="78"/>
      <c r="C2" s="78"/>
      <c r="D2" s="78"/>
      <c r="E2" s="78"/>
      <c r="F2" s="78"/>
      <c r="G2" s="79"/>
    </row>
    <row r="3" spans="1:7" ht="19.5" thickBot="1" x14ac:dyDescent="0.3">
      <c r="A3" s="80" t="s">
        <v>39</v>
      </c>
      <c r="B3" s="81"/>
      <c r="C3" s="81"/>
      <c r="D3" s="81"/>
      <c r="E3" s="81"/>
      <c r="F3" s="81"/>
      <c r="G3" s="82"/>
    </row>
    <row r="4" spans="1:7" ht="79.5" thickBot="1" x14ac:dyDescent="0.3">
      <c r="A4" s="7" t="s">
        <v>14</v>
      </c>
      <c r="B4" s="13" t="s">
        <v>15</v>
      </c>
      <c r="C4" s="13" t="s">
        <v>16</v>
      </c>
      <c r="D4" s="13" t="s">
        <v>17</v>
      </c>
      <c r="E4" s="8" t="s">
        <v>18</v>
      </c>
      <c r="F4" s="8" t="s">
        <v>19</v>
      </c>
      <c r="G4" s="9" t="s">
        <v>20</v>
      </c>
    </row>
    <row r="5" spans="1:7" ht="15.75" customHeight="1" x14ac:dyDescent="0.25">
      <c r="A5" s="83">
        <v>1</v>
      </c>
      <c r="B5" s="67" t="s">
        <v>21</v>
      </c>
      <c r="C5" s="10" t="s">
        <v>22</v>
      </c>
      <c r="D5" s="83" t="s">
        <v>23</v>
      </c>
      <c r="E5" s="72">
        <v>1</v>
      </c>
      <c r="F5" s="70"/>
      <c r="G5" s="57"/>
    </row>
    <row r="6" spans="1:7" ht="27" customHeight="1" thickBot="1" x14ac:dyDescent="0.3">
      <c r="A6" s="66"/>
      <c r="B6" s="68"/>
      <c r="C6" s="11" t="s">
        <v>24</v>
      </c>
      <c r="D6" s="66"/>
      <c r="E6" s="73"/>
      <c r="F6" s="71"/>
      <c r="G6" s="58"/>
    </row>
    <row r="7" spans="1:7" ht="31.5" x14ac:dyDescent="0.25">
      <c r="A7" s="65">
        <f>A5+1</f>
        <v>2</v>
      </c>
      <c r="B7" s="67" t="s">
        <v>21</v>
      </c>
      <c r="C7" s="12" t="s">
        <v>25</v>
      </c>
      <c r="D7" s="65" t="s">
        <v>23</v>
      </c>
      <c r="E7" s="72">
        <v>1</v>
      </c>
      <c r="F7" s="70"/>
      <c r="G7" s="57"/>
    </row>
    <row r="8" spans="1:7" ht="16.5" thickBot="1" x14ac:dyDescent="0.3">
      <c r="A8" s="66"/>
      <c r="B8" s="68"/>
      <c r="C8" s="11" t="s">
        <v>24</v>
      </c>
      <c r="D8" s="66"/>
      <c r="E8" s="73"/>
      <c r="F8" s="71"/>
      <c r="G8" s="58"/>
    </row>
    <row r="9" spans="1:7" ht="31.5" x14ac:dyDescent="0.25">
      <c r="A9" s="65">
        <f t="shared" ref="A9" si="0">A7+1</f>
        <v>3</v>
      </c>
      <c r="B9" s="67" t="s">
        <v>21</v>
      </c>
      <c r="C9" s="12" t="s">
        <v>26</v>
      </c>
      <c r="D9" s="65" t="s">
        <v>27</v>
      </c>
      <c r="E9" s="72">
        <v>10</v>
      </c>
      <c r="F9" s="70"/>
      <c r="G9" s="57"/>
    </row>
    <row r="10" spans="1:7" ht="16.5" thickBot="1" x14ac:dyDescent="0.3">
      <c r="A10" s="66"/>
      <c r="B10" s="68"/>
      <c r="C10" s="11" t="s">
        <v>28</v>
      </c>
      <c r="D10" s="66"/>
      <c r="E10" s="73"/>
      <c r="F10" s="71"/>
      <c r="G10" s="58"/>
    </row>
    <row r="11" spans="1:7" ht="15.75" x14ac:dyDescent="0.25">
      <c r="A11" s="65">
        <f t="shared" ref="A11" si="1">A9+1</f>
        <v>4</v>
      </c>
      <c r="B11" s="67" t="s">
        <v>21</v>
      </c>
      <c r="C11" s="12" t="s">
        <v>29</v>
      </c>
      <c r="D11" s="65" t="s">
        <v>30</v>
      </c>
      <c r="E11" s="72">
        <f>ROUNDUP('1) Estimation RP7316'!E11:E12+'2) Estimation RP7102'!E11:E12,0)</f>
        <v>288</v>
      </c>
      <c r="F11" s="70"/>
      <c r="G11" s="57"/>
    </row>
    <row r="12" spans="1:7" ht="16.5" thickBot="1" x14ac:dyDescent="0.3">
      <c r="A12" s="66"/>
      <c r="B12" s="68"/>
      <c r="C12" s="11" t="s">
        <v>31</v>
      </c>
      <c r="D12" s="66"/>
      <c r="E12" s="73"/>
      <c r="F12" s="71"/>
      <c r="G12" s="58"/>
    </row>
    <row r="13" spans="1:7" ht="18" customHeight="1" x14ac:dyDescent="0.25">
      <c r="A13" s="65">
        <f t="shared" ref="A13" si="2">A11+1</f>
        <v>5</v>
      </c>
      <c r="B13" s="67" t="s">
        <v>21</v>
      </c>
      <c r="C13" s="12" t="s">
        <v>32</v>
      </c>
      <c r="D13" s="65" t="s">
        <v>30</v>
      </c>
      <c r="E13" s="72">
        <f>ROUNDUP('1) Estimation RP7316'!E13:E14+'2) Estimation RP7102'!E13:E14,0)</f>
        <v>2915</v>
      </c>
      <c r="F13" s="70"/>
      <c r="G13" s="57"/>
    </row>
    <row r="14" spans="1:7" ht="24.75" customHeight="1" thickBot="1" x14ac:dyDescent="0.3">
      <c r="A14" s="66"/>
      <c r="B14" s="68"/>
      <c r="C14" s="11" t="s">
        <v>31</v>
      </c>
      <c r="D14" s="66"/>
      <c r="E14" s="73"/>
      <c r="F14" s="71"/>
      <c r="G14" s="58"/>
    </row>
    <row r="15" spans="1:7" ht="15.75" x14ac:dyDescent="0.25">
      <c r="A15" s="65">
        <f t="shared" ref="A15" si="3">A13+1</f>
        <v>6</v>
      </c>
      <c r="B15" s="67" t="s">
        <v>21</v>
      </c>
      <c r="C15" s="12" t="s">
        <v>33</v>
      </c>
      <c r="D15" s="65" t="s">
        <v>30</v>
      </c>
      <c r="E15" s="72">
        <f>ROUNDUP('1) Estimation RP7316'!E15:E16+'2) Estimation RP7102'!E15:E16,0)</f>
        <v>1182</v>
      </c>
      <c r="F15" s="70"/>
      <c r="G15" s="57"/>
    </row>
    <row r="16" spans="1:7" ht="16.5" thickBot="1" x14ac:dyDescent="0.3">
      <c r="A16" s="66"/>
      <c r="B16" s="68"/>
      <c r="C16" s="11" t="s">
        <v>31</v>
      </c>
      <c r="D16" s="66"/>
      <c r="E16" s="73"/>
      <c r="F16" s="71"/>
      <c r="G16" s="58"/>
    </row>
    <row r="17" spans="1:9" ht="27.75" customHeight="1" x14ac:dyDescent="0.25">
      <c r="A17" s="65">
        <f t="shared" ref="A17" si="4">A15+1</f>
        <v>7</v>
      </c>
      <c r="B17" s="67" t="s">
        <v>21</v>
      </c>
      <c r="C17" s="12" t="s">
        <v>34</v>
      </c>
      <c r="D17" s="65" t="s">
        <v>30</v>
      </c>
      <c r="E17" s="72">
        <f>ROUNDUP('1) Estimation RP7316'!E17:E18+'2) Estimation RP7102'!E17:E18,0)</f>
        <v>2357</v>
      </c>
      <c r="F17" s="70"/>
      <c r="G17" s="57"/>
    </row>
    <row r="18" spans="1:9" ht="29.25" customHeight="1" thickBot="1" x14ac:dyDescent="0.3">
      <c r="A18" s="66"/>
      <c r="B18" s="68"/>
      <c r="C18" s="11" t="s">
        <v>31</v>
      </c>
      <c r="D18" s="66"/>
      <c r="E18" s="73"/>
      <c r="F18" s="71"/>
      <c r="G18" s="58"/>
    </row>
    <row r="19" spans="1:9" ht="15.75" x14ac:dyDescent="0.25">
      <c r="A19" s="65">
        <f t="shared" ref="A19" si="5">A17+1</f>
        <v>8</v>
      </c>
      <c r="B19" s="67" t="s">
        <v>21</v>
      </c>
      <c r="C19" s="12" t="s">
        <v>47</v>
      </c>
      <c r="D19" s="65" t="s">
        <v>30</v>
      </c>
      <c r="E19" s="72">
        <f>ROUNDUP('1) Estimation RP7316'!E19:E20+'2) Estimation RP7102'!E19:E20,0)</f>
        <v>765</v>
      </c>
      <c r="F19" s="70"/>
      <c r="G19" s="57"/>
    </row>
    <row r="20" spans="1:9" ht="26.25" customHeight="1" thickBot="1" x14ac:dyDescent="0.3">
      <c r="A20" s="66"/>
      <c r="B20" s="68"/>
      <c r="C20" s="11" t="s">
        <v>31</v>
      </c>
      <c r="D20" s="66"/>
      <c r="E20" s="73"/>
      <c r="F20" s="71"/>
      <c r="G20" s="58"/>
    </row>
    <row r="21" spans="1:9" ht="18.75" customHeight="1" x14ac:dyDescent="0.25">
      <c r="A21" s="65">
        <f t="shared" ref="A21" si="6">A19+1</f>
        <v>9</v>
      </c>
      <c r="B21" s="67" t="s">
        <v>21</v>
      </c>
      <c r="C21" s="12" t="s">
        <v>48</v>
      </c>
      <c r="D21" s="65" t="s">
        <v>30</v>
      </c>
      <c r="E21" s="72">
        <f>ROUNDUP('1) Estimation RP7316'!E21:E22+'2) Estimation RP7102'!E21:E22,0)</f>
        <v>2728</v>
      </c>
      <c r="F21" s="70"/>
      <c r="G21" s="57"/>
    </row>
    <row r="22" spans="1:9" ht="32.25" customHeight="1" thickBot="1" x14ac:dyDescent="0.3">
      <c r="A22" s="66"/>
      <c r="B22" s="68"/>
      <c r="C22" s="11" t="s">
        <v>31</v>
      </c>
      <c r="D22" s="66"/>
      <c r="E22" s="73"/>
      <c r="F22" s="71"/>
      <c r="G22" s="58"/>
    </row>
    <row r="23" spans="1:9" ht="29.25" customHeight="1" thickBot="1" x14ac:dyDescent="0.3">
      <c r="A23" s="59" t="s">
        <v>35</v>
      </c>
      <c r="B23" s="60"/>
      <c r="C23" s="60"/>
      <c r="D23" s="60"/>
      <c r="E23" s="60"/>
      <c r="F23" s="61"/>
      <c r="G23" s="14"/>
      <c r="I23" s="1"/>
    </row>
    <row r="24" spans="1:9" ht="28.5" customHeight="1" thickBot="1" x14ac:dyDescent="0.3">
      <c r="A24" s="62" t="s">
        <v>36</v>
      </c>
      <c r="B24" s="63"/>
      <c r="C24" s="63"/>
      <c r="D24" s="63"/>
      <c r="E24" s="63"/>
      <c r="F24" s="64"/>
      <c r="G24" s="14"/>
      <c r="I24" s="1"/>
    </row>
    <row r="25" spans="1:9" ht="39" customHeight="1" thickBot="1" x14ac:dyDescent="0.3">
      <c r="A25" s="62" t="s">
        <v>37</v>
      </c>
      <c r="B25" s="63"/>
      <c r="C25" s="63"/>
      <c r="D25" s="63"/>
      <c r="E25" s="63"/>
      <c r="F25" s="64"/>
      <c r="G25" s="14"/>
      <c r="H25" s="27"/>
    </row>
    <row r="27" spans="1:9" x14ac:dyDescent="0.25">
      <c r="G27" s="27"/>
    </row>
    <row r="34" spans="12:12" x14ac:dyDescent="0.25">
      <c r="L34" s="17"/>
    </row>
  </sheetData>
  <mergeCells count="60">
    <mergeCell ref="A1:G1"/>
    <mergeCell ref="A2:G2"/>
    <mergeCell ref="A3:G3"/>
    <mergeCell ref="A5:A6"/>
    <mergeCell ref="B5:B6"/>
    <mergeCell ref="D5:D6"/>
    <mergeCell ref="E5:E6"/>
    <mergeCell ref="F5:F6"/>
    <mergeCell ref="G5:G6"/>
    <mergeCell ref="G9:G10"/>
    <mergeCell ref="A7:A8"/>
    <mergeCell ref="B7:B8"/>
    <mergeCell ref="D7:D8"/>
    <mergeCell ref="E7:E8"/>
    <mergeCell ref="F7:F8"/>
    <mergeCell ref="G7:G8"/>
    <mergeCell ref="A9:A10"/>
    <mergeCell ref="B9:B10"/>
    <mergeCell ref="D9:D10"/>
    <mergeCell ref="E9:E10"/>
    <mergeCell ref="F9:F10"/>
    <mergeCell ref="G13:G14"/>
    <mergeCell ref="A11:A12"/>
    <mergeCell ref="B11:B12"/>
    <mergeCell ref="D11:D12"/>
    <mergeCell ref="E11:E12"/>
    <mergeCell ref="F11:F12"/>
    <mergeCell ref="G11:G12"/>
    <mergeCell ref="A13:A14"/>
    <mergeCell ref="B13:B14"/>
    <mergeCell ref="D13:D14"/>
    <mergeCell ref="E13:E14"/>
    <mergeCell ref="F13:F14"/>
    <mergeCell ref="G17:G18"/>
    <mergeCell ref="A15:A16"/>
    <mergeCell ref="B15:B16"/>
    <mergeCell ref="D15:D16"/>
    <mergeCell ref="E15:E16"/>
    <mergeCell ref="F15:F16"/>
    <mergeCell ref="G15:G16"/>
    <mergeCell ref="A17:A18"/>
    <mergeCell ref="B17:B18"/>
    <mergeCell ref="D17:D18"/>
    <mergeCell ref="E17:E18"/>
    <mergeCell ref="F17:F18"/>
    <mergeCell ref="G21:G22"/>
    <mergeCell ref="A19:A20"/>
    <mergeCell ref="B19:B20"/>
    <mergeCell ref="D19:D20"/>
    <mergeCell ref="E19:E20"/>
    <mergeCell ref="F19:F20"/>
    <mergeCell ref="G19:G20"/>
    <mergeCell ref="A23:F23"/>
    <mergeCell ref="A24:F24"/>
    <mergeCell ref="A25:F25"/>
    <mergeCell ref="A21:A22"/>
    <mergeCell ref="B21:B22"/>
    <mergeCell ref="D21:D22"/>
    <mergeCell ref="E21:E22"/>
    <mergeCell ref="F21:F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2"/>
  <dimension ref="A1:D27"/>
  <sheetViews>
    <sheetView zoomScale="80" zoomScaleNormal="80" workbookViewId="0">
      <selection activeCell="J25" sqref="J25"/>
    </sheetView>
  </sheetViews>
  <sheetFormatPr baseColWidth="10" defaultRowHeight="15" x14ac:dyDescent="0.25"/>
  <cols>
    <col min="1" max="1" width="23.28515625" customWidth="1"/>
    <col min="2" max="2" width="29" bestFit="1" customWidth="1"/>
    <col min="3" max="3" width="48" bestFit="1" customWidth="1"/>
    <col min="4" max="4" width="34.140625" customWidth="1"/>
  </cols>
  <sheetData>
    <row r="1" spans="1:4" ht="15.75" customHeight="1" x14ac:dyDescent="0.25">
      <c r="A1" s="95" t="s">
        <v>40</v>
      </c>
      <c r="B1" s="2" t="s">
        <v>0</v>
      </c>
      <c r="C1" s="2" t="s">
        <v>1</v>
      </c>
      <c r="D1" s="3" t="s">
        <v>2</v>
      </c>
    </row>
    <row r="2" spans="1:4" ht="20.100000000000001" customHeight="1" x14ac:dyDescent="0.25">
      <c r="A2" s="95"/>
      <c r="B2" s="97" t="s">
        <v>41</v>
      </c>
      <c r="C2" s="4" t="s">
        <v>3</v>
      </c>
      <c r="D2" s="96" t="s">
        <v>4</v>
      </c>
    </row>
    <row r="3" spans="1:4" ht="20.100000000000001" customHeight="1" x14ac:dyDescent="0.25">
      <c r="A3" s="95"/>
      <c r="B3" s="98"/>
      <c r="C3" s="5" t="s">
        <v>5</v>
      </c>
      <c r="D3" s="96"/>
    </row>
    <row r="4" spans="1:4" ht="20.100000000000001" customHeight="1" x14ac:dyDescent="0.25">
      <c r="A4" s="95"/>
      <c r="B4" s="98"/>
      <c r="C4" s="5" t="s">
        <v>6</v>
      </c>
      <c r="D4" s="96"/>
    </row>
    <row r="5" spans="1:4" ht="20.100000000000001" customHeight="1" x14ac:dyDescent="0.25">
      <c r="A5" s="95"/>
      <c r="B5" s="98"/>
      <c r="C5" s="16" t="s">
        <v>7</v>
      </c>
      <c r="D5" s="96"/>
    </row>
    <row r="6" spans="1:4" ht="20.100000000000001" customHeight="1" x14ac:dyDescent="0.25">
      <c r="A6" s="95"/>
      <c r="B6" s="97" t="s">
        <v>42</v>
      </c>
      <c r="C6" s="4" t="s">
        <v>3</v>
      </c>
      <c r="D6" s="96"/>
    </row>
    <row r="7" spans="1:4" ht="20.100000000000001" customHeight="1" x14ac:dyDescent="0.25">
      <c r="A7" s="95"/>
      <c r="B7" s="98"/>
      <c r="C7" s="4" t="s">
        <v>5</v>
      </c>
      <c r="D7" s="96"/>
    </row>
    <row r="8" spans="1:4" ht="20.100000000000001" customHeight="1" x14ac:dyDescent="0.25">
      <c r="A8" s="95"/>
      <c r="B8" s="98"/>
      <c r="C8" s="4" t="s">
        <v>8</v>
      </c>
      <c r="D8" s="96"/>
    </row>
    <row r="9" spans="1:4" ht="20.100000000000001" customHeight="1" x14ac:dyDescent="0.25">
      <c r="A9" s="95"/>
      <c r="B9" s="99"/>
      <c r="C9" s="4" t="s">
        <v>9</v>
      </c>
      <c r="D9" s="96"/>
    </row>
    <row r="10" spans="1:4" ht="20.100000000000001" customHeight="1" x14ac:dyDescent="0.25">
      <c r="A10" s="95"/>
      <c r="B10" s="97" t="s">
        <v>43</v>
      </c>
      <c r="C10" s="4" t="s">
        <v>3</v>
      </c>
      <c r="D10" s="96"/>
    </row>
    <row r="11" spans="1:4" ht="20.100000000000001" customHeight="1" x14ac:dyDescent="0.25">
      <c r="A11" s="95"/>
      <c r="B11" s="98"/>
      <c r="C11" s="4" t="s">
        <v>5</v>
      </c>
      <c r="D11" s="96"/>
    </row>
    <row r="12" spans="1:4" ht="20.100000000000001" customHeight="1" x14ac:dyDescent="0.25">
      <c r="A12" s="95"/>
      <c r="B12" s="99"/>
      <c r="C12" s="5" t="s">
        <v>8</v>
      </c>
      <c r="D12" s="96"/>
    </row>
    <row r="13" spans="1:4" ht="20.100000000000001" customHeight="1" x14ac:dyDescent="0.25">
      <c r="A13" s="95"/>
      <c r="B13" s="97" t="s">
        <v>44</v>
      </c>
      <c r="C13" s="5" t="s">
        <v>3</v>
      </c>
      <c r="D13" s="96"/>
    </row>
    <row r="14" spans="1:4" ht="20.100000000000001" customHeight="1" x14ac:dyDescent="0.25">
      <c r="A14" s="95"/>
      <c r="B14" s="98"/>
      <c r="C14" s="5" t="s">
        <v>5</v>
      </c>
      <c r="D14" s="96"/>
    </row>
    <row r="15" spans="1:4" ht="20.100000000000001" customHeight="1" x14ac:dyDescent="0.25">
      <c r="A15" s="95"/>
      <c r="B15" s="98"/>
      <c r="C15" s="6" t="s">
        <v>8</v>
      </c>
      <c r="D15" s="96"/>
    </row>
    <row r="16" spans="1:4" ht="20.100000000000001" customHeight="1" x14ac:dyDescent="0.25">
      <c r="A16" s="95"/>
      <c r="B16" s="99"/>
      <c r="C16" s="4" t="s">
        <v>10</v>
      </c>
      <c r="D16" s="96"/>
    </row>
    <row r="17" spans="1:4" ht="20.100000000000001" customHeight="1" x14ac:dyDescent="0.25">
      <c r="A17" s="95"/>
      <c r="B17" s="15" t="s">
        <v>45</v>
      </c>
      <c r="C17" s="4" t="s">
        <v>11</v>
      </c>
      <c r="D17" s="96"/>
    </row>
    <row r="18" spans="1:4" ht="20.100000000000001" customHeight="1" x14ac:dyDescent="0.25">
      <c r="A18" s="95"/>
      <c r="B18" s="97" t="s">
        <v>46</v>
      </c>
      <c r="C18" s="5" t="s">
        <v>12</v>
      </c>
      <c r="D18" s="96"/>
    </row>
    <row r="19" spans="1:4" ht="20.100000000000001" customHeight="1" x14ac:dyDescent="0.25">
      <c r="A19" s="95"/>
      <c r="B19" s="98"/>
      <c r="C19" s="5" t="s">
        <v>5</v>
      </c>
      <c r="D19" s="96"/>
    </row>
    <row r="20" spans="1:4" ht="20.100000000000001" customHeight="1" x14ac:dyDescent="0.25">
      <c r="A20" s="95"/>
      <c r="B20" s="99"/>
      <c r="C20" s="5" t="s">
        <v>13</v>
      </c>
      <c r="D20" s="96"/>
    </row>
    <row r="23" spans="1:4" ht="15.75" thickBot="1" x14ac:dyDescent="0.3"/>
    <row r="24" spans="1:4" ht="19.5" thickBot="1" x14ac:dyDescent="0.3">
      <c r="A24" s="18" t="s">
        <v>0</v>
      </c>
      <c r="B24" s="19" t="s">
        <v>49</v>
      </c>
      <c r="C24" s="19" t="s">
        <v>1</v>
      </c>
      <c r="D24" s="20" t="s">
        <v>2</v>
      </c>
    </row>
    <row r="25" spans="1:4" ht="75" x14ac:dyDescent="0.25">
      <c r="A25" s="89" t="s">
        <v>56</v>
      </c>
      <c r="B25" s="21" t="s">
        <v>50</v>
      </c>
      <c r="C25" s="22" t="s">
        <v>51</v>
      </c>
      <c r="D25" s="92" t="s">
        <v>4</v>
      </c>
    </row>
    <row r="26" spans="1:4" ht="37.5" x14ac:dyDescent="0.25">
      <c r="A26" s="90"/>
      <c r="B26" s="23" t="s">
        <v>52</v>
      </c>
      <c r="C26" s="24" t="s">
        <v>53</v>
      </c>
      <c r="D26" s="93"/>
    </row>
    <row r="27" spans="1:4" ht="75.75" thickBot="1" x14ac:dyDescent="0.3">
      <c r="A27" s="91"/>
      <c r="B27" s="25" t="s">
        <v>54</v>
      </c>
      <c r="C27" s="26" t="s">
        <v>55</v>
      </c>
      <c r="D27" s="94"/>
    </row>
  </sheetData>
  <mergeCells count="9">
    <mergeCell ref="A25:A27"/>
    <mergeCell ref="D25:D27"/>
    <mergeCell ref="A1:A20"/>
    <mergeCell ref="D2:D20"/>
    <mergeCell ref="B2:B5"/>
    <mergeCell ref="B6:B9"/>
    <mergeCell ref="B10:B12"/>
    <mergeCell ref="B13:B16"/>
    <mergeCell ref="B18:B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H27"/>
  <sheetViews>
    <sheetView tabSelected="1" view="pageBreakPreview" zoomScale="80" zoomScaleNormal="80" zoomScaleSheetLayoutView="80" workbookViewId="0">
      <selection activeCell="L8" sqref="L8"/>
    </sheetView>
  </sheetViews>
  <sheetFormatPr baseColWidth="10" defaultRowHeight="14.25" x14ac:dyDescent="0.2"/>
  <cols>
    <col min="1" max="1" width="12.140625" style="31" customWidth="1"/>
    <col min="2" max="2" width="56.85546875" style="31" customWidth="1"/>
    <col min="3" max="3" width="10" style="31" customWidth="1"/>
    <col min="4" max="4" width="13.140625" style="31" customWidth="1"/>
    <col min="5" max="5" width="15" style="31" bestFit="1" customWidth="1"/>
    <col min="6" max="6" width="19.28515625" style="31" customWidth="1"/>
    <col min="7" max="7" width="13.28515625" style="31" bestFit="1" customWidth="1"/>
    <col min="8" max="8" width="15.28515625" style="31" bestFit="1" customWidth="1"/>
    <col min="9" max="16384" width="11.42578125" style="31"/>
  </cols>
  <sheetData>
    <row r="1" spans="1:8" ht="41.25" customHeight="1" x14ac:dyDescent="0.2">
      <c r="A1" s="49" t="s">
        <v>72</v>
      </c>
      <c r="B1" s="49"/>
      <c r="C1" s="49"/>
      <c r="D1" s="49"/>
      <c r="E1" s="49"/>
      <c r="F1" s="49"/>
    </row>
    <row r="2" spans="1:8" ht="41.25" customHeight="1" x14ac:dyDescent="0.25">
      <c r="A2" s="50"/>
      <c r="B2" s="50"/>
      <c r="C2" s="50"/>
      <c r="D2" s="50"/>
      <c r="E2" s="50"/>
      <c r="F2" s="50"/>
    </row>
    <row r="3" spans="1:8" ht="18" x14ac:dyDescent="0.25">
      <c r="A3" s="51" t="s">
        <v>69</v>
      </c>
      <c r="B3" s="51"/>
      <c r="C3" s="51"/>
      <c r="D3" s="51"/>
      <c r="E3" s="51"/>
      <c r="F3" s="51"/>
    </row>
    <row r="4" spans="1:8" ht="18" x14ac:dyDescent="0.25">
      <c r="A4" s="52"/>
      <c r="B4" s="52"/>
      <c r="C4" s="52"/>
      <c r="D4" s="52"/>
      <c r="E4" s="52"/>
      <c r="F4" s="52"/>
    </row>
    <row r="5" spans="1:8" ht="18" x14ac:dyDescent="0.25">
      <c r="A5" s="52"/>
      <c r="B5" s="52"/>
      <c r="C5" s="52"/>
      <c r="D5" s="52"/>
      <c r="E5" s="52"/>
      <c r="F5" s="52"/>
    </row>
    <row r="6" spans="1:8" ht="46.15" customHeight="1" x14ac:dyDescent="0.2">
      <c r="A6" s="32" t="s">
        <v>60</v>
      </c>
      <c r="B6" s="56" t="s">
        <v>68</v>
      </c>
      <c r="C6" s="56"/>
      <c r="D6" s="56"/>
      <c r="E6" s="56"/>
      <c r="F6" s="56"/>
    </row>
    <row r="7" spans="1:8" ht="46.15" customHeight="1" x14ac:dyDescent="0.2">
      <c r="A7" s="53"/>
      <c r="B7" s="54"/>
      <c r="C7" s="54"/>
      <c r="D7" s="54"/>
      <c r="E7" s="54"/>
      <c r="F7" s="55"/>
    </row>
    <row r="8" spans="1:8" ht="21" customHeight="1" x14ac:dyDescent="0.2">
      <c r="A8" s="54"/>
      <c r="B8" s="54"/>
      <c r="C8" s="54"/>
      <c r="D8" s="54"/>
      <c r="E8" s="54"/>
      <c r="F8" s="54"/>
    </row>
    <row r="9" spans="1:8" ht="18" x14ac:dyDescent="0.25">
      <c r="A9" s="33"/>
      <c r="B9" s="33"/>
      <c r="C9" s="33"/>
      <c r="D9" s="33"/>
      <c r="E9" s="33"/>
      <c r="F9" s="33"/>
    </row>
    <row r="10" spans="1:8" ht="69.75" customHeight="1" x14ac:dyDescent="0.2">
      <c r="A10" s="30" t="s">
        <v>14</v>
      </c>
      <c r="B10" s="30" t="s">
        <v>61</v>
      </c>
      <c r="C10" s="30" t="s">
        <v>17</v>
      </c>
      <c r="D10" s="30" t="s">
        <v>62</v>
      </c>
      <c r="E10" s="30" t="s">
        <v>63</v>
      </c>
      <c r="F10" s="30" t="s">
        <v>64</v>
      </c>
    </row>
    <row r="11" spans="1:8" ht="59.25" customHeight="1" x14ac:dyDescent="0.2">
      <c r="A11" s="34">
        <v>1</v>
      </c>
      <c r="B11" s="35" t="s">
        <v>66</v>
      </c>
      <c r="C11" s="36" t="s">
        <v>65</v>
      </c>
      <c r="D11" s="37">
        <v>105</v>
      </c>
      <c r="E11" s="43"/>
      <c r="F11" s="38">
        <f>TRUNC(D11*E11,2)</f>
        <v>0</v>
      </c>
    </row>
    <row r="12" spans="1:8" ht="44.25" customHeight="1" x14ac:dyDescent="0.2">
      <c r="A12" s="48" t="s">
        <v>35</v>
      </c>
      <c r="B12" s="48"/>
      <c r="C12" s="48"/>
      <c r="D12" s="48"/>
      <c r="E12" s="48"/>
      <c r="F12" s="38">
        <f>SUM(F11:F11)</f>
        <v>0</v>
      </c>
      <c r="H12" s="39"/>
    </row>
    <row r="13" spans="1:8" ht="44.25" customHeight="1" x14ac:dyDescent="0.2">
      <c r="A13" s="48" t="s">
        <v>67</v>
      </c>
      <c r="B13" s="48"/>
      <c r="C13" s="48"/>
      <c r="D13" s="48"/>
      <c r="E13" s="48"/>
      <c r="F13" s="38">
        <f>TRUNC(0.1*F12,2)</f>
        <v>0</v>
      </c>
      <c r="H13" s="39"/>
    </row>
    <row r="14" spans="1:8" ht="44.25" customHeight="1" x14ac:dyDescent="0.2">
      <c r="A14" s="48" t="s">
        <v>37</v>
      </c>
      <c r="B14" s="48"/>
      <c r="C14" s="48"/>
      <c r="D14" s="48"/>
      <c r="E14" s="48"/>
      <c r="F14" s="38">
        <f>F12+F13</f>
        <v>0</v>
      </c>
      <c r="G14" s="40"/>
    </row>
    <row r="15" spans="1:8" ht="18" x14ac:dyDescent="0.25">
      <c r="A15" s="33"/>
      <c r="B15" s="33"/>
      <c r="C15" s="33"/>
      <c r="D15" s="33"/>
      <c r="E15" s="33"/>
      <c r="F15" s="33"/>
    </row>
    <row r="16" spans="1:8" ht="18" x14ac:dyDescent="0.25">
      <c r="A16" s="33"/>
      <c r="B16" s="33"/>
      <c r="C16" s="33"/>
      <c r="D16" s="33"/>
      <c r="E16" s="33"/>
      <c r="F16" s="41"/>
    </row>
    <row r="17" spans="1:6" ht="18" x14ac:dyDescent="0.25">
      <c r="A17" s="44"/>
      <c r="B17" s="45" t="s">
        <v>70</v>
      </c>
      <c r="C17" s="44"/>
      <c r="D17" s="44"/>
      <c r="E17" s="44"/>
      <c r="F17" s="44"/>
    </row>
    <row r="18" spans="1:6" ht="18" x14ac:dyDescent="0.25">
      <c r="A18" s="47"/>
      <c r="B18" s="47"/>
      <c r="C18" s="47"/>
      <c r="D18" s="47"/>
      <c r="E18" s="47"/>
      <c r="F18" s="47"/>
    </row>
    <row r="19" spans="1:6" ht="18" x14ac:dyDescent="0.25">
      <c r="A19" s="44"/>
      <c r="B19" s="44"/>
      <c r="C19" s="44"/>
      <c r="D19" s="44"/>
      <c r="E19" s="44"/>
      <c r="F19" s="44"/>
    </row>
    <row r="20" spans="1:6" ht="18" x14ac:dyDescent="0.25">
      <c r="A20" s="44"/>
      <c r="B20" s="46"/>
      <c r="C20" s="44"/>
      <c r="D20" s="44"/>
      <c r="E20" s="44"/>
      <c r="F20" s="44"/>
    </row>
    <row r="21" spans="1:6" ht="18" x14ac:dyDescent="0.25">
      <c r="A21" s="33"/>
      <c r="B21" s="33"/>
      <c r="C21" s="33"/>
      <c r="D21" s="33"/>
      <c r="E21" s="33"/>
      <c r="F21" s="33"/>
    </row>
    <row r="22" spans="1:6" ht="18" x14ac:dyDescent="0.25">
      <c r="A22" s="33"/>
      <c r="B22" s="42" t="s">
        <v>71</v>
      </c>
      <c r="C22" s="33"/>
      <c r="D22" s="33"/>
      <c r="E22" s="33"/>
      <c r="F22" s="33"/>
    </row>
    <row r="23" spans="1:6" ht="18" x14ac:dyDescent="0.25">
      <c r="A23" s="33"/>
      <c r="C23" s="33"/>
      <c r="D23" s="33"/>
      <c r="E23" s="33"/>
      <c r="F23" s="33"/>
    </row>
    <row r="24" spans="1:6" ht="18" x14ac:dyDescent="0.25">
      <c r="A24" s="33"/>
      <c r="B24" s="33"/>
      <c r="C24" s="33"/>
      <c r="D24" s="33"/>
      <c r="E24" s="33"/>
      <c r="F24" s="33"/>
    </row>
    <row r="25" spans="1:6" ht="18" x14ac:dyDescent="0.25">
      <c r="A25" s="33"/>
      <c r="B25" s="33"/>
      <c r="C25" s="33"/>
      <c r="D25" s="33"/>
      <c r="E25" s="33"/>
      <c r="F25" s="33"/>
    </row>
    <row r="26" spans="1:6" ht="18" x14ac:dyDescent="0.25">
      <c r="A26" s="33"/>
      <c r="B26" s="33"/>
      <c r="C26" s="33"/>
      <c r="D26" s="33"/>
      <c r="E26" s="33"/>
      <c r="F26" s="33"/>
    </row>
    <row r="27" spans="1:6" ht="18" x14ac:dyDescent="0.25">
      <c r="A27" s="33"/>
      <c r="B27" s="33"/>
      <c r="C27" s="33"/>
      <c r="D27" s="33"/>
      <c r="E27" s="33"/>
      <c r="F27" s="33"/>
    </row>
  </sheetData>
  <sheetProtection algorithmName="SHA-512" hashValue="lD6+VL+SNuyHP5hkNgY2QhV/DEwm2wQpNxbb7ksQSl8VktVjFMeM4WIv+ykFz+/7cUutMeKR2Dn+sIS+4850mg==" saltValue="G9SWaFEen8/9spadkCnWiw==" spinCount="100000" sheet="1" objects="1" scenarios="1"/>
  <mergeCells count="12">
    <mergeCell ref="A18:F18"/>
    <mergeCell ref="A12:E12"/>
    <mergeCell ref="A13:E13"/>
    <mergeCell ref="A14:E14"/>
    <mergeCell ref="A1:F1"/>
    <mergeCell ref="A2:F2"/>
    <mergeCell ref="A3:F3"/>
    <mergeCell ref="A4:F4"/>
    <mergeCell ref="A5:F5"/>
    <mergeCell ref="A7:F7"/>
    <mergeCell ref="B6:F6"/>
    <mergeCell ref="A8:F8"/>
  </mergeCells>
  <pageMargins left="0.7" right="0.7" top="0.75" bottom="0.75" header="0.3" footer="0.3"/>
  <pageSetup paperSize="9" scale="59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5</vt:i4>
      </vt:variant>
    </vt:vector>
  </HeadingPairs>
  <TitlesOfParts>
    <vt:vector size="11" baseType="lpstr">
      <vt:lpstr>1) Estimation RP7316</vt:lpstr>
      <vt:lpstr>2) Estimation RP7102</vt:lpstr>
      <vt:lpstr>ESTIMATION 1+2</vt:lpstr>
      <vt:lpstr>Feuil3</vt:lpstr>
      <vt:lpstr>LES SOLUTIONS</vt:lpstr>
      <vt:lpstr>ESTIMATION DE LANCEMENT</vt:lpstr>
      <vt:lpstr>'2) Estimation RP7102'!_Hlk161312541</vt:lpstr>
      <vt:lpstr>'1) Estimation RP7316'!Zone_d_impression</vt:lpstr>
      <vt:lpstr>'2) Estimation RP7102'!Zone_d_impression</vt:lpstr>
      <vt:lpstr>'ESTIMATION 1+2'!Zone_d_impression</vt:lpstr>
      <vt:lpstr>'ESTIMATION DE LANCEMENT'!Zone_d_impression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MOUHDANE MOHAMED</dc:creator>
  <cp:lastModifiedBy>PC</cp:lastModifiedBy>
  <dcterms:created xsi:type="dcterms:W3CDTF">2024-03-14T11:16:59Z</dcterms:created>
  <dcterms:modified xsi:type="dcterms:W3CDTF">2026-08-23T15:29:14Z</dcterms:modified>
</cp:coreProperties>
</file>