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schaker\Downloads\"/>
    </mc:Choice>
  </mc:AlternateContent>
  <xr:revisionPtr revIDLastSave="0" documentId="13_ncr:1_{73E46A70-4A28-46F0-91E5-D3AB17C6C3B4}" xr6:coauthVersionLast="47" xr6:coauthVersionMax="47" xr10:uidLastSave="{00000000-0000-0000-0000-000000000000}"/>
  <bookViews>
    <workbookView xWindow="-120" yWindow="-120" windowWidth="29040" windowHeight="15720" tabRatio="849" firstSheet="4" activeTab="4" xr2:uid="{00000000-000D-0000-FFFF-FFFF00000000}"/>
  </bookViews>
  <sheets>
    <sheet name="METRE" sheetId="1" state="hidden" r:id="rId1"/>
    <sheet name="Feuil2" sheetId="12" state="hidden" r:id="rId2"/>
    <sheet name="DECOMPTE 02 et der" sheetId="8" state="hidden" r:id="rId3"/>
    <sheet name="ATTACH03" sheetId="2" state="hidden" r:id="rId4"/>
    <sheet name="Sheet1" sheetId="15" r:id="rId5"/>
    <sheet name="recap" sheetId="4" state="hidden" r:id="rId6"/>
    <sheet name="augmentation" sheetId="14" state="hidden" r:id="rId7"/>
    <sheet name="REV" sheetId="13" state="hidden" r:id="rId8"/>
    <sheet name="DEC DEF" sheetId="11" state="hidden" r:id="rId9"/>
    <sheet name="BRDR MARCHE" sheetId="10" state="hidden" r:id="rId10"/>
    <sheet name="bord tigha" sheetId="7" state="hidden" r:id="rId11"/>
  </sheets>
  <definedNames>
    <definedName name="_xlnm.Print_Titles" localSheetId="3">ATTACH03!$19:$19</definedName>
    <definedName name="_xlnm.Print_Titles" localSheetId="8">'DEC DEF'!$19:$19</definedName>
    <definedName name="_xlnm.Print_Titles" localSheetId="0">METRE!$18:$18</definedName>
    <definedName name="_xlnm.Print_Area" localSheetId="3">ATTACH03!$A$1:$D$201</definedName>
    <definedName name="_xlnm.Print_Area" localSheetId="6">augmentation!$A$1:$H$241</definedName>
    <definedName name="_xlnm.Print_Area" localSheetId="8">'DEC DEF'!$A$1:$F$232</definedName>
    <definedName name="_xlnm.Print_Area" localSheetId="2">'DECOMPTE 02 et der'!$A$1:$F$184</definedName>
    <definedName name="_xlnm.Print_Area" localSheetId="0">METRE!$A$1:$J$304</definedName>
    <definedName name="_xlnm.Print_Area" localSheetId="7">REV!$A$1:$M$58</definedName>
    <definedName name="_xlnm.Print_Area" localSheetId="4">Sheet1!$A$1:$F$30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3" i="11" l="1"/>
  <c r="F25" i="11"/>
  <c r="F27" i="11"/>
  <c r="F29" i="11"/>
  <c r="F33" i="11"/>
  <c r="F35" i="11"/>
  <c r="F38" i="11"/>
  <c r="F40" i="11"/>
  <c r="F42" i="11"/>
  <c r="F44" i="11"/>
  <c r="F47" i="11"/>
  <c r="F49" i="11"/>
  <c r="F51" i="11"/>
  <c r="F53" i="11"/>
  <c r="F57" i="11"/>
  <c r="F59" i="11"/>
  <c r="F61" i="11"/>
  <c r="D62" i="11"/>
  <c r="D63" i="11"/>
  <c r="F63" i="11" s="1"/>
  <c r="D64" i="11"/>
  <c r="D65" i="11"/>
  <c r="F65" i="11" s="1"/>
  <c r="D69" i="11"/>
  <c r="F69" i="11" s="1"/>
  <c r="D71" i="11"/>
  <c r="F71" i="11" s="1"/>
  <c r="D73" i="11"/>
  <c r="F73" i="11" s="1"/>
  <c r="F78" i="11"/>
  <c r="A79" i="11"/>
  <c r="A81" i="11" s="1"/>
  <c r="A83" i="11" s="1"/>
  <c r="A85" i="11" s="1"/>
  <c r="F80" i="11"/>
  <c r="F82" i="11"/>
  <c r="F84" i="11"/>
  <c r="F86" i="11"/>
  <c r="F89" i="11"/>
  <c r="A90" i="11"/>
  <c r="A92" i="11" s="1"/>
  <c r="A94" i="11" s="1"/>
  <c r="A96" i="11" s="1"/>
  <c r="F91" i="11"/>
  <c r="F93" i="11"/>
  <c r="F95" i="11"/>
  <c r="F97" i="11"/>
  <c r="F102" i="11"/>
  <c r="D107" i="11"/>
  <c r="F107" i="11" s="1"/>
  <c r="D109" i="11"/>
  <c r="F109" i="11" s="1"/>
  <c r="D111" i="11"/>
  <c r="F111" i="11" s="1"/>
  <c r="F125" i="11"/>
  <c r="F126" i="11"/>
  <c r="A127" i="11"/>
  <c r="A129" i="11" s="1"/>
  <c r="A131" i="11" s="1"/>
  <c r="A133" i="11" s="1"/>
  <c r="A135" i="11" s="1"/>
  <c r="A137" i="11" s="1"/>
  <c r="A139" i="11" s="1"/>
  <c r="A141" i="11" s="1"/>
  <c r="A143" i="11" s="1"/>
  <c r="A145" i="11" s="1"/>
  <c r="A147" i="11" s="1"/>
  <c r="F127" i="11"/>
  <c r="F128" i="11"/>
  <c r="F129" i="11"/>
  <c r="D130" i="11"/>
  <c r="F130" i="11" s="1"/>
  <c r="F131" i="11"/>
  <c r="D132" i="11"/>
  <c r="F132" i="11" s="1"/>
  <c r="F133" i="11"/>
  <c r="D134" i="11"/>
  <c r="F134" i="11" s="1"/>
  <c r="F135" i="11"/>
  <c r="D136" i="11"/>
  <c r="F136" i="11" s="1"/>
  <c r="F137" i="11"/>
  <c r="D138" i="11"/>
  <c r="F138" i="11" s="1"/>
  <c r="F139" i="11"/>
  <c r="D140" i="11"/>
  <c r="F140" i="11" s="1"/>
  <c r="F141" i="11"/>
  <c r="D142" i="11"/>
  <c r="F142" i="11" s="1"/>
  <c r="F143" i="11"/>
  <c r="D144" i="11"/>
  <c r="F144" i="11"/>
  <c r="F145" i="11"/>
  <c r="D146" i="11"/>
  <c r="F146" i="11" s="1"/>
  <c r="F147" i="11"/>
  <c r="D148" i="11"/>
  <c r="F148" i="11" s="1"/>
  <c r="F149" i="11"/>
  <c r="F150" i="11"/>
  <c r="D151" i="11"/>
  <c r="F151" i="11" s="1"/>
  <c r="F152" i="11"/>
  <c r="D153" i="11"/>
  <c r="F153" i="11" s="1"/>
  <c r="F154" i="11"/>
  <c r="D155" i="11"/>
  <c r="F155" i="11" s="1"/>
  <c r="F156" i="11"/>
  <c r="D157" i="11"/>
  <c r="F157" i="11" s="1"/>
  <c r="F158" i="11"/>
  <c r="D159" i="11"/>
  <c r="F159" i="11" s="1"/>
  <c r="F160" i="11"/>
  <c r="D161" i="11"/>
  <c r="F161" i="11" s="1"/>
  <c r="F174" i="11"/>
  <c r="F176" i="11"/>
  <c r="F178" i="11"/>
  <c r="A179" i="11"/>
  <c r="A181" i="11" s="1"/>
  <c r="A183" i="11" s="1"/>
  <c r="A185" i="11" s="1"/>
  <c r="A187" i="11" s="1"/>
  <c r="A189" i="11" s="1"/>
  <c r="A191" i="11" s="1"/>
  <c r="A193" i="11" s="1"/>
  <c r="A195" i="11" s="1"/>
  <c r="A197" i="11" s="1"/>
  <c r="A199" i="11" s="1"/>
  <c r="A201" i="11" s="1"/>
  <c r="F180" i="11"/>
  <c r="F182" i="11"/>
  <c r="F184" i="11"/>
  <c r="F186" i="11"/>
  <c r="F188" i="11"/>
  <c r="F190" i="11"/>
  <c r="F192" i="11"/>
  <c r="F194" i="11"/>
  <c r="F196" i="11"/>
  <c r="F198" i="11"/>
  <c r="F200" i="11"/>
  <c r="F202" i="11"/>
  <c r="H29" i="13"/>
  <c r="H28" i="13"/>
  <c r="H27" i="13"/>
  <c r="K27" i="13" s="1"/>
  <c r="L27" i="13" s="1"/>
  <c r="M27" i="13" s="1"/>
  <c r="H26" i="13"/>
  <c r="K26" i="13" s="1"/>
  <c r="L26" i="13" s="1"/>
  <c r="M26" i="13" s="1"/>
  <c r="F28" i="13"/>
  <c r="I26" i="13"/>
  <c r="F23" i="13"/>
  <c r="J24" i="13" s="1"/>
  <c r="F26" i="13"/>
  <c r="D28" i="13"/>
  <c r="D9" i="4"/>
  <c r="E30" i="14"/>
  <c r="F30" i="14" s="1"/>
  <c r="I54" i="14"/>
  <c r="J52" i="14"/>
  <c r="J59" i="14" s="1"/>
  <c r="H176" i="14"/>
  <c r="H177" i="14"/>
  <c r="H178" i="14"/>
  <c r="H179" i="14"/>
  <c r="H180" i="14"/>
  <c r="H181" i="14"/>
  <c r="H182" i="14"/>
  <c r="H183" i="14"/>
  <c r="H184" i="14"/>
  <c r="H185" i="14"/>
  <c r="H186" i="14"/>
  <c r="H187" i="14"/>
  <c r="H188" i="14"/>
  <c r="H189" i="14"/>
  <c r="H190" i="14"/>
  <c r="H191" i="14"/>
  <c r="H192" i="14"/>
  <c r="H193" i="14"/>
  <c r="H194" i="14"/>
  <c r="H195" i="14"/>
  <c r="H196" i="14"/>
  <c r="H197" i="14"/>
  <c r="H198" i="14"/>
  <c r="H199" i="14"/>
  <c r="H200" i="14"/>
  <c r="H201" i="14"/>
  <c r="H202" i="14"/>
  <c r="H203" i="14"/>
  <c r="H175" i="14"/>
  <c r="H167" i="14"/>
  <c r="H168" i="14"/>
  <c r="H169" i="14"/>
  <c r="H170" i="14"/>
  <c r="H166" i="14"/>
  <c r="H128" i="14"/>
  <c r="H129" i="14"/>
  <c r="H130" i="14"/>
  <c r="H131" i="14"/>
  <c r="H132" i="14"/>
  <c r="H133" i="14"/>
  <c r="H134" i="14"/>
  <c r="H135" i="14"/>
  <c r="H136" i="14"/>
  <c r="H137" i="14"/>
  <c r="H138" i="14"/>
  <c r="H139" i="14"/>
  <c r="H140" i="14"/>
  <c r="H141" i="14"/>
  <c r="H142" i="14"/>
  <c r="H143" i="14"/>
  <c r="H144" i="14"/>
  <c r="H145" i="14"/>
  <c r="H146" i="14"/>
  <c r="H147" i="14"/>
  <c r="H148" i="14"/>
  <c r="H149" i="14"/>
  <c r="H150" i="14"/>
  <c r="H151" i="14"/>
  <c r="H152" i="14"/>
  <c r="H153" i="14"/>
  <c r="H154" i="14"/>
  <c r="H155" i="14"/>
  <c r="H156" i="14"/>
  <c r="H157" i="14"/>
  <c r="H158" i="14"/>
  <c r="H159" i="14"/>
  <c r="H160" i="14"/>
  <c r="H161" i="14"/>
  <c r="H162" i="14"/>
  <c r="H127" i="14"/>
  <c r="H104" i="14"/>
  <c r="H105" i="14"/>
  <c r="H106" i="14"/>
  <c r="H107" i="14"/>
  <c r="H108" i="14"/>
  <c r="H109" i="14"/>
  <c r="H110" i="14"/>
  <c r="H111" i="14"/>
  <c r="H112" i="14"/>
  <c r="H113" i="14"/>
  <c r="H114" i="14"/>
  <c r="H115" i="14"/>
  <c r="H116" i="14"/>
  <c r="H117" i="14"/>
  <c r="H118" i="14"/>
  <c r="H119" i="14"/>
  <c r="H120" i="14"/>
  <c r="H121" i="14"/>
  <c r="H122" i="14"/>
  <c r="H123" i="14"/>
  <c r="H103" i="14"/>
  <c r="D201" i="14"/>
  <c r="D199" i="14"/>
  <c r="D181" i="14"/>
  <c r="D179" i="14"/>
  <c r="D170" i="14"/>
  <c r="H80" i="14"/>
  <c r="H81" i="14"/>
  <c r="H82" i="14"/>
  <c r="H83" i="14"/>
  <c r="H84" i="14"/>
  <c r="H85" i="14"/>
  <c r="H86" i="14"/>
  <c r="H87" i="14"/>
  <c r="H88" i="14"/>
  <c r="H89" i="14"/>
  <c r="H90" i="14"/>
  <c r="H91" i="14"/>
  <c r="H92" i="14"/>
  <c r="H93" i="14"/>
  <c r="H94" i="14"/>
  <c r="H95" i="14"/>
  <c r="H96" i="14"/>
  <c r="H97" i="14"/>
  <c r="H98" i="14"/>
  <c r="H79" i="14"/>
  <c r="D96" i="14"/>
  <c r="D90" i="14"/>
  <c r="D85" i="14"/>
  <c r="H59" i="14"/>
  <c r="H60" i="14"/>
  <c r="H61" i="14"/>
  <c r="H62" i="14"/>
  <c r="H63" i="14"/>
  <c r="H64" i="14"/>
  <c r="H65" i="14"/>
  <c r="H66" i="14"/>
  <c r="H67" i="14"/>
  <c r="H68" i="14"/>
  <c r="H69" i="14"/>
  <c r="H70" i="14"/>
  <c r="H71" i="14"/>
  <c r="H72" i="14"/>
  <c r="H73" i="14"/>
  <c r="H74" i="14"/>
  <c r="H58" i="14"/>
  <c r="D58" i="14"/>
  <c r="H25" i="14"/>
  <c r="H26" i="14"/>
  <c r="H27" i="14"/>
  <c r="H28" i="14"/>
  <c r="H29" i="14"/>
  <c r="H31" i="14"/>
  <c r="H32" i="14"/>
  <c r="H33" i="14"/>
  <c r="H34" i="14"/>
  <c r="H35" i="14"/>
  <c r="H36" i="14"/>
  <c r="H37" i="14"/>
  <c r="H38" i="14"/>
  <c r="H39" i="14"/>
  <c r="H40" i="14"/>
  <c r="H41" i="14"/>
  <c r="H42" i="14"/>
  <c r="H43" i="14"/>
  <c r="H44" i="14"/>
  <c r="H45" i="14"/>
  <c r="H46" i="14"/>
  <c r="H47" i="14"/>
  <c r="H48" i="14"/>
  <c r="H49" i="14"/>
  <c r="H50" i="14"/>
  <c r="H51" i="14"/>
  <c r="H52" i="14"/>
  <c r="H53" i="14"/>
  <c r="H54" i="14"/>
  <c r="H24" i="14"/>
  <c r="D50" i="14"/>
  <c r="J230" i="14"/>
  <c r="A180" i="14"/>
  <c r="A182" i="14" s="1"/>
  <c r="A184" i="14" s="1"/>
  <c r="A186" i="14" s="1"/>
  <c r="A188" i="14" s="1"/>
  <c r="A190" i="14" s="1"/>
  <c r="A192" i="14" s="1"/>
  <c r="A194" i="14" s="1"/>
  <c r="A196" i="14" s="1"/>
  <c r="A198" i="14" s="1"/>
  <c r="A200" i="14" s="1"/>
  <c r="A202" i="14" s="1"/>
  <c r="A128" i="14"/>
  <c r="A130" i="14" s="1"/>
  <c r="A132" i="14" s="1"/>
  <c r="A134" i="14" s="1"/>
  <c r="A136" i="14" s="1"/>
  <c r="A138" i="14" s="1"/>
  <c r="A140" i="14" s="1"/>
  <c r="A142" i="14" s="1"/>
  <c r="A144" i="14" s="1"/>
  <c r="A146" i="14" s="1"/>
  <c r="A148" i="14" s="1"/>
  <c r="H126" i="14"/>
  <c r="A91" i="14"/>
  <c r="A93" i="14" s="1"/>
  <c r="A95" i="14" s="1"/>
  <c r="A97" i="14" s="1"/>
  <c r="A80" i="14"/>
  <c r="A82" i="14" s="1"/>
  <c r="A84" i="14" s="1"/>
  <c r="A86" i="14" s="1"/>
  <c r="Q46" i="13"/>
  <c r="Q44" i="13"/>
  <c r="Q45" i="13" s="1"/>
  <c r="Q43" i="13"/>
  <c r="C40" i="13"/>
  <c r="B40" i="13"/>
  <c r="C39" i="13"/>
  <c r="B39" i="13"/>
  <c r="C38" i="13"/>
  <c r="B38" i="13"/>
  <c r="C37" i="13"/>
  <c r="B37" i="13"/>
  <c r="C36" i="13"/>
  <c r="B36" i="13"/>
  <c r="H25" i="13"/>
  <c r="H24" i="13"/>
  <c r="H23" i="13"/>
  <c r="D190" i="2"/>
  <c r="D186" i="2"/>
  <c r="D180" i="2"/>
  <c r="D172" i="2"/>
  <c r="D102" i="2"/>
  <c r="D105" i="11" s="1"/>
  <c r="F105" i="11" s="1"/>
  <c r="D91" i="2"/>
  <c r="D66" i="2"/>
  <c r="D67" i="11" s="1"/>
  <c r="F67" i="11" s="1"/>
  <c r="J286" i="1"/>
  <c r="J278" i="1"/>
  <c r="J276" i="1"/>
  <c r="D174" i="2"/>
  <c r="F267" i="1"/>
  <c r="J267" i="1" s="1"/>
  <c r="D164" i="2" s="1"/>
  <c r="D169" i="11" s="1"/>
  <c r="F169" i="11" s="1"/>
  <c r="F265" i="1"/>
  <c r="J265" i="1" s="1"/>
  <c r="D162" i="2" s="1"/>
  <c r="D167" i="11" s="1"/>
  <c r="F167" i="11" s="1"/>
  <c r="F263" i="1"/>
  <c r="J263" i="1"/>
  <c r="D160" i="2" s="1"/>
  <c r="D165" i="11" s="1"/>
  <c r="F165" i="11" s="1"/>
  <c r="F170" i="11" s="1"/>
  <c r="J252" i="1"/>
  <c r="J254" i="1"/>
  <c r="J256" i="1"/>
  <c r="J258" i="1"/>
  <c r="J260" i="1"/>
  <c r="J250" i="1"/>
  <c r="J237" i="1"/>
  <c r="J239" i="1"/>
  <c r="J241" i="1"/>
  <c r="J243" i="1"/>
  <c r="J245" i="1"/>
  <c r="J247" i="1"/>
  <c r="J235" i="1"/>
  <c r="J233" i="1"/>
  <c r="J231" i="1"/>
  <c r="J229" i="1"/>
  <c r="J227" i="1"/>
  <c r="J222" i="1"/>
  <c r="D119" i="2" s="1"/>
  <c r="D122" i="11" s="1"/>
  <c r="F122" i="11" s="1"/>
  <c r="J220" i="1"/>
  <c r="D117" i="2" s="1"/>
  <c r="D120" i="11" s="1"/>
  <c r="F120" i="11" s="1"/>
  <c r="J218" i="1"/>
  <c r="D115" i="2" s="1"/>
  <c r="D118" i="11" s="1"/>
  <c r="F118" i="11" s="1"/>
  <c r="J216" i="1"/>
  <c r="D113" i="2" s="1"/>
  <c r="D116" i="11" s="1"/>
  <c r="F116" i="11" s="1"/>
  <c r="J214" i="1"/>
  <c r="D111" i="2" s="1"/>
  <c r="D114" i="11" s="1"/>
  <c r="F114" i="11" s="1"/>
  <c r="I185" i="1"/>
  <c r="I150" i="1"/>
  <c r="I152" i="1"/>
  <c r="J29" i="1"/>
  <c r="F189" i="12"/>
  <c r="F187" i="12"/>
  <c r="F185" i="12"/>
  <c r="F183" i="12"/>
  <c r="F181" i="12"/>
  <c r="F179" i="12"/>
  <c r="F177" i="12"/>
  <c r="F175" i="12"/>
  <c r="F173" i="12"/>
  <c r="F171" i="12"/>
  <c r="F169" i="12"/>
  <c r="F167" i="12"/>
  <c r="A166" i="12"/>
  <c r="A168" i="12" s="1"/>
  <c r="A170" i="12" s="1"/>
  <c r="A172" i="12" s="1"/>
  <c r="A174" i="12" s="1"/>
  <c r="A176" i="12" s="1"/>
  <c r="A178" i="12" s="1"/>
  <c r="A180" i="12" s="1"/>
  <c r="A182" i="12" s="1"/>
  <c r="A184" i="12" s="1"/>
  <c r="A186" i="12" s="1"/>
  <c r="A188" i="12" s="1"/>
  <c r="F165" i="12"/>
  <c r="F163" i="12"/>
  <c r="F161" i="12"/>
  <c r="F156" i="12"/>
  <c r="F154" i="12"/>
  <c r="F152" i="12"/>
  <c r="F148" i="12"/>
  <c r="F146" i="12"/>
  <c r="F144" i="12"/>
  <c r="F142" i="12"/>
  <c r="F140" i="12"/>
  <c r="F138" i="12"/>
  <c r="F135" i="12"/>
  <c r="F133" i="12"/>
  <c r="F131" i="12"/>
  <c r="F129" i="12"/>
  <c r="F127" i="12"/>
  <c r="F125" i="12"/>
  <c r="F123" i="12"/>
  <c r="F121" i="12"/>
  <c r="F119" i="12"/>
  <c r="F149" i="12" s="1"/>
  <c r="F117" i="12"/>
  <c r="F115" i="12"/>
  <c r="A114" i="12"/>
  <c r="A116" i="12" s="1"/>
  <c r="A118" i="12" s="1"/>
  <c r="A120" i="12" s="1"/>
  <c r="A122" i="12" s="1"/>
  <c r="A124" i="12" s="1"/>
  <c r="A126" i="12" s="1"/>
  <c r="A128" i="12" s="1"/>
  <c r="A130" i="12" s="1"/>
  <c r="A132" i="12" s="1"/>
  <c r="A134" i="12" s="1"/>
  <c r="F113" i="12"/>
  <c r="F112" i="12"/>
  <c r="F109" i="12"/>
  <c r="F107" i="12"/>
  <c r="F105" i="12"/>
  <c r="F103" i="12"/>
  <c r="F101" i="12"/>
  <c r="F98" i="12"/>
  <c r="F96" i="12"/>
  <c r="F94" i="12"/>
  <c r="F92" i="12"/>
  <c r="F89" i="12"/>
  <c r="F84" i="12"/>
  <c r="F82" i="12"/>
  <c r="F80" i="12"/>
  <c r="F78" i="12"/>
  <c r="A77" i="12"/>
  <c r="A79" i="12" s="1"/>
  <c r="A81" i="12" s="1"/>
  <c r="A83" i="12" s="1"/>
  <c r="F76" i="12"/>
  <c r="F73" i="12"/>
  <c r="F71" i="12"/>
  <c r="F69" i="12"/>
  <c r="F67" i="12"/>
  <c r="A66" i="12"/>
  <c r="A68" i="12"/>
  <c r="A70" i="12" s="1"/>
  <c r="A72" i="12" s="1"/>
  <c r="F65" i="12"/>
  <c r="F60" i="12"/>
  <c r="F58" i="12"/>
  <c r="F56" i="12"/>
  <c r="F54" i="12"/>
  <c r="F52" i="12"/>
  <c r="F50" i="12"/>
  <c r="F48" i="12"/>
  <c r="F46" i="12"/>
  <c r="F44" i="12"/>
  <c r="F40" i="12"/>
  <c r="F38" i="12"/>
  <c r="F36" i="12"/>
  <c r="F34" i="12"/>
  <c r="F31" i="12"/>
  <c r="F29" i="12"/>
  <c r="F27" i="12"/>
  <c r="F25" i="12"/>
  <c r="F22" i="12"/>
  <c r="F20" i="12"/>
  <c r="F16" i="12"/>
  <c r="F14" i="12"/>
  <c r="F12" i="12"/>
  <c r="F10" i="12"/>
  <c r="F12" i="7"/>
  <c r="A13" i="7"/>
  <c r="A15" i="7" s="1"/>
  <c r="A17" i="7" s="1"/>
  <c r="A19" i="7" s="1"/>
  <c r="F14" i="7"/>
  <c r="F16" i="7"/>
  <c r="F18" i="7"/>
  <c r="F20" i="7"/>
  <c r="F24" i="7"/>
  <c r="A25" i="7"/>
  <c r="A27" i="7" s="1"/>
  <c r="A29" i="7" s="1"/>
  <c r="A31" i="7" s="1"/>
  <c r="A33" i="7" s="1"/>
  <c r="A35" i="7" s="1"/>
  <c r="A37" i="7" s="1"/>
  <c r="A39" i="7" s="1"/>
  <c r="A41" i="7" s="1"/>
  <c r="A43" i="7" s="1"/>
  <c r="A45" i="7" s="1"/>
  <c r="A47" i="7" s="1"/>
  <c r="A49" i="7" s="1"/>
  <c r="A51" i="7" s="1"/>
  <c r="A53" i="7" s="1"/>
  <c r="A55" i="7" s="1"/>
  <c r="A57" i="7" s="1"/>
  <c r="A59" i="7" s="1"/>
  <c r="A61" i="7" s="1"/>
  <c r="A63" i="7" s="1"/>
  <c r="A65" i="7" s="1"/>
  <c r="A67" i="7" s="1"/>
  <c r="A69" i="7" s="1"/>
  <c r="A71" i="7" s="1"/>
  <c r="A73" i="7" s="1"/>
  <c r="A75" i="7" s="1"/>
  <c r="A77" i="7" s="1"/>
  <c r="A79" i="7" s="1"/>
  <c r="D26" i="7"/>
  <c r="F26" i="7" s="1"/>
  <c r="F28" i="7"/>
  <c r="F30" i="7"/>
  <c r="F32" i="7"/>
  <c r="F34" i="7"/>
  <c r="F36" i="7"/>
  <c r="F38" i="7"/>
  <c r="F40" i="7"/>
  <c r="F42" i="7"/>
  <c r="F44" i="7"/>
  <c r="F46" i="7"/>
  <c r="F48" i="7"/>
  <c r="F50" i="7"/>
  <c r="F52" i="7"/>
  <c r="F54" i="7"/>
  <c r="F56" i="7"/>
  <c r="F58" i="7"/>
  <c r="F60" i="7"/>
  <c r="F62" i="7"/>
  <c r="F64" i="7"/>
  <c r="F66" i="7"/>
  <c r="F68" i="7"/>
  <c r="F70" i="7"/>
  <c r="F72" i="7"/>
  <c r="F74" i="7"/>
  <c r="F75" i="7"/>
  <c r="F76" i="7"/>
  <c r="F78" i="7"/>
  <c r="F80" i="7"/>
  <c r="A85" i="7"/>
  <c r="A87" i="7"/>
  <c r="A89" i="7" s="1"/>
  <c r="D95" i="7"/>
  <c r="F95" i="7" s="1"/>
  <c r="D97" i="7"/>
  <c r="F97" i="7" s="1"/>
  <c r="D99" i="7"/>
  <c r="F99" i="7" s="1"/>
  <c r="D101" i="7"/>
  <c r="F101" i="7" s="1"/>
  <c r="D107" i="7"/>
  <c r="F107" i="7" s="1"/>
  <c r="A108" i="7"/>
  <c r="F108" i="7"/>
  <c r="F109" i="7"/>
  <c r="F110" i="7"/>
  <c r="F111" i="7"/>
  <c r="F112" i="7"/>
  <c r="F113" i="7"/>
  <c r="F117" i="7"/>
  <c r="A118" i="7"/>
  <c r="A120" i="7" s="1"/>
  <c r="A123" i="7" s="1"/>
  <c r="A125" i="7" s="1"/>
  <c r="A127" i="7" s="1"/>
  <c r="A129" i="7" s="1"/>
  <c r="A131" i="7" s="1"/>
  <c r="A133" i="7" s="1"/>
  <c r="A135" i="7" s="1"/>
  <c r="A137" i="7" s="1"/>
  <c r="A139" i="7" s="1"/>
  <c r="A141" i="7" s="1"/>
  <c r="A143" i="7" s="1"/>
  <c r="A145" i="7" s="1"/>
  <c r="A147" i="7" s="1"/>
  <c r="F119" i="7"/>
  <c r="F121" i="7"/>
  <c r="F124" i="7"/>
  <c r="F126" i="7"/>
  <c r="F128" i="7"/>
  <c r="F130" i="7"/>
  <c r="F132" i="7"/>
  <c r="F134" i="7"/>
  <c r="F136" i="7"/>
  <c r="F138" i="7"/>
  <c r="F140" i="7"/>
  <c r="F141" i="7"/>
  <c r="F142" i="7"/>
  <c r="F144" i="7"/>
  <c r="F146" i="7"/>
  <c r="F147" i="7"/>
  <c r="F148" i="7"/>
  <c r="F152" i="7"/>
  <c r="A153" i="7"/>
  <c r="A155" i="7" s="1"/>
  <c r="A157" i="7" s="1"/>
  <c r="F153" i="7"/>
  <c r="F154" i="7"/>
  <c r="F155" i="7"/>
  <c r="F156" i="7"/>
  <c r="F157" i="7"/>
  <c r="F158" i="7"/>
  <c r="F160" i="7"/>
  <c r="A161" i="7"/>
  <c r="A163" i="7" s="1"/>
  <c r="A165" i="7" s="1"/>
  <c r="F162" i="7"/>
  <c r="F163" i="7"/>
  <c r="F164" i="7"/>
  <c r="F165" i="7"/>
  <c r="F166" i="7"/>
  <c r="F10" i="10"/>
  <c r="F12" i="10"/>
  <c r="F14" i="10"/>
  <c r="F16" i="10"/>
  <c r="F20" i="10"/>
  <c r="F22" i="10"/>
  <c r="F25" i="10"/>
  <c r="F27" i="10"/>
  <c r="F29" i="10"/>
  <c r="F31" i="10"/>
  <c r="F34" i="10"/>
  <c r="D36" i="10"/>
  <c r="F36" i="10" s="1"/>
  <c r="F38" i="10"/>
  <c r="F40" i="10"/>
  <c r="D44" i="10"/>
  <c r="F44" i="10" s="1"/>
  <c r="F46" i="10"/>
  <c r="F48" i="10"/>
  <c r="F50" i="10"/>
  <c r="F52" i="10"/>
  <c r="F54" i="10"/>
  <c r="F56" i="10"/>
  <c r="F58" i="10"/>
  <c r="F60" i="10"/>
  <c r="F65" i="10"/>
  <c r="A66" i="10"/>
  <c r="A68" i="10"/>
  <c r="A70" i="10" s="1"/>
  <c r="A72" i="10" s="1"/>
  <c r="F67" i="10"/>
  <c r="F69" i="10"/>
  <c r="D71" i="10"/>
  <c r="F71" i="10"/>
  <c r="F73" i="10"/>
  <c r="D76" i="10"/>
  <c r="F76" i="10"/>
  <c r="A77" i="10"/>
  <c r="A79" i="10" s="1"/>
  <c r="A81" i="10" s="1"/>
  <c r="A83" i="10" s="1"/>
  <c r="F78" i="10"/>
  <c r="F80" i="10"/>
  <c r="D82" i="10"/>
  <c r="F82" i="10" s="1"/>
  <c r="F84" i="10"/>
  <c r="F89" i="10"/>
  <c r="F92" i="10"/>
  <c r="F94" i="10"/>
  <c r="F96" i="10"/>
  <c r="F98" i="10"/>
  <c r="F101" i="10"/>
  <c r="F103" i="10"/>
  <c r="F105" i="10"/>
  <c r="F107" i="10"/>
  <c r="F109" i="10"/>
  <c r="F112" i="10"/>
  <c r="F113" i="10"/>
  <c r="A114" i="10"/>
  <c r="A116" i="10"/>
  <c r="A118" i="10" s="1"/>
  <c r="A120" i="10" s="1"/>
  <c r="A122" i="10" s="1"/>
  <c r="A124" i="10" s="1"/>
  <c r="A126" i="10" s="1"/>
  <c r="A128" i="10" s="1"/>
  <c r="A130" i="10" s="1"/>
  <c r="A132" i="10" s="1"/>
  <c r="A134" i="10" s="1"/>
  <c r="F114" i="10"/>
  <c r="F115" i="10"/>
  <c r="F116" i="10"/>
  <c r="F117" i="10"/>
  <c r="F118" i="10"/>
  <c r="F119" i="10"/>
  <c r="F120" i="10"/>
  <c r="F121" i="10"/>
  <c r="F122" i="10"/>
  <c r="F123" i="10"/>
  <c r="F124" i="10"/>
  <c r="F125" i="10"/>
  <c r="F126" i="10"/>
  <c r="F127" i="10"/>
  <c r="F128" i="10"/>
  <c r="F129" i="10"/>
  <c r="F130" i="10"/>
  <c r="F131" i="10"/>
  <c r="F132" i="10"/>
  <c r="F133" i="10"/>
  <c r="F134" i="10"/>
  <c r="F135" i="10"/>
  <c r="F136" i="10"/>
  <c r="F137" i="10"/>
  <c r="F138" i="10"/>
  <c r="F139" i="10"/>
  <c r="F140" i="10"/>
  <c r="F141" i="10"/>
  <c r="F142" i="10"/>
  <c r="F143" i="10"/>
  <c r="F144" i="10"/>
  <c r="F145" i="10"/>
  <c r="F146" i="10"/>
  <c r="F147" i="10"/>
  <c r="F148" i="10"/>
  <c r="F152" i="10"/>
  <c r="F153" i="10"/>
  <c r="F154" i="10"/>
  <c r="F155" i="10"/>
  <c r="D156" i="10"/>
  <c r="F156" i="10" s="1"/>
  <c r="F161" i="10"/>
  <c r="F163" i="10"/>
  <c r="D165" i="10"/>
  <c r="F165" i="10" s="1"/>
  <c r="A166" i="10"/>
  <c r="A168" i="10" s="1"/>
  <c r="A170" i="10" s="1"/>
  <c r="A172" i="10" s="1"/>
  <c r="A174" i="10" s="1"/>
  <c r="A176" i="10" s="1"/>
  <c r="A178" i="10" s="1"/>
  <c r="A180" i="10" s="1"/>
  <c r="A182" i="10" s="1"/>
  <c r="A184" i="10" s="1"/>
  <c r="A186" i="10" s="1"/>
  <c r="A188" i="10" s="1"/>
  <c r="D167" i="10"/>
  <c r="F167" i="10" s="1"/>
  <c r="F169" i="10"/>
  <c r="F171" i="10"/>
  <c r="F173" i="10"/>
  <c r="F175" i="10"/>
  <c r="F177" i="10"/>
  <c r="F179" i="10"/>
  <c r="F181" i="10"/>
  <c r="F183" i="10"/>
  <c r="D185" i="10"/>
  <c r="F185" i="10" s="1"/>
  <c r="D187" i="10"/>
  <c r="F187" i="10" s="1"/>
  <c r="F189" i="10"/>
  <c r="B9" i="2"/>
  <c r="B8" i="11" s="1"/>
  <c r="B10" i="2"/>
  <c r="B9" i="11" s="1"/>
  <c r="B11" i="2"/>
  <c r="B10" i="14" s="1"/>
  <c r="B12" i="2"/>
  <c r="B11" i="11" s="1"/>
  <c r="B13" i="2"/>
  <c r="B12" i="14" s="1"/>
  <c r="B14" i="2"/>
  <c r="B13" i="11" s="1"/>
  <c r="B15" i="2"/>
  <c r="B14" i="11" s="1"/>
  <c r="A77" i="2"/>
  <c r="A79" i="2" s="1"/>
  <c r="A81" i="2" s="1"/>
  <c r="A83" i="2" s="1"/>
  <c r="A88" i="2"/>
  <c r="A90" i="2" s="1"/>
  <c r="A92" i="2" s="1"/>
  <c r="A94" i="2" s="1"/>
  <c r="A123" i="2"/>
  <c r="A125" i="2" s="1"/>
  <c r="A127" i="2" s="1"/>
  <c r="A129" i="2" s="1"/>
  <c r="A131" i="2" s="1"/>
  <c r="A133" i="2" s="1"/>
  <c r="A135" i="2" s="1"/>
  <c r="A137" i="2" s="1"/>
  <c r="A139" i="2" s="1"/>
  <c r="A141" i="2" s="1"/>
  <c r="A143" i="2" s="1"/>
  <c r="D168" i="2"/>
  <c r="A173" i="2"/>
  <c r="A175" i="2" s="1"/>
  <c r="A177" i="2" s="1"/>
  <c r="A179" i="2" s="1"/>
  <c r="A181" i="2" s="1"/>
  <c r="A183" i="2" s="1"/>
  <c r="A185" i="2" s="1"/>
  <c r="A187" i="2" s="1"/>
  <c r="A189" i="2" s="1"/>
  <c r="A191" i="2" s="1"/>
  <c r="A193" i="2" s="1"/>
  <c r="A195" i="2" s="1"/>
  <c r="F21" i="8"/>
  <c r="F23" i="8"/>
  <c r="F25" i="8"/>
  <c r="F27" i="8"/>
  <c r="F29" i="8"/>
  <c r="D33" i="8"/>
  <c r="F33" i="8" s="1"/>
  <c r="F90" i="8" s="1"/>
  <c r="D37" i="8"/>
  <c r="F37" i="8" s="1"/>
  <c r="D39" i="8"/>
  <c r="F39" i="8" s="1"/>
  <c r="D41" i="8"/>
  <c r="F41" i="8" s="1"/>
  <c r="D43" i="8"/>
  <c r="F43" i="8" s="1"/>
  <c r="D45" i="8"/>
  <c r="D47" i="8" s="1"/>
  <c r="F47" i="8" s="1"/>
  <c r="D49" i="8"/>
  <c r="F49" i="8" s="1"/>
  <c r="D51" i="8"/>
  <c r="F51" i="8" s="1"/>
  <c r="D57" i="8"/>
  <c r="F57" i="8" s="1"/>
  <c r="D59" i="8"/>
  <c r="F59" i="8" s="1"/>
  <c r="D61" i="8"/>
  <c r="F61" i="8" s="1"/>
  <c r="D63" i="8"/>
  <c r="F63" i="8" s="1"/>
  <c r="D65" i="8"/>
  <c r="F65" i="8" s="1"/>
  <c r="D69" i="8"/>
  <c r="F69" i="8" s="1"/>
  <c r="D71" i="8"/>
  <c r="F71" i="8" s="1"/>
  <c r="F73" i="8"/>
  <c r="F75" i="8"/>
  <c r="D77" i="8"/>
  <c r="F77" i="8" s="1"/>
  <c r="F79" i="8"/>
  <c r="F81" i="8"/>
  <c r="F83" i="8"/>
  <c r="F84" i="8"/>
  <c r="F85" i="8"/>
  <c r="F87" i="8"/>
  <c r="F89" i="8"/>
  <c r="F93" i="8"/>
  <c r="F95" i="8"/>
  <c r="F97" i="8"/>
  <c r="F99" i="8"/>
  <c r="F104" i="8"/>
  <c r="F106" i="8"/>
  <c r="F108" i="8"/>
  <c r="F110" i="8"/>
  <c r="F112" i="8"/>
  <c r="F116" i="8"/>
  <c r="F117" i="8"/>
  <c r="F123" i="8" s="1"/>
  <c r="F118" i="8"/>
  <c r="F119" i="8"/>
  <c r="F120" i="8"/>
  <c r="F121" i="8"/>
  <c r="F122" i="8"/>
  <c r="F126" i="8"/>
  <c r="F128" i="8"/>
  <c r="F130" i="8"/>
  <c r="F133" i="8"/>
  <c r="F135" i="8"/>
  <c r="F137" i="8"/>
  <c r="F139" i="8"/>
  <c r="F141" i="8"/>
  <c r="F143" i="8"/>
  <c r="F145" i="8"/>
  <c r="F147" i="8"/>
  <c r="F149" i="8"/>
  <c r="F150" i="8"/>
  <c r="F151" i="8"/>
  <c r="F153" i="8"/>
  <c r="F155" i="8"/>
  <c r="F156" i="8"/>
  <c r="F157" i="8"/>
  <c r="F161" i="8"/>
  <c r="F162" i="8"/>
  <c r="F163" i="8"/>
  <c r="F164" i="8"/>
  <c r="F165" i="8"/>
  <c r="F166" i="8"/>
  <c r="F167" i="8"/>
  <c r="F169" i="8"/>
  <c r="F171" i="8"/>
  <c r="F172" i="8"/>
  <c r="F173" i="8"/>
  <c r="F174" i="8"/>
  <c r="F175" i="8"/>
  <c r="I22" i="1"/>
  <c r="I23" i="1"/>
  <c r="J24" i="1"/>
  <c r="D25" i="2" s="1"/>
  <c r="J34" i="1"/>
  <c r="D33" i="2" s="1"/>
  <c r="J36" i="1"/>
  <c r="D35" i="2" s="1"/>
  <c r="J39" i="1"/>
  <c r="D38" i="2" s="1"/>
  <c r="J41" i="1"/>
  <c r="D40" i="2" s="1"/>
  <c r="J43" i="1"/>
  <c r="J45" i="1"/>
  <c r="B47" i="1"/>
  <c r="I49" i="1"/>
  <c r="I50" i="1"/>
  <c r="J59" i="1" s="1"/>
  <c r="J63" i="1" s="1"/>
  <c r="I51" i="1"/>
  <c r="I53" i="1"/>
  <c r="I56" i="1"/>
  <c r="B60" i="1"/>
  <c r="I65" i="1"/>
  <c r="I66" i="1"/>
  <c r="I67" i="1"/>
  <c r="J68" i="1" s="1"/>
  <c r="D51" i="2" s="1"/>
  <c r="I83" i="1"/>
  <c r="I84" i="1"/>
  <c r="I87" i="1"/>
  <c r="I90" i="1"/>
  <c r="I91" i="1"/>
  <c r="I97" i="1"/>
  <c r="I98" i="1"/>
  <c r="I100" i="1"/>
  <c r="I101" i="1"/>
  <c r="I104" i="1"/>
  <c r="I107" i="1"/>
  <c r="I108" i="1"/>
  <c r="I112" i="1"/>
  <c r="I114" i="1"/>
  <c r="I117" i="1"/>
  <c r="I120" i="1"/>
  <c r="I123" i="1"/>
  <c r="I142" i="1"/>
  <c r="I143" i="1"/>
  <c r="A145" i="1"/>
  <c r="A149" i="1" s="1"/>
  <c r="A166" i="1" s="1"/>
  <c r="A172" i="1" s="1"/>
  <c r="I146" i="1"/>
  <c r="I147" i="1"/>
  <c r="J148" i="1" s="1"/>
  <c r="D78" i="2" s="1"/>
  <c r="I151" i="1"/>
  <c r="I153" i="1"/>
  <c r="I154" i="1"/>
  <c r="I155" i="1"/>
  <c r="I156" i="1"/>
  <c r="I157" i="1"/>
  <c r="I158" i="1"/>
  <c r="I159" i="1"/>
  <c r="I160" i="1"/>
  <c r="I161" i="1"/>
  <c r="I162" i="1"/>
  <c r="I163" i="1"/>
  <c r="I164" i="1"/>
  <c r="I168" i="1"/>
  <c r="I169" i="1"/>
  <c r="I176" i="1"/>
  <c r="I177" i="1"/>
  <c r="J179" i="1"/>
  <c r="D87" i="2" s="1"/>
  <c r="A180" i="1"/>
  <c r="A190" i="1" s="1"/>
  <c r="A194" i="1" s="1"/>
  <c r="A196" i="1" s="1"/>
  <c r="I181" i="1"/>
  <c r="I182" i="1"/>
  <c r="D89" i="2"/>
  <c r="I183" i="1"/>
  <c r="I184" i="1"/>
  <c r="I186" i="1"/>
  <c r="I187" i="1"/>
  <c r="A226" i="1"/>
  <c r="A228" i="1"/>
  <c r="A230" i="1" s="1"/>
  <c r="A232" i="1" s="1"/>
  <c r="A234" i="1" s="1"/>
  <c r="A236" i="1" s="1"/>
  <c r="A238" i="1" s="1"/>
  <c r="A240" i="1" s="1"/>
  <c r="A242" i="1" s="1"/>
  <c r="A244" i="1" s="1"/>
  <c r="A246" i="1" s="1"/>
  <c r="J272" i="1"/>
  <c r="D170" i="2" s="1"/>
  <c r="A275" i="1"/>
  <c r="A277" i="1" s="1"/>
  <c r="A279" i="1" s="1"/>
  <c r="A281" i="1" s="1"/>
  <c r="A283" i="1" s="1"/>
  <c r="A285" i="1" s="1"/>
  <c r="A287" i="1" s="1"/>
  <c r="A289" i="1" s="1"/>
  <c r="A291" i="1" s="1"/>
  <c r="A293" i="1" s="1"/>
  <c r="A295" i="1" s="1"/>
  <c r="A297" i="1" s="1"/>
  <c r="F294" i="1"/>
  <c r="J294" i="1" s="1"/>
  <c r="D192" i="2" s="1"/>
  <c r="F296" i="1"/>
  <c r="J296" i="1"/>
  <c r="D194" i="2" s="1"/>
  <c r="J25" i="13"/>
  <c r="B11" i="14"/>
  <c r="A9" i="14"/>
  <c r="F98" i="11"/>
  <c r="J26" i="13"/>
  <c r="J27" i="13"/>
  <c r="F45" i="8"/>
  <c r="A8" i="14"/>
  <c r="I28" i="13"/>
  <c r="J29" i="13" s="1"/>
  <c r="B5" i="4"/>
  <c r="C5" i="4" s="1"/>
  <c r="C8" i="4" s="1"/>
  <c r="H99" i="14" l="1"/>
  <c r="H163" i="14"/>
  <c r="K29" i="13"/>
  <c r="L29" i="13" s="1"/>
  <c r="J171" i="1"/>
  <c r="D82" i="2" s="1"/>
  <c r="B10" i="11"/>
  <c r="J144" i="1"/>
  <c r="D76" i="2" s="1"/>
  <c r="J93" i="1"/>
  <c r="D56" i="2" s="1"/>
  <c r="B13" i="14"/>
  <c r="F100" i="8"/>
  <c r="D67" i="8"/>
  <c r="F67" i="8" s="1"/>
  <c r="F157" i="12"/>
  <c r="F177" i="8"/>
  <c r="K24" i="13"/>
  <c r="L24" i="13" s="1"/>
  <c r="M24" i="13" s="1"/>
  <c r="F203" i="11"/>
  <c r="J165" i="1"/>
  <c r="D80" i="2" s="1"/>
  <c r="E81" i="7"/>
  <c r="F190" i="12"/>
  <c r="H124" i="14"/>
  <c r="E114" i="7"/>
  <c r="E168" i="7"/>
  <c r="H171" i="14"/>
  <c r="F30" i="8"/>
  <c r="F110" i="10"/>
  <c r="F54" i="11"/>
  <c r="J125" i="1"/>
  <c r="D60" i="2" s="1"/>
  <c r="D35" i="8"/>
  <c r="F35" i="8" s="1"/>
  <c r="F158" i="8"/>
  <c r="F113" i="8"/>
  <c r="J23" i="13"/>
  <c r="K23" i="13" s="1"/>
  <c r="L23" i="13" s="1"/>
  <c r="M23" i="13" s="1"/>
  <c r="F85" i="12"/>
  <c r="D103" i="7"/>
  <c r="D86" i="7" s="1"/>
  <c r="F86" i="7" s="1"/>
  <c r="K25" i="13"/>
  <c r="L25" i="13" s="1"/>
  <c r="M25" i="13" s="1"/>
  <c r="F61" i="10"/>
  <c r="E149" i="7"/>
  <c r="H75" i="14"/>
  <c r="H204" i="14"/>
  <c r="F110" i="12"/>
  <c r="B14" i="14"/>
  <c r="J109" i="1"/>
  <c r="D58" i="2" s="1"/>
  <c r="F41" i="12"/>
  <c r="F61" i="12"/>
  <c r="F85" i="10"/>
  <c r="F41" i="10"/>
  <c r="E21" i="7"/>
  <c r="F157" i="10"/>
  <c r="F149" i="10"/>
  <c r="F190" i="10"/>
  <c r="D49" i="2"/>
  <c r="D55" i="8"/>
  <c r="F55" i="8" s="1"/>
  <c r="H30" i="14"/>
  <c r="H55" i="14" s="1"/>
  <c r="I30" i="14"/>
  <c r="F123" i="11"/>
  <c r="D47" i="2"/>
  <c r="D53" i="8"/>
  <c r="F53" i="8" s="1"/>
  <c r="D5" i="4"/>
  <c r="D8" i="4" s="1"/>
  <c r="D10" i="4" s="1"/>
  <c r="D12" i="4" s="1"/>
  <c r="C33" i="4" s="1"/>
  <c r="J28" i="13"/>
  <c r="K28" i="13" s="1"/>
  <c r="L28" i="13" s="1"/>
  <c r="M28" i="13" s="1"/>
  <c r="M29" i="13"/>
  <c r="F74" i="11"/>
  <c r="E15" i="8"/>
  <c r="F162" i="11"/>
  <c r="B8" i="4"/>
  <c r="B12" i="11"/>
  <c r="D88" i="7" l="1"/>
  <c r="F88" i="7" s="1"/>
  <c r="F178" i="8"/>
  <c r="F179" i="8" s="1"/>
  <c r="F180" i="8" s="1"/>
  <c r="F181" i="8" s="1"/>
  <c r="H183" i="8" s="1"/>
  <c r="C192" i="12"/>
  <c r="C193" i="12" s="1"/>
  <c r="C194" i="12" s="1"/>
  <c r="H205" i="14"/>
  <c r="D206" i="14" s="1"/>
  <c r="D207" i="14" s="1"/>
  <c r="D208" i="14" s="1"/>
  <c r="F18" i="14" s="1"/>
  <c r="C192" i="10"/>
  <c r="C193" i="10" s="1"/>
  <c r="C194" i="10" s="1"/>
  <c r="F204" i="11"/>
  <c r="D205" i="11" s="1"/>
  <c r="F103" i="7"/>
  <c r="E104" i="7" s="1"/>
  <c r="D84" i="7"/>
  <c r="F84" i="7" s="1"/>
  <c r="D90" i="7"/>
  <c r="F90" i="7" s="1"/>
  <c r="L30" i="13"/>
  <c r="L43" i="13" s="1"/>
  <c r="L44" i="13" s="1"/>
  <c r="L45" i="13" s="1"/>
  <c r="E91" i="7" l="1"/>
  <c r="D171" i="7" s="1"/>
  <c r="D172" i="7" s="1"/>
  <c r="D173" i="7" s="1"/>
  <c r="D206" i="11"/>
  <c r="D207" i="11" s="1"/>
  <c r="D208" i="11" s="1"/>
  <c r="D209" i="11" s="1"/>
  <c r="C229" i="11" s="1"/>
</calcChain>
</file>

<file path=xl/sharedStrings.xml><?xml version="1.0" encoding="utf-8"?>
<sst xmlns="http://schemas.openxmlformats.org/spreadsheetml/2006/main" count="2431" uniqueCount="488">
  <si>
    <t>UNITE</t>
  </si>
  <si>
    <t>m3</t>
  </si>
  <si>
    <t xml:space="preserve">N° DES PRIX  </t>
  </si>
  <si>
    <t xml:space="preserve">DÉSIGNATION DES PRESTATIONS                               </t>
  </si>
  <si>
    <t>ml</t>
  </si>
  <si>
    <t>LONG</t>
  </si>
  <si>
    <t>LARG</t>
  </si>
  <si>
    <t>H</t>
  </si>
  <si>
    <t>TOTAL</t>
  </si>
  <si>
    <t>QTE</t>
  </si>
  <si>
    <t>PU</t>
  </si>
  <si>
    <t>PRIX TOTAL</t>
  </si>
  <si>
    <t>ROYAUME DE MAROC</t>
  </si>
  <si>
    <t>MINISTERE DE L'INTERIEUR</t>
  </si>
  <si>
    <t>PROVINCE DE TINGHIR</t>
  </si>
  <si>
    <t>MONTANT DE L'ACOMPTE :</t>
  </si>
  <si>
    <t>Des ouvrages exécutés et des dépenses faites à la date du :……………………..</t>
    <phoneticPr fontId="1" type="noConversion"/>
  </si>
  <si>
    <t>R E C A P I T U L A T I O N</t>
  </si>
  <si>
    <t>Nature des dépenses</t>
  </si>
  <si>
    <t xml:space="preserve">Dépenses faites </t>
  </si>
  <si>
    <t>Retenue de</t>
  </si>
  <si>
    <t>Reste</t>
  </si>
  <si>
    <t>-</t>
  </si>
  <si>
    <t>A DEDUIRE LES DEPENSES IMPUTEES LES EXERCICES ANTERIEURS..................</t>
  </si>
  <si>
    <t>RESTE A PAYER SUR L'EXERCICE EN COURS...............................................................</t>
  </si>
  <si>
    <t>MONTANT DE L'ACOMPTE A DELIVRER......................................................................</t>
  </si>
  <si>
    <t>Certifie exact les travaux ci dessus réellement effectués</t>
  </si>
  <si>
    <t xml:space="preserve">  ARRETE PAR NOUS  ORDONNATEUR A LA SOMME DE : </t>
  </si>
  <si>
    <t>DRESSE PAR LE BUREAU D'ETUDE</t>
  </si>
  <si>
    <t>M3</t>
  </si>
  <si>
    <t>Kg</t>
  </si>
  <si>
    <t>Travaux non terminés..................</t>
  </si>
  <si>
    <t>m2c</t>
  </si>
  <si>
    <t xml:space="preserve">PRIX N°    </t>
  </si>
  <si>
    <t>U</t>
  </si>
  <si>
    <t xml:space="preserve"> Lu et Accépté par l'entrepreneur</t>
  </si>
  <si>
    <t>Vu et Vérifié par technicien de la D.E</t>
  </si>
  <si>
    <t>Vu par le chef de la D.E</t>
  </si>
  <si>
    <t>LE GOUVERNEUR DE LA PROVINDE DE TINGHIR</t>
  </si>
  <si>
    <t>Nbre</t>
  </si>
  <si>
    <t>Qte partiel</t>
  </si>
  <si>
    <t>administration</t>
  </si>
  <si>
    <t>BET</t>
  </si>
  <si>
    <t>societe</t>
  </si>
  <si>
    <t>SOCIETE</t>
  </si>
  <si>
    <t>ADMINISTRATION</t>
  </si>
  <si>
    <t>A DEDUIRE LE MONTANT DES ACOMPTES DELIVRES SUR ....................................</t>
  </si>
  <si>
    <t>Travaux terminés.........................</t>
  </si>
  <si>
    <t>Approvisionnement ....................</t>
  </si>
  <si>
    <t>Totaux......................................</t>
  </si>
  <si>
    <t>Objet :</t>
  </si>
  <si>
    <t>DECOMPTE PROVISOIRE  N°01</t>
  </si>
  <si>
    <t xml:space="preserve">Marche N° ……………/INDH/2021  </t>
  </si>
  <si>
    <t>CONSTRUCTION DU SYSTEME D’ALIMENTATION EN EAU POTABLE DU DOUAR TIOURAGHINE RELEVANT DE LA COMMUNE TERRITORIALE IKNIOUNE PROVINCE DE TINGHIR</t>
  </si>
  <si>
    <t>BORDEREAU DES PRIX FORMANT DETAIL ESTIMATIF</t>
  </si>
  <si>
    <t>N° PRIX</t>
  </si>
  <si>
    <t>DESIGNATION DES OUVRAGES</t>
  </si>
  <si>
    <t xml:space="preserve">Prix Unitaire </t>
  </si>
  <si>
    <t>Prix Total en DH</t>
  </si>
  <si>
    <t>TRAVAUX DE FORATION</t>
  </si>
  <si>
    <t>Transport et installation de la sondeuse, y compris matériel annexe, personnel et repliement à la fin des travaux</t>
  </si>
  <si>
    <t>Forfait.........................................................................................</t>
  </si>
  <si>
    <t>F</t>
  </si>
  <si>
    <t>Foration en tout terrain sec ou aquifère à l’air ou à la boue par diametre 8"1/2</t>
  </si>
  <si>
    <t>Mètre linéaire....................................................................</t>
  </si>
  <si>
    <t>ML</t>
  </si>
  <si>
    <t xml:space="preserve">Exécution de la superstructure du forage </t>
  </si>
  <si>
    <t xml:space="preserve"> Tubage en tôle ou en   PVC   plein ou crépiné </t>
  </si>
  <si>
    <t>Construction local de pompage de dimensions externes L=4,40 m, l=3,60m, H=3,20m</t>
  </si>
  <si>
    <t>M²C</t>
  </si>
  <si>
    <t>TOTAL TRAVAUX DE FORATION</t>
  </si>
  <si>
    <t xml:space="preserve"> RESERVOIR SEMI ENTERRE 30 m3</t>
  </si>
  <si>
    <t>Fouille en pleine masse</t>
  </si>
  <si>
    <t>Mètre cube...........……………………………………………………</t>
  </si>
  <si>
    <t>Remblaiement ou évacuation  à la D.P</t>
  </si>
  <si>
    <t>Béton de propreté</t>
  </si>
  <si>
    <t xml:space="preserve">Maçonnerie de moellon en fondation </t>
  </si>
  <si>
    <t xml:space="preserve">Béton poreux </t>
  </si>
  <si>
    <t>Couche d'asphalte</t>
  </si>
  <si>
    <t>Métre carré …………………………………………………………</t>
  </si>
  <si>
    <t>M²</t>
  </si>
  <si>
    <t>Hérissonage en pierre sèche</t>
  </si>
  <si>
    <t>Mètre carré...........……………………………………………………</t>
  </si>
  <si>
    <t xml:space="preserve">Dalle de forme en beton armé </t>
  </si>
  <si>
    <t>Maçonneries d'agglomérés creux, Epaisseur de : 0.20  m</t>
  </si>
  <si>
    <t>Béton armé avec incorporation d'hydrofuge dosé à 400 kg/m3</t>
  </si>
  <si>
    <t>Béton armé  dosé à 350 kg/m3 y compris produits hydrofuges</t>
  </si>
  <si>
    <t xml:space="preserve">Armatures pour béton armé </t>
  </si>
  <si>
    <t>Kilogramme………………………………………………………</t>
  </si>
  <si>
    <t>Isolation thermique en Brique rouge de 10 cm d'épaisseur</t>
  </si>
  <si>
    <t>Enduit intérieur au mortier de ciment sur murs et plafonds y compris peinture</t>
  </si>
  <si>
    <t>Enduit intérieur étanche d'épaisseur 3 cm au mortier de ciment type E avec produit hydrofuge</t>
  </si>
  <si>
    <t xml:space="preserve"> Enduit extérieur y compris peinture</t>
  </si>
  <si>
    <t>Forme de pente et chape de lissage</t>
  </si>
  <si>
    <t>Etanchéité autoprotégée en aluminium.</t>
  </si>
  <si>
    <t>Relevés d'étanchéité et protection</t>
  </si>
  <si>
    <t>Mètre linéaire..................................................................................</t>
  </si>
  <si>
    <t>Etanchéité en carreaux rouges</t>
  </si>
  <si>
    <t>Descente des eaux pluviales y compris gargouille et crapaudine</t>
  </si>
  <si>
    <t>Unité.............................................................................................</t>
  </si>
  <si>
    <t>capot regard de 715 mm de diamètre type PAM ou similaire à fermeture de sûreté pour accès au réservoir.</t>
  </si>
  <si>
    <t xml:space="preserve">Porte métallique en tôle 20/10 mm
</t>
  </si>
  <si>
    <t>Grille de défense métallique en fer carré.</t>
  </si>
  <si>
    <t xml:space="preserve">Caniveau périphérique </t>
  </si>
  <si>
    <t>Mètre linéaire...................................................................................</t>
  </si>
  <si>
    <t>F et P d'une echelle métallique pour réservoir</t>
  </si>
  <si>
    <t>Mètre linéaire.................................................................................</t>
  </si>
  <si>
    <t>Conduite en acier galvanisé DN60</t>
  </si>
  <si>
    <t>équipements  complet de réservoir PN 16tel que (vidange trop plein vannes au refoulement et à la distribution échelles internes et externes compteur stabilisateur et toutes sujétions conformément au plan d'exécution</t>
  </si>
  <si>
    <t xml:space="preserve">Essai de désinfection et stérilisation de réservoir </t>
  </si>
  <si>
    <t>TOTAL  RESERVOIR SEMI ENTERRE 30 m3</t>
  </si>
  <si>
    <r>
      <rPr>
        <b/>
        <sz val="10"/>
        <color indexed="8"/>
        <rFont val="Times New Roman"/>
        <family val="1"/>
      </rPr>
      <t xml:space="preserve"> </t>
    </r>
    <r>
      <rPr>
        <b/>
        <u/>
        <sz val="10"/>
        <color indexed="8"/>
        <rFont val="Times New Roman"/>
        <family val="1"/>
      </rPr>
      <t>TRAVAUX DE TERRASSEMENT :</t>
    </r>
  </si>
  <si>
    <t>Ouverture des fouilles en tranchée dans toute nature de terrain et toutes profondeurs</t>
  </si>
  <si>
    <t xml:space="preserve"> lit de sable ou d’un lit de gravette et toutes sujétions.</t>
  </si>
  <si>
    <t>remblais primaire criblé conformément au NM</t>
  </si>
  <si>
    <t>remblais secondaire conformément au NM</t>
  </si>
  <si>
    <t>TOTAL  TRAVAUX DE TERRASSEMENT :</t>
  </si>
  <si>
    <r>
      <t>CONDUITE</t>
    </r>
    <r>
      <rPr>
        <b/>
        <sz val="10"/>
        <color indexed="8"/>
        <rFont val="Times New Roman"/>
        <family val="1"/>
      </rPr>
      <t xml:space="preserve"> :</t>
    </r>
  </si>
  <si>
    <t xml:space="preserve"> conduite en PEHD PN 16 pour la conduite de refoulement ou de destribution , y compris pièces spéciales de raccordement (coudes, tés, cônes, manchons, bouchons…), joints, essai de pression en tranchée à 12 bars, grillage avertisseur bleu et toutes sujétions de parfaite exécution</t>
  </si>
  <si>
    <t>401-A</t>
  </si>
  <si>
    <t>Diamètre 63 mm Polyéthylène (PEHD) PN 16</t>
  </si>
  <si>
    <t>401-B</t>
  </si>
  <si>
    <t>Diamètre 50 mm Polyéthylène (PEHD) PN 16</t>
  </si>
  <si>
    <t>401-D</t>
  </si>
  <si>
    <t>Diamètre 32 mm Polyéthylène (PEHD) PN 16</t>
  </si>
  <si>
    <t>401-E</t>
  </si>
  <si>
    <t>Diamètre 25 mm Polyéthylène (PEHD) PN 16</t>
  </si>
  <si>
    <t>stérilisation, désinfection et rinçage à l'eau clair des conduites en fin des travaux y compris toutes sujétions.</t>
  </si>
  <si>
    <t>TOTAL CONDUITE :</t>
  </si>
  <si>
    <t>OUVRAGES ANNEXES :</t>
  </si>
  <si>
    <t xml:space="preserve">Construction des regards de visite en béton armé </t>
  </si>
  <si>
    <t>Unité....................................................................</t>
  </si>
  <si>
    <t xml:space="preserve">plus-value au prix précédent pour construction de puisard de vidange </t>
  </si>
  <si>
    <t>traversée de piste, route  avec la protection nécessaire par fourreau en PVC PN6 DN 110 pour passage des conduites y compris toutes sujétions</t>
  </si>
  <si>
    <t>traversée de chaâba, oued ou ravin avec la protection nécessaire y compris toutes sujétions</t>
  </si>
  <si>
    <t>TOTAL OUVRAGES ANNEXES :</t>
  </si>
  <si>
    <t>PIÈCES SPÉCIALES, ROBINETTERIE, FONTAINERIE :</t>
  </si>
  <si>
    <t>équipement de regard de sectionement</t>
  </si>
  <si>
    <t>Equipement de point bas Ventouse complète y/c les accessoires de raccordement tel que : Té, brides majores, coudes, vanne manchettes tampons  en fonte type lourde, terrassements et tt sujétions</t>
  </si>
  <si>
    <t>Equipement de point bas (vidange) y/c les accessoires de raccordement tel que : Té,  brides majores tampons  en fonte type lourde et tampons en à double compartiment avec tampons béton armé, conduite série I pour le raccordement de la vidange et tts sujétions</t>
  </si>
  <si>
    <t>Equipements hydro-électromécaniques du local de pompage</t>
  </si>
  <si>
    <t>Coude au ¼ à brides DN 60 avec piquage pour manomètre</t>
  </si>
  <si>
    <t>Clapet anti retour DN 60</t>
  </si>
  <si>
    <t>Robinet vanne DN60 OCA</t>
  </si>
  <si>
    <t>Té réduit à trois brides pour ventouse DN 60/40</t>
  </si>
  <si>
    <t>Ventouse triple fonction DN 40</t>
  </si>
  <si>
    <t>Manchette DN 60  en AGC de toutes longeurs</t>
  </si>
  <si>
    <t>Pièce en S à bride DN 60 en AG à chaud</t>
  </si>
  <si>
    <t>Raccord Bride Major DN 63/60 pour conduite PEHD</t>
  </si>
  <si>
    <t>Compteur classe C  DN 40 PN 16</t>
  </si>
  <si>
    <t>Embase  support  pour la colonne montante y compris tous accessoires et toutes sujétions</t>
  </si>
  <si>
    <t>Tubage en PVC premier choix pour le passage des câbles électriques</t>
  </si>
  <si>
    <t>Ft</t>
  </si>
  <si>
    <t xml:space="preserve"> system de flotteur</t>
  </si>
  <si>
    <t xml:space="preserve">équipements de javellisation </t>
  </si>
  <si>
    <t>TOTAL PIÈCES SPÉCIALES, ROBINETTERIE, FONTAINERIE :</t>
  </si>
  <si>
    <t>SYSTEME DE POMPAGE PAR L'ENERGIE SOLAIRE</t>
  </si>
  <si>
    <t xml:space="preserve">panneaux solaires  photovoltaïques   de 270 wc </t>
  </si>
  <si>
    <t>support pour le generateur photovoltaique</t>
  </si>
  <si>
    <t>ENS</t>
  </si>
  <si>
    <t xml:space="preserve"> variateur ps 4 (kw) k2 dc/ac entrée monophasé / sortie triphasé alternatif 380 v avec coffret métallique </t>
  </si>
  <si>
    <t xml:space="preserve"> pompe immergée  triphasée avec moteur intégré, de 4 kw  y/c  boite de jonction , châssis et câblage sous tubage  </t>
  </si>
  <si>
    <t>Plate forme  en béton reflué dosé à 300 Kg/m3  pour les modules photovoltaîques y compris maçonnere de moellon en fondations , chainage et poteau en BA</t>
  </si>
  <si>
    <t>Clôture en grillage rigide galvanisé à chaud y/c porte grillage</t>
  </si>
  <si>
    <t>systeme du surveillance</t>
  </si>
  <si>
    <t>Le forfait ....................................................................</t>
  </si>
  <si>
    <t xml:space="preserve">Projecteur solaire </t>
  </si>
  <si>
    <t>TOTAL SYSTEME DE POMPAGE PAR L'ENERGIE SOLAIRE</t>
  </si>
  <si>
    <t>Total   (H.T)</t>
  </si>
  <si>
    <t>Total Général Hors TVA (H.T)</t>
  </si>
  <si>
    <t>TAUX (T.V.A) 20%</t>
  </si>
  <si>
    <t>TOTAL (T.T.C)</t>
  </si>
  <si>
    <t xml:space="preserve">Arrêté le montant  du présent BPDE à la somme  TTC de : </t>
  </si>
  <si>
    <t xml:space="preserve">Quatre cent soixante dix neuf mille cinq cent dix sept dirhams et 60 cts </t>
  </si>
  <si>
    <t>Unité........................................................................</t>
  </si>
  <si>
    <t>Mètre linéaire........................................................</t>
  </si>
  <si>
    <t>Forfait........................................................................</t>
  </si>
  <si>
    <t>Métre carré couvert .................................................</t>
  </si>
  <si>
    <t>Métre carré ………………………………………………</t>
  </si>
  <si>
    <t>Kilogramme……………………………………………</t>
  </si>
  <si>
    <t>Mètre cube.......…………………………………………</t>
  </si>
  <si>
    <t>Mètre cube......…………………………………………</t>
  </si>
  <si>
    <t>Mètre carré......……………………………………………</t>
  </si>
  <si>
    <t>Mètre carré....………………………………………………</t>
  </si>
  <si>
    <t>Mètre carré.....………………………………………………</t>
  </si>
  <si>
    <t>Mètre cube....………………………………………………</t>
  </si>
  <si>
    <t>Métre carré …………………………………………</t>
  </si>
  <si>
    <t>Mètre linéaire..............................................................</t>
  </si>
  <si>
    <t>Mètre linéaire...................................................................</t>
  </si>
  <si>
    <r>
      <t xml:space="preserve"> </t>
    </r>
    <r>
      <rPr>
        <b/>
        <u/>
        <sz val="10"/>
        <color indexed="8"/>
        <rFont val="Times New Roman"/>
        <family val="1"/>
      </rPr>
      <t>TRAVAUX DE TERRASSEMENT :</t>
    </r>
  </si>
  <si>
    <t>Mètre cube...........……………………………………………</t>
  </si>
  <si>
    <t>Mètre cube..........……………………………………………</t>
  </si>
  <si>
    <t>Mètre cube......……………………………………………</t>
  </si>
  <si>
    <t>Mètre cube...........…………………………………………</t>
  </si>
  <si>
    <t>Métre carré …………………………………………………</t>
  </si>
  <si>
    <t>Unité...........................................................................................</t>
  </si>
  <si>
    <t>Mètre linéaire..........................................................................</t>
  </si>
  <si>
    <t>Mètre linéaire...............................................................................</t>
  </si>
  <si>
    <t>Mètre cube...........………………………………………</t>
  </si>
  <si>
    <t>Mètre linéaire............................................................................</t>
  </si>
  <si>
    <t>semelle</t>
  </si>
  <si>
    <t>poteaux</t>
  </si>
  <si>
    <t>poutres</t>
  </si>
  <si>
    <t>dalle haut</t>
  </si>
  <si>
    <t>Forfait.....................................................................................</t>
  </si>
  <si>
    <t>équipements  complet de réservoir PN 16 tel que (vidange trop plein vannes au refoulement et à la distribution échelles internes et externes compteur stabilisateur et toutes sujétions conformément au plan d'exécution</t>
  </si>
  <si>
    <t>le forfait</t>
  </si>
  <si>
    <t>ft</t>
  </si>
  <si>
    <t>le mètre carré couvert</t>
  </si>
  <si>
    <t>M2</t>
  </si>
  <si>
    <t>m2</t>
  </si>
  <si>
    <t>Ens</t>
  </si>
  <si>
    <t>ens</t>
  </si>
  <si>
    <t>TVA 20%</t>
  </si>
  <si>
    <t xml:space="preserve">ROYAUME DU MAROC </t>
  </si>
  <si>
    <t>OBJET :TRAVAUX D’AMÉNAGEMENT DE DAR OUMOUMA DE LA COMMUNE ASSOUL, À LA PROVINCE DE TINGHIR</t>
  </si>
  <si>
    <t xml:space="preserve"> BORDEREAU DES PRIX</t>
  </si>
  <si>
    <t>N°</t>
  </si>
  <si>
    <t xml:space="preserve">Désignation </t>
  </si>
  <si>
    <t xml:space="preserve">QTÉ </t>
  </si>
  <si>
    <t>P.U</t>
  </si>
  <si>
    <t xml:space="preserve">I - GROS  OEUVRES </t>
  </si>
  <si>
    <t xml:space="preserve">1-OUVRAGE EN ELEVATION </t>
  </si>
  <si>
    <t>1</t>
  </si>
  <si>
    <t>Démolition de toute nature y compris évacuation a la décharge publique et récupération  de l'ancienne matériaux :(gros oeuvre, mur de clôture , menuiserie , lustrerie , plomberie et sanitaire).</t>
  </si>
  <si>
    <t>Le forfait ……………………………</t>
  </si>
  <si>
    <t>2</t>
  </si>
  <si>
    <t xml:space="preserve">Construction des blocs sanitaires </t>
  </si>
  <si>
    <t>3</t>
  </si>
  <si>
    <t>Trottoirs périphériques</t>
  </si>
  <si>
    <t>Le mètre carré………………………………</t>
  </si>
  <si>
    <t xml:space="preserve">Dallage en beton ligèrement armé </t>
  </si>
  <si>
    <t xml:space="preserve">            - ASSAINISSEMENT</t>
  </si>
  <si>
    <t>4</t>
  </si>
  <si>
    <t>Canalisation en PVC pour évacuation</t>
  </si>
  <si>
    <t>a-Canalisation de 200 de diamétre</t>
  </si>
  <si>
    <t>Le mètre linéaire………………………………..</t>
  </si>
  <si>
    <t>a-Canalisation de 110 de diamétre</t>
  </si>
  <si>
    <t>5</t>
  </si>
  <si>
    <t>Regard visitable ou non visitable en beton</t>
  </si>
  <si>
    <t>a- Regard de 40x40</t>
  </si>
  <si>
    <t>L'Unité…………………………………………..</t>
  </si>
  <si>
    <t>6</t>
  </si>
  <si>
    <t>b- Regard de 60x60</t>
  </si>
  <si>
    <t>L'Unité…………………………………</t>
  </si>
  <si>
    <t>7</t>
  </si>
  <si>
    <t>Fosse septique de 6 M3</t>
  </si>
  <si>
    <t>L'unite……………………………………</t>
  </si>
  <si>
    <t>8</t>
  </si>
  <si>
    <t>Puit perdu</t>
  </si>
  <si>
    <t xml:space="preserve">  - MACONNERIE EN ELEVATION </t>
  </si>
  <si>
    <t>9</t>
  </si>
  <si>
    <t xml:space="preserve">Béton pour béton armé pour tout ouvrages </t>
  </si>
  <si>
    <t>Le mètre cube………………………………………………</t>
  </si>
  <si>
    <t>10</t>
  </si>
  <si>
    <t>Armatures a haute limite elastique pour beton arme fe500</t>
  </si>
  <si>
    <t>Le kilograme………………………………………………</t>
  </si>
  <si>
    <t>KG</t>
  </si>
  <si>
    <t>11</t>
  </si>
  <si>
    <t>Maconnerie en moellons y/c joints</t>
  </si>
  <si>
    <t>12</t>
  </si>
  <si>
    <t xml:space="preserve">Gros beton </t>
  </si>
  <si>
    <t xml:space="preserve">TOTAL: 1 GROS  OEUVRES </t>
  </si>
  <si>
    <t>II- REVETEMENT DES SOLS ET MURS</t>
  </si>
  <si>
    <t>revêtement paillasse en marbre</t>
  </si>
  <si>
    <t>Le mètre carré………………………………………………</t>
  </si>
  <si>
    <t>Revêtement de sol en carreaux de faïence y/c Plinthe</t>
  </si>
  <si>
    <t xml:space="preserve">Revêtement des plafonds en platre </t>
  </si>
  <si>
    <t xml:space="preserve">Elément décoratif  de TAMTATOUCHT sur facades </t>
  </si>
  <si>
    <t>tuiles  rouges pour terrasses selon NF EN 1304</t>
  </si>
  <si>
    <t>Revêtement en beton imprimé pour allées et Trottoirs périphériques</t>
  </si>
  <si>
    <t>Cheneau</t>
  </si>
  <si>
    <t>Le mètre linéaire……………………………</t>
  </si>
  <si>
    <t>pose des gargouilles  et raccordements des e. p</t>
  </si>
  <si>
    <t>L'unité……………………………</t>
  </si>
  <si>
    <t xml:space="preserve">descente des eaux pluviale en pvc diametre 110 </t>
  </si>
  <si>
    <t xml:space="preserve">TOTAL: 2 REVETEMENT DES SOLS ET MURS </t>
  </si>
  <si>
    <t xml:space="preserve">III- MENUISERIE BOIS, ALUMINIUM ET METALLIQUE </t>
  </si>
  <si>
    <t>MENUISERIE</t>
  </si>
  <si>
    <t>Double porte en alluminium</t>
  </si>
  <si>
    <t>Le mètre carré…………………………………</t>
  </si>
  <si>
    <t>Porte en alluminium</t>
  </si>
  <si>
    <t>Le mètre carré…………………………</t>
  </si>
  <si>
    <t>Fenetres coulissantes/chassiers vitrés en Aluminium avec volet roulant</t>
  </si>
  <si>
    <t>Le mètre carré………………………………………</t>
  </si>
  <si>
    <t>Placards en sapin rouge y/c etageres</t>
  </si>
  <si>
    <t>Le mètre carré………………………</t>
  </si>
  <si>
    <t xml:space="preserve"> grilles anti moustiques  pour les grilles des fenêtres et les portes métalliques.</t>
  </si>
  <si>
    <t xml:space="preserve"> MENUISERIE METALLIQUE</t>
  </si>
  <si>
    <t>Double porte metallique</t>
  </si>
  <si>
    <t>Porte metallique</t>
  </si>
  <si>
    <t>Garde corps en acier INOX</t>
  </si>
  <si>
    <t xml:space="preserve">Abris métalliques en kit </t>
  </si>
  <si>
    <t>mat de drapeau</t>
  </si>
  <si>
    <t>L'Unité……………………………</t>
  </si>
  <si>
    <t xml:space="preserve">TOTAL:3 MENUISERIE BOIS, ALUMINIUM ET METALLIQUE  </t>
  </si>
  <si>
    <t>IV- ELECTRICITE- LUSTRERIE-DISTRIBUTION FOYERS ET PRISES</t>
  </si>
  <si>
    <t xml:space="preserve"> ELECTRICITE- LUSTRERIE</t>
  </si>
  <si>
    <t xml:space="preserve">Branchement au réseau ONEE Y/C amenagement niche  </t>
  </si>
  <si>
    <t>L'Ensemble………………………………….</t>
  </si>
  <si>
    <t>Câble U1000R 12N/U 1000RO 2 v</t>
  </si>
  <si>
    <t>a- Câble torsadé 4 x 25 mm2 + T</t>
  </si>
  <si>
    <t>Le mètre linéaire……………………………………..</t>
  </si>
  <si>
    <t>b- Câble armé 4 x 16 mm2 + T</t>
  </si>
  <si>
    <t>c-Câble armé 4 x 6 mm2 + T</t>
  </si>
  <si>
    <t>Le mètre linéaire………………………………………..</t>
  </si>
  <si>
    <t>34</t>
  </si>
  <si>
    <t>Réfection  de réseau électrique existant y-c Révision des tableaux de protection.</t>
  </si>
  <si>
    <t xml:space="preserve">DISTRIBUTION FOYERS ET PRISES </t>
  </si>
  <si>
    <t>Hublot étanche lampe à LED 15 W</t>
  </si>
  <si>
    <t>L'Unité………………………………………………..</t>
  </si>
  <si>
    <t>36</t>
  </si>
  <si>
    <t xml:space="preserve">Bloc autonome 60 lumens </t>
  </si>
  <si>
    <t>L'Unité…………………………………………………………..</t>
  </si>
  <si>
    <t>37</t>
  </si>
  <si>
    <t>Reglette sanitaire</t>
  </si>
  <si>
    <t>38</t>
  </si>
  <si>
    <t>Projecteur LED 100W</t>
  </si>
  <si>
    <t>L'Unité………………………………………</t>
  </si>
  <si>
    <t>39</t>
  </si>
  <si>
    <t>Lampadaire solaire en 7m</t>
  </si>
  <si>
    <t xml:space="preserve">TOTAL: 4 ELECTRICITE   </t>
  </si>
  <si>
    <t xml:space="preserve">VI- PLOMBERIE - SANITAIRE </t>
  </si>
  <si>
    <t>Branchement au réseau de distribution</t>
  </si>
  <si>
    <t>Niche compteur</t>
  </si>
  <si>
    <t>Robinet d'arrêt ou de puisage</t>
  </si>
  <si>
    <t xml:space="preserve">Robinet mélangeur mural pour douche </t>
  </si>
  <si>
    <t>Lavabo Collectif y/c accessoires et mécanisme et vidange</t>
  </si>
  <si>
    <t>Lavabo sur colonne</t>
  </si>
  <si>
    <t xml:space="preserve">W.C à l'anglaise à chasse basse </t>
  </si>
  <si>
    <t>L'Unité……………………………………</t>
  </si>
  <si>
    <t>W.C à la turque</t>
  </si>
  <si>
    <t>Evier  inoxydable a 2 bacs</t>
  </si>
  <si>
    <t>L'Unité……………………………………………..</t>
  </si>
  <si>
    <t>PORTE SERVIETTE</t>
  </si>
  <si>
    <t>L'Unité…………………………………….</t>
  </si>
  <si>
    <t>PORTE PAPIER</t>
  </si>
  <si>
    <t>PORTE SAVON</t>
  </si>
  <si>
    <t>ACHAT ET INSTALATION DES EQUIPEMENTS</t>
  </si>
  <si>
    <t>52</t>
  </si>
  <si>
    <t>Instalation et fourniture des machines a laver  professionnelles de 10kg</t>
  </si>
  <si>
    <t>L'Unité…………………………</t>
  </si>
  <si>
    <t>53</t>
  </si>
  <si>
    <t>Extincteur portatif ABC 9 kg</t>
  </si>
  <si>
    <t>L'unite…………………………..</t>
  </si>
  <si>
    <t>54</t>
  </si>
  <si>
    <t>Robinet d'incendie arme ( RIA)</t>
  </si>
  <si>
    <t>55</t>
  </si>
  <si>
    <t xml:space="preserve">DATA SHOW </t>
  </si>
  <si>
    <t>56</t>
  </si>
  <si>
    <t>Chauffe eau solaire de 200l</t>
  </si>
  <si>
    <t>57</t>
  </si>
  <si>
    <t xml:space="preserve">Enseigne  exterieur </t>
  </si>
  <si>
    <t xml:space="preserve">TOTAL: 5 PLOMBERIE - SANITAIRE  </t>
  </si>
  <si>
    <t>V-PEINTURE VITRERIE</t>
  </si>
  <si>
    <t>Peinture grifee sur murs exterieurs</t>
  </si>
  <si>
    <t>Peinture glycérophtalique laquée sur murs et plafonds existants</t>
  </si>
  <si>
    <t>Peinture glycérophtalique laquée sur  menuiserie bois et fer(les portes, les fenêtres, les grilles des fenêtres, grille des portes).</t>
  </si>
  <si>
    <t>Le mètre carré……………………………………</t>
  </si>
  <si>
    <t xml:space="preserve">TOTAL: 6 PEINTURE - VITRERIE  </t>
  </si>
  <si>
    <t xml:space="preserve">VII- AMENAGEMENT EXTERIEURS </t>
  </si>
  <si>
    <t>/ TRAVAUX PREPARATOIRS</t>
  </si>
  <si>
    <t>Préparation du sol  y compris Terrassement en pleien masse dans tout terrain</t>
  </si>
  <si>
    <t xml:space="preserve">Fourniture et mise en œuvre de la terre végétale </t>
  </si>
  <si>
    <t>Le mètre cube……………………………………</t>
  </si>
  <si>
    <t xml:space="preserve">COUCHE DE FONDATION EN GNB </t>
  </si>
  <si>
    <t xml:space="preserve">COUCHE DE  GNA </t>
  </si>
  <si>
    <t xml:space="preserve">Construction de regard a compteur </t>
  </si>
  <si>
    <t xml:space="preserve">Canalisation en polyethylene ø40 mm </t>
  </si>
  <si>
    <t>Le mètre linéaire………………</t>
  </si>
  <si>
    <t xml:space="preserve">Canalisation en polyethylene ø32 mm </t>
  </si>
  <si>
    <t xml:space="preserve">Canalisation en polyethylene ø20 mm </t>
  </si>
  <si>
    <t>system d'Arrosage automatique enterré avec Arroseurs rotatifs</t>
  </si>
  <si>
    <t xml:space="preserve">Ensemble………………………………… </t>
  </si>
  <si>
    <t xml:space="preserve">Amenagement des espaces vers </t>
  </si>
  <si>
    <t xml:space="preserve">Engazonnement par bouturage </t>
  </si>
  <si>
    <t>Revêtement  en  carreaux REV SOL y compris, dalle de forme et ts</t>
  </si>
  <si>
    <t>Mur de cloture simple</t>
  </si>
  <si>
    <t>Mur de cloture grillage</t>
  </si>
  <si>
    <t>Le mètre linéaire…………………………</t>
  </si>
  <si>
    <t>Construction de l'entree principale y/c portail metallique double vantaux</t>
  </si>
  <si>
    <t>Forfait………………………….</t>
  </si>
  <si>
    <t xml:space="preserve">TOTAL:7 AMENAGEMENT EXTERIEURS </t>
  </si>
  <si>
    <t xml:space="preserve">TOTAL HORS TAXES DU PROJET </t>
  </si>
  <si>
    <t>TOTAL HORS TTC</t>
  </si>
  <si>
    <t xml:space="preserve">Passé avec  :Sté DIHYACOM sarl </t>
  </si>
  <si>
    <t>PATENTE : 17700109</t>
  </si>
  <si>
    <t>CNSS :  4363149</t>
  </si>
  <si>
    <t>ICE :  001674110000060</t>
  </si>
  <si>
    <t>DOMICILE : LOT MANAZIL AL ISMAILIA IMM 30APPT 08 AIT OUALLAL MEKNES</t>
  </si>
  <si>
    <t>R.C N° : à 38885 MEKNES</t>
  </si>
  <si>
    <t>COMPTE BANCAIRE  RIB N° : 021559000001803014658939  AU CDM  AGENCE DE TINGHIR</t>
  </si>
  <si>
    <t>RAMPE D'ACCE</t>
  </si>
  <si>
    <t>CUISINE</t>
  </si>
  <si>
    <t>CHAMBRES</t>
  </si>
  <si>
    <t xml:space="preserve">RECEPTION </t>
  </si>
  <si>
    <t>cuisine café</t>
  </si>
  <si>
    <t>DOUCHE</t>
  </si>
  <si>
    <t xml:space="preserve">CAFE </t>
  </si>
  <si>
    <t>CHAMBRE DE GARDIEN</t>
  </si>
  <si>
    <t>TERRASSES</t>
  </si>
  <si>
    <t xml:space="preserve">CHAMBRE </t>
  </si>
  <si>
    <t>RECEPTION</t>
  </si>
  <si>
    <t>SALLE DES REUNIONS</t>
  </si>
  <si>
    <t xml:space="preserve"> RDCH</t>
  </si>
  <si>
    <t>Cuisine café</t>
  </si>
  <si>
    <t>cuisine principale</t>
  </si>
  <si>
    <t>entrée</t>
  </si>
  <si>
    <t xml:space="preserve">rampe </t>
  </si>
  <si>
    <t>entee cafe</t>
  </si>
  <si>
    <t>FT</t>
  </si>
  <si>
    <t>b-Canalisation de 110 de diamétre</t>
  </si>
  <si>
    <t xml:space="preserve"> </t>
  </si>
  <si>
    <t xml:space="preserve">Blocs sanitaires </t>
  </si>
  <si>
    <t>6a- Regard de 40x40</t>
  </si>
  <si>
    <t>6b- Regard de 60x60</t>
  </si>
  <si>
    <t xml:space="preserve">Amenagement des espaces vertes </t>
  </si>
  <si>
    <t>Aménagement de l'entree principale y/c portail metallique double vantaux</t>
  </si>
  <si>
    <t>MONTANT DE LA REVISION DES PRIX HT</t>
  </si>
  <si>
    <t>Total Général Hors TVA (H.T) APRES REVISION DES PRIX</t>
  </si>
  <si>
    <t>DECOMPTEDEFINITIF</t>
  </si>
  <si>
    <t>DRESSE PAR LE BET</t>
  </si>
  <si>
    <t>LU ET ACCEPTE PAE L'ENTREPRENEUR</t>
  </si>
  <si>
    <t>VU ET VERIFIE PAR LE TECHNICIEN DE LA D.E</t>
  </si>
  <si>
    <t xml:space="preserve">      VU PAR LE CHEF DE LA D.E</t>
  </si>
  <si>
    <t>Objet:</t>
  </si>
  <si>
    <t>REVISION DES PRIX</t>
  </si>
  <si>
    <t>Mois de base : 11/2021</t>
  </si>
  <si>
    <t>1/LOT CONDUITES</t>
  </si>
  <si>
    <t xml:space="preserve">Formule de la révision des prix: </t>
  </si>
  <si>
    <t>N° de DCT</t>
  </si>
  <si>
    <t>Date début d'effet</t>
  </si>
  <si>
    <t>Date fin d'effet</t>
  </si>
  <si>
    <t>Mois</t>
  </si>
  <si>
    <t>Nbre de jour/Mois</t>
  </si>
  <si>
    <t>Nobre de jours total</t>
  </si>
  <si>
    <t>Montant Travaux réalisés HT (Po)</t>
  </si>
  <si>
    <t>Montant Travaux réalisés HT/ mois  (Po)</t>
  </si>
  <si>
    <t>Montant de la révision (P-Po)</t>
  </si>
  <si>
    <t>Total révision des prix HT :</t>
  </si>
  <si>
    <t xml:space="preserve">III Bâtiment (locaux techniques) : </t>
  </si>
  <si>
    <t>bat 60</t>
  </si>
  <si>
    <t xml:space="preserve"> INDEX BAT6</t>
  </si>
  <si>
    <t>P/P° = 0,15 +0,85(BAT/BAT0)</t>
  </si>
  <si>
    <t>P = Po*[ 0,15 +0,85(BAT6/BAT6o)]</t>
  </si>
  <si>
    <t>3 et dr</t>
  </si>
  <si>
    <t>TOTAL REVISION  HT</t>
  </si>
  <si>
    <t>TOTAL TTC</t>
  </si>
  <si>
    <t>VU  ET  VERIFIE  PAR  LE  TECHNICIEN  DE LA D.E                                                    VU  PAR  LE  CHEF  DE  LA  D.E                                                         LU  ET  ACCEPTÉ  PAR  L’ENTREPRENEUR</t>
  </si>
  <si>
    <t xml:space="preserve">                                                                                                              </t>
  </si>
  <si>
    <t>BAT60</t>
  </si>
  <si>
    <r>
      <t xml:space="preserve">Passé avec  : Sté DIHYACOM sarl </t>
    </r>
    <r>
      <rPr>
        <i/>
        <sz val="10"/>
        <rFont val="Times New Roman"/>
        <family val="1"/>
      </rPr>
      <t xml:space="preserve">                                                                                </t>
    </r>
    <r>
      <rPr>
        <i/>
        <u/>
        <sz val="10"/>
        <rFont val="Times New Roman"/>
        <family val="1"/>
      </rPr>
      <t>Délai d'éxécution : 4 Mois</t>
    </r>
  </si>
  <si>
    <t xml:space="preserve">Marché N° :  45/INDH/2021
</t>
  </si>
  <si>
    <t>Date de l'ouverture des plis :09/11/2021</t>
  </si>
  <si>
    <t>Date de l'ordre de service de commencer les travaux : 22/02/2022</t>
  </si>
  <si>
    <t>Date de l'ordre d'arret des travaux : 25/04/2022</t>
  </si>
  <si>
    <t>Date de l'ordre de reprisedes travaux : 26/05/2022</t>
  </si>
  <si>
    <t>Date de reception provisoire des travaux :   18/07/2022</t>
  </si>
  <si>
    <t>P/P° = 0,15 +0,85(BAT6/BAT60)</t>
  </si>
  <si>
    <t xml:space="preserve">TRAVAUX D’AMÉNAGEMENT DE DAR OUMOUMA DE LA COMMUNE ASSOUL, À LA PROVINCE DE TINGHIR
</t>
  </si>
  <si>
    <t>QTÉ CPS</t>
  </si>
  <si>
    <t>DEPACEMENT</t>
  </si>
  <si>
    <t>Aprouvé par Monsieur le Gouverneur</t>
  </si>
  <si>
    <r>
      <t xml:space="preserve">LE PRESENT MEMOIRE CONCLU AVEC ENTREPRISE DIHYA COM SARL EST ARRETE A LA SOMME DE : </t>
    </r>
    <r>
      <rPr>
        <b/>
        <sz val="10"/>
        <rFont val="Times New Roman"/>
        <family val="1"/>
      </rPr>
      <t>CENT VINGT-SEPT MILLE SIX CENT  CINQUANTE-SIX DHS, 00 CENTIMES TTC .</t>
    </r>
  </si>
  <si>
    <t>MONTANT D'AUGMENTATION :</t>
  </si>
  <si>
    <t>MÉMOIRE D'AUGMENTATION DE LA MASSE DES TRAVAUX</t>
  </si>
  <si>
    <t xml:space="preserve">                            VU  PAR  LE  CHEF  DE  LA  D.E                                                                                   LU  ET  ACCEPTÉ  PAR  L’ENTREPRENEUR</t>
  </si>
  <si>
    <t xml:space="preserve">                     DRESSE PAR LE BET                                                                                                       VU  ET  VERIFIE  PAR  LE  TECHNICIEN  DE LA D.E                                            </t>
  </si>
  <si>
    <t>QTE REALISEE</t>
  </si>
  <si>
    <t>SITUATION PROVISOIRE  N°03 DERNIER</t>
  </si>
  <si>
    <t>ATTACHEMENT  PROVISOIRE  N° 03 ET DERNIER</t>
  </si>
  <si>
    <t>3 ET DR</t>
  </si>
  <si>
    <r>
      <t xml:space="preserve">ARRETE  LE MONTANT  DE LA RÉVISION  DES  PRIX   A  LA  SOMME  DE : </t>
    </r>
    <r>
      <rPr>
        <b/>
        <sz val="10"/>
        <rFont val="Times New Roman"/>
        <family val="1"/>
      </rPr>
      <t xml:space="preserve">QUATRE VINGT NEUF  </t>
    </r>
    <r>
      <rPr>
        <b/>
        <sz val="10"/>
        <color indexed="8"/>
        <rFont val="Times New Roman"/>
        <family val="1"/>
      </rPr>
      <t>MILLE HUIT CENT VINGT CINQ DHS, 63 CENTIMES TTC .</t>
    </r>
  </si>
  <si>
    <t xml:space="preserve"> Cent  mille Six Cent Vingt Cinq Dirhams et 64 Cts TTC</t>
  </si>
  <si>
    <t xml:space="preserve"> garantie </t>
  </si>
  <si>
    <t>UN MILLION QUATRE CENT SOIXANTE-TREIZE MILLE TROIS CENT VINGT-TROIS   DIRHAMS ET 87 CTS TTC</t>
  </si>
  <si>
    <t>TVA 10% (Panneaux solaire)</t>
  </si>
  <si>
    <t>SG/DAS</t>
  </si>
  <si>
    <r>
      <t>FOURNITURE ET INSTALLATION PANNEAUX SOLAIRES PHOTOVOLTAÏQUES</t>
    </r>
    <r>
      <rPr>
        <sz val="9"/>
        <color indexed="8"/>
        <rFont val="Times New Roman"/>
        <family val="1"/>
      </rPr>
      <t xml:space="preserve">  </t>
    </r>
    <r>
      <rPr>
        <b/>
        <sz val="11"/>
        <color indexed="8"/>
        <rFont val="Times New Roman"/>
        <family val="1"/>
      </rPr>
      <t>≥ 520W</t>
    </r>
  </si>
  <si>
    <t xml:space="preserve">POSE DES STRUCTURES  DE FIXATION MÉTALLIQUES </t>
  </si>
  <si>
    <t>CABLAGE DE LA PARTIE COURANT CONTINU ET COURANT ALTERNATIF Y COMPRIS CHEMIN DE CABLE</t>
  </si>
  <si>
    <r>
      <t xml:space="preserve">FOURNITURE ET INSTALLATION BATTERIE POUR STOCKAGE D’ÉNERGIE DE CAPACITÉ  </t>
    </r>
    <r>
      <rPr>
        <sz val="12"/>
        <color indexed="8"/>
        <rFont val="Times New Roman"/>
        <family val="1"/>
      </rPr>
      <t>≥</t>
    </r>
    <r>
      <rPr>
        <b/>
        <sz val="11"/>
        <color indexed="8"/>
        <rFont val="Times New Roman"/>
        <family val="1"/>
      </rPr>
      <t xml:space="preserve"> 210AH, ET DE TENSION 24V</t>
    </r>
  </si>
  <si>
    <r>
      <t xml:space="preserve">FOURNITURE ET INSTALLATION ONDULEUR SOLAIRE DE PUISSANCE NOMINALE   </t>
    </r>
    <r>
      <rPr>
        <sz val="12"/>
        <color indexed="8"/>
        <rFont val="Times New Roman"/>
        <family val="1"/>
      </rPr>
      <t>≥</t>
    </r>
    <r>
      <rPr>
        <b/>
        <sz val="11"/>
        <color indexed="8"/>
        <rFont val="Times New Roman"/>
        <family val="1"/>
      </rPr>
      <t xml:space="preserve"> 1,5 KW ET DE PLAGE DE TENSION 24-40V, TYPE MPPT.</t>
    </r>
    <r>
      <rPr>
        <sz val="12"/>
        <color indexed="8"/>
        <rFont val="Times New Roman"/>
        <family val="1"/>
      </rPr>
      <t xml:space="preserve"> ≥</t>
    </r>
  </si>
  <si>
    <r>
      <t>ACCESSOIRES DE CABLAGE ET COMMUNICATION SPECIFIQUE</t>
    </r>
    <r>
      <rPr>
        <sz val="9"/>
        <color indexed="8"/>
        <rFont val="Courier New"/>
        <family val="3"/>
      </rPr>
      <t xml:space="preserve"> </t>
    </r>
    <r>
      <rPr>
        <b/>
        <sz val="11"/>
        <color indexed="8"/>
        <rFont val="Times New Roman"/>
        <family val="1"/>
      </rPr>
      <t>LIAISON DE MISE À LA TERRE TECHNIQUE EN CÂBLE CUIVRE 6MM²</t>
    </r>
  </si>
  <si>
    <t>BOITE DE JONCTION  ET COFFRET ELECTRIQUE AC ET DC POUR MISE EN PARALLELE DE CHAINES ET DE GROUPES PV YC PROTECTION DE L'APPERILLAGE DC ET PARAFOUDRE Coffret Support de la fixation mural métallique pour onduleur</t>
  </si>
  <si>
    <t>INSTALLATION DE CHANTIER ET INSTALLATION DE SYSTÈME PARAMETRAGE, MISE EN SERVICE</t>
  </si>
  <si>
    <t>L'Unité……………………………………..</t>
  </si>
  <si>
    <t>L'Unité………………………………….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</si>
</sst>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 #,##0.00\ _€_-;\-* #,##0.00\ _€_-;_-* &quot;-&quot;??\ _€_-;_-@_-"/>
    <numFmt numFmtId="165" formatCode="_-* #,##0.00_-;_-* #,##0.00\-;_-* &quot;-&quot;??_-;_-@_-"/>
    <numFmt numFmtId="166" formatCode="#,##0.000"/>
    <numFmt numFmtId="167" formatCode="#\ ##0.00"/>
    <numFmt numFmtId="168" formatCode="0.000000"/>
    <numFmt numFmtId="169" formatCode="_-* #,##0\ _€_-;\-* #,##0\ _€_-;_-* &quot;-&quot;??\ _€_-;_-@_-"/>
    <numFmt numFmtId="170" formatCode="#,##0.00\ _€"/>
    <numFmt numFmtId="171" formatCode="#\ ###\ ##0.00"/>
    <numFmt numFmtId="172" formatCode="00"/>
    <numFmt numFmtId="173" formatCode="#,##0.00\ &quot;DH&quot;"/>
    <numFmt numFmtId="174" formatCode="0;[Red]0"/>
  </numFmts>
  <fonts count="110">
    <font>
      <sz val="10"/>
      <color indexed="8"/>
      <name val="Arial"/>
      <charset val="129"/>
    </font>
    <font>
      <u/>
      <sz val="10"/>
      <color indexed="36"/>
      <name val="Arial"/>
      <family val="2"/>
    </font>
    <font>
      <sz val="10"/>
      <color indexed="8"/>
      <name val="Arial"/>
      <family val="2"/>
    </font>
    <font>
      <b/>
      <sz val="10"/>
      <color indexed="8"/>
      <name val="Times Mew Roman"/>
      <charset val="129"/>
    </font>
    <font>
      <sz val="10"/>
      <color indexed="8"/>
      <name val="Times Mew Roman"/>
      <charset val="129"/>
    </font>
    <font>
      <b/>
      <sz val="12"/>
      <color indexed="8"/>
      <name val="Times New Roman"/>
      <family val="1"/>
    </font>
    <font>
      <b/>
      <sz val="14"/>
      <color indexed="8"/>
      <name val="Times New Roman"/>
      <family val="1"/>
    </font>
    <font>
      <sz val="12"/>
      <color indexed="8"/>
      <name val="Times New Roman"/>
      <family val="1"/>
    </font>
    <font>
      <sz val="14"/>
      <color indexed="8"/>
      <name val="Times New Roman"/>
      <family val="1"/>
    </font>
    <font>
      <b/>
      <sz val="10"/>
      <color indexed="8"/>
      <name val="Times New Roman"/>
      <family val="1"/>
    </font>
    <font>
      <sz val="10"/>
      <color indexed="8"/>
      <name val="Times New Roman"/>
      <family val="1"/>
    </font>
    <font>
      <b/>
      <sz val="11"/>
      <color indexed="8"/>
      <name val="Times New Roman"/>
      <family val="1"/>
    </font>
    <font>
      <b/>
      <u/>
      <sz val="10"/>
      <color indexed="8"/>
      <name val="Times New Roman"/>
      <family val="1"/>
    </font>
    <font>
      <sz val="9"/>
      <color indexed="8"/>
      <name val="Times New Roman"/>
      <family val="1"/>
    </font>
    <font>
      <b/>
      <u/>
      <sz val="12"/>
      <color indexed="8"/>
      <name val="Times New Roman"/>
      <family val="1"/>
    </font>
    <font>
      <b/>
      <u/>
      <sz val="14"/>
      <color indexed="8"/>
      <name val="Times New Roman"/>
      <family val="1"/>
    </font>
    <font>
      <b/>
      <sz val="18"/>
      <color indexed="8"/>
      <name val="Times New Roman"/>
      <family val="1"/>
    </font>
    <font>
      <sz val="11"/>
      <color indexed="8"/>
      <name val="Times New Roman"/>
      <family val="1"/>
    </font>
    <font>
      <b/>
      <sz val="11"/>
      <color indexed="8"/>
      <name val="Times New Roman"/>
      <family val="1"/>
    </font>
    <font>
      <b/>
      <u/>
      <sz val="11"/>
      <color indexed="8"/>
      <name val="Times New Roman"/>
      <family val="1"/>
    </font>
    <font>
      <b/>
      <sz val="18"/>
      <color indexed="8"/>
      <name val="Times New Roman"/>
      <family val="1"/>
    </font>
    <font>
      <sz val="10"/>
      <name val="Arial"/>
      <family val="2"/>
    </font>
    <font>
      <b/>
      <sz val="9"/>
      <color indexed="8"/>
      <name val="Times New Roman"/>
      <family val="1"/>
    </font>
    <font>
      <sz val="12"/>
      <color indexed="8"/>
      <name val="Times New Roman"/>
      <family val="1"/>
    </font>
    <font>
      <sz val="14"/>
      <color indexed="8"/>
      <name val="Times New Roman"/>
      <family val="1"/>
    </font>
    <font>
      <b/>
      <sz val="16"/>
      <color indexed="8"/>
      <name val="Times New Roman"/>
      <family val="1"/>
    </font>
    <font>
      <sz val="10"/>
      <color indexed="8"/>
      <name val="Times New Roman"/>
      <family val="1"/>
    </font>
    <font>
      <b/>
      <sz val="11"/>
      <color indexed="8"/>
      <name val="Times Mew Roman"/>
      <charset val="129"/>
    </font>
    <font>
      <sz val="11"/>
      <color indexed="8"/>
      <name val="Times Mew Roman"/>
      <charset val="129"/>
    </font>
    <font>
      <b/>
      <sz val="9"/>
      <name val="Times New Roman"/>
      <family val="1"/>
    </font>
    <font>
      <sz val="9"/>
      <name val="Times New Roman"/>
      <family val="1"/>
    </font>
    <font>
      <b/>
      <sz val="10"/>
      <name val="Times New Roman"/>
      <family val="1"/>
    </font>
    <font>
      <b/>
      <sz val="10"/>
      <color indexed="8"/>
      <name val="Times New Roman"/>
      <family val="1"/>
    </font>
    <font>
      <b/>
      <u/>
      <sz val="10"/>
      <color indexed="8"/>
      <name val="Times New Roman"/>
      <family val="1"/>
    </font>
    <font>
      <sz val="10"/>
      <name val="Times New Roman"/>
      <family val="1"/>
    </font>
    <font>
      <b/>
      <sz val="12"/>
      <name val="Times New Roman"/>
      <family val="1"/>
    </font>
    <font>
      <sz val="10"/>
      <name val="Times Mew Roman"/>
      <charset val="129"/>
    </font>
    <font>
      <b/>
      <u/>
      <sz val="10"/>
      <name val="Times New Roman"/>
      <family val="1"/>
    </font>
    <font>
      <b/>
      <sz val="11"/>
      <name val="Times New Roman"/>
      <family val="1"/>
    </font>
    <font>
      <b/>
      <sz val="14"/>
      <name val="Times New Roman"/>
      <family val="1"/>
    </font>
    <font>
      <sz val="11"/>
      <name val="Times New Roman"/>
      <family val="1"/>
    </font>
    <font>
      <u/>
      <sz val="11"/>
      <name val="Times New Roman"/>
      <family val="1"/>
    </font>
    <font>
      <sz val="11"/>
      <color indexed="8"/>
      <name val="Times New Roman"/>
      <family val="1"/>
    </font>
    <font>
      <sz val="11"/>
      <name val="Times Mew Roman"/>
      <charset val="129"/>
    </font>
    <font>
      <sz val="11"/>
      <color indexed="8"/>
      <name val="Times Mew Roman"/>
    </font>
    <font>
      <sz val="10"/>
      <name val="Times Mew Roman"/>
      <family val="1"/>
    </font>
    <font>
      <b/>
      <i/>
      <sz val="11"/>
      <name val="Times New Roman"/>
      <family val="1"/>
    </font>
    <font>
      <sz val="10"/>
      <color indexed="8"/>
      <name val="Times Mew Roman"/>
    </font>
    <font>
      <sz val="9"/>
      <color indexed="8"/>
      <name val="Times New Roman"/>
      <family val="1"/>
    </font>
    <font>
      <sz val="12"/>
      <name val="Times New Roman"/>
      <family val="1"/>
    </font>
    <font>
      <sz val="8"/>
      <name val="Times New Roman"/>
      <family val="1"/>
    </font>
    <font>
      <u/>
      <sz val="9"/>
      <name val="Times New Roman"/>
      <family val="1"/>
    </font>
    <font>
      <b/>
      <u/>
      <sz val="9"/>
      <name val="Times New Roman"/>
      <family val="1"/>
    </font>
    <font>
      <u/>
      <sz val="10"/>
      <name val="Times New Roman"/>
      <family val="1"/>
    </font>
    <font>
      <u/>
      <sz val="11"/>
      <color indexed="8"/>
      <name val="Times New Roman"/>
      <family val="1"/>
    </font>
    <font>
      <sz val="8"/>
      <name val="Arial"/>
      <family val="2"/>
    </font>
    <font>
      <b/>
      <sz val="11"/>
      <name val="Arial"/>
      <family val="2"/>
    </font>
    <font>
      <i/>
      <u/>
      <sz val="10"/>
      <name val="Times New Roman"/>
      <family val="1"/>
    </font>
    <font>
      <b/>
      <i/>
      <sz val="13"/>
      <name val="Times New Roman"/>
      <family val="1"/>
    </font>
    <font>
      <i/>
      <sz val="10"/>
      <name val="Times New Roman"/>
      <family val="1"/>
    </font>
    <font>
      <b/>
      <i/>
      <sz val="12"/>
      <name val="Times New Roman"/>
      <family val="1"/>
    </font>
    <font>
      <b/>
      <i/>
      <sz val="24"/>
      <name val="Times New Roman"/>
      <family val="1"/>
    </font>
    <font>
      <b/>
      <i/>
      <sz val="9"/>
      <name val="Times New Roman"/>
      <family val="1"/>
    </font>
    <font>
      <b/>
      <i/>
      <sz val="8"/>
      <name val="Times New Roman"/>
      <family val="1"/>
    </font>
    <font>
      <i/>
      <sz val="9"/>
      <name val="Times New Roman"/>
      <family val="1"/>
    </font>
    <font>
      <i/>
      <sz val="12"/>
      <name val="Times New Roman"/>
      <family val="1"/>
    </font>
    <font>
      <sz val="16"/>
      <name val="Times New Roman"/>
      <family val="1"/>
    </font>
    <font>
      <sz val="14"/>
      <color indexed="8"/>
      <name val="Times Mew Roman"/>
      <charset val="129"/>
    </font>
    <font>
      <sz val="22"/>
      <color indexed="8"/>
      <name val="Times New Roman"/>
      <family val="1"/>
    </font>
    <font>
      <sz val="11"/>
      <color theme="1"/>
      <name val="Calibri"/>
      <family val="2"/>
      <scheme val="minor"/>
    </font>
    <font>
      <sz val="11"/>
      <color rgb="FF000000"/>
      <name val="Calibri"/>
      <family val="2"/>
    </font>
    <font>
      <b/>
      <sz val="11"/>
      <color indexed="8"/>
      <name val="Calibri"/>
      <family val="2"/>
      <scheme val="minor"/>
    </font>
    <font>
      <sz val="11"/>
      <color indexed="8"/>
      <name val="Calibri"/>
      <family val="2"/>
      <scheme val="minor"/>
    </font>
    <font>
      <u/>
      <sz val="11"/>
      <color indexed="8"/>
      <name val="Calibri"/>
      <family val="2"/>
      <scheme val="minor"/>
    </font>
    <font>
      <b/>
      <sz val="12"/>
      <color indexed="8"/>
      <name val="Calibri"/>
      <family val="2"/>
      <scheme val="minor"/>
    </font>
    <font>
      <sz val="12"/>
      <color theme="1"/>
      <name val="Century Gothic"/>
      <family val="2"/>
    </font>
    <font>
      <b/>
      <sz val="12"/>
      <color theme="1"/>
      <name val="Century Gothic"/>
      <family val="2"/>
    </font>
    <font>
      <sz val="10"/>
      <color theme="1"/>
      <name val="Times New Roman"/>
      <family val="1"/>
    </font>
    <font>
      <sz val="12"/>
      <color theme="1"/>
      <name val="Times New Roman"/>
      <family val="1"/>
    </font>
    <font>
      <sz val="11"/>
      <color theme="1"/>
      <name val="Times New Roman"/>
      <family val="1"/>
    </font>
    <font>
      <b/>
      <u/>
      <sz val="10"/>
      <color theme="1"/>
      <name val="Times New Roman"/>
      <family val="1"/>
    </font>
    <font>
      <sz val="9"/>
      <color theme="1"/>
      <name val="Times New Roman"/>
      <family val="1"/>
    </font>
    <font>
      <sz val="9"/>
      <color rgb="FF000000"/>
      <name val="Times New Roman"/>
      <family val="1"/>
    </font>
    <font>
      <b/>
      <sz val="9"/>
      <color theme="1"/>
      <name val="Times New Roman"/>
      <family val="1"/>
    </font>
    <font>
      <sz val="11"/>
      <name val="Cambria"/>
      <family val="1"/>
      <scheme val="major"/>
    </font>
    <font>
      <b/>
      <sz val="10"/>
      <color theme="1"/>
      <name val="Times New Roman"/>
      <family val="1"/>
    </font>
    <font>
      <sz val="10"/>
      <color theme="1"/>
      <name val="Arial"/>
      <family val="2"/>
    </font>
    <font>
      <b/>
      <sz val="11"/>
      <color theme="1"/>
      <name val="Times New Roman"/>
      <family val="1"/>
    </font>
    <font>
      <b/>
      <sz val="12"/>
      <color theme="3" tint="0.39997558519241921"/>
      <name val="Times New Roman"/>
      <family val="1"/>
    </font>
    <font>
      <b/>
      <sz val="14"/>
      <color rgb="FFFF0000"/>
      <name val="Times New Roman"/>
      <family val="1"/>
    </font>
    <font>
      <b/>
      <sz val="10"/>
      <color rgb="FFFF0000"/>
      <name val="Times New Roman"/>
      <family val="1"/>
    </font>
    <font>
      <b/>
      <u/>
      <sz val="11"/>
      <color theme="1"/>
      <name val="Times New Roman"/>
      <family val="1"/>
    </font>
    <font>
      <sz val="11"/>
      <color theme="1"/>
      <name val="Arial"/>
      <family val="2"/>
    </font>
    <font>
      <sz val="9"/>
      <color rgb="FFFF0000"/>
      <name val="Times New Roman"/>
      <family val="1"/>
    </font>
    <font>
      <sz val="11"/>
      <color rgb="FF000000"/>
      <name val="Times New Roman"/>
      <family val="1"/>
    </font>
    <font>
      <b/>
      <sz val="11"/>
      <color rgb="FFFF0000"/>
      <name val="Times New Roman"/>
      <family val="1"/>
    </font>
    <font>
      <sz val="8"/>
      <color theme="1"/>
      <name val="Times New Roman"/>
      <family val="1"/>
    </font>
    <font>
      <sz val="10"/>
      <color indexed="8"/>
      <name val="Calibri"/>
      <family val="2"/>
      <scheme val="minor"/>
    </font>
    <font>
      <b/>
      <sz val="11"/>
      <color theme="1"/>
      <name val="Arial"/>
      <family val="2"/>
    </font>
    <font>
      <sz val="9"/>
      <color theme="1"/>
      <name val="Arial"/>
      <family val="2"/>
    </font>
    <font>
      <b/>
      <i/>
      <sz val="12"/>
      <color rgb="FFFF0000"/>
      <name val="Times New Roman"/>
      <family val="1"/>
    </font>
    <font>
      <b/>
      <i/>
      <sz val="10"/>
      <color rgb="FFFF0000"/>
      <name val="Times New Roman"/>
      <family val="1"/>
    </font>
    <font>
      <b/>
      <sz val="12"/>
      <color rgb="FFFF0000"/>
      <name val="Times New Roman"/>
      <family val="1"/>
    </font>
    <font>
      <b/>
      <sz val="16"/>
      <color indexed="8"/>
      <name val="Calibri"/>
      <family val="2"/>
      <scheme val="minor"/>
    </font>
    <font>
      <b/>
      <sz val="16"/>
      <color rgb="FFFF0000"/>
      <name val="Times New Roman"/>
      <family val="1"/>
    </font>
    <font>
      <b/>
      <sz val="11"/>
      <color theme="3" tint="-0.249977111117893"/>
      <name val="Times Mew Roman"/>
    </font>
    <font>
      <b/>
      <sz val="12"/>
      <color theme="3" tint="-0.249977111117893"/>
      <name val="Times Mew Roman"/>
    </font>
    <font>
      <b/>
      <i/>
      <u/>
      <sz val="12"/>
      <color theme="1"/>
      <name val="Times New Roman"/>
      <family val="1"/>
    </font>
    <font>
      <b/>
      <sz val="16"/>
      <color theme="1"/>
      <name val="Times New Roman"/>
      <family val="1"/>
    </font>
    <font>
      <sz val="9"/>
      <color indexed="8"/>
      <name val="Courier New"/>
      <family val="3"/>
    </font>
  </fonts>
  <fills count="17">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theme="0"/>
        <bgColor indexed="64"/>
      </patternFill>
    </fill>
    <fill>
      <patternFill patternType="solid">
        <fgColor theme="6" tint="0.39997558519241921"/>
        <bgColor indexed="64"/>
      </patternFill>
    </fill>
    <fill>
      <patternFill patternType="solid">
        <fgColor rgb="FFFFFF00"/>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rgb="FF92D050"/>
        <bgColor indexed="64"/>
      </patternFill>
    </fill>
    <fill>
      <patternFill patternType="solid">
        <fgColor rgb="FFFFC000"/>
        <bgColor indexed="64"/>
      </patternFill>
    </fill>
    <fill>
      <patternFill patternType="solid">
        <fgColor theme="2"/>
        <bgColor indexed="64"/>
      </patternFill>
    </fill>
    <fill>
      <patternFill patternType="solid">
        <fgColor theme="0" tint="-4.9989318521683403E-2"/>
        <bgColor indexed="64"/>
      </patternFill>
    </fill>
    <fill>
      <patternFill patternType="solid">
        <fgColor theme="4" tint="0.79998168889431442"/>
        <bgColor indexed="64"/>
      </patternFill>
    </fill>
  </fills>
  <borders count="8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bottom/>
      <diagonal/>
    </border>
    <border>
      <left style="medium">
        <color indexed="64"/>
      </left>
      <right style="medium">
        <color indexed="64"/>
      </right>
      <top/>
      <bottom/>
      <diagonal/>
    </border>
    <border>
      <left/>
      <right style="thin">
        <color indexed="64"/>
      </right>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slantDashDot">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thin">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slantDashDot">
        <color indexed="64"/>
      </left>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slantDashDot">
        <color indexed="64"/>
      </top>
      <bottom style="slantDashDot">
        <color indexed="64"/>
      </bottom>
      <diagonal/>
    </border>
    <border>
      <left/>
      <right/>
      <top style="slantDashDot">
        <color indexed="64"/>
      </top>
      <bottom style="slantDashDot">
        <color indexed="64"/>
      </bottom>
      <diagonal/>
    </border>
    <border>
      <left style="slantDashDot">
        <color indexed="64"/>
      </left>
      <right/>
      <top style="slantDashDot">
        <color indexed="64"/>
      </top>
      <bottom style="slantDashDot">
        <color indexed="64"/>
      </bottom>
      <diagonal/>
    </border>
    <border>
      <left/>
      <right style="medium">
        <color indexed="64"/>
      </right>
      <top style="slantDashDot">
        <color indexed="64"/>
      </top>
      <bottom style="slantDashDot">
        <color indexed="64"/>
      </bottom>
      <diagonal/>
    </border>
    <border>
      <left/>
      <right style="medium">
        <color indexed="64"/>
      </right>
      <top style="medium">
        <color indexed="64"/>
      </top>
      <bottom style="thin">
        <color indexed="64"/>
      </bottom>
      <diagonal/>
    </border>
    <border>
      <left style="slantDashDot">
        <color indexed="64"/>
      </left>
      <right/>
      <top style="medium">
        <color indexed="64"/>
      </top>
      <bottom/>
      <diagonal/>
    </border>
    <border>
      <left style="medium">
        <color indexed="64"/>
      </left>
      <right style="medium">
        <color rgb="FF000000"/>
      </right>
      <top style="medium">
        <color indexed="64"/>
      </top>
      <bottom style="medium">
        <color indexed="64"/>
      </bottom>
      <diagonal/>
    </border>
    <border>
      <left style="medium">
        <color rgb="FF000000"/>
      </left>
      <right/>
      <top style="thin">
        <color indexed="64"/>
      </top>
      <bottom style="medium">
        <color indexed="64"/>
      </bottom>
      <diagonal/>
    </border>
    <border>
      <left style="medium">
        <color indexed="64"/>
      </left>
      <right style="medium">
        <color rgb="FF000000"/>
      </right>
      <top/>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s>
  <cellStyleXfs count="27">
    <xf numFmtId="0" fontId="0" fillId="0" borderId="0"/>
    <xf numFmtId="164" fontId="21" fillId="0" borderId="0" applyFont="0" applyFill="0" applyBorder="0" applyAlignment="0" applyProtection="0"/>
    <xf numFmtId="43" fontId="2" fillId="0" borderId="0" applyFont="0" applyFill="0" applyBorder="0" applyAlignment="0" applyProtection="0">
      <alignment vertical="center"/>
    </xf>
    <xf numFmtId="164" fontId="69"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0" fontId="21" fillId="0" borderId="0"/>
    <xf numFmtId="0" fontId="21" fillId="0" borderId="0"/>
    <xf numFmtId="0" fontId="69" fillId="0" borderId="0"/>
    <xf numFmtId="0" fontId="21" fillId="0" borderId="0"/>
    <xf numFmtId="0" fontId="2" fillId="0" borderId="0"/>
    <xf numFmtId="0" fontId="21" fillId="0" borderId="0"/>
    <xf numFmtId="0" fontId="21" fillId="0" borderId="0"/>
    <xf numFmtId="0" fontId="21" fillId="0" borderId="0"/>
    <xf numFmtId="0" fontId="21" fillId="0" borderId="0"/>
    <xf numFmtId="0" fontId="21" fillId="0" borderId="0"/>
    <xf numFmtId="0" fontId="69" fillId="0" borderId="0"/>
    <xf numFmtId="0" fontId="2" fillId="0" borderId="0"/>
    <xf numFmtId="0" fontId="21" fillId="0" borderId="0"/>
    <xf numFmtId="0" fontId="2" fillId="0" borderId="0"/>
    <xf numFmtId="0" fontId="21" fillId="0" borderId="0"/>
    <xf numFmtId="0" fontId="69" fillId="0" borderId="0"/>
    <xf numFmtId="0" fontId="2" fillId="0" borderId="0"/>
    <xf numFmtId="0" fontId="2" fillId="0" borderId="0"/>
    <xf numFmtId="0" fontId="69" fillId="0" borderId="0"/>
    <xf numFmtId="0" fontId="70" fillId="0" borderId="0"/>
    <xf numFmtId="0" fontId="21" fillId="0" borderId="0"/>
  </cellStyleXfs>
  <cellXfs count="890">
    <xf numFmtId="0" fontId="0" fillId="0" borderId="0" xfId="0"/>
    <xf numFmtId="0" fontId="3" fillId="0" borderId="0" xfId="0" applyFont="1" applyAlignment="1">
      <alignment horizontal="center"/>
    </xf>
    <xf numFmtId="0" fontId="4" fillId="0" borderId="0" xfId="0" applyFont="1"/>
    <xf numFmtId="1" fontId="4" fillId="0" borderId="0" xfId="0" applyNumberFormat="1" applyFont="1" applyAlignment="1">
      <alignment horizontal="center"/>
    </xf>
    <xf numFmtId="0" fontId="2" fillId="0" borderId="0" xfId="0" applyFont="1"/>
    <xf numFmtId="0" fontId="7" fillId="0" borderId="0" xfId="0" applyFont="1"/>
    <xf numFmtId="0" fontId="7" fillId="0" borderId="0" xfId="0" applyFont="1" applyAlignment="1">
      <alignment horizontal="center"/>
    </xf>
    <xf numFmtId="4" fontId="2" fillId="0" borderId="0" xfId="0" applyNumberFormat="1" applyFont="1"/>
    <xf numFmtId="4" fontId="7" fillId="0" borderId="0" xfId="0" applyNumberFormat="1" applyFont="1"/>
    <xf numFmtId="0" fontId="5" fillId="0" borderId="0" xfId="0" applyFont="1"/>
    <xf numFmtId="0" fontId="5" fillId="0" borderId="0" xfId="0" applyFont="1" applyAlignment="1">
      <alignment horizontal="center"/>
    </xf>
    <xf numFmtId="1" fontId="10" fillId="0" borderId="0" xfId="0" applyNumberFormat="1" applyFont="1" applyAlignment="1">
      <alignment horizontal="center"/>
    </xf>
    <xf numFmtId="0" fontId="9" fillId="0" borderId="0" xfId="0" applyFont="1" applyAlignment="1">
      <alignment horizontal="center"/>
    </xf>
    <xf numFmtId="0" fontId="4" fillId="0" borderId="0" xfId="0" applyFont="1" applyAlignment="1">
      <alignment horizontal="center"/>
    </xf>
    <xf numFmtId="0" fontId="9" fillId="0" borderId="0" xfId="0" applyFont="1" applyAlignment="1">
      <alignment horizontal="left"/>
    </xf>
    <xf numFmtId="2" fontId="10" fillId="0" borderId="0" xfId="0" applyNumberFormat="1" applyFont="1"/>
    <xf numFmtId="3" fontId="5" fillId="0" borderId="0" xfId="0" applyNumberFormat="1" applyFont="1" applyAlignment="1">
      <alignment horizontal="center"/>
    </xf>
    <xf numFmtId="0" fontId="12" fillId="0" borderId="0" xfId="0" applyFont="1" applyAlignment="1">
      <alignment horizontal="left"/>
    </xf>
    <xf numFmtId="0" fontId="10" fillId="0" borderId="0" xfId="0" applyFont="1"/>
    <xf numFmtId="4" fontId="5" fillId="0" borderId="0" xfId="0" applyNumberFormat="1" applyFont="1" applyAlignment="1">
      <alignment horizontal="center"/>
    </xf>
    <xf numFmtId="0" fontId="5" fillId="0" borderId="0" xfId="0" applyFont="1" applyAlignment="1">
      <alignment horizontal="left" vertical="center"/>
    </xf>
    <xf numFmtId="0" fontId="14" fillId="0" borderId="0" xfId="0" applyFont="1" applyAlignment="1">
      <alignment horizontal="center" vertical="center"/>
    </xf>
    <xf numFmtId="0" fontId="11" fillId="0" borderId="0" xfId="0" applyFont="1" applyAlignment="1">
      <alignment horizontal="center" vertical="center" wrapText="1"/>
    </xf>
    <xf numFmtId="0" fontId="15" fillId="2" borderId="0" xfId="0" applyFont="1" applyFill="1" applyAlignment="1">
      <alignment horizontal="center" vertical="center"/>
    </xf>
    <xf numFmtId="0" fontId="9" fillId="2" borderId="0" xfId="0" applyFont="1" applyFill="1" applyAlignment="1">
      <alignment horizontal="center"/>
    </xf>
    <xf numFmtId="2" fontId="10" fillId="2" borderId="0" xfId="0" applyNumberFormat="1" applyFont="1" applyFill="1"/>
    <xf numFmtId="0" fontId="7" fillId="0" borderId="1" xfId="0" applyFont="1" applyBorder="1"/>
    <xf numFmtId="0" fontId="7" fillId="0" borderId="1" xfId="0" applyFont="1" applyBorder="1" applyAlignment="1">
      <alignment horizontal="center"/>
    </xf>
    <xf numFmtId="167" fontId="5" fillId="0" borderId="1" xfId="0" applyNumberFormat="1" applyFont="1" applyBorder="1" applyAlignment="1">
      <alignment horizontal="center"/>
    </xf>
    <xf numFmtId="0" fontId="10" fillId="0" borderId="0" xfId="0" applyFont="1" applyAlignment="1">
      <alignment horizontal="center" wrapText="1"/>
    </xf>
    <xf numFmtId="0" fontId="2" fillId="0" borderId="0" xfId="0" applyFont="1" applyAlignment="1">
      <alignment horizontal="center"/>
    </xf>
    <xf numFmtId="4" fontId="2" fillId="0" borderId="0" xfId="0" applyNumberFormat="1" applyFont="1" applyAlignment="1">
      <alignment horizontal="center"/>
    </xf>
    <xf numFmtId="4" fontId="7" fillId="0" borderId="0" xfId="0" applyNumberFormat="1" applyFont="1" applyAlignment="1">
      <alignment horizontal="center"/>
    </xf>
    <xf numFmtId="0" fontId="71" fillId="0" borderId="0" xfId="0" applyFont="1" applyAlignment="1">
      <alignment horizontal="center"/>
    </xf>
    <xf numFmtId="0" fontId="71" fillId="0" borderId="0" xfId="0" applyFont="1"/>
    <xf numFmtId="0" fontId="72" fillId="0" borderId="0" xfId="0" applyFont="1"/>
    <xf numFmtId="0" fontId="72" fillId="0" borderId="0" xfId="0" applyFont="1" applyAlignment="1">
      <alignment horizontal="center"/>
    </xf>
    <xf numFmtId="167" fontId="72" fillId="0" borderId="0" xfId="0" applyNumberFormat="1" applyFont="1" applyAlignment="1">
      <alignment horizontal="center"/>
    </xf>
    <xf numFmtId="2" fontId="72" fillId="0" borderId="0" xfId="0" applyNumberFormat="1" applyFont="1"/>
    <xf numFmtId="0" fontId="71" fillId="2" borderId="0" xfId="0" applyFont="1" applyFill="1" applyAlignment="1">
      <alignment vertical="center"/>
    </xf>
    <xf numFmtId="0" fontId="73" fillId="0" borderId="0" xfId="0" applyFont="1" applyAlignment="1">
      <alignment horizontal="center"/>
    </xf>
    <xf numFmtId="1" fontId="72" fillId="0" borderId="0" xfId="0" applyNumberFormat="1" applyFont="1" applyAlignment="1">
      <alignment horizontal="center"/>
    </xf>
    <xf numFmtId="1" fontId="72" fillId="0" borderId="2" xfId="0" applyNumberFormat="1" applyFont="1" applyBorder="1" applyAlignment="1">
      <alignment horizontal="center"/>
    </xf>
    <xf numFmtId="0" fontId="19" fillId="2" borderId="0" xfId="0" applyFont="1" applyFill="1" applyAlignment="1">
      <alignment horizontal="left"/>
    </xf>
    <xf numFmtId="0" fontId="11" fillId="2" borderId="0" xfId="0" applyFont="1" applyFill="1" applyAlignment="1">
      <alignment horizontal="center" vertical="center" wrapText="1"/>
    </xf>
    <xf numFmtId="0" fontId="16" fillId="2" borderId="0" xfId="0" applyFont="1" applyFill="1" applyAlignment="1">
      <alignment horizontal="center" vertical="center"/>
    </xf>
    <xf numFmtId="3" fontId="72" fillId="0" borderId="0" xfId="0" applyNumberFormat="1" applyFont="1" applyAlignment="1">
      <alignment horizontal="center"/>
    </xf>
    <xf numFmtId="0" fontId="72" fillId="2" borderId="0" xfId="0" applyFont="1" applyFill="1" applyAlignment="1">
      <alignment vertical="center"/>
    </xf>
    <xf numFmtId="4" fontId="4" fillId="0" borderId="0" xfId="0" applyNumberFormat="1" applyFont="1"/>
    <xf numFmtId="0" fontId="19" fillId="0" borderId="0" xfId="0" applyFont="1" applyAlignment="1">
      <alignment horizontal="left"/>
    </xf>
    <xf numFmtId="167" fontId="6" fillId="2" borderId="0" xfId="0" applyNumberFormat="1" applyFont="1" applyFill="1" applyAlignment="1">
      <alignment horizontal="center" vertical="center"/>
    </xf>
    <xf numFmtId="0" fontId="74" fillId="2" borderId="0" xfId="0" applyFont="1" applyFill="1" applyAlignment="1">
      <alignment vertical="center"/>
    </xf>
    <xf numFmtId="4" fontId="5" fillId="0" borderId="1" xfId="0" applyNumberFormat="1" applyFont="1" applyBorder="1" applyAlignment="1">
      <alignment horizontal="center"/>
    </xf>
    <xf numFmtId="0" fontId="75" fillId="0" borderId="0" xfId="0" applyFont="1" applyAlignment="1">
      <alignment vertical="center"/>
    </xf>
    <xf numFmtId="169" fontId="0" fillId="0" borderId="0" xfId="3" applyNumberFormat="1" applyFont="1" applyAlignment="1">
      <alignment horizontal="center"/>
    </xf>
    <xf numFmtId="164" fontId="0" fillId="0" borderId="0" xfId="0" applyNumberFormat="1"/>
    <xf numFmtId="164" fontId="0" fillId="0" borderId="0" xfId="3" applyFont="1" applyAlignment="1"/>
    <xf numFmtId="0" fontId="76" fillId="0" borderId="0" xfId="0" applyFont="1" applyAlignment="1">
      <alignment vertical="center"/>
    </xf>
    <xf numFmtId="164" fontId="5" fillId="0" borderId="0" xfId="0" applyNumberFormat="1" applyFont="1"/>
    <xf numFmtId="164" fontId="5" fillId="0" borderId="0" xfId="0" applyNumberFormat="1" applyFont="1" applyAlignment="1">
      <alignment horizontal="center"/>
    </xf>
    <xf numFmtId="164" fontId="13" fillId="0" borderId="0" xfId="0" applyNumberFormat="1" applyFont="1"/>
    <xf numFmtId="164" fontId="10" fillId="2" borderId="0" xfId="0" applyNumberFormat="1" applyFont="1" applyFill="1" applyAlignment="1">
      <alignment horizontal="center"/>
    </xf>
    <xf numFmtId="164" fontId="4" fillId="0" borderId="0" xfId="0" applyNumberFormat="1" applyFont="1" applyAlignment="1">
      <alignment horizontal="center"/>
    </xf>
    <xf numFmtId="164" fontId="4" fillId="0" borderId="0" xfId="0" applyNumberFormat="1" applyFont="1"/>
    <xf numFmtId="164" fontId="4" fillId="0" borderId="2" xfId="0" applyNumberFormat="1" applyFont="1" applyBorder="1" applyAlignment="1">
      <alignment horizontal="center"/>
    </xf>
    <xf numFmtId="0" fontId="77" fillId="0" borderId="0" xfId="0" applyFont="1" applyAlignment="1">
      <alignment vertical="center" wrapText="1"/>
    </xf>
    <xf numFmtId="167" fontId="5" fillId="0" borderId="0" xfId="0" applyNumberFormat="1" applyFont="1" applyAlignment="1">
      <alignment horizontal="center"/>
    </xf>
    <xf numFmtId="2" fontId="10" fillId="0" borderId="0" xfId="0" applyNumberFormat="1" applyFont="1" applyAlignment="1">
      <alignment horizontal="center"/>
    </xf>
    <xf numFmtId="2" fontId="11" fillId="0" borderId="0" xfId="0" applyNumberFormat="1" applyFont="1" applyAlignment="1">
      <alignment horizontal="center" vertical="center" wrapText="1"/>
    </xf>
    <xf numFmtId="2" fontId="13" fillId="0" borderId="0" xfId="0" applyNumberFormat="1" applyFont="1"/>
    <xf numFmtId="2" fontId="5" fillId="0" borderId="0" xfId="0" applyNumberFormat="1" applyFont="1" applyAlignment="1">
      <alignment horizontal="center"/>
    </xf>
    <xf numFmtId="2" fontId="4" fillId="0" borderId="0" xfId="0" applyNumberFormat="1" applyFont="1" applyAlignment="1">
      <alignment horizontal="center"/>
    </xf>
    <xf numFmtId="2" fontId="4" fillId="0" borderId="2" xfId="0" applyNumberFormat="1" applyFont="1" applyBorder="1" applyAlignment="1">
      <alignment horizontal="center"/>
    </xf>
    <xf numFmtId="0" fontId="27" fillId="0" borderId="0" xfId="0" applyFont="1" applyAlignment="1">
      <alignment horizontal="center"/>
    </xf>
    <xf numFmtId="2" fontId="28" fillId="0" borderId="0" xfId="0" applyNumberFormat="1" applyFont="1" applyAlignment="1">
      <alignment horizontal="center"/>
    </xf>
    <xf numFmtId="0" fontId="78" fillId="0" borderId="0" xfId="0" applyFont="1" applyAlignment="1">
      <alignment horizontal="center" vertical="center" wrapText="1"/>
    </xf>
    <xf numFmtId="0" fontId="79" fillId="0" borderId="0" xfId="0" applyFont="1"/>
    <xf numFmtId="0" fontId="29" fillId="4" borderId="3" xfId="0" applyFont="1" applyFill="1" applyBorder="1" applyAlignment="1">
      <alignment horizontal="center"/>
    </xf>
    <xf numFmtId="0" fontId="80" fillId="0" borderId="0" xfId="0" applyFont="1" applyAlignment="1">
      <alignment horizontal="center" vertical="center" wrapText="1"/>
    </xf>
    <xf numFmtId="0" fontId="81" fillId="4" borderId="2" xfId="0" applyFont="1" applyFill="1" applyBorder="1" applyAlignment="1">
      <alignment horizontal="center" vertical="center" wrapText="1"/>
    </xf>
    <xf numFmtId="4" fontId="82" fillId="4" borderId="2" xfId="0" applyNumberFormat="1" applyFont="1" applyFill="1" applyBorder="1" applyAlignment="1">
      <alignment horizontal="center" vertical="center" wrapText="1"/>
    </xf>
    <xf numFmtId="164" fontId="81" fillId="4" borderId="2" xfId="1" applyFont="1" applyFill="1" applyBorder="1" applyAlignment="1">
      <alignment horizontal="right" vertical="center" wrapText="1"/>
    </xf>
    <xf numFmtId="164" fontId="30" fillId="4" borderId="4" xfId="1" applyFont="1" applyFill="1" applyBorder="1" applyAlignment="1">
      <alignment horizontal="center"/>
    </xf>
    <xf numFmtId="0" fontId="81" fillId="4" borderId="2" xfId="0" applyFont="1" applyFill="1" applyBorder="1" applyAlignment="1">
      <alignment vertical="center" wrapText="1"/>
    </xf>
    <xf numFmtId="0" fontId="29" fillId="4" borderId="0" xfId="11" applyFont="1" applyFill="1" applyAlignment="1">
      <alignment wrapText="1"/>
    </xf>
    <xf numFmtId="49" fontId="29" fillId="4" borderId="3" xfId="0" applyNumberFormat="1" applyFont="1" applyFill="1" applyBorder="1" applyAlignment="1">
      <alignment horizontal="center"/>
    </xf>
    <xf numFmtId="0" fontId="83" fillId="4" borderId="2" xfId="0" applyFont="1" applyFill="1" applyBorder="1" applyAlignment="1">
      <alignment vertical="center" wrapText="1"/>
    </xf>
    <xf numFmtId="164" fontId="30" fillId="4" borderId="4" xfId="1" applyFont="1" applyFill="1" applyBorder="1" applyAlignment="1">
      <alignment horizontal="center" vertical="center"/>
    </xf>
    <xf numFmtId="0" fontId="29" fillId="4" borderId="2" xfId="0" applyFont="1" applyFill="1" applyBorder="1" applyAlignment="1">
      <alignment wrapText="1"/>
    </xf>
    <xf numFmtId="4" fontId="30" fillId="4" borderId="2" xfId="0" applyNumberFormat="1" applyFont="1" applyFill="1" applyBorder="1" applyAlignment="1">
      <alignment horizontal="center" vertical="center" wrapText="1"/>
    </xf>
    <xf numFmtId="0" fontId="29" fillId="4" borderId="2" xfId="0" applyFont="1" applyFill="1" applyBorder="1" applyAlignment="1">
      <alignment vertical="top" wrapText="1"/>
    </xf>
    <xf numFmtId="0" fontId="81" fillId="4" borderId="2" xfId="0" applyFont="1" applyFill="1" applyBorder="1" applyAlignment="1">
      <alignment horizontal="center" vertical="top" wrapText="1"/>
    </xf>
    <xf numFmtId="4" fontId="30" fillId="4" borderId="2" xfId="0" applyNumberFormat="1" applyFont="1" applyFill="1" applyBorder="1" applyAlignment="1">
      <alignment horizontal="center" vertical="top" wrapText="1"/>
    </xf>
    <xf numFmtId="164" fontId="81" fillId="4" borderId="2" xfId="1" applyFont="1" applyFill="1" applyBorder="1" applyAlignment="1">
      <alignment horizontal="right" vertical="top" wrapText="1"/>
    </xf>
    <xf numFmtId="164" fontId="30" fillId="4" borderId="4" xfId="1" applyFont="1" applyFill="1" applyBorder="1" applyAlignment="1">
      <alignment horizontal="center" vertical="top"/>
    </xf>
    <xf numFmtId="0" fontId="79" fillId="0" borderId="0" xfId="0" applyFont="1" applyAlignment="1">
      <alignment vertical="top"/>
    </xf>
    <xf numFmtId="0" fontId="21" fillId="0" borderId="0" xfId="11"/>
    <xf numFmtId="0" fontId="29" fillId="4" borderId="5" xfId="11" applyFont="1" applyFill="1" applyBorder="1" applyAlignment="1">
      <alignment horizontal="center"/>
    </xf>
    <xf numFmtId="0" fontId="30" fillId="4" borderId="0" xfId="11" applyFont="1" applyFill="1" applyAlignment="1">
      <alignment wrapText="1"/>
    </xf>
    <xf numFmtId="0" fontId="30" fillId="4" borderId="2" xfId="11" applyFont="1" applyFill="1" applyBorder="1" applyAlignment="1">
      <alignment horizontal="center"/>
    </xf>
    <xf numFmtId="4" fontId="30" fillId="4" borderId="2" xfId="11" applyNumberFormat="1" applyFont="1" applyFill="1" applyBorder="1" applyAlignment="1">
      <alignment horizontal="center"/>
    </xf>
    <xf numFmtId="164" fontId="30" fillId="4" borderId="2" xfId="1" applyFont="1" applyFill="1" applyBorder="1" applyAlignment="1">
      <alignment horizontal="center"/>
    </xf>
    <xf numFmtId="0" fontId="29" fillId="4" borderId="6" xfId="12" applyFont="1" applyFill="1" applyBorder="1" applyAlignment="1">
      <alignment wrapText="1"/>
    </xf>
    <xf numFmtId="0" fontId="30" fillId="4" borderId="6" xfId="11" applyFont="1" applyFill="1" applyBorder="1" applyAlignment="1">
      <alignment wrapText="1"/>
    </xf>
    <xf numFmtId="0" fontId="29" fillId="4" borderId="7" xfId="11" applyFont="1" applyFill="1" applyBorder="1" applyAlignment="1">
      <alignment horizontal="center"/>
    </xf>
    <xf numFmtId="0" fontId="29" fillId="4" borderId="8" xfId="12" applyFont="1" applyFill="1" applyBorder="1" applyAlignment="1">
      <alignment wrapText="1"/>
    </xf>
    <xf numFmtId="0" fontId="30" fillId="4" borderId="9" xfId="11" applyFont="1" applyFill="1" applyBorder="1" applyAlignment="1">
      <alignment horizontal="center"/>
    </xf>
    <xf numFmtId="4" fontId="30" fillId="4" borderId="9" xfId="11" applyNumberFormat="1" applyFont="1" applyFill="1" applyBorder="1" applyAlignment="1">
      <alignment horizontal="center"/>
    </xf>
    <xf numFmtId="164" fontId="30" fillId="4" borderId="9" xfId="1" applyFont="1" applyFill="1" applyBorder="1" applyAlignment="1">
      <alignment horizontal="center"/>
    </xf>
    <xf numFmtId="164" fontId="30" fillId="4" borderId="10" xfId="1" applyFont="1" applyFill="1" applyBorder="1" applyAlignment="1">
      <alignment horizontal="center"/>
    </xf>
    <xf numFmtId="0" fontId="30" fillId="4" borderId="0" xfId="11" applyFont="1" applyFill="1" applyAlignment="1">
      <alignment vertical="top" wrapText="1"/>
    </xf>
    <xf numFmtId="0" fontId="29" fillId="4" borderId="6" xfId="12" applyFont="1" applyFill="1" applyBorder="1" applyAlignment="1">
      <alignment vertical="top" wrapText="1"/>
    </xf>
    <xf numFmtId="0" fontId="77" fillId="0" borderId="78" xfId="0" applyFont="1" applyBorder="1" applyAlignment="1">
      <alignment horizontal="center" vertical="center" wrapText="1"/>
    </xf>
    <xf numFmtId="0" fontId="30" fillId="4" borderId="6" xfId="12" applyFont="1" applyFill="1" applyBorder="1" applyAlignment="1">
      <alignment wrapText="1"/>
    </xf>
    <xf numFmtId="0" fontId="34" fillId="4" borderId="2" xfId="11" applyFont="1" applyFill="1" applyBorder="1" applyAlignment="1">
      <alignment horizontal="center"/>
    </xf>
    <xf numFmtId="0" fontId="29" fillId="4" borderId="5" xfId="11" applyFont="1" applyFill="1" applyBorder="1" applyAlignment="1">
      <alignment horizontal="center" vertical="center"/>
    </xf>
    <xf numFmtId="0" fontId="77" fillId="0" borderId="11" xfId="0" applyFont="1" applyBorder="1" applyAlignment="1">
      <alignment horizontal="justify" vertical="center" wrapText="1"/>
    </xf>
    <xf numFmtId="0" fontId="77" fillId="0" borderId="12" xfId="0" applyFont="1" applyBorder="1" applyAlignment="1">
      <alignment horizontal="center" vertical="center" wrapText="1"/>
    </xf>
    <xf numFmtId="0" fontId="84" fillId="0" borderId="0" xfId="19" applyFont="1" applyAlignment="1">
      <alignment vertical="center" wrapText="1"/>
    </xf>
    <xf numFmtId="0" fontId="30" fillId="4" borderId="2" xfId="11" applyFont="1" applyFill="1" applyBorder="1" applyAlignment="1">
      <alignment horizontal="center" vertical="top"/>
    </xf>
    <xf numFmtId="4" fontId="30" fillId="4" borderId="2" xfId="11" applyNumberFormat="1" applyFont="1" applyFill="1" applyBorder="1" applyAlignment="1">
      <alignment horizontal="center" vertical="top"/>
    </xf>
    <xf numFmtId="164" fontId="30" fillId="4" borderId="2" xfId="1" applyFont="1" applyFill="1" applyBorder="1" applyAlignment="1">
      <alignment horizontal="center" vertical="top"/>
    </xf>
    <xf numFmtId="0" fontId="79" fillId="0" borderId="5" xfId="0" applyFont="1" applyBorder="1" applyAlignment="1">
      <alignment vertical="center" wrapText="1"/>
    </xf>
    <xf numFmtId="0" fontId="84" fillId="0" borderId="0" xfId="21" applyFont="1" applyAlignment="1">
      <alignment vertical="center" wrapText="1"/>
    </xf>
    <xf numFmtId="0" fontId="77" fillId="4" borderId="13" xfId="0" applyFont="1" applyFill="1" applyBorder="1" applyAlignment="1">
      <alignment vertical="center" wrapText="1"/>
    </xf>
    <xf numFmtId="0" fontId="84" fillId="0" borderId="0" xfId="17" applyFont="1" applyAlignment="1">
      <alignment vertical="center" wrapText="1"/>
    </xf>
    <xf numFmtId="0" fontId="85" fillId="4" borderId="13" xfId="0" applyFont="1" applyFill="1" applyBorder="1" applyAlignment="1">
      <alignment vertical="center" wrapText="1"/>
    </xf>
    <xf numFmtId="0" fontId="79" fillId="0" borderId="5" xfId="0" applyFont="1" applyBorder="1" applyAlignment="1">
      <alignment horizontal="center" vertical="center" wrapText="1"/>
    </xf>
    <xf numFmtId="0" fontId="84" fillId="0" borderId="0" xfId="19" applyFont="1" applyAlignment="1">
      <alignment vertical="top" wrapText="1"/>
    </xf>
    <xf numFmtId="0" fontId="77" fillId="0" borderId="14" xfId="0" applyFont="1" applyBorder="1" applyAlignment="1">
      <alignment horizontal="center" vertical="center" wrapText="1"/>
    </xf>
    <xf numFmtId="0" fontId="84" fillId="4" borderId="0" xfId="19" applyFont="1" applyFill="1" applyAlignment="1">
      <alignment vertical="center" wrapText="1"/>
    </xf>
    <xf numFmtId="0" fontId="29" fillId="4" borderId="15" xfId="11" applyFont="1" applyFill="1" applyBorder="1" applyAlignment="1">
      <alignment horizontal="center"/>
    </xf>
    <xf numFmtId="0" fontId="77" fillId="4" borderId="16" xfId="0" applyFont="1" applyFill="1" applyBorder="1" applyAlignment="1">
      <alignment vertical="center" wrapText="1"/>
    </xf>
    <xf numFmtId="0" fontId="30" fillId="4" borderId="17" xfId="11" applyFont="1" applyFill="1" applyBorder="1" applyAlignment="1">
      <alignment horizontal="center"/>
    </xf>
    <xf numFmtId="4" fontId="30" fillId="4" borderId="17" xfId="11" applyNumberFormat="1" applyFont="1" applyFill="1" applyBorder="1" applyAlignment="1">
      <alignment horizontal="center"/>
    </xf>
    <xf numFmtId="164" fontId="30" fillId="4" borderId="17" xfId="1" applyFont="1" applyFill="1" applyBorder="1" applyAlignment="1">
      <alignment horizontal="center"/>
    </xf>
    <xf numFmtId="164" fontId="30" fillId="4" borderId="18" xfId="1" applyFont="1" applyFill="1" applyBorder="1" applyAlignment="1">
      <alignment horizontal="center"/>
    </xf>
    <xf numFmtId="0" fontId="77" fillId="4" borderId="19" xfId="0" applyFont="1" applyFill="1" applyBorder="1" applyAlignment="1">
      <alignment vertical="center" wrapText="1"/>
    </xf>
    <xf numFmtId="0" fontId="29" fillId="4" borderId="3" xfId="12" applyFont="1" applyFill="1" applyBorder="1" applyAlignment="1">
      <alignment wrapText="1"/>
    </xf>
    <xf numFmtId="0" fontId="86" fillId="0" borderId="0" xfId="0" applyFont="1" applyAlignment="1">
      <alignment vertical="center"/>
    </xf>
    <xf numFmtId="0" fontId="77" fillId="0" borderId="0" xfId="0" applyFont="1" applyAlignment="1">
      <alignment horizontal="center" vertical="center"/>
    </xf>
    <xf numFmtId="0" fontId="87" fillId="0" borderId="0" xfId="0" applyFont="1" applyAlignment="1">
      <alignment vertical="center"/>
    </xf>
    <xf numFmtId="0" fontId="29" fillId="4" borderId="19" xfId="12" applyFont="1" applyFill="1" applyBorder="1" applyAlignment="1">
      <alignment wrapText="1"/>
    </xf>
    <xf numFmtId="0" fontId="77" fillId="0" borderId="16" xfId="0" applyFont="1" applyBorder="1" applyAlignment="1">
      <alignment horizontal="center" vertical="center" wrapText="1"/>
    </xf>
    <xf numFmtId="0" fontId="88" fillId="0" borderId="0" xfId="0" applyFont="1" applyAlignment="1">
      <alignment horizontal="center" vertical="center" wrapText="1"/>
    </xf>
    <xf numFmtId="4" fontId="89" fillId="0" borderId="0" xfId="0" applyNumberFormat="1" applyFont="1" applyAlignment="1">
      <alignment horizontal="center" vertical="center" wrapText="1"/>
    </xf>
    <xf numFmtId="2" fontId="89" fillId="0" borderId="0" xfId="0" applyNumberFormat="1" applyFont="1" applyAlignment="1">
      <alignment horizontal="center" vertical="center" wrapText="1"/>
    </xf>
    <xf numFmtId="0" fontId="79" fillId="0" borderId="0" xfId="0" applyFont="1" applyAlignment="1">
      <alignment horizontal="center" wrapText="1"/>
    </xf>
    <xf numFmtId="0" fontId="79" fillId="0" borderId="0" xfId="0" applyFont="1" applyAlignment="1">
      <alignment wrapText="1"/>
    </xf>
    <xf numFmtId="4" fontId="79" fillId="0" borderId="0" xfId="0" applyNumberFormat="1" applyFont="1" applyAlignment="1">
      <alignment horizontal="center"/>
    </xf>
    <xf numFmtId="0" fontId="79" fillId="0" borderId="0" xfId="0" applyFont="1" applyAlignment="1">
      <alignment horizontal="center"/>
    </xf>
    <xf numFmtId="0" fontId="29" fillId="4" borderId="1" xfId="0" applyFont="1" applyFill="1" applyBorder="1" applyAlignment="1">
      <alignment horizontal="center"/>
    </xf>
    <xf numFmtId="0" fontId="81" fillId="4" borderId="1" xfId="0" applyFont="1" applyFill="1" applyBorder="1" applyAlignment="1">
      <alignment horizontal="center" vertical="center" wrapText="1"/>
    </xf>
    <xf numFmtId="4" fontId="82" fillId="4" borderId="1" xfId="0" applyNumberFormat="1" applyFont="1" applyFill="1" applyBorder="1" applyAlignment="1">
      <alignment horizontal="center" vertical="center" wrapText="1"/>
    </xf>
    <xf numFmtId="164" fontId="81" fillId="4" borderId="1" xfId="1" applyFont="1" applyFill="1" applyBorder="1" applyAlignment="1">
      <alignment horizontal="right" vertical="center" wrapText="1"/>
    </xf>
    <xf numFmtId="164" fontId="30" fillId="4" borderId="1" xfId="1" applyFont="1" applyFill="1" applyBorder="1" applyAlignment="1">
      <alignment horizontal="center"/>
    </xf>
    <xf numFmtId="49" fontId="29" fillId="4" borderId="1" xfId="0" applyNumberFormat="1" applyFont="1" applyFill="1" applyBorder="1" applyAlignment="1">
      <alignment horizontal="center"/>
    </xf>
    <xf numFmtId="4" fontId="30" fillId="4" borderId="1" xfId="0" applyNumberFormat="1" applyFont="1" applyFill="1" applyBorder="1" applyAlignment="1">
      <alignment horizontal="center" vertical="center" wrapText="1"/>
    </xf>
    <xf numFmtId="0" fontId="81" fillId="4" borderId="1" xfId="0" applyFont="1" applyFill="1" applyBorder="1" applyAlignment="1">
      <alignment horizontal="center" vertical="top" wrapText="1"/>
    </xf>
    <xf numFmtId="4" fontId="30" fillId="4" borderId="1" xfId="0" applyNumberFormat="1" applyFont="1" applyFill="1" applyBorder="1" applyAlignment="1">
      <alignment horizontal="center" vertical="top" wrapText="1"/>
    </xf>
    <xf numFmtId="164" fontId="81" fillId="4" borderId="1" xfId="1" applyFont="1" applyFill="1" applyBorder="1" applyAlignment="1">
      <alignment horizontal="right" vertical="top" wrapText="1"/>
    </xf>
    <xf numFmtId="164" fontId="30" fillId="4" borderId="1" xfId="1" applyFont="1" applyFill="1" applyBorder="1" applyAlignment="1">
      <alignment horizontal="center" vertical="top"/>
    </xf>
    <xf numFmtId="0" fontId="80" fillId="0" borderId="20" xfId="0" applyFont="1" applyBorder="1" applyAlignment="1">
      <alignment vertical="center" wrapText="1"/>
    </xf>
    <xf numFmtId="0" fontId="80" fillId="0" borderId="21" xfId="0" applyFont="1" applyBorder="1" applyAlignment="1">
      <alignment vertical="center" wrapText="1"/>
    </xf>
    <xf numFmtId="0" fontId="29" fillId="4" borderId="22" xfId="0" applyFont="1" applyFill="1" applyBorder="1" applyAlignment="1">
      <alignment wrapText="1"/>
    </xf>
    <xf numFmtId="0" fontId="31" fillId="4" borderId="11" xfId="11" applyFont="1" applyFill="1" applyBorder="1" applyAlignment="1">
      <alignment vertical="center"/>
    </xf>
    <xf numFmtId="0" fontId="29" fillId="4" borderId="1" xfId="11" applyFont="1" applyFill="1" applyBorder="1" applyAlignment="1">
      <alignment horizontal="center"/>
    </xf>
    <xf numFmtId="0" fontId="30" fillId="4" borderId="1" xfId="11" applyFont="1" applyFill="1" applyBorder="1" applyAlignment="1">
      <alignment horizontal="center"/>
    </xf>
    <xf numFmtId="4" fontId="30" fillId="4" borderId="1" xfId="11" applyNumberFormat="1" applyFont="1" applyFill="1" applyBorder="1" applyAlignment="1">
      <alignment horizontal="center"/>
    </xf>
    <xf numFmtId="0" fontId="85" fillId="0" borderId="79" xfId="0" applyFont="1" applyBorder="1" applyAlignment="1">
      <alignment vertical="center" wrapText="1"/>
    </xf>
    <xf numFmtId="0" fontId="85" fillId="0" borderId="22" xfId="0" applyFont="1" applyBorder="1" applyAlignment="1">
      <alignment vertical="center" wrapText="1"/>
    </xf>
    <xf numFmtId="0" fontId="3" fillId="0" borderId="1" xfId="0" applyFont="1" applyBorder="1" applyAlignment="1">
      <alignment horizontal="center"/>
    </xf>
    <xf numFmtId="0" fontId="80" fillId="0" borderId="1" xfId="0" applyFont="1" applyBorder="1" applyAlignment="1">
      <alignment vertical="center" wrapText="1"/>
    </xf>
    <xf numFmtId="0" fontId="77" fillId="4" borderId="1" xfId="0" applyFont="1" applyFill="1" applyBorder="1" applyAlignment="1">
      <alignment vertical="center" wrapText="1"/>
    </xf>
    <xf numFmtId="0" fontId="85" fillId="4" borderId="1" xfId="0" applyFont="1" applyFill="1" applyBorder="1" applyAlignment="1">
      <alignment vertical="center" wrapText="1"/>
    </xf>
    <xf numFmtId="0" fontId="77" fillId="0" borderId="1" xfId="0" applyFont="1" applyBorder="1" applyAlignment="1">
      <alignment horizontal="center" vertical="center" wrapText="1"/>
    </xf>
    <xf numFmtId="0" fontId="34" fillId="4" borderId="1" xfId="11" applyFont="1" applyFill="1" applyBorder="1" applyAlignment="1">
      <alignment horizontal="center"/>
    </xf>
    <xf numFmtId="0" fontId="29" fillId="4" borderId="23" xfId="11" applyFont="1" applyFill="1" applyBorder="1" applyAlignment="1">
      <alignment vertical="center"/>
    </xf>
    <xf numFmtId="0" fontId="85" fillId="0" borderId="24" xfId="0" applyFont="1" applyBorder="1" applyAlignment="1">
      <alignment vertical="center" wrapText="1"/>
    </xf>
    <xf numFmtId="0" fontId="85" fillId="0" borderId="25" xfId="0" applyFont="1" applyBorder="1" applyAlignment="1">
      <alignment vertical="center" wrapText="1"/>
    </xf>
    <xf numFmtId="0" fontId="85" fillId="0" borderId="26" xfId="0" applyFont="1" applyBorder="1" applyAlignment="1">
      <alignment vertical="center" wrapText="1"/>
    </xf>
    <xf numFmtId="0" fontId="32" fillId="4" borderId="23" xfId="11" applyFont="1" applyFill="1" applyBorder="1" applyAlignment="1">
      <alignment vertical="center"/>
    </xf>
    <xf numFmtId="0" fontId="77" fillId="0" borderId="80" xfId="0" applyFont="1" applyBorder="1" applyAlignment="1">
      <alignment horizontal="center" vertical="center" wrapText="1"/>
    </xf>
    <xf numFmtId="0" fontId="79" fillId="0" borderId="1" xfId="0" applyFont="1" applyBorder="1"/>
    <xf numFmtId="164" fontId="90" fillId="5" borderId="24" xfId="0" applyNumberFormat="1" applyFont="1" applyFill="1" applyBorder="1" applyAlignment="1">
      <alignment vertical="center" wrapText="1"/>
    </xf>
    <xf numFmtId="164" fontId="38" fillId="5" borderId="26" xfId="0" applyNumberFormat="1" applyFont="1" applyFill="1" applyBorder="1" applyAlignment="1">
      <alignment vertical="center" wrapText="1"/>
    </xf>
    <xf numFmtId="164" fontId="31" fillId="5" borderId="24" xfId="0" applyNumberFormat="1" applyFont="1" applyFill="1" applyBorder="1" applyAlignment="1">
      <alignment vertical="center" wrapText="1"/>
    </xf>
    <xf numFmtId="2" fontId="89" fillId="0" borderId="27" xfId="0" applyNumberFormat="1" applyFont="1" applyBorder="1" applyAlignment="1">
      <alignment vertical="center" wrapText="1"/>
    </xf>
    <xf numFmtId="0" fontId="80" fillId="0" borderId="27" xfId="0" applyFont="1" applyBorder="1" applyAlignment="1">
      <alignment vertical="center" wrapText="1"/>
    </xf>
    <xf numFmtId="0" fontId="80" fillId="0" borderId="28" xfId="0" applyFont="1" applyBorder="1" applyAlignment="1">
      <alignment vertical="center" wrapText="1"/>
    </xf>
    <xf numFmtId="0" fontId="80" fillId="0" borderId="29" xfId="0" applyFont="1" applyBorder="1" applyAlignment="1">
      <alignment vertical="center" wrapText="1"/>
    </xf>
    <xf numFmtId="0" fontId="29" fillId="4" borderId="1" xfId="11" applyFont="1" applyFill="1" applyBorder="1" applyAlignment="1">
      <alignment horizontal="center" vertical="center"/>
    </xf>
    <xf numFmtId="0" fontId="77" fillId="0" borderId="1" xfId="0" applyFont="1" applyBorder="1" applyAlignment="1">
      <alignment horizontal="justify" vertical="center" wrapText="1"/>
    </xf>
    <xf numFmtId="164" fontId="90" fillId="5" borderId="1" xfId="0" applyNumberFormat="1" applyFont="1" applyFill="1" applyBorder="1" applyAlignment="1">
      <alignment vertical="center" wrapText="1"/>
    </xf>
    <xf numFmtId="0" fontId="30" fillId="4" borderId="1" xfId="11" applyFont="1" applyFill="1" applyBorder="1" applyAlignment="1">
      <alignment horizontal="center" vertical="top"/>
    </xf>
    <xf numFmtId="4" fontId="30" fillId="4" borderId="1" xfId="11" applyNumberFormat="1" applyFont="1" applyFill="1" applyBorder="1" applyAlignment="1">
      <alignment horizontal="center" vertical="top"/>
    </xf>
    <xf numFmtId="0" fontId="77" fillId="0" borderId="1" xfId="0" applyFont="1" applyBorder="1" applyAlignment="1">
      <alignment vertical="center" wrapText="1"/>
    </xf>
    <xf numFmtId="0" fontId="79" fillId="0" borderId="1" xfId="0" applyFont="1" applyBorder="1" applyAlignment="1">
      <alignment vertical="center" wrapText="1"/>
    </xf>
    <xf numFmtId="0" fontId="79" fillId="0" borderId="1" xfId="0" applyFont="1" applyBorder="1" applyAlignment="1">
      <alignment horizontal="center" vertical="center" wrapText="1"/>
    </xf>
    <xf numFmtId="164" fontId="35" fillId="0" borderId="0" xfId="0" applyNumberFormat="1" applyFont="1"/>
    <xf numFmtId="164" fontId="35" fillId="0" borderId="0" xfId="0" applyNumberFormat="1" applyFont="1" applyAlignment="1">
      <alignment horizontal="center"/>
    </xf>
    <xf numFmtId="164" fontId="36" fillId="0" borderId="0" xfId="0" applyNumberFormat="1" applyFont="1"/>
    <xf numFmtId="164" fontId="37" fillId="0" borderId="30" xfId="0" applyNumberFormat="1" applyFont="1" applyBorder="1" applyAlignment="1">
      <alignment vertical="center" wrapText="1"/>
    </xf>
    <xf numFmtId="164" fontId="36" fillId="0" borderId="0" xfId="0" applyNumberFormat="1" applyFont="1" applyAlignment="1">
      <alignment horizontal="center"/>
    </xf>
    <xf numFmtId="164" fontId="39" fillId="0" borderId="1" xfId="2" applyNumberFormat="1" applyFont="1" applyBorder="1" applyAlignment="1">
      <alignment vertical="center" wrapText="1"/>
    </xf>
    <xf numFmtId="0" fontId="32" fillId="0" borderId="0" xfId="0" applyFont="1"/>
    <xf numFmtId="0" fontId="33" fillId="2" borderId="0" xfId="0" applyFont="1" applyFill="1" applyAlignment="1">
      <alignment horizontal="left"/>
    </xf>
    <xf numFmtId="0" fontId="26" fillId="0" borderId="0" xfId="0" applyFont="1"/>
    <xf numFmtId="0" fontId="26" fillId="2" borderId="0" xfId="0" applyFont="1" applyFill="1"/>
    <xf numFmtId="3" fontId="32" fillId="0" borderId="0" xfId="0" applyNumberFormat="1" applyFont="1" applyAlignment="1">
      <alignment horizontal="center"/>
    </xf>
    <xf numFmtId="0" fontId="31" fillId="4" borderId="1" xfId="11" applyFont="1" applyFill="1" applyBorder="1" applyAlignment="1">
      <alignment wrapText="1"/>
    </xf>
    <xf numFmtId="0" fontId="31" fillId="4" borderId="1" xfId="0" applyFont="1" applyFill="1" applyBorder="1" applyAlignment="1">
      <alignment wrapText="1"/>
    </xf>
    <xf numFmtId="0" fontId="31" fillId="4" borderId="1" xfId="0" applyFont="1" applyFill="1" applyBorder="1" applyAlignment="1">
      <alignment vertical="top" wrapText="1"/>
    </xf>
    <xf numFmtId="0" fontId="31" fillId="4" borderId="31" xfId="0" applyFont="1" applyFill="1" applyBorder="1" applyAlignment="1">
      <alignment wrapText="1"/>
    </xf>
    <xf numFmtId="0" fontId="34" fillId="4" borderId="1" xfId="11" applyFont="1" applyFill="1" applyBorder="1" applyAlignment="1">
      <alignment wrapText="1"/>
    </xf>
    <xf numFmtId="0" fontId="31" fillId="4" borderId="1" xfId="12" applyFont="1" applyFill="1" applyBorder="1" applyAlignment="1">
      <alignment wrapText="1"/>
    </xf>
    <xf numFmtId="0" fontId="34" fillId="4" borderId="1" xfId="11" applyFont="1" applyFill="1" applyBorder="1" applyAlignment="1">
      <alignment vertical="top" wrapText="1"/>
    </xf>
    <xf numFmtId="0" fontId="31" fillId="4" borderId="1" xfId="12" applyFont="1" applyFill="1" applyBorder="1" applyAlignment="1">
      <alignment vertical="top" wrapText="1"/>
    </xf>
    <xf numFmtId="0" fontId="34" fillId="4" borderId="1" xfId="12" applyFont="1" applyFill="1" applyBorder="1" applyAlignment="1">
      <alignment wrapText="1"/>
    </xf>
    <xf numFmtId="164" fontId="40" fillId="4" borderId="1" xfId="1" applyFont="1" applyFill="1" applyBorder="1" applyAlignment="1">
      <alignment horizontal="center"/>
    </xf>
    <xf numFmtId="164" fontId="40" fillId="4" borderId="1" xfId="1" applyFont="1" applyFill="1" applyBorder="1" applyAlignment="1">
      <alignment horizontal="center" vertical="center"/>
    </xf>
    <xf numFmtId="164" fontId="40" fillId="4" borderId="1" xfId="1" applyFont="1" applyFill="1" applyBorder="1" applyAlignment="1">
      <alignment horizontal="center" vertical="top"/>
    </xf>
    <xf numFmtId="164" fontId="91" fillId="0" borderId="32" xfId="0" applyNumberFormat="1" applyFont="1" applyBorder="1" applyAlignment="1">
      <alignment vertical="center" wrapText="1"/>
    </xf>
    <xf numFmtId="164" fontId="38" fillId="5" borderId="1" xfId="0" applyNumberFormat="1" applyFont="1" applyFill="1" applyBorder="1" applyAlignment="1">
      <alignment vertical="center" wrapText="1"/>
    </xf>
    <xf numFmtId="164" fontId="91" fillId="0" borderId="1" xfId="0" applyNumberFormat="1" applyFont="1" applyBorder="1" applyAlignment="1">
      <alignment vertical="center" wrapText="1"/>
    </xf>
    <xf numFmtId="164" fontId="91" fillId="0" borderId="29" xfId="0" applyNumberFormat="1" applyFont="1" applyBorder="1" applyAlignment="1">
      <alignment vertical="center" wrapText="1"/>
    </xf>
    <xf numFmtId="164" fontId="89" fillId="0" borderId="1" xfId="0" applyNumberFormat="1" applyFont="1" applyBorder="1" applyAlignment="1">
      <alignment vertical="center" wrapText="1"/>
    </xf>
    <xf numFmtId="0" fontId="88" fillId="0" borderId="28" xfId="0" applyFont="1" applyBorder="1" applyAlignment="1">
      <alignment vertical="center" wrapText="1"/>
    </xf>
    <xf numFmtId="0" fontId="35" fillId="0" borderId="28" xfId="0" applyFont="1" applyBorder="1" applyAlignment="1">
      <alignment vertical="center" wrapText="1"/>
    </xf>
    <xf numFmtId="0" fontId="88" fillId="0" borderId="25" xfId="0" applyFont="1" applyBorder="1" applyAlignment="1">
      <alignment vertical="center" wrapText="1"/>
    </xf>
    <xf numFmtId="2" fontId="89" fillId="0" borderId="25" xfId="0" applyNumberFormat="1" applyFont="1" applyBorder="1" applyAlignment="1">
      <alignment vertical="center" wrapText="1"/>
    </xf>
    <xf numFmtId="0" fontId="29" fillId="4" borderId="33" xfId="11" applyFont="1" applyFill="1" applyBorder="1" applyAlignment="1">
      <alignment vertical="center"/>
    </xf>
    <xf numFmtId="164" fontId="38" fillId="4" borderId="34" xfId="11" applyNumberFormat="1" applyFont="1" applyFill="1" applyBorder="1" applyAlignment="1">
      <alignment vertical="center"/>
    </xf>
    <xf numFmtId="0" fontId="31" fillId="4" borderId="0" xfId="11" applyFont="1" applyFill="1" applyAlignment="1">
      <alignment vertical="center"/>
    </xf>
    <xf numFmtId="164" fontId="38" fillId="4" borderId="4" xfId="11" applyNumberFormat="1" applyFont="1" applyFill="1" applyBorder="1" applyAlignment="1">
      <alignment vertical="center"/>
    </xf>
    <xf numFmtId="0" fontId="92" fillId="0" borderId="0" xfId="0" applyFont="1"/>
    <xf numFmtId="0" fontId="41" fillId="2" borderId="1" xfId="24" applyFont="1" applyFill="1" applyBorder="1"/>
    <xf numFmtId="4" fontId="93" fillId="4" borderId="1" xfId="11" applyNumberFormat="1" applyFont="1" applyFill="1" applyBorder="1" applyAlignment="1">
      <alignment horizontal="center"/>
    </xf>
    <xf numFmtId="0" fontId="85" fillId="0" borderId="1" xfId="0" applyFont="1" applyBorder="1" applyAlignment="1">
      <alignment vertical="center" wrapText="1"/>
    </xf>
    <xf numFmtId="164" fontId="26" fillId="0" borderId="0" xfId="0" applyNumberFormat="1" applyFont="1"/>
    <xf numFmtId="4" fontId="30" fillId="6" borderId="1" xfId="11" applyNumberFormat="1" applyFont="1" applyFill="1" applyBorder="1" applyAlignment="1">
      <alignment horizontal="center"/>
    </xf>
    <xf numFmtId="164" fontId="42" fillId="0" borderId="0" xfId="0" applyNumberFormat="1" applyFont="1"/>
    <xf numFmtId="2" fontId="42" fillId="0" borderId="0" xfId="0" applyNumberFormat="1" applyFont="1"/>
    <xf numFmtId="164" fontId="43" fillId="0" borderId="0" xfId="0" applyNumberFormat="1" applyFont="1"/>
    <xf numFmtId="164" fontId="38" fillId="0" borderId="0" xfId="0" applyNumberFormat="1" applyFont="1" applyAlignment="1">
      <alignment horizontal="center"/>
    </xf>
    <xf numFmtId="164" fontId="42" fillId="2" borderId="0" xfId="0" applyNumberFormat="1" applyFont="1" applyFill="1" applyAlignment="1">
      <alignment horizontal="center"/>
    </xf>
    <xf numFmtId="2" fontId="42" fillId="2" borderId="0" xfId="0" applyNumberFormat="1" applyFont="1" applyFill="1"/>
    <xf numFmtId="164" fontId="18" fillId="0" borderId="0" xfId="0" applyNumberFormat="1" applyFont="1" applyAlignment="1">
      <alignment horizontal="center"/>
    </xf>
    <xf numFmtId="164" fontId="28" fillId="0" borderId="0" xfId="0" applyNumberFormat="1" applyFont="1" applyAlignment="1">
      <alignment horizontal="center"/>
    </xf>
    <xf numFmtId="164" fontId="43" fillId="0" borderId="0" xfId="0" applyNumberFormat="1" applyFont="1" applyAlignment="1">
      <alignment horizontal="center"/>
    </xf>
    <xf numFmtId="164" fontId="28" fillId="0" borderId="0" xfId="0" applyNumberFormat="1" applyFont="1"/>
    <xf numFmtId="164" fontId="28" fillId="0" borderId="2" xfId="0" applyNumberFormat="1" applyFont="1" applyBorder="1" applyAlignment="1">
      <alignment horizontal="center"/>
    </xf>
    <xf numFmtId="2" fontId="18" fillId="0" borderId="0" xfId="0" applyNumberFormat="1" applyFont="1" applyAlignment="1">
      <alignment horizontal="center"/>
    </xf>
    <xf numFmtId="2" fontId="28" fillId="0" borderId="0" xfId="0" applyNumberFormat="1" applyFont="1"/>
    <xf numFmtId="0" fontId="44" fillId="0" borderId="0" xfId="0" applyFont="1" applyAlignment="1">
      <alignment horizontal="center"/>
    </xf>
    <xf numFmtId="0" fontId="44" fillId="0" borderId="0" xfId="0" applyFont="1"/>
    <xf numFmtId="2" fontId="44" fillId="0" borderId="0" xfId="0" applyNumberFormat="1" applyFont="1" applyAlignment="1">
      <alignment horizontal="center"/>
    </xf>
    <xf numFmtId="0" fontId="45" fillId="0" borderId="0" xfId="0" applyFont="1"/>
    <xf numFmtId="4" fontId="45" fillId="0" borderId="0" xfId="0" applyNumberFormat="1" applyFont="1"/>
    <xf numFmtId="0" fontId="46" fillId="0" borderId="0" xfId="25" applyFont="1"/>
    <xf numFmtId="0" fontId="46" fillId="0" borderId="0" xfId="25" applyFont="1" applyAlignment="1">
      <alignment horizontal="center"/>
    </xf>
    <xf numFmtId="0" fontId="21" fillId="0" borderId="0" xfId="9"/>
    <xf numFmtId="0" fontId="94" fillId="0" borderId="0" xfId="25" applyFont="1" applyAlignment="1">
      <alignment horizontal="center"/>
    </xf>
    <xf numFmtId="0" fontId="69" fillId="0" borderId="0" xfId="8"/>
    <xf numFmtId="0" fontId="72" fillId="0" borderId="0" xfId="0" applyFont="1" applyAlignment="1">
      <alignment horizontal="center" vertical="center"/>
    </xf>
    <xf numFmtId="0" fontId="46" fillId="0" borderId="0" xfId="25" applyFont="1" applyAlignment="1">
      <alignment horizontal="center" vertical="center"/>
    </xf>
    <xf numFmtId="0" fontId="94" fillId="0" borderId="0" xfId="25" applyFont="1" applyAlignment="1">
      <alignment horizontal="center" vertical="center"/>
    </xf>
    <xf numFmtId="4" fontId="38" fillId="0" borderId="0" xfId="6" applyNumberFormat="1" applyFont="1" applyAlignment="1">
      <alignment horizontal="center" vertical="center"/>
    </xf>
    <xf numFmtId="0" fontId="21" fillId="0" borderId="0" xfId="9" applyAlignment="1">
      <alignment horizontal="center" vertical="center"/>
    </xf>
    <xf numFmtId="0" fontId="69" fillId="0" borderId="0" xfId="8" applyAlignment="1">
      <alignment horizontal="center" vertical="center"/>
    </xf>
    <xf numFmtId="0" fontId="0" fillId="0" borderId="0" xfId="0" applyAlignment="1">
      <alignment horizontal="center" vertical="center"/>
    </xf>
    <xf numFmtId="0" fontId="88" fillId="0" borderId="13" xfId="0" applyFont="1" applyBorder="1" applyAlignment="1">
      <alignment vertical="center" wrapText="1"/>
    </xf>
    <xf numFmtId="164" fontId="95" fillId="0" borderId="35" xfId="0" applyNumberFormat="1" applyFont="1" applyBorder="1" applyAlignment="1">
      <alignment vertical="center" wrapText="1"/>
    </xf>
    <xf numFmtId="0" fontId="47" fillId="0" borderId="0" xfId="0" applyFont="1" applyAlignment="1">
      <alignment horizontal="left"/>
    </xf>
    <xf numFmtId="0" fontId="47" fillId="0" borderId="0" xfId="0" applyFont="1" applyAlignment="1">
      <alignment horizontal="center"/>
    </xf>
    <xf numFmtId="0" fontId="81" fillId="0" borderId="0" xfId="0" applyFont="1" applyAlignment="1">
      <alignment horizontal="left" vertical="center"/>
    </xf>
    <xf numFmtId="0" fontId="79" fillId="0" borderId="0" xfId="0" applyFont="1" applyAlignment="1">
      <alignment horizontal="center" vertical="center"/>
    </xf>
    <xf numFmtId="2" fontId="81" fillId="0" borderId="0" xfId="0" applyNumberFormat="1" applyFont="1" applyAlignment="1">
      <alignment horizontal="center" vertical="center"/>
    </xf>
    <xf numFmtId="0" fontId="81" fillId="0" borderId="0" xfId="0" applyFont="1" applyAlignment="1">
      <alignment horizontal="center" vertical="center"/>
    </xf>
    <xf numFmtId="0" fontId="30" fillId="0" borderId="0" xfId="0" applyFont="1" applyAlignment="1">
      <alignment horizontal="center" vertical="center"/>
    </xf>
    <xf numFmtId="0" fontId="49" fillId="7" borderId="12" xfId="16" applyFont="1" applyFill="1" applyBorder="1" applyAlignment="1">
      <alignment horizontal="center" vertical="center"/>
    </xf>
    <xf numFmtId="49" fontId="49" fillId="7" borderId="21" xfId="16" applyNumberFormat="1" applyFont="1" applyFill="1" applyBorder="1" applyAlignment="1">
      <alignment horizontal="center" vertical="center" wrapText="1"/>
    </xf>
    <xf numFmtId="164" fontId="49" fillId="7" borderId="12" xfId="16" applyNumberFormat="1" applyFont="1" applyFill="1" applyBorder="1" applyAlignment="1">
      <alignment horizontal="center" vertical="center"/>
    </xf>
    <xf numFmtId="2" fontId="49" fillId="7" borderId="12" xfId="16" applyNumberFormat="1" applyFont="1" applyFill="1" applyBorder="1" applyAlignment="1">
      <alignment horizontal="center" vertical="center"/>
    </xf>
    <xf numFmtId="0" fontId="40" fillId="0" borderId="36" xfId="0" applyFont="1" applyBorder="1" applyAlignment="1">
      <alignment horizontal="center"/>
    </xf>
    <xf numFmtId="0" fontId="37" fillId="0" borderId="1" xfId="0" applyFont="1" applyBorder="1" applyAlignment="1">
      <alignment vertical="top" wrapText="1"/>
    </xf>
    <xf numFmtId="1" fontId="50" fillId="0" borderId="2" xfId="6" applyNumberFormat="1" applyFont="1" applyBorder="1" applyAlignment="1">
      <alignment horizontal="center" vertical="center" wrapText="1"/>
    </xf>
    <xf numFmtId="2" fontId="30" fillId="0" borderId="2" xfId="6" applyNumberFormat="1" applyFont="1" applyBorder="1" applyAlignment="1">
      <alignment horizontal="center" vertical="center" wrapText="1"/>
    </xf>
    <xf numFmtId="1" fontId="30" fillId="0" borderId="37" xfId="6" applyNumberFormat="1" applyFont="1" applyBorder="1" applyAlignment="1">
      <alignment horizontal="center" vertical="center" wrapText="1"/>
    </xf>
    <xf numFmtId="49" fontId="30" fillId="0" borderId="3" xfId="6" applyNumberFormat="1" applyFont="1" applyBorder="1" applyAlignment="1">
      <alignment horizontal="center" vertical="center" wrapText="1"/>
    </xf>
    <xf numFmtId="0" fontId="30" fillId="0" borderId="2" xfId="6" applyFont="1" applyBorder="1" applyAlignment="1">
      <alignment horizontal="left" vertical="center" wrapText="1"/>
    </xf>
    <xf numFmtId="1" fontId="30" fillId="0" borderId="2" xfId="6" applyNumberFormat="1" applyFont="1" applyBorder="1" applyAlignment="1">
      <alignment horizontal="center" vertical="center" wrapText="1"/>
    </xf>
    <xf numFmtId="1" fontId="50" fillId="0" borderId="37" xfId="6" applyNumberFormat="1" applyFont="1" applyBorder="1" applyAlignment="1">
      <alignment horizontal="center" vertical="center" wrapText="1"/>
    </xf>
    <xf numFmtId="0" fontId="30" fillId="0" borderId="2" xfId="6" applyFont="1" applyBorder="1" applyAlignment="1">
      <alignment horizontal="center" vertical="center" wrapText="1"/>
    </xf>
    <xf numFmtId="0" fontId="96" fillId="0" borderId="0" xfId="0" applyFont="1" applyAlignment="1">
      <alignment horizontal="left" vertical="center" wrapText="1"/>
    </xf>
    <xf numFmtId="0" fontId="30" fillId="8" borderId="2" xfId="6" applyFont="1" applyFill="1" applyBorder="1" applyAlignment="1">
      <alignment horizontal="left" vertical="center" wrapText="1"/>
    </xf>
    <xf numFmtId="170" fontId="31" fillId="7" borderId="38" xfId="18" applyNumberFormat="1" applyFont="1" applyFill="1" applyBorder="1" applyAlignment="1">
      <alignment horizontal="center" vertical="center"/>
    </xf>
    <xf numFmtId="0" fontId="34" fillId="0" borderId="0" xfId="16" applyFont="1"/>
    <xf numFmtId="0" fontId="30" fillId="0" borderId="3" xfId="22" applyFont="1" applyBorder="1" applyAlignment="1">
      <alignment horizontal="center" vertical="center" wrapText="1"/>
    </xf>
    <xf numFmtId="0" fontId="30" fillId="0" borderId="2" xfId="22" applyFont="1" applyBorder="1" applyAlignment="1">
      <alignment horizontal="left" vertical="center" wrapText="1"/>
    </xf>
    <xf numFmtId="0" fontId="30" fillId="0" borderId="2" xfId="22" applyFont="1" applyBorder="1" applyAlignment="1">
      <alignment horizontal="center" vertical="center" wrapText="1"/>
    </xf>
    <xf numFmtId="2" fontId="30" fillId="0" borderId="2" xfId="22" applyNumberFormat="1" applyFont="1" applyBorder="1" applyAlignment="1">
      <alignment horizontal="center" vertical="center" wrapText="1"/>
    </xf>
    <xf numFmtId="171" fontId="30" fillId="0" borderId="37" xfId="22" applyNumberFormat="1" applyFont="1" applyBorder="1" applyAlignment="1">
      <alignment horizontal="center" vertical="center" wrapText="1"/>
    </xf>
    <xf numFmtId="0" fontId="30" fillId="0" borderId="3" xfId="24" applyFont="1" applyBorder="1" applyAlignment="1">
      <alignment horizontal="center" vertical="center" wrapText="1"/>
    </xf>
    <xf numFmtId="0" fontId="30" fillId="8" borderId="2" xfId="24" applyFont="1" applyFill="1" applyBorder="1" applyAlignment="1">
      <alignment horizontal="left" vertical="center" wrapText="1"/>
    </xf>
    <xf numFmtId="0" fontId="30" fillId="0" borderId="2" xfId="24" applyFont="1" applyBorder="1" applyAlignment="1">
      <alignment horizontal="center" vertical="center" wrapText="1"/>
    </xf>
    <xf numFmtId="2" fontId="30" fillId="0" borderId="2" xfId="24" applyNumberFormat="1" applyFont="1" applyBorder="1" applyAlignment="1">
      <alignment horizontal="center" vertical="center" wrapText="1"/>
    </xf>
    <xf numFmtId="171" fontId="30" fillId="0" borderId="2" xfId="24" applyNumberFormat="1" applyFont="1" applyBorder="1" applyAlignment="1">
      <alignment horizontal="center" vertical="center" wrapText="1"/>
    </xf>
    <xf numFmtId="171" fontId="30" fillId="0" borderId="37" xfId="24" applyNumberFormat="1" applyFont="1" applyBorder="1" applyAlignment="1">
      <alignment horizontal="center" vertical="center" wrapText="1"/>
    </xf>
    <xf numFmtId="0" fontId="50" fillId="0" borderId="0" xfId="24" applyFont="1" applyAlignment="1">
      <alignment horizontal="left" vertical="center" wrapText="1"/>
    </xf>
    <xf numFmtId="0" fontId="50" fillId="0" borderId="2" xfId="24" applyFont="1" applyBorder="1" applyAlignment="1">
      <alignment horizontal="left" vertical="center" wrapText="1"/>
    </xf>
    <xf numFmtId="0" fontId="30" fillId="0" borderId="2" xfId="24" applyFont="1" applyBorder="1" applyAlignment="1">
      <alignment horizontal="left" vertical="center" wrapText="1"/>
    </xf>
    <xf numFmtId="0" fontId="50" fillId="0" borderId="0" xfId="22" applyFont="1" applyAlignment="1">
      <alignment horizontal="left" vertical="center" wrapText="1"/>
    </xf>
    <xf numFmtId="49" fontId="30" fillId="0" borderId="3" xfId="24" applyNumberFormat="1" applyFont="1" applyBorder="1" applyAlignment="1">
      <alignment horizontal="center" vertical="center" wrapText="1"/>
    </xf>
    <xf numFmtId="0" fontId="30" fillId="0" borderId="39" xfId="24" applyFont="1" applyBorder="1" applyAlignment="1">
      <alignment horizontal="left" vertical="center" wrapText="1"/>
    </xf>
    <xf numFmtId="164" fontId="30" fillId="0" borderId="2" xfId="5" applyFont="1" applyBorder="1" applyAlignment="1">
      <alignment horizontal="center" vertical="center" wrapText="1"/>
    </xf>
    <xf numFmtId="49" fontId="30" fillId="0" borderId="13" xfId="24" applyNumberFormat="1" applyFont="1" applyBorder="1" applyAlignment="1">
      <alignment horizontal="center" vertical="center" wrapText="1"/>
    </xf>
    <xf numFmtId="0" fontId="79" fillId="0" borderId="0" xfId="0" applyFont="1" applyAlignment="1">
      <alignment horizontal="left" vertical="center" wrapText="1"/>
    </xf>
    <xf numFmtId="2" fontId="30" fillId="0" borderId="39" xfId="24" applyNumberFormat="1" applyFont="1" applyBorder="1" applyAlignment="1">
      <alignment horizontal="center" vertical="center" wrapText="1"/>
    </xf>
    <xf numFmtId="0" fontId="30" fillId="0" borderId="0" xfId="24" applyFont="1" applyAlignment="1">
      <alignment horizontal="left" vertical="center" wrapText="1"/>
    </xf>
    <xf numFmtId="0" fontId="30" fillId="0" borderId="3" xfId="6" applyFont="1" applyBorder="1" applyAlignment="1">
      <alignment horizontal="center" vertical="center" wrapText="1"/>
    </xf>
    <xf numFmtId="171" fontId="30" fillId="0" borderId="2" xfId="6" applyNumberFormat="1" applyFont="1" applyBorder="1" applyAlignment="1">
      <alignment horizontal="center" vertical="center" wrapText="1"/>
    </xf>
    <xf numFmtId="171" fontId="30" fillId="0" borderId="37" xfId="6" applyNumberFormat="1" applyFont="1" applyBorder="1" applyAlignment="1">
      <alignment horizontal="center" vertical="center" wrapText="1"/>
    </xf>
    <xf numFmtId="2" fontId="30" fillId="0" borderId="39" xfId="6" applyNumberFormat="1" applyFont="1" applyBorder="1" applyAlignment="1">
      <alignment horizontal="center" vertical="center" wrapText="1"/>
    </xf>
    <xf numFmtId="0" fontId="30" fillId="0" borderId="0" xfId="6" applyFont="1" applyAlignment="1">
      <alignment horizontal="left" vertical="center" wrapText="1"/>
    </xf>
    <xf numFmtId="0" fontId="30" fillId="0" borderId="39" xfId="6" applyFont="1" applyBorder="1" applyAlignment="1">
      <alignment horizontal="left" vertical="center" wrapText="1"/>
    </xf>
    <xf numFmtId="172" fontId="30" fillId="0" borderId="3" xfId="6" applyNumberFormat="1" applyFont="1" applyBorder="1" applyAlignment="1">
      <alignment horizontal="center" vertical="center" wrapText="1"/>
    </xf>
    <xf numFmtId="0" fontId="37" fillId="0" borderId="13" xfId="0" applyFont="1" applyBorder="1" applyAlignment="1">
      <alignment horizontal="left" vertical="top"/>
    </xf>
    <xf numFmtId="0" fontId="51" fillId="0" borderId="0" xfId="0" applyFont="1" applyAlignment="1">
      <alignment horizontal="left" vertical="top" wrapText="1"/>
    </xf>
    <xf numFmtId="0" fontId="37" fillId="0" borderId="0" xfId="0" applyFont="1" applyAlignment="1">
      <alignment horizontal="left" vertical="top"/>
    </xf>
    <xf numFmtId="2" fontId="52" fillId="0" borderId="0" xfId="0" applyNumberFormat="1" applyFont="1" applyAlignment="1">
      <alignment horizontal="center" vertical="center"/>
    </xf>
    <xf numFmtId="0" fontId="52" fillId="0" borderId="0" xfId="0" applyFont="1" applyAlignment="1">
      <alignment horizontal="center" vertical="center"/>
    </xf>
    <xf numFmtId="0" fontId="52" fillId="0" borderId="4" xfId="0" applyFont="1" applyBorder="1" applyAlignment="1">
      <alignment horizontal="center" vertical="center"/>
    </xf>
    <xf numFmtId="170" fontId="29" fillId="7" borderId="38" xfId="18" applyNumberFormat="1" applyFont="1" applyFill="1" applyBorder="1" applyAlignment="1">
      <alignment horizontal="center" vertical="center"/>
    </xf>
    <xf numFmtId="0" fontId="34" fillId="4" borderId="20" xfId="18" applyFont="1" applyFill="1" applyBorder="1" applyAlignment="1">
      <alignment horizontal="right" vertical="center"/>
    </xf>
    <xf numFmtId="0" fontId="34" fillId="4" borderId="21" xfId="18" applyFont="1" applyFill="1" applyBorder="1" applyAlignment="1">
      <alignment horizontal="right" vertical="center" wrapText="1"/>
    </xf>
    <xf numFmtId="0" fontId="34" fillId="4" borderId="21" xfId="18" applyFont="1" applyFill="1" applyBorder="1" applyAlignment="1">
      <alignment horizontal="right" vertical="center"/>
    </xf>
    <xf numFmtId="2" fontId="30" fillId="4" borderId="21" xfId="18" applyNumberFormat="1" applyFont="1" applyFill="1" applyBorder="1" applyAlignment="1">
      <alignment horizontal="center" vertical="center"/>
    </xf>
    <xf numFmtId="0" fontId="30" fillId="4" borderId="21" xfId="18" applyFont="1" applyFill="1" applyBorder="1" applyAlignment="1">
      <alignment horizontal="center" vertical="center"/>
    </xf>
    <xf numFmtId="170" fontId="30" fillId="4" borderId="30" xfId="18" applyNumberFormat="1" applyFont="1" applyFill="1" applyBorder="1" applyAlignment="1">
      <alignment horizontal="center" vertical="center"/>
    </xf>
    <xf numFmtId="0" fontId="6" fillId="0" borderId="40" xfId="0" applyFont="1" applyBorder="1" applyAlignment="1">
      <alignment horizontal="center"/>
    </xf>
    <xf numFmtId="0" fontId="24" fillId="0" borderId="36" xfId="0" applyFont="1" applyBorder="1"/>
    <xf numFmtId="0" fontId="8" fillId="0" borderId="36" xfId="0" applyFont="1" applyBorder="1"/>
    <xf numFmtId="0" fontId="7" fillId="0" borderId="41" xfId="0" applyFont="1" applyBorder="1" applyAlignment="1">
      <alignment horizontal="center"/>
    </xf>
    <xf numFmtId="167" fontId="5" fillId="0" borderId="41" xfId="0" applyNumberFormat="1" applyFont="1" applyBorder="1" applyAlignment="1">
      <alignment horizontal="center"/>
    </xf>
    <xf numFmtId="0" fontId="7" fillId="0" borderId="36" xfId="0" applyFont="1" applyBorder="1"/>
    <xf numFmtId="4" fontId="5" fillId="0" borderId="41" xfId="0" applyNumberFormat="1" applyFont="1" applyBorder="1" applyAlignment="1">
      <alignment horizontal="center"/>
    </xf>
    <xf numFmtId="0" fontId="23" fillId="0" borderId="36" xfId="0" applyFont="1" applyBorder="1"/>
    <xf numFmtId="0" fontId="7" fillId="0" borderId="42" xfId="0" applyFont="1" applyBorder="1"/>
    <xf numFmtId="0" fontId="7" fillId="0" borderId="43" xfId="0" applyFont="1" applyBorder="1"/>
    <xf numFmtId="0" fontId="97" fillId="3" borderId="20" xfId="0" applyFont="1" applyFill="1" applyBorder="1" applyAlignment="1">
      <alignment horizontal="center" vertical="center" wrapText="1"/>
    </xf>
    <xf numFmtId="4" fontId="97" fillId="3" borderId="12" xfId="0" applyNumberFormat="1" applyFont="1" applyFill="1" applyBorder="1" applyAlignment="1">
      <alignment horizontal="center" vertical="center" wrapText="1"/>
    </xf>
    <xf numFmtId="4" fontId="97" fillId="3" borderId="21" xfId="0" applyNumberFormat="1" applyFont="1" applyFill="1" applyBorder="1" applyAlignment="1">
      <alignment horizontal="center" vertical="center" wrapText="1"/>
    </xf>
    <xf numFmtId="0" fontId="72" fillId="3" borderId="12" xfId="0" applyFont="1" applyFill="1" applyBorder="1" applyAlignment="1">
      <alignment horizontal="center" vertical="center" wrapText="1"/>
    </xf>
    <xf numFmtId="4" fontId="97" fillId="3" borderId="30" xfId="0" applyNumberFormat="1" applyFont="1" applyFill="1" applyBorder="1" applyAlignment="1">
      <alignment horizontal="center" vertical="center" wrapText="1"/>
    </xf>
    <xf numFmtId="0" fontId="42" fillId="2" borderId="44" xfId="0" applyFont="1" applyFill="1" applyBorder="1" applyAlignment="1">
      <alignment horizontal="center" vertical="center" wrapText="1"/>
    </xf>
    <xf numFmtId="0" fontId="32" fillId="2" borderId="29" xfId="0" applyFont="1" applyFill="1" applyBorder="1"/>
    <xf numFmtId="0" fontId="42" fillId="2" borderId="29" xfId="0" applyFont="1" applyFill="1" applyBorder="1" applyAlignment="1">
      <alignment horizontal="center" vertical="center" wrapText="1"/>
    </xf>
    <xf numFmtId="0" fontId="32" fillId="2" borderId="45" xfId="0" applyFont="1" applyFill="1" applyBorder="1"/>
    <xf numFmtId="0" fontId="42" fillId="2" borderId="36" xfId="0" applyFont="1" applyFill="1" applyBorder="1" applyAlignment="1">
      <alignment horizontal="center" vertical="center" wrapText="1"/>
    </xf>
    <xf numFmtId="0" fontId="32" fillId="2" borderId="1" xfId="0" applyFont="1" applyFill="1" applyBorder="1"/>
    <xf numFmtId="0" fontId="34" fillId="0" borderId="0" xfId="0" applyFont="1"/>
    <xf numFmtId="0" fontId="42" fillId="2" borderId="1" xfId="0" applyFont="1" applyFill="1" applyBorder="1" applyAlignment="1">
      <alignment horizontal="center" vertical="center" wrapText="1"/>
    </xf>
    <xf numFmtId="4" fontId="18" fillId="9" borderId="41" xfId="0" applyNumberFormat="1" applyFont="1" applyFill="1" applyBorder="1" applyAlignment="1">
      <alignment horizontal="center" vertical="center" wrapText="1"/>
    </xf>
    <xf numFmtId="0" fontId="32" fillId="2" borderId="41" xfId="0" applyFont="1" applyFill="1" applyBorder="1"/>
    <xf numFmtId="4" fontId="42" fillId="2" borderId="1" xfId="0" applyNumberFormat="1" applyFont="1" applyFill="1" applyBorder="1" applyAlignment="1">
      <alignment horizontal="center"/>
    </xf>
    <xf numFmtId="0" fontId="32" fillId="0" borderId="36" xfId="0" applyFont="1" applyBorder="1" applyAlignment="1">
      <alignment horizontal="center"/>
    </xf>
    <xf numFmtId="0" fontId="19" fillId="2" borderId="1" xfId="0" applyFont="1" applyFill="1" applyBorder="1" applyAlignment="1">
      <alignment vertical="center"/>
    </xf>
    <xf numFmtId="4" fontId="40" fillId="2" borderId="1" xfId="0" applyNumberFormat="1" applyFont="1" applyFill="1" applyBorder="1" applyAlignment="1">
      <alignment horizontal="center" vertical="center" wrapText="1"/>
    </xf>
    <xf numFmtId="4" fontId="40" fillId="2" borderId="41" xfId="0" applyNumberFormat="1" applyFont="1" applyFill="1" applyBorder="1" applyAlignment="1">
      <alignment horizontal="center" vertical="center" wrapText="1"/>
    </xf>
    <xf numFmtId="0" fontId="42" fillId="2" borderId="36" xfId="0" applyFont="1" applyFill="1" applyBorder="1" applyAlignment="1">
      <alignment horizontal="center" vertical="center"/>
    </xf>
    <xf numFmtId="0" fontId="18" fillId="2" borderId="1" xfId="0" applyFont="1" applyFill="1" applyBorder="1"/>
    <xf numFmtId="3" fontId="42" fillId="2" borderId="1" xfId="0" applyNumberFormat="1" applyFont="1" applyFill="1" applyBorder="1" applyAlignment="1">
      <alignment horizontal="center" vertical="center" wrapText="1"/>
    </xf>
    <xf numFmtId="4" fontId="42" fillId="2" borderId="1" xfId="0" applyNumberFormat="1" applyFont="1" applyFill="1" applyBorder="1" applyAlignment="1">
      <alignment horizontal="center" vertical="center" wrapText="1"/>
    </xf>
    <xf numFmtId="4" fontId="42" fillId="2" borderId="41" xfId="0" applyNumberFormat="1" applyFont="1" applyFill="1" applyBorder="1" applyAlignment="1">
      <alignment horizontal="center" vertical="center" wrapText="1"/>
    </xf>
    <xf numFmtId="0" fontId="40" fillId="4" borderId="36" xfId="0" applyFont="1" applyFill="1" applyBorder="1" applyAlignment="1">
      <alignment horizontal="center" vertical="center"/>
    </xf>
    <xf numFmtId="0" fontId="38" fillId="4" borderId="1" xfId="0" applyFont="1" applyFill="1" applyBorder="1" applyAlignment="1">
      <alignment horizontal="left"/>
    </xf>
    <xf numFmtId="0" fontId="34" fillId="4" borderId="1" xfId="0" applyFont="1" applyFill="1" applyBorder="1" applyAlignment="1">
      <alignment horizontal="center" wrapText="1"/>
    </xf>
    <xf numFmtId="2" fontId="34" fillId="4" borderId="1" xfId="3" applyNumberFormat="1" applyFont="1" applyFill="1" applyBorder="1" applyAlignment="1">
      <alignment horizontal="center" wrapText="1"/>
    </xf>
    <xf numFmtId="2" fontId="34" fillId="0" borderId="1" xfId="5" applyNumberFormat="1" applyFont="1" applyBorder="1" applyAlignment="1">
      <alignment horizontal="center"/>
    </xf>
    <xf numFmtId="2" fontId="34" fillId="4" borderId="1" xfId="3" applyNumberFormat="1" applyFont="1" applyFill="1" applyBorder="1" applyAlignment="1">
      <alignment horizontal="center"/>
    </xf>
    <xf numFmtId="2" fontId="34" fillId="4" borderId="1" xfId="9" applyNumberFormat="1" applyFont="1" applyFill="1" applyBorder="1" applyAlignment="1">
      <alignment horizontal="center"/>
    </xf>
    <xf numFmtId="0" fontId="34" fillId="4" borderId="41" xfId="0" applyFont="1" applyFill="1" applyBorder="1" applyAlignment="1">
      <alignment horizontal="center" wrapText="1"/>
    </xf>
    <xf numFmtId="0" fontId="34" fillId="4" borderId="1" xfId="0" applyFont="1" applyFill="1" applyBorder="1" applyAlignment="1">
      <alignment wrapText="1"/>
    </xf>
    <xf numFmtId="2" fontId="49" fillId="4" borderId="41" xfId="9" applyNumberFormat="1" applyFont="1" applyFill="1" applyBorder="1" applyAlignment="1">
      <alignment horizontal="center"/>
    </xf>
    <xf numFmtId="0" fontId="38" fillId="4" borderId="1" xfId="0" applyFont="1" applyFill="1" applyBorder="1"/>
    <xf numFmtId="0" fontId="38" fillId="4" borderId="1" xfId="0" applyFont="1" applyFill="1" applyBorder="1" applyAlignment="1">
      <alignment wrapText="1"/>
    </xf>
    <xf numFmtId="0" fontId="18" fillId="2" borderId="1" xfId="0" applyFont="1" applyFill="1" applyBorder="1" applyAlignment="1">
      <alignment wrapText="1"/>
    </xf>
    <xf numFmtId="0" fontId="40" fillId="4" borderId="1" xfId="0" applyFont="1" applyFill="1" applyBorder="1" applyAlignment="1">
      <alignment wrapText="1"/>
    </xf>
    <xf numFmtId="0" fontId="42" fillId="0" borderId="0" xfId="0" applyFont="1"/>
    <xf numFmtId="0" fontId="42" fillId="2" borderId="1" xfId="0" applyFont="1" applyFill="1" applyBorder="1" applyAlignment="1">
      <alignment wrapText="1"/>
    </xf>
    <xf numFmtId="0" fontId="42" fillId="0" borderId="0" xfId="0" applyFont="1" applyAlignment="1">
      <alignment horizontal="center"/>
    </xf>
    <xf numFmtId="0" fontId="18" fillId="0" borderId="0" xfId="0" applyFont="1" applyAlignment="1">
      <alignment horizontal="center"/>
    </xf>
    <xf numFmtId="1" fontId="42" fillId="0" borderId="0" xfId="0" applyNumberFormat="1" applyFont="1" applyAlignment="1">
      <alignment horizontal="center"/>
    </xf>
    <xf numFmtId="0" fontId="31" fillId="4" borderId="1" xfId="0" applyFont="1" applyFill="1" applyBorder="1" applyAlignment="1">
      <alignment horizontal="center" wrapText="1"/>
    </xf>
    <xf numFmtId="0" fontId="32" fillId="2" borderId="1" xfId="0" applyFont="1" applyFill="1" applyBorder="1" applyAlignment="1">
      <alignment horizontal="center" vertical="center" wrapText="1"/>
    </xf>
    <xf numFmtId="0" fontId="31" fillId="4" borderId="1" xfId="11" applyFont="1" applyFill="1" applyBorder="1" applyAlignment="1">
      <alignment horizontal="center"/>
    </xf>
    <xf numFmtId="0" fontId="32" fillId="2" borderId="1" xfId="0" applyFont="1" applyFill="1" applyBorder="1" applyAlignment="1">
      <alignment horizontal="center" wrapText="1"/>
    </xf>
    <xf numFmtId="0" fontId="26" fillId="2" borderId="1" xfId="0" applyFont="1" applyFill="1" applyBorder="1" applyAlignment="1">
      <alignment horizontal="center"/>
    </xf>
    <xf numFmtId="0" fontId="72" fillId="3" borderId="21" xfId="0" applyFont="1" applyFill="1" applyBorder="1" applyAlignment="1">
      <alignment horizontal="center" vertical="center" wrapText="1"/>
    </xf>
    <xf numFmtId="0" fontId="42" fillId="0" borderId="0" xfId="0" applyFont="1" applyAlignment="1">
      <alignment horizontal="center" vertical="center" wrapText="1"/>
    </xf>
    <xf numFmtId="0" fontId="42" fillId="0" borderId="0" xfId="0" applyFont="1" applyAlignment="1">
      <alignment horizontal="left" vertical="center"/>
    </xf>
    <xf numFmtId="0" fontId="50" fillId="0" borderId="6" xfId="24" applyFont="1" applyBorder="1" applyAlignment="1">
      <alignment horizontal="left" vertical="center" wrapText="1"/>
    </xf>
    <xf numFmtId="2" fontId="30" fillId="0" borderId="37" xfId="6" applyNumberFormat="1" applyFont="1" applyBorder="1" applyAlignment="1">
      <alignment horizontal="center" vertical="center" wrapText="1"/>
    </xf>
    <xf numFmtId="2" fontId="30" fillId="0" borderId="37" xfId="22" applyNumberFormat="1" applyFont="1" applyBorder="1" applyAlignment="1">
      <alignment horizontal="center" vertical="center" wrapText="1"/>
    </xf>
    <xf numFmtId="2" fontId="30" fillId="0" borderId="37" xfId="24" applyNumberFormat="1" applyFont="1" applyBorder="1" applyAlignment="1">
      <alignment horizontal="center" vertical="center" wrapText="1"/>
    </xf>
    <xf numFmtId="2" fontId="52" fillId="0" borderId="4" xfId="0" applyNumberFormat="1" applyFont="1" applyBorder="1" applyAlignment="1">
      <alignment horizontal="center" vertical="center"/>
    </xf>
    <xf numFmtId="49" fontId="30" fillId="0" borderId="46" xfId="6" applyNumberFormat="1" applyFont="1" applyBorder="1" applyAlignment="1">
      <alignment horizontal="center" vertical="center" wrapText="1"/>
    </xf>
    <xf numFmtId="0" fontId="30" fillId="0" borderId="9" xfId="6" applyFont="1" applyBorder="1" applyAlignment="1">
      <alignment horizontal="left" vertical="center" wrapText="1"/>
    </xf>
    <xf numFmtId="0" fontId="30" fillId="0" borderId="9" xfId="6" applyFont="1" applyBorder="1" applyAlignment="1">
      <alignment horizontal="center" vertical="center" wrapText="1"/>
    </xf>
    <xf numFmtId="2" fontId="30" fillId="0" borderId="47" xfId="6" applyNumberFormat="1" applyFont="1" applyBorder="1" applyAlignment="1">
      <alignment horizontal="center" vertical="center" wrapText="1"/>
    </xf>
    <xf numFmtId="2" fontId="31" fillId="4" borderId="1" xfId="3" applyNumberFormat="1" applyFont="1" applyFill="1" applyBorder="1" applyAlignment="1">
      <alignment horizontal="center" wrapText="1"/>
    </xf>
    <xf numFmtId="0" fontId="34" fillId="10" borderId="1" xfId="0" applyFont="1" applyFill="1" applyBorder="1" applyAlignment="1">
      <alignment horizontal="center" wrapText="1"/>
    </xf>
    <xf numFmtId="2" fontId="31" fillId="10" borderId="1" xfId="3" applyNumberFormat="1" applyFont="1" applyFill="1" applyBorder="1" applyAlignment="1">
      <alignment horizontal="left" wrapText="1"/>
    </xf>
    <xf numFmtId="2" fontId="34" fillId="10" borderId="1" xfId="3" applyNumberFormat="1" applyFont="1" applyFill="1" applyBorder="1" applyAlignment="1">
      <alignment horizontal="center" wrapText="1"/>
    </xf>
    <xf numFmtId="2" fontId="34" fillId="4" borderId="1" xfId="3" applyNumberFormat="1" applyFont="1" applyFill="1" applyBorder="1" applyAlignment="1">
      <alignment horizontal="left" wrapText="1"/>
    </xf>
    <xf numFmtId="0" fontId="42" fillId="10" borderId="36" xfId="0" applyFont="1" applyFill="1" applyBorder="1" applyAlignment="1">
      <alignment horizontal="center" vertical="center"/>
    </xf>
    <xf numFmtId="0" fontId="18" fillId="10" borderId="1" xfId="0" applyFont="1" applyFill="1" applyBorder="1"/>
    <xf numFmtId="0" fontId="32" fillId="10" borderId="1" xfId="0" applyFont="1" applyFill="1" applyBorder="1" applyAlignment="1">
      <alignment horizontal="center" vertical="center" wrapText="1"/>
    </xf>
    <xf numFmtId="0" fontId="42" fillId="10" borderId="1" xfId="0" applyFont="1" applyFill="1" applyBorder="1" applyAlignment="1">
      <alignment horizontal="center" vertical="center" wrapText="1"/>
    </xf>
    <xf numFmtId="3" fontId="42" fillId="10" borderId="1" xfId="0" applyNumberFormat="1" applyFont="1" applyFill="1" applyBorder="1" applyAlignment="1">
      <alignment horizontal="center" vertical="center" wrapText="1"/>
    </xf>
    <xf numFmtId="4" fontId="42" fillId="10" borderId="1" xfId="0" applyNumberFormat="1" applyFont="1" applyFill="1" applyBorder="1" applyAlignment="1">
      <alignment horizontal="center" vertical="center" wrapText="1"/>
    </xf>
    <xf numFmtId="4" fontId="42" fillId="10" borderId="41" xfId="0" applyNumberFormat="1" applyFont="1" applyFill="1" applyBorder="1" applyAlignment="1">
      <alignment horizontal="center" vertical="center" wrapText="1"/>
    </xf>
    <xf numFmtId="0" fontId="38" fillId="4" borderId="0" xfId="0" applyFont="1" applyFill="1" applyAlignment="1">
      <alignment wrapText="1"/>
    </xf>
    <xf numFmtId="0" fontId="40" fillId="4" borderId="1" xfId="0" applyFont="1" applyFill="1" applyBorder="1"/>
    <xf numFmtId="0" fontId="42" fillId="2" borderId="1" xfId="0" applyFont="1" applyFill="1" applyBorder="1" applyAlignment="1">
      <alignment horizontal="left" wrapText="1"/>
    </xf>
    <xf numFmtId="0" fontId="26" fillId="2" borderId="29" xfId="0" applyFont="1" applyFill="1" applyBorder="1" applyAlignment="1">
      <alignment horizontal="left" vertical="top" wrapText="1"/>
    </xf>
    <xf numFmtId="0" fontId="26" fillId="2" borderId="1" xfId="0" applyFont="1" applyFill="1" applyBorder="1"/>
    <xf numFmtId="0" fontId="54" fillId="2" borderId="1" xfId="0" applyFont="1" applyFill="1" applyBorder="1" applyAlignment="1">
      <alignment vertical="center"/>
    </xf>
    <xf numFmtId="0" fontId="42" fillId="2" borderId="1" xfId="0" applyFont="1" applyFill="1" applyBorder="1"/>
    <xf numFmtId="0" fontId="34" fillId="4" borderId="1" xfId="0" applyFont="1" applyFill="1" applyBorder="1" applyAlignment="1">
      <alignment horizontal="right" wrapText="1"/>
    </xf>
    <xf numFmtId="0" fontId="38" fillId="4" borderId="36" xfId="0" applyFont="1" applyFill="1" applyBorder="1" applyAlignment="1">
      <alignment horizontal="center" vertical="center"/>
    </xf>
    <xf numFmtId="2" fontId="31" fillId="0" borderId="1" xfId="5" applyNumberFormat="1" applyFont="1" applyBorder="1" applyAlignment="1">
      <alignment horizontal="center"/>
    </xf>
    <xf numFmtId="2" fontId="31" fillId="4" borderId="1" xfId="3" applyNumberFormat="1" applyFont="1" applyFill="1" applyBorder="1" applyAlignment="1">
      <alignment horizontal="center"/>
    </xf>
    <xf numFmtId="2" fontId="31" fillId="4" borderId="1" xfId="9" applyNumberFormat="1" applyFont="1" applyFill="1" applyBorder="1" applyAlignment="1">
      <alignment horizontal="center"/>
    </xf>
    <xf numFmtId="0" fontId="98" fillId="0" borderId="0" xfId="0" applyFont="1"/>
    <xf numFmtId="0" fontId="53" fillId="2" borderId="1" xfId="24" applyFont="1" applyFill="1" applyBorder="1" applyAlignment="1">
      <alignment horizontal="center"/>
    </xf>
    <xf numFmtId="0" fontId="22" fillId="2" borderId="1" xfId="0" applyFont="1" applyFill="1" applyBorder="1" applyAlignment="1">
      <alignment horizontal="center" vertical="center" wrapText="1"/>
    </xf>
    <xf numFmtId="0" fontId="29" fillId="4" borderId="1" xfId="0" applyFont="1" applyFill="1" applyBorder="1" applyAlignment="1">
      <alignment horizontal="center" wrapText="1"/>
    </xf>
    <xf numFmtId="0" fontId="34" fillId="4" borderId="1" xfId="0" applyFont="1" applyFill="1" applyBorder="1" applyAlignment="1">
      <alignment horizontal="left" wrapText="1"/>
    </xf>
    <xf numFmtId="0" fontId="48" fillId="2" borderId="1" xfId="0" applyFont="1" applyFill="1" applyBorder="1" applyAlignment="1">
      <alignment horizontal="center" vertical="center" wrapText="1"/>
    </xf>
    <xf numFmtId="0" fontId="30" fillId="4" borderId="1" xfId="0" applyFont="1" applyFill="1" applyBorder="1" applyAlignment="1">
      <alignment horizontal="right" wrapText="1"/>
    </xf>
    <xf numFmtId="0" fontId="30" fillId="4" borderId="1" xfId="0" applyFont="1" applyFill="1" applyBorder="1" applyAlignment="1">
      <alignment horizontal="left" wrapText="1"/>
    </xf>
    <xf numFmtId="0" fontId="34" fillId="10" borderId="36" xfId="0" applyFont="1" applyFill="1" applyBorder="1" applyAlignment="1">
      <alignment horizontal="center" wrapText="1"/>
    </xf>
    <xf numFmtId="2" fontId="34" fillId="10" borderId="41" xfId="3" applyNumberFormat="1" applyFont="1" applyFill="1" applyBorder="1" applyAlignment="1">
      <alignment horizontal="center" wrapText="1"/>
    </xf>
    <xf numFmtId="0" fontId="34" fillId="4" borderId="36" xfId="0" applyFont="1" applyFill="1" applyBorder="1" applyAlignment="1">
      <alignment horizontal="center" wrapText="1"/>
    </xf>
    <xf numFmtId="2" fontId="34" fillId="4" borderId="41" xfId="3" applyNumberFormat="1" applyFont="1" applyFill="1" applyBorder="1" applyAlignment="1">
      <alignment horizontal="center" wrapText="1"/>
    </xf>
    <xf numFmtId="0" fontId="38" fillId="4" borderId="36" xfId="0" applyFont="1" applyFill="1" applyBorder="1"/>
    <xf numFmtId="0" fontId="40" fillId="4" borderId="36" xfId="0" applyFont="1" applyFill="1" applyBorder="1" applyAlignment="1">
      <alignment horizontal="center"/>
    </xf>
    <xf numFmtId="0" fontId="99" fillId="0" borderId="0" xfId="0" applyFont="1"/>
    <xf numFmtId="0" fontId="34" fillId="4" borderId="36" xfId="0" applyFont="1" applyFill="1" applyBorder="1" applyAlignment="1">
      <alignment horizontal="left" wrapText="1"/>
    </xf>
    <xf numFmtId="0" fontId="30" fillId="4" borderId="43" xfId="0" applyFont="1" applyFill="1" applyBorder="1" applyAlignment="1">
      <alignment horizontal="left" wrapText="1"/>
    </xf>
    <xf numFmtId="0" fontId="34" fillId="0" borderId="48" xfId="0" applyFont="1" applyBorder="1"/>
    <xf numFmtId="0" fontId="48" fillId="2" borderId="43" xfId="0" applyFont="1" applyFill="1" applyBorder="1" applyAlignment="1">
      <alignment horizontal="center" vertical="center" wrapText="1"/>
    </xf>
    <xf numFmtId="0" fontId="34" fillId="4" borderId="43" xfId="0" applyFont="1" applyFill="1" applyBorder="1" applyAlignment="1">
      <alignment horizontal="center" wrapText="1"/>
    </xf>
    <xf numFmtId="2" fontId="34" fillId="4" borderId="43" xfId="3" applyNumberFormat="1" applyFont="1" applyFill="1" applyBorder="1" applyAlignment="1">
      <alignment horizontal="center" wrapText="1"/>
    </xf>
    <xf numFmtId="2" fontId="34" fillId="0" borderId="43" xfId="5" applyNumberFormat="1" applyFont="1" applyBorder="1" applyAlignment="1">
      <alignment horizontal="center"/>
    </xf>
    <xf numFmtId="2" fontId="34" fillId="4" borderId="43" xfId="3" applyNumberFormat="1" applyFont="1" applyFill="1" applyBorder="1" applyAlignment="1">
      <alignment horizontal="center"/>
    </xf>
    <xf numFmtId="2" fontId="34" fillId="4" borderId="43" xfId="9" applyNumberFormat="1" applyFont="1" applyFill="1" applyBorder="1" applyAlignment="1">
      <alignment horizontal="center"/>
    </xf>
    <xf numFmtId="4" fontId="18" fillId="9" borderId="49" xfId="0" applyNumberFormat="1" applyFont="1" applyFill="1" applyBorder="1" applyAlignment="1">
      <alignment horizontal="center" vertical="center" wrapText="1"/>
    </xf>
    <xf numFmtId="0" fontId="7" fillId="0" borderId="50" xfId="0" applyFont="1" applyBorder="1"/>
    <xf numFmtId="4" fontId="5" fillId="0" borderId="51" xfId="0" applyNumberFormat="1" applyFont="1" applyBorder="1" applyAlignment="1">
      <alignment horizontal="center"/>
    </xf>
    <xf numFmtId="167" fontId="6" fillId="11" borderId="12" xfId="0" applyNumberFormat="1" applyFont="1" applyFill="1" applyBorder="1" applyAlignment="1">
      <alignment horizontal="center"/>
    </xf>
    <xf numFmtId="0" fontId="2" fillId="0" borderId="0" xfId="0" applyFont="1" applyAlignment="1">
      <alignment horizontal="left"/>
    </xf>
    <xf numFmtId="167" fontId="5" fillId="0" borderId="0" xfId="0" applyNumberFormat="1" applyFont="1" applyAlignment="1">
      <alignment horizontal="left"/>
    </xf>
    <xf numFmtId="0" fontId="17" fillId="2" borderId="0" xfId="0" applyFont="1" applyFill="1" applyAlignment="1">
      <alignment horizontal="left" vertical="center" wrapText="1"/>
    </xf>
    <xf numFmtId="0" fontId="18" fillId="0" borderId="0" xfId="0" applyFont="1" applyAlignment="1">
      <alignment horizontal="left"/>
    </xf>
    <xf numFmtId="0" fontId="40" fillId="7" borderId="12" xfId="18" applyFont="1" applyFill="1" applyBorder="1" applyAlignment="1">
      <alignment horizontal="center" vertical="center"/>
    </xf>
    <xf numFmtId="49" fontId="49" fillId="7" borderId="21" xfId="18" applyNumberFormat="1" applyFont="1" applyFill="1" applyBorder="1" applyAlignment="1">
      <alignment horizontal="center" vertical="center" wrapText="1"/>
    </xf>
    <xf numFmtId="164" fontId="30" fillId="7" borderId="12" xfId="18" applyNumberFormat="1" applyFont="1" applyFill="1" applyBorder="1" applyAlignment="1">
      <alignment horizontal="center" vertical="center"/>
    </xf>
    <xf numFmtId="2" fontId="40" fillId="7" borderId="12" xfId="18" applyNumberFormat="1" applyFont="1" applyFill="1" applyBorder="1" applyAlignment="1">
      <alignment horizontal="center" vertical="center"/>
    </xf>
    <xf numFmtId="164" fontId="40" fillId="7" borderId="12" xfId="18" applyNumberFormat="1" applyFont="1" applyFill="1" applyBorder="1" applyAlignment="1">
      <alignment horizontal="center" vertical="center"/>
    </xf>
    <xf numFmtId="2" fontId="50" fillId="0" borderId="37" xfId="6" applyNumberFormat="1" applyFont="1" applyBorder="1" applyAlignment="1">
      <alignment horizontal="center" vertical="center" wrapText="1"/>
    </xf>
    <xf numFmtId="1" fontId="29" fillId="0" borderId="2" xfId="6" applyNumberFormat="1" applyFont="1" applyBorder="1" applyAlignment="1">
      <alignment horizontal="center" vertical="center" wrapText="1"/>
    </xf>
    <xf numFmtId="2" fontId="29" fillId="0" borderId="2" xfId="6" applyNumberFormat="1" applyFont="1" applyBorder="1" applyAlignment="1">
      <alignment horizontal="center" vertical="center" wrapText="1"/>
    </xf>
    <xf numFmtId="2" fontId="29" fillId="0" borderId="37" xfId="6" applyNumberFormat="1" applyFont="1" applyBorder="1" applyAlignment="1">
      <alignment horizontal="center" vertical="center" wrapText="1"/>
    </xf>
    <xf numFmtId="0" fontId="29" fillId="0" borderId="2" xfId="6" applyFont="1" applyBorder="1" applyAlignment="1">
      <alignment horizontal="center" vertical="center" wrapText="1"/>
    </xf>
    <xf numFmtId="0" fontId="34" fillId="0" borderId="0" xfId="18" applyFont="1"/>
    <xf numFmtId="0" fontId="29" fillId="0" borderId="2" xfId="22" applyFont="1" applyBorder="1" applyAlignment="1">
      <alignment horizontal="center" vertical="center" wrapText="1"/>
    </xf>
    <xf numFmtId="2" fontId="29" fillId="0" borderId="2" xfId="22" applyNumberFormat="1" applyFont="1" applyBorder="1" applyAlignment="1">
      <alignment horizontal="center" vertical="center" wrapText="1"/>
    </xf>
    <xf numFmtId="171" fontId="29" fillId="0" borderId="37" xfId="22" applyNumberFormat="1" applyFont="1" applyBorder="1" applyAlignment="1">
      <alignment horizontal="center" vertical="center" wrapText="1"/>
    </xf>
    <xf numFmtId="2" fontId="29" fillId="0" borderId="2" xfId="24" applyNumberFormat="1" applyFont="1" applyBorder="1" applyAlignment="1">
      <alignment horizontal="center" vertical="center" wrapText="1"/>
    </xf>
    <xf numFmtId="171" fontId="29" fillId="0" borderId="2" xfId="24" applyNumberFormat="1" applyFont="1" applyBorder="1" applyAlignment="1">
      <alignment horizontal="center" vertical="center" wrapText="1"/>
    </xf>
    <xf numFmtId="171" fontId="29" fillId="0" borderId="37" xfId="24" applyNumberFormat="1" applyFont="1" applyBorder="1" applyAlignment="1">
      <alignment horizontal="center" vertical="center" wrapText="1"/>
    </xf>
    <xf numFmtId="0" fontId="29" fillId="0" borderId="2" xfId="24" applyFont="1" applyBorder="1" applyAlignment="1">
      <alignment horizontal="center" vertical="center" wrapText="1"/>
    </xf>
    <xf numFmtId="2" fontId="29" fillId="0" borderId="29" xfId="24" applyNumberFormat="1" applyFont="1" applyBorder="1" applyAlignment="1">
      <alignment horizontal="center" vertical="center" wrapText="1"/>
    </xf>
    <xf numFmtId="164" fontId="29" fillId="0" borderId="2" xfId="5" applyFont="1" applyBorder="1" applyAlignment="1">
      <alignment horizontal="center" vertical="center" wrapText="1"/>
    </xf>
    <xf numFmtId="2" fontId="29" fillId="0" borderId="39" xfId="24" applyNumberFormat="1" applyFont="1" applyBorder="1" applyAlignment="1">
      <alignment horizontal="center" vertical="center" wrapText="1"/>
    </xf>
    <xf numFmtId="2" fontId="29" fillId="0" borderId="39" xfId="6" applyNumberFormat="1" applyFont="1" applyBorder="1" applyAlignment="1">
      <alignment horizontal="center" vertical="center" wrapText="1"/>
    </xf>
    <xf numFmtId="0" fontId="29" fillId="0" borderId="2" xfId="6" applyFont="1" applyBorder="1" applyAlignment="1">
      <alignment horizontal="left" vertical="center" wrapText="1"/>
    </xf>
    <xf numFmtId="171" fontId="29" fillId="0" borderId="37" xfId="6" applyNumberFormat="1" applyFont="1" applyBorder="1" applyAlignment="1">
      <alignment horizontal="center" vertical="center" wrapText="1"/>
    </xf>
    <xf numFmtId="0" fontId="29" fillId="0" borderId="39" xfId="6" applyFont="1" applyBorder="1" applyAlignment="1">
      <alignment horizontal="left" vertical="center" wrapText="1"/>
    </xf>
    <xf numFmtId="171" fontId="29" fillId="0" borderId="2" xfId="6" applyNumberFormat="1" applyFont="1" applyBorder="1" applyAlignment="1">
      <alignment horizontal="center" vertical="center" wrapText="1"/>
    </xf>
    <xf numFmtId="0" fontId="13" fillId="2" borderId="1" xfId="0" applyFont="1" applyFill="1" applyBorder="1" applyAlignment="1">
      <alignment horizontal="center" vertical="center" wrapText="1"/>
    </xf>
    <xf numFmtId="0" fontId="24" fillId="0" borderId="44" xfId="0" applyFont="1" applyBorder="1"/>
    <xf numFmtId="0" fontId="5" fillId="0" borderId="29" xfId="0" applyFont="1" applyBorder="1" applyAlignment="1">
      <alignment horizontal="center"/>
    </xf>
    <xf numFmtId="0" fontId="5" fillId="0" borderId="45" xfId="0" applyFont="1" applyBorder="1" applyAlignment="1">
      <alignment horizontal="center"/>
    </xf>
    <xf numFmtId="0" fontId="49" fillId="0" borderId="0" xfId="26" applyFont="1"/>
    <xf numFmtId="0" fontId="21" fillId="0" borderId="0" xfId="26"/>
    <xf numFmtId="0" fontId="49" fillId="0" borderId="0" xfId="26" applyFont="1" applyAlignment="1">
      <alignment horizontal="center"/>
    </xf>
    <xf numFmtId="0" fontId="40" fillId="0" borderId="0" xfId="26" applyFont="1" applyAlignment="1">
      <alignment horizontal="left" vertical="center" wrapText="1"/>
    </xf>
    <xf numFmtId="0" fontId="40" fillId="0" borderId="0" xfId="26" applyFont="1" applyAlignment="1">
      <alignment vertical="center"/>
    </xf>
    <xf numFmtId="4" fontId="21" fillId="0" borderId="0" xfId="26" applyNumberFormat="1"/>
    <xf numFmtId="0" fontId="34" fillId="0" borderId="0" xfId="26" applyFont="1"/>
    <xf numFmtId="0" fontId="34" fillId="0" borderId="0" xfId="26" applyFont="1" applyAlignment="1">
      <alignment horizontal="center"/>
    </xf>
    <xf numFmtId="0" fontId="40" fillId="0" borderId="0" xfId="26" applyFont="1"/>
    <xf numFmtId="167" fontId="49" fillId="0" borderId="0" xfId="26" applyNumberFormat="1" applyFont="1"/>
    <xf numFmtId="173" fontId="56" fillId="0" borderId="0" xfId="0" applyNumberFormat="1" applyFont="1" applyAlignment="1">
      <alignment horizontal="left"/>
    </xf>
    <xf numFmtId="2" fontId="0" fillId="0" borderId="0" xfId="0" applyNumberFormat="1"/>
    <xf numFmtId="0" fontId="45" fillId="0" borderId="0" xfId="0" applyFont="1" applyAlignment="1">
      <alignment horizontal="center"/>
    </xf>
    <xf numFmtId="4" fontId="45" fillId="0" borderId="0" xfId="0" applyNumberFormat="1" applyFont="1" applyAlignment="1">
      <alignment horizontal="center"/>
    </xf>
    <xf numFmtId="0" fontId="45" fillId="0" borderId="0" xfId="0" applyFont="1" applyAlignment="1">
      <alignment vertical="center"/>
    </xf>
    <xf numFmtId="0" fontId="37" fillId="0" borderId="12" xfId="0" applyFont="1" applyBorder="1" applyAlignment="1">
      <alignment horizontal="center" vertical="center"/>
    </xf>
    <xf numFmtId="0" fontId="57" fillId="0" borderId="0" xfId="20" applyFont="1" applyAlignment="1">
      <alignment horizontal="left"/>
    </xf>
    <xf numFmtId="0" fontId="58" fillId="0" borderId="0" xfId="20" applyFont="1" applyAlignment="1">
      <alignment horizontal="center" vertical="center"/>
    </xf>
    <xf numFmtId="0" fontId="57" fillId="0" borderId="0" xfId="20" applyFont="1" applyAlignment="1">
      <alignment vertical="center"/>
    </xf>
    <xf numFmtId="0" fontId="60" fillId="0" borderId="0" xfId="20" applyFont="1" applyAlignment="1">
      <alignment horizontal="center" vertical="center"/>
    </xf>
    <xf numFmtId="0" fontId="57" fillId="0" borderId="0" xfId="20" applyFont="1" applyAlignment="1">
      <alignment horizontal="left" vertical="center"/>
    </xf>
    <xf numFmtId="0" fontId="57" fillId="0" borderId="0" xfId="20" quotePrefix="1" applyFont="1" applyAlignment="1">
      <alignment horizontal="left" vertical="center"/>
    </xf>
    <xf numFmtId="0" fontId="62" fillId="0" borderId="0" xfId="20" applyFont="1" applyAlignment="1">
      <alignment horizontal="center"/>
    </xf>
    <xf numFmtId="0" fontId="60" fillId="0" borderId="0" xfId="20" applyFont="1" applyAlignment="1">
      <alignment horizontal="center"/>
    </xf>
    <xf numFmtId="0" fontId="49" fillId="0" borderId="0" xfId="20" applyFont="1"/>
    <xf numFmtId="0" fontId="87" fillId="0" borderId="0" xfId="0" applyFont="1"/>
    <xf numFmtId="0" fontId="31" fillId="0" borderId="0" xfId="0" applyFont="1"/>
    <xf numFmtId="0" fontId="100" fillId="0" borderId="0" xfId="0" applyFont="1"/>
    <xf numFmtId="14" fontId="34" fillId="0" borderId="40" xfId="0" applyNumberFormat="1" applyFont="1" applyBorder="1" applyAlignment="1">
      <alignment horizontal="center" vertical="center" wrapText="1"/>
    </xf>
    <xf numFmtId="174" fontId="34" fillId="0" borderId="40" xfId="0" applyNumberFormat="1" applyFont="1" applyBorder="1" applyAlignment="1">
      <alignment horizontal="center" vertical="center" wrapText="1"/>
    </xf>
    <xf numFmtId="14" fontId="34" fillId="0" borderId="43" xfId="0" applyNumberFormat="1" applyFont="1" applyBorder="1" applyAlignment="1">
      <alignment horizontal="center" vertical="center" wrapText="1"/>
    </xf>
    <xf numFmtId="174" fontId="34" fillId="0" borderId="43" xfId="0" applyNumberFormat="1" applyFont="1" applyBorder="1" applyAlignment="1">
      <alignment horizontal="center" vertical="center" wrapText="1"/>
    </xf>
    <xf numFmtId="0" fontId="34" fillId="0" borderId="40" xfId="0" applyFont="1" applyBorder="1" applyAlignment="1">
      <alignment horizontal="center" vertical="top" wrapText="1"/>
    </xf>
    <xf numFmtId="14" fontId="34" fillId="0" borderId="1" xfId="0" applyNumberFormat="1" applyFont="1" applyBorder="1" applyAlignment="1">
      <alignment horizontal="center" vertical="center" wrapText="1"/>
    </xf>
    <xf numFmtId="174" fontId="34" fillId="0" borderId="1" xfId="0" applyNumberFormat="1" applyFont="1" applyBorder="1" applyAlignment="1">
      <alignment horizontal="center" vertical="center" wrapText="1"/>
    </xf>
    <xf numFmtId="2" fontId="29" fillId="12" borderId="1" xfId="20" applyNumberFormat="1" applyFont="1" applyFill="1" applyBorder="1" applyAlignment="1">
      <alignment horizontal="center" vertical="center"/>
    </xf>
    <xf numFmtId="2" fontId="101" fillId="0" borderId="1" xfId="20" applyNumberFormat="1" applyFont="1" applyBorder="1" applyAlignment="1">
      <alignment horizontal="center" vertical="center"/>
    </xf>
    <xf numFmtId="0" fontId="62" fillId="0" borderId="0" xfId="20" applyFont="1" applyAlignment="1">
      <alignment horizontal="center" vertical="center"/>
    </xf>
    <xf numFmtId="0" fontId="62" fillId="0" borderId="0" xfId="20" applyFont="1" applyAlignment="1">
      <alignment horizontal="left" vertical="center"/>
    </xf>
    <xf numFmtId="14" fontId="60" fillId="0" borderId="0" xfId="20" applyNumberFormat="1" applyFont="1" applyAlignment="1">
      <alignment horizontal="center" vertical="center"/>
    </xf>
    <xf numFmtId="2" fontId="60" fillId="0" borderId="0" xfId="20" applyNumberFormat="1" applyFont="1" applyAlignment="1">
      <alignment horizontal="center" vertical="center"/>
    </xf>
    <xf numFmtId="0" fontId="60" fillId="0" borderId="0" xfId="20" applyFont="1" applyAlignment="1">
      <alignment horizontal="left" vertical="center"/>
    </xf>
    <xf numFmtId="0" fontId="63" fillId="11" borderId="15" xfId="20" applyFont="1" applyFill="1" applyBorder="1" applyAlignment="1">
      <alignment horizontal="center" vertical="center" wrapText="1"/>
    </xf>
    <xf numFmtId="0" fontId="63" fillId="11" borderId="52" xfId="20" applyFont="1" applyFill="1" applyBorder="1" applyAlignment="1">
      <alignment horizontal="center" vertical="center" wrapText="1"/>
    </xf>
    <xf numFmtId="0" fontId="63" fillId="11" borderId="53" xfId="20" applyFont="1" applyFill="1" applyBorder="1" applyAlignment="1">
      <alignment horizontal="center" vertical="center" wrapText="1"/>
    </xf>
    <xf numFmtId="0" fontId="63" fillId="11" borderId="17" xfId="20" applyFont="1" applyFill="1" applyBorder="1" applyAlignment="1">
      <alignment horizontal="center" vertical="center" wrapText="1"/>
    </xf>
    <xf numFmtId="17" fontId="34" fillId="0" borderId="40" xfId="0" applyNumberFormat="1" applyFont="1" applyBorder="1" applyAlignment="1">
      <alignment horizontal="center" vertical="top" wrapText="1"/>
    </xf>
    <xf numFmtId="2" fontId="64" fillId="0" borderId="40" xfId="20" applyNumberFormat="1" applyFont="1" applyBorder="1" applyAlignment="1">
      <alignment horizontal="center" vertical="center"/>
    </xf>
    <xf numFmtId="168" fontId="64" fillId="0" borderId="40" xfId="4" applyNumberFormat="1" applyFont="1" applyFill="1" applyBorder="1" applyAlignment="1">
      <alignment horizontal="center" vertical="center"/>
    </xf>
    <xf numFmtId="2" fontId="64" fillId="0" borderId="40" xfId="4" applyNumberFormat="1" applyFont="1" applyFill="1" applyBorder="1" applyAlignment="1">
      <alignment horizontal="center" vertical="center"/>
    </xf>
    <xf numFmtId="0" fontId="30" fillId="0" borderId="0" xfId="20" applyFont="1"/>
    <xf numFmtId="17" fontId="34" fillId="0" borderId="43" xfId="0" applyNumberFormat="1" applyFont="1" applyBorder="1" applyAlignment="1">
      <alignment horizontal="center" vertical="top" wrapText="1"/>
    </xf>
    <xf numFmtId="2" fontId="64" fillId="0" borderId="43" xfId="20" applyNumberFormat="1" applyFont="1" applyBorder="1" applyAlignment="1">
      <alignment horizontal="center" vertical="center"/>
    </xf>
    <xf numFmtId="17" fontId="34" fillId="0" borderId="1" xfId="0" applyNumberFormat="1" applyFont="1" applyBorder="1" applyAlignment="1">
      <alignment horizontal="center" vertical="top" wrapText="1"/>
    </xf>
    <xf numFmtId="2" fontId="64" fillId="0" borderId="1" xfId="20" applyNumberFormat="1" applyFont="1" applyBorder="1" applyAlignment="1">
      <alignment horizontal="center" vertical="center"/>
    </xf>
    <xf numFmtId="1" fontId="60" fillId="0" borderId="0" xfId="20" applyNumberFormat="1" applyFont="1" applyAlignment="1">
      <alignment horizontal="center" vertical="center"/>
    </xf>
    <xf numFmtId="0" fontId="65" fillId="0" borderId="0" xfId="20" applyFont="1"/>
    <xf numFmtId="2" fontId="49" fillId="0" borderId="0" xfId="20" applyNumberFormat="1" applyFont="1"/>
    <xf numFmtId="0" fontId="63" fillId="11" borderId="54" xfId="20" applyFont="1" applyFill="1" applyBorder="1" applyAlignment="1">
      <alignment horizontal="center" vertical="center" wrapText="1"/>
    </xf>
    <xf numFmtId="17" fontId="64" fillId="0" borderId="1" xfId="20" applyNumberFormat="1" applyFont="1" applyBorder="1" applyAlignment="1">
      <alignment horizontal="center" vertical="center" wrapText="1"/>
    </xf>
    <xf numFmtId="1" fontId="64" fillId="0" borderId="1" xfId="20" applyNumberFormat="1" applyFont="1" applyBorder="1" applyAlignment="1">
      <alignment horizontal="center" vertical="center"/>
    </xf>
    <xf numFmtId="168" fontId="64" fillId="0" borderId="1" xfId="20" applyNumberFormat="1" applyFont="1" applyBorder="1" applyAlignment="1">
      <alignment horizontal="center" vertical="center"/>
    </xf>
    <xf numFmtId="2" fontId="64" fillId="0" borderId="1" xfId="4" applyNumberFormat="1" applyFont="1" applyFill="1" applyBorder="1" applyAlignment="1">
      <alignment horizontal="center" vertical="center"/>
    </xf>
    <xf numFmtId="4" fontId="64" fillId="0" borderId="24" xfId="20" applyNumberFormat="1" applyFont="1" applyBorder="1" applyAlignment="1">
      <alignment horizontal="center" vertical="center"/>
    </xf>
    <xf numFmtId="14" fontId="34" fillId="0" borderId="55" xfId="0" applyNumberFormat="1" applyFont="1" applyBorder="1" applyAlignment="1">
      <alignment horizontal="center" vertical="center" wrapText="1"/>
    </xf>
    <xf numFmtId="17" fontId="64" fillId="0" borderId="55" xfId="20" applyNumberFormat="1" applyFont="1" applyBorder="1" applyAlignment="1">
      <alignment horizontal="center" vertical="center" wrapText="1"/>
    </xf>
    <xf numFmtId="1" fontId="64" fillId="0" borderId="55" xfId="20" applyNumberFormat="1" applyFont="1" applyBorder="1" applyAlignment="1">
      <alignment horizontal="center" vertical="center"/>
    </xf>
    <xf numFmtId="2" fontId="64" fillId="0" borderId="55" xfId="20" applyNumberFormat="1" applyFont="1" applyBorder="1" applyAlignment="1">
      <alignment horizontal="center" vertical="center"/>
    </xf>
    <xf numFmtId="168" fontId="64" fillId="0" borderId="55" xfId="20" applyNumberFormat="1" applyFont="1" applyBorder="1" applyAlignment="1">
      <alignment horizontal="center" vertical="center"/>
    </xf>
    <xf numFmtId="2" fontId="64" fillId="0" borderId="55" xfId="4" applyNumberFormat="1" applyFont="1" applyFill="1" applyBorder="1" applyAlignment="1">
      <alignment horizontal="center" vertical="center"/>
    </xf>
    <xf numFmtId="4" fontId="64" fillId="0" borderId="56" xfId="20" applyNumberFormat="1" applyFont="1" applyBorder="1" applyAlignment="1">
      <alignment horizontal="center" vertical="center"/>
    </xf>
    <xf numFmtId="17" fontId="64" fillId="0" borderId="40" xfId="20" applyNumberFormat="1" applyFont="1" applyBorder="1" applyAlignment="1">
      <alignment horizontal="center" vertical="center" wrapText="1"/>
    </xf>
    <xf numFmtId="1" fontId="64" fillId="0" borderId="40" xfId="20" applyNumberFormat="1" applyFont="1" applyBorder="1" applyAlignment="1">
      <alignment horizontal="center" vertical="center"/>
    </xf>
    <xf numFmtId="168" fontId="64" fillId="0" borderId="40" xfId="20" applyNumberFormat="1" applyFont="1" applyBorder="1" applyAlignment="1">
      <alignment horizontal="center" vertical="center"/>
    </xf>
    <xf numFmtId="4" fontId="64" fillId="0" borderId="57" xfId="20" applyNumberFormat="1" applyFont="1" applyBorder="1" applyAlignment="1">
      <alignment horizontal="center" vertical="center"/>
    </xf>
    <xf numFmtId="17" fontId="64" fillId="0" borderId="43" xfId="20" applyNumberFormat="1" applyFont="1" applyBorder="1" applyAlignment="1">
      <alignment horizontal="center" vertical="center" wrapText="1"/>
    </xf>
    <xf numFmtId="1" fontId="64" fillId="0" borderId="43" xfId="20" applyNumberFormat="1" applyFont="1" applyBorder="1" applyAlignment="1">
      <alignment horizontal="center" vertical="center"/>
    </xf>
    <xf numFmtId="168" fontId="64" fillId="0" borderId="43" xfId="20" applyNumberFormat="1" applyFont="1" applyBorder="1" applyAlignment="1">
      <alignment horizontal="center" vertical="center"/>
    </xf>
    <xf numFmtId="2" fontId="64" fillId="0" borderId="43" xfId="4" applyNumberFormat="1" applyFont="1" applyFill="1" applyBorder="1" applyAlignment="1">
      <alignment horizontal="center" vertical="center"/>
    </xf>
    <xf numFmtId="4" fontId="64" fillId="0" borderId="50" xfId="20" applyNumberFormat="1" applyFont="1" applyBorder="1" applyAlignment="1">
      <alignment horizontal="center" vertical="center"/>
    </xf>
    <xf numFmtId="0" fontId="62" fillId="11" borderId="46" xfId="20" applyFont="1" applyFill="1" applyBorder="1" applyAlignment="1">
      <alignment horizontal="center" vertical="center" wrapText="1"/>
    </xf>
    <xf numFmtId="14" fontId="34" fillId="0" borderId="9" xfId="0" applyNumberFormat="1" applyFont="1" applyBorder="1" applyAlignment="1">
      <alignment horizontal="center" vertical="center" wrapText="1"/>
    </xf>
    <xf numFmtId="17" fontId="64" fillId="0" borderId="9" xfId="20" applyNumberFormat="1" applyFont="1" applyBorder="1" applyAlignment="1">
      <alignment horizontal="center" vertical="center" wrapText="1"/>
    </xf>
    <xf numFmtId="1" fontId="64" fillId="0" borderId="9" xfId="20" applyNumberFormat="1" applyFont="1" applyBorder="1" applyAlignment="1">
      <alignment horizontal="center" vertical="center"/>
    </xf>
    <xf numFmtId="2" fontId="64" fillId="0" borderId="9" xfId="20" applyNumberFormat="1" applyFont="1" applyBorder="1" applyAlignment="1">
      <alignment horizontal="center" vertical="center"/>
    </xf>
    <xf numFmtId="168" fontId="64" fillId="0" borderId="9" xfId="20" applyNumberFormat="1" applyFont="1" applyBorder="1" applyAlignment="1">
      <alignment horizontal="center" vertical="center"/>
    </xf>
    <xf numFmtId="4" fontId="64" fillId="0" borderId="9" xfId="4" applyNumberFormat="1" applyFont="1" applyFill="1" applyBorder="1" applyAlignment="1">
      <alignment horizontal="center" vertical="center"/>
    </xf>
    <xf numFmtId="2" fontId="64" fillId="0" borderId="9" xfId="4" applyNumberFormat="1" applyFont="1" applyFill="1" applyBorder="1" applyAlignment="1">
      <alignment horizontal="center" vertical="center"/>
    </xf>
    <xf numFmtId="4" fontId="64" fillId="0" borderId="58" xfId="20" applyNumberFormat="1" applyFont="1" applyBorder="1" applyAlignment="1">
      <alignment horizontal="center" vertical="center"/>
    </xf>
    <xf numFmtId="4" fontId="60" fillId="0" borderId="0" xfId="20" applyNumberFormat="1" applyFont="1" applyAlignment="1">
      <alignment horizontal="center" vertical="center"/>
    </xf>
    <xf numFmtId="0" fontId="83" fillId="0" borderId="0" xfId="0" applyFont="1"/>
    <xf numFmtId="0" fontId="30" fillId="0" borderId="0" xfId="0" applyFont="1"/>
    <xf numFmtId="4" fontId="34" fillId="0" borderId="0" xfId="0" applyNumberFormat="1" applyFont="1"/>
    <xf numFmtId="0" fontId="34" fillId="0" borderId="0" xfId="0" applyFont="1" applyAlignment="1">
      <alignment horizontal="center"/>
    </xf>
    <xf numFmtId="0" fontId="34" fillId="0" borderId="0" xfId="0" quotePrefix="1" applyFont="1" applyAlignment="1">
      <alignment horizontal="left"/>
    </xf>
    <xf numFmtId="0" fontId="30" fillId="0" borderId="0" xfId="0" applyFont="1" applyAlignment="1">
      <alignment horizontal="center"/>
    </xf>
    <xf numFmtId="0" fontId="60" fillId="0" borderId="0" xfId="20" applyFont="1" applyAlignment="1">
      <alignment horizontal="left"/>
    </xf>
    <xf numFmtId="164" fontId="102" fillId="0" borderId="35" xfId="0" applyNumberFormat="1" applyFont="1" applyBorder="1" applyAlignment="1">
      <alignment vertical="center" wrapText="1"/>
    </xf>
    <xf numFmtId="14" fontId="34" fillId="0" borderId="1" xfId="0" applyNumberFormat="1" applyFont="1" applyBorder="1" applyAlignment="1">
      <alignment horizontal="center" wrapText="1"/>
    </xf>
    <xf numFmtId="168" fontId="64" fillId="0" borderId="1" xfId="4" applyNumberFormat="1" applyFont="1" applyFill="1" applyBorder="1" applyAlignment="1">
      <alignment horizontal="center" vertical="center"/>
    </xf>
    <xf numFmtId="14" fontId="34" fillId="0" borderId="40" xfId="0" applyNumberFormat="1" applyFont="1" applyBorder="1" applyAlignment="1">
      <alignment horizontal="center" wrapText="1"/>
    </xf>
    <xf numFmtId="168" fontId="64" fillId="0" borderId="43" xfId="4" applyNumberFormat="1" applyFont="1" applyFill="1" applyBorder="1" applyAlignment="1">
      <alignment horizontal="center" vertical="center"/>
    </xf>
    <xf numFmtId="17" fontId="34" fillId="0" borderId="55" xfId="0" applyNumberFormat="1" applyFont="1" applyBorder="1" applyAlignment="1">
      <alignment horizontal="center" vertical="top" wrapText="1"/>
    </xf>
    <xf numFmtId="0" fontId="34" fillId="0" borderId="55" xfId="0" applyFont="1" applyBorder="1" applyAlignment="1">
      <alignment horizontal="center" vertical="top" wrapText="1"/>
    </xf>
    <xf numFmtId="168" fontId="64" fillId="0" borderId="55" xfId="4" applyNumberFormat="1" applyFont="1" applyFill="1" applyBorder="1" applyAlignment="1">
      <alignment horizontal="center" vertical="center"/>
    </xf>
    <xf numFmtId="2" fontId="64" fillId="0" borderId="57" xfId="4" applyNumberFormat="1" applyFont="1" applyFill="1" applyBorder="1" applyAlignment="1">
      <alignment horizontal="center" vertical="center"/>
    </xf>
    <xf numFmtId="2" fontId="64" fillId="0" borderId="24" xfId="4" applyNumberFormat="1" applyFont="1" applyFill="1" applyBorder="1" applyAlignment="1">
      <alignment horizontal="center" vertical="center"/>
    </xf>
    <xf numFmtId="2" fontId="64" fillId="0" borderId="56" xfId="4" applyNumberFormat="1" applyFont="1" applyFill="1" applyBorder="1" applyAlignment="1">
      <alignment horizontal="center" vertical="center"/>
    </xf>
    <xf numFmtId="2" fontId="64" fillId="0" borderId="50" xfId="4" applyNumberFormat="1" applyFont="1" applyFill="1" applyBorder="1" applyAlignment="1">
      <alignment horizontal="center" vertical="center"/>
    </xf>
    <xf numFmtId="4" fontId="30" fillId="0" borderId="0" xfId="0" applyNumberFormat="1" applyFont="1"/>
    <xf numFmtId="0" fontId="35" fillId="7" borderId="12" xfId="16" applyFont="1" applyFill="1" applyBorder="1" applyAlignment="1">
      <alignment horizontal="center" vertical="center"/>
    </xf>
    <xf numFmtId="49" fontId="35" fillId="7" borderId="21" xfId="16" applyNumberFormat="1" applyFont="1" applyFill="1" applyBorder="1" applyAlignment="1">
      <alignment horizontal="center" vertical="center" wrapText="1"/>
    </xf>
    <xf numFmtId="164" fontId="35" fillId="7" borderId="12" xfId="16" applyNumberFormat="1" applyFont="1" applyFill="1" applyBorder="1" applyAlignment="1">
      <alignment horizontal="center" vertical="center"/>
    </xf>
    <xf numFmtId="2" fontId="35" fillId="7" borderId="12" xfId="16" applyNumberFormat="1" applyFont="1" applyFill="1" applyBorder="1" applyAlignment="1">
      <alignment horizontal="center" vertical="center"/>
    </xf>
    <xf numFmtId="0" fontId="14" fillId="2" borderId="48" xfId="0" applyFont="1" applyFill="1" applyBorder="1" applyAlignment="1">
      <alignment vertical="center"/>
    </xf>
    <xf numFmtId="0" fontId="6" fillId="0" borderId="0" xfId="0" applyFont="1" applyAlignment="1">
      <alignment horizontal="left"/>
    </xf>
    <xf numFmtId="0" fontId="67" fillId="0" borderId="0" xfId="0" applyFont="1"/>
    <xf numFmtId="0" fontId="15" fillId="2" borderId="21" xfId="0" applyFont="1" applyFill="1" applyBorder="1" applyAlignment="1">
      <alignment horizontal="center" vertical="center"/>
    </xf>
    <xf numFmtId="0" fontId="60" fillId="0" borderId="0" xfId="20" applyFont="1" applyAlignment="1">
      <alignment horizontal="right"/>
    </xf>
    <xf numFmtId="0" fontId="6" fillId="0" borderId="43" xfId="0" applyFont="1" applyBorder="1" applyAlignment="1">
      <alignment horizontal="center" vertical="center"/>
    </xf>
    <xf numFmtId="2" fontId="96" fillId="0" borderId="0" xfId="0" applyNumberFormat="1" applyFont="1" applyAlignment="1">
      <alignment horizontal="left" vertical="center" wrapText="1"/>
    </xf>
    <xf numFmtId="14" fontId="34" fillId="0" borderId="17" xfId="0" applyNumberFormat="1" applyFont="1" applyBorder="1" applyAlignment="1">
      <alignment horizontal="center" vertical="center" wrapText="1"/>
    </xf>
    <xf numFmtId="17" fontId="34" fillId="0" borderId="17" xfId="0" applyNumberFormat="1" applyFont="1" applyBorder="1" applyAlignment="1">
      <alignment horizontal="center" vertical="top" wrapText="1"/>
    </xf>
    <xf numFmtId="0" fontId="34" fillId="0" borderId="17" xfId="0" applyFont="1" applyBorder="1" applyAlignment="1">
      <alignment horizontal="center" vertical="top" wrapText="1"/>
    </xf>
    <xf numFmtId="2" fontId="64" fillId="0" borderId="17" xfId="20" applyNumberFormat="1" applyFont="1" applyBorder="1" applyAlignment="1">
      <alignment horizontal="center" vertical="center"/>
    </xf>
    <xf numFmtId="168" fontId="64" fillId="0" borderId="17" xfId="4" applyNumberFormat="1" applyFont="1" applyFill="1" applyBorder="1" applyAlignment="1">
      <alignment horizontal="center" vertical="center"/>
    </xf>
    <xf numFmtId="2" fontId="64" fillId="0" borderId="53" xfId="4" applyNumberFormat="1" applyFont="1" applyFill="1" applyBorder="1" applyAlignment="1">
      <alignment horizontal="center" vertical="center"/>
    </xf>
    <xf numFmtId="0" fontId="30" fillId="0" borderId="6" xfId="24" applyFont="1" applyBorder="1" applyAlignment="1">
      <alignment horizontal="left" vertical="center" wrapText="1"/>
    </xf>
    <xf numFmtId="0" fontId="30" fillId="0" borderId="5" xfId="24" applyFont="1" applyBorder="1" applyAlignment="1">
      <alignment horizontal="center" vertical="center" wrapText="1"/>
    </xf>
    <xf numFmtId="49" fontId="30" fillId="0" borderId="5" xfId="24" applyNumberFormat="1" applyFont="1" applyBorder="1" applyAlignment="1">
      <alignment horizontal="center" vertical="center" wrapText="1"/>
    </xf>
    <xf numFmtId="0" fontId="30" fillId="0" borderId="6" xfId="24" applyFont="1" applyBorder="1" applyAlignment="1">
      <alignment horizontal="center" vertical="center" wrapText="1"/>
    </xf>
    <xf numFmtId="0" fontId="35" fillId="0" borderId="19" xfId="0" applyFont="1" applyBorder="1" applyAlignment="1">
      <alignment horizontal="center" vertical="center" wrapText="1"/>
    </xf>
    <xf numFmtId="0" fontId="35" fillId="0" borderId="48" xfId="0" applyFont="1" applyBorder="1" applyAlignment="1">
      <alignment horizontal="center" vertical="center" wrapText="1"/>
    </xf>
    <xf numFmtId="0" fontId="35" fillId="0" borderId="10" xfId="0" applyFont="1" applyBorder="1" applyAlignment="1">
      <alignment horizontal="center" vertical="center" wrapText="1"/>
    </xf>
    <xf numFmtId="49" fontId="4" fillId="0" borderId="0" xfId="0" applyNumberFormat="1" applyFont="1"/>
    <xf numFmtId="0" fontId="11" fillId="0" borderId="4" xfId="0" applyFont="1" applyBorder="1" applyAlignment="1">
      <alignment vertical="center" wrapText="1"/>
    </xf>
    <xf numFmtId="0" fontId="11" fillId="0" borderId="0" xfId="0" applyFont="1" applyAlignment="1">
      <alignment vertical="center"/>
    </xf>
    <xf numFmtId="0" fontId="11" fillId="0" borderId="0" xfId="0" applyFont="1" applyAlignment="1">
      <alignment wrapText="1"/>
    </xf>
    <xf numFmtId="0" fontId="11" fillId="0" borderId="0" xfId="0" applyFont="1" applyAlignment="1">
      <alignment vertical="center" wrapText="1"/>
    </xf>
    <xf numFmtId="2" fontId="30" fillId="0" borderId="6" xfId="24" applyNumberFormat="1" applyFont="1" applyBorder="1" applyAlignment="1">
      <alignment horizontal="center" vertical="center" wrapText="1"/>
    </xf>
    <xf numFmtId="0" fontId="103" fillId="13" borderId="20" xfId="0" applyFont="1" applyFill="1" applyBorder="1" applyAlignment="1">
      <alignment horizontal="center" vertical="center"/>
    </xf>
    <xf numFmtId="0" fontId="103" fillId="13" borderId="21" xfId="0" applyFont="1" applyFill="1" applyBorder="1" applyAlignment="1">
      <alignment horizontal="center" vertical="center"/>
    </xf>
    <xf numFmtId="0" fontId="103" fillId="13" borderId="30" xfId="0" applyFont="1" applyFill="1" applyBorder="1" applyAlignment="1">
      <alignment horizontal="center" vertical="center"/>
    </xf>
    <xf numFmtId="0" fontId="34" fillId="7" borderId="61" xfId="18" applyFont="1" applyFill="1" applyBorder="1" applyAlignment="1">
      <alignment horizontal="right" vertical="center"/>
    </xf>
    <xf numFmtId="0" fontId="34" fillId="7" borderId="62" xfId="18" applyFont="1" applyFill="1" applyBorder="1" applyAlignment="1">
      <alignment horizontal="right" vertical="center"/>
    </xf>
    <xf numFmtId="0" fontId="35" fillId="4" borderId="20" xfId="18" applyFont="1" applyFill="1" applyBorder="1" applyAlignment="1">
      <alignment horizontal="center" vertical="center" wrapText="1"/>
    </xf>
    <xf numFmtId="0" fontId="35" fillId="4" borderId="21" xfId="18" applyFont="1" applyFill="1" applyBorder="1" applyAlignment="1">
      <alignment horizontal="center" vertical="center" wrapText="1"/>
    </xf>
    <xf numFmtId="0" fontId="35" fillId="4" borderId="30" xfId="18" applyFont="1" applyFill="1" applyBorder="1" applyAlignment="1">
      <alignment horizontal="center" vertical="center" wrapText="1"/>
    </xf>
    <xf numFmtId="0" fontId="34" fillId="4" borderId="20" xfId="18" applyFont="1" applyFill="1" applyBorder="1" applyAlignment="1">
      <alignment horizontal="center"/>
    </xf>
    <xf numFmtId="0" fontId="34" fillId="4" borderId="21" xfId="18" applyFont="1" applyFill="1" applyBorder="1" applyAlignment="1">
      <alignment horizontal="center"/>
    </xf>
    <xf numFmtId="0" fontId="34" fillId="4" borderId="30" xfId="18" applyFont="1" applyFill="1" applyBorder="1" applyAlignment="1">
      <alignment horizontal="center"/>
    </xf>
    <xf numFmtId="0" fontId="37" fillId="4" borderId="20" xfId="18" applyFont="1" applyFill="1" applyBorder="1" applyAlignment="1">
      <alignment horizontal="left" vertical="center"/>
    </xf>
    <xf numFmtId="0" fontId="37" fillId="4" borderId="21" xfId="18" applyFont="1" applyFill="1" applyBorder="1" applyAlignment="1">
      <alignment horizontal="left" vertical="center"/>
    </xf>
    <xf numFmtId="0" fontId="37" fillId="4" borderId="30" xfId="18" applyFont="1" applyFill="1" applyBorder="1" applyAlignment="1">
      <alignment horizontal="left" vertical="center"/>
    </xf>
    <xf numFmtId="0" fontId="34" fillId="7" borderId="20" xfId="18" applyFont="1" applyFill="1" applyBorder="1" applyAlignment="1">
      <alignment horizontal="right" vertical="center"/>
    </xf>
    <xf numFmtId="0" fontId="34" fillId="7" borderId="21" xfId="18" applyFont="1" applyFill="1" applyBorder="1" applyAlignment="1">
      <alignment horizontal="right" vertical="center"/>
    </xf>
    <xf numFmtId="0" fontId="34" fillId="7" borderId="60" xfId="18" applyFont="1" applyFill="1" applyBorder="1" applyAlignment="1">
      <alignment horizontal="right" vertical="center"/>
    </xf>
    <xf numFmtId="0" fontId="37" fillId="0" borderId="59" xfId="0" applyFont="1" applyBorder="1" applyAlignment="1">
      <alignment horizontal="left" vertical="top"/>
    </xf>
    <xf numFmtId="0" fontId="37" fillId="0" borderId="33" xfId="0" applyFont="1" applyBorder="1" applyAlignment="1">
      <alignment horizontal="left" vertical="top"/>
    </xf>
    <xf numFmtId="0" fontId="37" fillId="0" borderId="34" xfId="0" applyFont="1" applyBorder="1" applyAlignment="1">
      <alignment horizontal="left" vertical="top"/>
    </xf>
    <xf numFmtId="0" fontId="49" fillId="0" borderId="20" xfId="11" applyFont="1" applyBorder="1" applyAlignment="1">
      <alignment horizontal="center" vertical="center" wrapText="1"/>
    </xf>
    <xf numFmtId="0" fontId="49" fillId="0" borderId="30" xfId="11" applyFont="1" applyBorder="1" applyAlignment="1">
      <alignment horizontal="center" vertical="center" wrapText="1"/>
    </xf>
    <xf numFmtId="164" fontId="35" fillId="0" borderId="20" xfId="0" applyNumberFormat="1" applyFont="1" applyBorder="1" applyAlignment="1">
      <alignment horizontal="center" vertical="center"/>
    </xf>
    <xf numFmtId="164" fontId="35" fillId="0" borderId="21" xfId="0" applyNumberFormat="1" applyFont="1" applyBorder="1" applyAlignment="1">
      <alignment horizontal="center" vertical="center"/>
    </xf>
    <xf numFmtId="164" fontId="35" fillId="0" borderId="30" xfId="0" applyNumberFormat="1" applyFont="1" applyBorder="1" applyAlignment="1">
      <alignment horizontal="center" vertical="center"/>
    </xf>
    <xf numFmtId="0" fontId="85" fillId="0" borderId="1" xfId="0" applyFont="1" applyBorder="1" applyAlignment="1">
      <alignment vertical="center" wrapText="1"/>
    </xf>
    <xf numFmtId="0" fontId="35" fillId="0" borderId="1" xfId="0" applyFont="1" applyBorder="1" applyAlignment="1">
      <alignment horizontal="center" vertical="center" wrapText="1"/>
    </xf>
    <xf numFmtId="0" fontId="5" fillId="0" borderId="0" xfId="0" applyFont="1" applyAlignment="1">
      <alignment horizontal="center"/>
    </xf>
    <xf numFmtId="0" fontId="18" fillId="2" borderId="0" xfId="0" applyFont="1" applyFill="1" applyAlignment="1">
      <alignment horizontal="center" vertical="center" wrapText="1"/>
    </xf>
    <xf numFmtId="0" fontId="11" fillId="2" borderId="0" xfId="0" applyFont="1" applyFill="1" applyAlignment="1">
      <alignment horizontal="center" vertical="center" wrapText="1"/>
    </xf>
    <xf numFmtId="0" fontId="20" fillId="2" borderId="0" xfId="0" applyFont="1" applyFill="1" applyAlignment="1">
      <alignment horizontal="center" vertical="center"/>
    </xf>
    <xf numFmtId="0" fontId="16" fillId="2" borderId="0" xfId="0" applyFont="1" applyFill="1" applyAlignment="1">
      <alignment horizontal="center" vertical="center"/>
    </xf>
    <xf numFmtId="0" fontId="14" fillId="2" borderId="20" xfId="0" applyFont="1" applyFill="1" applyBorder="1" applyAlignment="1">
      <alignment horizontal="center" vertical="center"/>
    </xf>
    <xf numFmtId="0" fontId="14" fillId="2" borderId="21" xfId="0" applyFont="1" applyFill="1" applyBorder="1" applyAlignment="1">
      <alignment horizontal="center" vertical="center"/>
    </xf>
    <xf numFmtId="167" fontId="6" fillId="2" borderId="20" xfId="0" applyNumberFormat="1" applyFont="1" applyFill="1" applyBorder="1" applyAlignment="1">
      <alignment horizontal="center" vertical="center"/>
    </xf>
    <xf numFmtId="167" fontId="6" fillId="2" borderId="30" xfId="0" applyNumberFormat="1" applyFont="1" applyFill="1" applyBorder="1" applyAlignment="1">
      <alignment horizontal="center" vertical="center"/>
    </xf>
    <xf numFmtId="0" fontId="9" fillId="14" borderId="1" xfId="0" applyFont="1" applyFill="1" applyBorder="1" applyAlignment="1">
      <alignment horizontal="center" vertical="center" wrapText="1"/>
    </xf>
    <xf numFmtId="3" fontId="32" fillId="14" borderId="1" xfId="0" applyNumberFormat="1" applyFont="1" applyFill="1" applyBorder="1" applyAlignment="1">
      <alignment horizontal="center" vertical="center" wrapText="1"/>
    </xf>
    <xf numFmtId="164" fontId="9" fillId="14" borderId="1" xfId="0" applyNumberFormat="1" applyFont="1" applyFill="1" applyBorder="1" applyAlignment="1">
      <alignment horizontal="center" vertical="center" wrapText="1"/>
    </xf>
    <xf numFmtId="3" fontId="9" fillId="14" borderId="1" xfId="0" applyNumberFormat="1" applyFont="1" applyFill="1" applyBorder="1" applyAlignment="1">
      <alignment horizontal="center" vertical="center" wrapText="1"/>
    </xf>
    <xf numFmtId="164" fontId="31" fillId="14" borderId="1" xfId="0" applyNumberFormat="1" applyFont="1" applyFill="1" applyBorder="1" applyAlignment="1">
      <alignment horizontal="center" vertical="center" wrapText="1"/>
    </xf>
    <xf numFmtId="0" fontId="25" fillId="13" borderId="20" xfId="0" applyFont="1" applyFill="1" applyBorder="1" applyAlignment="1">
      <alignment horizontal="center" vertical="center"/>
    </xf>
    <xf numFmtId="0" fontId="25" fillId="13" borderId="21" xfId="0" applyFont="1" applyFill="1" applyBorder="1" applyAlignment="1">
      <alignment horizontal="center" vertical="center"/>
    </xf>
    <xf numFmtId="0" fontId="25" fillId="13" borderId="30" xfId="0" applyFont="1" applyFill="1" applyBorder="1" applyAlignment="1">
      <alignment horizontal="center" vertical="center"/>
    </xf>
    <xf numFmtId="0" fontId="37" fillId="4" borderId="20" xfId="16" applyFont="1" applyFill="1" applyBorder="1" applyAlignment="1">
      <alignment horizontal="left" vertical="center"/>
    </xf>
    <xf numFmtId="0" fontId="37" fillId="4" borderId="21" xfId="16" applyFont="1" applyFill="1" applyBorder="1" applyAlignment="1">
      <alignment horizontal="left" vertical="center"/>
    </xf>
    <xf numFmtId="0" fontId="37" fillId="4" borderId="30" xfId="16" applyFont="1" applyFill="1" applyBorder="1" applyAlignment="1">
      <alignment horizontal="left" vertical="center"/>
    </xf>
    <xf numFmtId="0" fontId="11" fillId="0" borderId="0" xfId="0" applyFont="1" applyAlignment="1">
      <alignment horizontal="center"/>
    </xf>
    <xf numFmtId="0" fontId="17" fillId="2" borderId="0" xfId="0" applyFont="1" applyFill="1" applyAlignment="1">
      <alignment horizontal="left" vertical="center" wrapText="1"/>
    </xf>
    <xf numFmtId="0" fontId="11" fillId="0" borderId="0" xfId="0" applyFont="1" applyAlignment="1">
      <alignment horizontal="center" vertical="center" wrapText="1"/>
    </xf>
    <xf numFmtId="0" fontId="9" fillId="0" borderId="0" xfId="0" applyFont="1" applyAlignment="1">
      <alignment horizontal="left"/>
    </xf>
    <xf numFmtId="0" fontId="35" fillId="0" borderId="19" xfId="0" applyFont="1" applyBorder="1" applyAlignment="1">
      <alignment horizontal="center" vertical="center" wrapText="1"/>
    </xf>
    <xf numFmtId="0" fontId="35" fillId="0" borderId="48" xfId="0" applyFont="1" applyBorder="1" applyAlignment="1">
      <alignment horizontal="center" vertical="center" wrapText="1"/>
    </xf>
    <xf numFmtId="0" fontId="35" fillId="0" borderId="10" xfId="0" applyFont="1" applyBorder="1" applyAlignment="1">
      <alignment horizontal="center" vertical="center" wrapText="1"/>
    </xf>
    <xf numFmtId="2" fontId="89" fillId="0" borderId="48" xfId="0" applyNumberFormat="1" applyFont="1" applyBorder="1" applyAlignment="1">
      <alignment horizontal="center" vertical="center" wrapText="1"/>
    </xf>
    <xf numFmtId="2" fontId="89" fillId="0" borderId="10" xfId="0" applyNumberFormat="1" applyFont="1" applyBorder="1" applyAlignment="1">
      <alignment horizontal="center" vertical="center" wrapText="1"/>
    </xf>
    <xf numFmtId="0" fontId="35" fillId="0" borderId="16"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18" xfId="0" applyFont="1" applyBorder="1" applyAlignment="1">
      <alignment horizontal="center" vertical="center" wrapText="1"/>
    </xf>
    <xf numFmtId="2" fontId="89" fillId="0" borderId="20" xfId="0" applyNumberFormat="1" applyFont="1" applyBorder="1" applyAlignment="1">
      <alignment horizontal="center" vertical="center" wrapText="1"/>
    </xf>
    <xf numFmtId="2" fontId="89" fillId="0" borderId="21" xfId="0" applyNumberFormat="1" applyFont="1" applyBorder="1" applyAlignment="1">
      <alignment horizontal="center" vertical="center" wrapText="1"/>
    </xf>
    <xf numFmtId="2" fontId="89" fillId="0" borderId="30" xfId="0" applyNumberFormat="1" applyFont="1" applyBorder="1" applyAlignment="1">
      <alignment horizontal="center" vertical="center" wrapText="1"/>
    </xf>
    <xf numFmtId="0" fontId="35" fillId="0" borderId="20" xfId="0" applyFont="1" applyBorder="1" applyAlignment="1">
      <alignment horizontal="center" vertical="center" wrapText="1"/>
    </xf>
    <xf numFmtId="0" fontId="35" fillId="0" borderId="21" xfId="0" applyFont="1" applyBorder="1" applyAlignment="1">
      <alignment horizontal="center" vertical="center" wrapText="1"/>
    </xf>
    <xf numFmtId="0" fontId="35" fillId="0" borderId="30" xfId="0" applyFont="1" applyBorder="1" applyAlignment="1">
      <alignment horizontal="center" vertical="center" wrapText="1"/>
    </xf>
    <xf numFmtId="0" fontId="68" fillId="0" borderId="0" xfId="0" applyFont="1" applyAlignment="1">
      <alignment horizontal="center"/>
    </xf>
    <xf numFmtId="0" fontId="6" fillId="0" borderId="63" xfId="0" applyFont="1" applyBorder="1" applyAlignment="1">
      <alignment horizontal="center" vertical="center"/>
    </xf>
    <xf numFmtId="0" fontId="6" fillId="0" borderId="42" xfId="0" applyFont="1" applyBorder="1" applyAlignment="1">
      <alignment horizontal="center" vertical="center"/>
    </xf>
    <xf numFmtId="0" fontId="6" fillId="0" borderId="40" xfId="0" applyFont="1" applyBorder="1" applyAlignment="1">
      <alignment horizontal="center" vertical="center"/>
    </xf>
    <xf numFmtId="0" fontId="6" fillId="0" borderId="43" xfId="0" applyFont="1" applyBorder="1" applyAlignment="1">
      <alignment horizontal="center" vertical="center"/>
    </xf>
    <xf numFmtId="0" fontId="6" fillId="0" borderId="35" xfId="0" applyFont="1" applyBorder="1" applyAlignment="1">
      <alignment horizontal="center" vertical="center"/>
    </xf>
    <xf numFmtId="0" fontId="6" fillId="0" borderId="49" xfId="0" applyFont="1" applyBorder="1" applyAlignment="1">
      <alignment horizontal="center" vertical="center"/>
    </xf>
    <xf numFmtId="0" fontId="7" fillId="0" borderId="0" xfId="0" applyFont="1" applyAlignment="1">
      <alignment horizontal="center"/>
    </xf>
    <xf numFmtId="0" fontId="5" fillId="0" borderId="0" xfId="0" applyFont="1" applyAlignment="1">
      <alignment horizontal="left"/>
    </xf>
    <xf numFmtId="0" fontId="14" fillId="0" borderId="0" xfId="0" applyFont="1" applyAlignment="1">
      <alignment horizontal="center"/>
    </xf>
    <xf numFmtId="0" fontId="34" fillId="0" borderId="0" xfId="0" quotePrefix="1" applyFont="1" applyAlignment="1">
      <alignment horizontal="center"/>
    </xf>
    <xf numFmtId="0" fontId="15" fillId="2" borderId="20" xfId="0" applyFont="1" applyFill="1" applyBorder="1" applyAlignment="1">
      <alignment horizontal="center" vertical="center"/>
    </xf>
    <xf numFmtId="0" fontId="15" fillId="2" borderId="21" xfId="0" applyFont="1" applyFill="1" applyBorder="1" applyAlignment="1">
      <alignment horizontal="center" vertical="center"/>
    </xf>
    <xf numFmtId="167" fontId="6" fillId="10" borderId="20" xfId="0" applyNumberFormat="1" applyFont="1" applyFill="1" applyBorder="1" applyAlignment="1">
      <alignment horizontal="center" vertical="center"/>
    </xf>
    <xf numFmtId="167" fontId="6" fillId="10" borderId="30" xfId="0" applyNumberFormat="1" applyFont="1" applyFill="1" applyBorder="1" applyAlignment="1">
      <alignment horizontal="center" vertical="center"/>
    </xf>
    <xf numFmtId="0" fontId="35" fillId="0" borderId="64" xfId="0" applyFont="1" applyBorder="1" applyAlignment="1">
      <alignment horizontal="center" vertical="center" wrapText="1"/>
    </xf>
    <xf numFmtId="0" fontId="35" fillId="0" borderId="23" xfId="0" applyFont="1" applyBorder="1" applyAlignment="1">
      <alignment horizontal="center" vertical="center" wrapText="1"/>
    </xf>
    <xf numFmtId="0" fontId="35" fillId="0" borderId="65" xfId="0" applyFont="1" applyBorder="1" applyAlignment="1">
      <alignment horizontal="center" vertical="center" wrapText="1"/>
    </xf>
    <xf numFmtId="2" fontId="104" fillId="0" borderId="20" xfId="0" applyNumberFormat="1" applyFont="1" applyBorder="1" applyAlignment="1">
      <alignment horizontal="center" vertical="center" wrapText="1"/>
    </xf>
    <xf numFmtId="2" fontId="104" fillId="0" borderId="21" xfId="0" applyNumberFormat="1" applyFont="1" applyBorder="1" applyAlignment="1">
      <alignment horizontal="center" vertical="center" wrapText="1"/>
    </xf>
    <xf numFmtId="2" fontId="104" fillId="0" borderId="30" xfId="0" applyNumberFormat="1" applyFont="1" applyBorder="1" applyAlignment="1">
      <alignment horizontal="center" vertical="center" wrapText="1"/>
    </xf>
    <xf numFmtId="2" fontId="104" fillId="0" borderId="48" xfId="0" applyNumberFormat="1" applyFont="1" applyBorder="1" applyAlignment="1">
      <alignment horizontal="center" vertical="center" wrapText="1"/>
    </xf>
    <xf numFmtId="2" fontId="104" fillId="0" borderId="10" xfId="0" applyNumberFormat="1" applyFont="1" applyBorder="1" applyAlignment="1">
      <alignment horizontal="center" vertical="center" wrapText="1"/>
    </xf>
    <xf numFmtId="0" fontId="42" fillId="0" borderId="0" xfId="0" applyFont="1" applyAlignment="1">
      <alignment horizontal="center" vertical="center"/>
    </xf>
    <xf numFmtId="0" fontId="16" fillId="13" borderId="20" xfId="0" applyFont="1" applyFill="1" applyBorder="1" applyAlignment="1">
      <alignment horizontal="center" vertical="center"/>
    </xf>
    <xf numFmtId="0" fontId="16" fillId="13" borderId="21" xfId="0" applyFont="1" applyFill="1" applyBorder="1" applyAlignment="1">
      <alignment horizontal="center" vertical="center"/>
    </xf>
    <xf numFmtId="0" fontId="16" fillId="13" borderId="30" xfId="0" applyFont="1" applyFill="1" applyBorder="1" applyAlignment="1">
      <alignment horizontal="center" vertical="center"/>
    </xf>
    <xf numFmtId="0" fontId="18" fillId="0" borderId="0" xfId="0" applyFont="1" applyAlignment="1">
      <alignment horizontal="left"/>
    </xf>
    <xf numFmtId="0" fontId="42" fillId="0" borderId="0" xfId="0" applyFont="1" applyAlignment="1">
      <alignment horizontal="center" vertical="center" wrapText="1"/>
    </xf>
    <xf numFmtId="0" fontId="63" fillId="11" borderId="16" xfId="20" applyFont="1" applyFill="1" applyBorder="1" applyAlignment="1">
      <alignment horizontal="center" vertical="center" wrapText="1"/>
    </xf>
    <xf numFmtId="0" fontId="63" fillId="11" borderId="18" xfId="20" applyFont="1" applyFill="1" applyBorder="1" applyAlignment="1">
      <alignment horizontal="center" vertical="center" wrapText="1"/>
    </xf>
    <xf numFmtId="2" fontId="34" fillId="0" borderId="63" xfId="0" applyNumberFormat="1" applyFont="1" applyBorder="1" applyAlignment="1">
      <alignment horizontal="center" vertical="top" wrapText="1"/>
    </xf>
    <xf numFmtId="2" fontId="34" fillId="0" borderId="35" xfId="0" applyNumberFormat="1" applyFont="1" applyBorder="1" applyAlignment="1">
      <alignment horizontal="center" vertical="top" wrapText="1"/>
    </xf>
    <xf numFmtId="2" fontId="34" fillId="0" borderId="36" xfId="0" applyNumberFormat="1" applyFont="1" applyBorder="1" applyAlignment="1">
      <alignment horizontal="center" vertical="top" wrapText="1"/>
    </xf>
    <xf numFmtId="2" fontId="34" fillId="0" borderId="41" xfId="0" applyNumberFormat="1" applyFont="1" applyBorder="1" applyAlignment="1">
      <alignment horizontal="center" vertical="top" wrapText="1"/>
    </xf>
    <xf numFmtId="0" fontId="30" fillId="0" borderId="0" xfId="0" applyFont="1" applyAlignment="1">
      <alignment horizontal="left" vertical="center"/>
    </xf>
    <xf numFmtId="0" fontId="30" fillId="0" borderId="0" xfId="0" applyFont="1" applyAlignment="1">
      <alignment horizontal="left" vertical="top"/>
    </xf>
    <xf numFmtId="0" fontId="39" fillId="0" borderId="20" xfId="0" applyFont="1" applyBorder="1" applyAlignment="1">
      <alignment horizontal="center" vertical="top" wrapText="1"/>
    </xf>
    <xf numFmtId="0" fontId="39" fillId="0" borderId="21" xfId="0" applyFont="1" applyBorder="1" applyAlignment="1">
      <alignment horizontal="center" vertical="top" wrapText="1"/>
    </xf>
    <xf numFmtId="0" fontId="39" fillId="0" borderId="30" xfId="0" applyFont="1" applyBorder="1" applyAlignment="1">
      <alignment horizontal="center" vertical="top" wrapText="1"/>
    </xf>
    <xf numFmtId="0" fontId="61" fillId="0" borderId="16" xfId="20" applyFont="1" applyBorder="1" applyAlignment="1">
      <alignment horizontal="center" vertical="center"/>
    </xf>
    <xf numFmtId="0" fontId="61" fillId="0" borderId="11" xfId="20" applyFont="1" applyBorder="1" applyAlignment="1">
      <alignment horizontal="center" vertical="center"/>
    </xf>
    <xf numFmtId="0" fontId="61" fillId="0" borderId="18" xfId="20" applyFont="1" applyBorder="1" applyAlignment="1">
      <alignment horizontal="center" vertical="center"/>
    </xf>
    <xf numFmtId="0" fontId="61" fillId="0" borderId="13" xfId="20" applyFont="1" applyBorder="1" applyAlignment="1">
      <alignment horizontal="center" vertical="center"/>
    </xf>
    <xf numFmtId="0" fontId="61" fillId="0" borderId="0" xfId="20" applyFont="1" applyAlignment="1">
      <alignment horizontal="center" vertical="center"/>
    </xf>
    <xf numFmtId="0" fontId="61" fillId="0" borderId="4" xfId="20" applyFont="1" applyBorder="1" applyAlignment="1">
      <alignment horizontal="center" vertical="center"/>
    </xf>
    <xf numFmtId="0" fontId="61" fillId="0" borderId="19" xfId="20" applyFont="1" applyBorder="1" applyAlignment="1">
      <alignment horizontal="center" vertical="center"/>
    </xf>
    <xf numFmtId="0" fontId="61" fillId="0" borderId="48" xfId="20" applyFont="1" applyBorder="1" applyAlignment="1">
      <alignment horizontal="center" vertical="center"/>
    </xf>
    <xf numFmtId="0" fontId="61" fillId="0" borderId="10" xfId="20" applyFont="1" applyBorder="1" applyAlignment="1">
      <alignment horizontal="center" vertical="center"/>
    </xf>
    <xf numFmtId="0" fontId="34" fillId="11" borderId="63" xfId="0" applyFont="1" applyFill="1" applyBorder="1" applyAlignment="1">
      <alignment horizontal="center" vertical="center" wrapText="1"/>
    </xf>
    <xf numFmtId="0" fontId="34" fillId="11" borderId="36" xfId="0" applyFont="1" applyFill="1" applyBorder="1" applyAlignment="1">
      <alignment horizontal="center" vertical="center" wrapText="1"/>
    </xf>
    <xf numFmtId="0" fontId="34" fillId="11" borderId="66" xfId="0" applyFont="1" applyFill="1" applyBorder="1" applyAlignment="1">
      <alignment horizontal="center" vertical="center" wrapText="1"/>
    </xf>
    <xf numFmtId="2" fontId="34" fillId="0" borderId="66" xfId="0" applyNumberFormat="1" applyFont="1" applyBorder="1" applyAlignment="1">
      <alignment horizontal="center" vertical="top" wrapText="1"/>
    </xf>
    <xf numFmtId="2" fontId="34" fillId="0" borderId="51" xfId="0" applyNumberFormat="1" applyFont="1" applyBorder="1" applyAlignment="1">
      <alignment horizontal="center" vertical="top" wrapText="1"/>
    </xf>
    <xf numFmtId="0" fontId="34" fillId="11" borderId="54" xfId="0" applyFont="1" applyFill="1" applyBorder="1" applyAlignment="1">
      <alignment horizontal="center" vertical="center" wrapText="1"/>
    </xf>
    <xf numFmtId="0" fontId="34" fillId="11" borderId="3" xfId="0" applyFont="1" applyFill="1" applyBorder="1" applyAlignment="1">
      <alignment horizontal="center" vertical="center" wrapText="1"/>
    </xf>
    <xf numFmtId="0" fontId="34" fillId="11" borderId="46" xfId="0" applyFont="1" applyFill="1" applyBorder="1" applyAlignment="1">
      <alignment horizontal="center" vertical="center" wrapText="1"/>
    </xf>
    <xf numFmtId="4" fontId="64" fillId="0" borderId="17" xfId="4" applyNumberFormat="1" applyFont="1" applyFill="1" applyBorder="1" applyAlignment="1">
      <alignment horizontal="center" vertical="center"/>
    </xf>
    <xf numFmtId="4" fontId="64" fillId="0" borderId="2" xfId="4" applyNumberFormat="1" applyFont="1" applyFill="1" applyBorder="1" applyAlignment="1">
      <alignment horizontal="center" vertical="center"/>
    </xf>
    <xf numFmtId="2" fontId="34" fillId="0" borderId="42" xfId="0" applyNumberFormat="1" applyFont="1" applyBorder="1" applyAlignment="1">
      <alignment horizontal="center" vertical="top" wrapText="1"/>
    </xf>
    <xf numFmtId="2" fontId="34" fillId="0" borderId="49" xfId="0" applyNumberFormat="1" applyFont="1" applyBorder="1" applyAlignment="1">
      <alignment horizontal="center" vertical="top" wrapText="1"/>
    </xf>
    <xf numFmtId="174" fontId="34" fillId="0" borderId="17" xfId="0" applyNumberFormat="1" applyFont="1" applyBorder="1" applyAlignment="1">
      <alignment horizontal="center" vertical="center" wrapText="1"/>
    </xf>
    <xf numFmtId="174" fontId="34" fillId="0" borderId="9" xfId="0" applyNumberFormat="1" applyFont="1" applyBorder="1" applyAlignment="1">
      <alignment horizontal="center" vertical="center" wrapText="1"/>
    </xf>
    <xf numFmtId="174" fontId="34" fillId="0" borderId="2" xfId="0" applyNumberFormat="1" applyFont="1" applyBorder="1" applyAlignment="1">
      <alignment horizontal="center" vertical="center" wrapText="1"/>
    </xf>
    <xf numFmtId="4" fontId="64" fillId="0" borderId="9" xfId="4" applyNumberFormat="1" applyFont="1" applyFill="1" applyBorder="1" applyAlignment="1">
      <alignment horizontal="center" vertical="center"/>
    </xf>
    <xf numFmtId="0" fontId="60" fillId="0" borderId="19" xfId="20" applyFont="1" applyBorder="1" applyAlignment="1">
      <alignment horizontal="center" vertical="center"/>
    </xf>
    <xf numFmtId="0" fontId="60" fillId="0" borderId="48" xfId="20" applyFont="1" applyBorder="1" applyAlignment="1">
      <alignment horizontal="center" vertical="center"/>
    </xf>
    <xf numFmtId="4" fontId="60" fillId="0" borderId="20" xfId="20" applyNumberFormat="1" applyFont="1" applyBorder="1" applyAlignment="1">
      <alignment horizontal="center" vertical="center"/>
    </xf>
    <xf numFmtId="4" fontId="60" fillId="0" borderId="30" xfId="20" applyNumberFormat="1" applyFont="1" applyBorder="1" applyAlignment="1">
      <alignment horizontal="center" vertical="center"/>
    </xf>
    <xf numFmtId="0" fontId="62" fillId="11" borderId="36" xfId="20" applyFont="1" applyFill="1" applyBorder="1" applyAlignment="1">
      <alignment horizontal="center" vertical="center" wrapText="1"/>
    </xf>
    <xf numFmtId="0" fontId="62" fillId="11" borderId="66" xfId="20" applyFont="1" applyFill="1" applyBorder="1" applyAlignment="1">
      <alignment horizontal="center" vertical="center" wrapText="1"/>
    </xf>
    <xf numFmtId="1" fontId="64" fillId="0" borderId="1" xfId="20" applyNumberFormat="1" applyFont="1" applyBorder="1" applyAlignment="1">
      <alignment horizontal="center" vertical="center"/>
    </xf>
    <xf numFmtId="1" fontId="64" fillId="0" borderId="55" xfId="20" applyNumberFormat="1" applyFont="1" applyBorder="1" applyAlignment="1">
      <alignment horizontal="center" vertical="center"/>
    </xf>
    <xf numFmtId="4" fontId="64" fillId="0" borderId="1" xfId="4" applyNumberFormat="1" applyFont="1" applyFill="1" applyBorder="1" applyAlignment="1">
      <alignment horizontal="center" vertical="center"/>
    </xf>
    <xf numFmtId="4" fontId="64" fillId="0" borderId="55" xfId="4" applyNumberFormat="1" applyFont="1" applyFill="1" applyBorder="1" applyAlignment="1">
      <alignment horizontal="center" vertical="center"/>
    </xf>
    <xf numFmtId="166" fontId="62" fillId="0" borderId="16" xfId="20" applyNumberFormat="1" applyFont="1" applyBorder="1" applyAlignment="1">
      <alignment horizontal="center" vertical="center"/>
    </xf>
    <xf numFmtId="166" fontId="62" fillId="0" borderId="18" xfId="20" applyNumberFormat="1" applyFont="1" applyBorder="1" applyAlignment="1">
      <alignment horizontal="center" vertical="center"/>
    </xf>
    <xf numFmtId="0" fontId="62" fillId="11" borderId="63" xfId="20" applyFont="1" applyFill="1" applyBorder="1" applyAlignment="1">
      <alignment horizontal="center" vertical="center" wrapText="1"/>
    </xf>
    <xf numFmtId="0" fontId="62" fillId="11" borderId="42" xfId="20" applyFont="1" applyFill="1" applyBorder="1" applyAlignment="1">
      <alignment horizontal="center" vertical="center" wrapText="1"/>
    </xf>
    <xf numFmtId="1" fontId="64" fillId="0" borderId="40" xfId="20" applyNumberFormat="1" applyFont="1" applyBorder="1" applyAlignment="1">
      <alignment horizontal="center" vertical="center"/>
    </xf>
    <xf numFmtId="1" fontId="64" fillId="0" borderId="43" xfId="20" applyNumberFormat="1" applyFont="1" applyBorder="1" applyAlignment="1">
      <alignment horizontal="center" vertical="center"/>
    </xf>
    <xf numFmtId="4" fontId="64" fillId="0" borderId="40" xfId="4" applyNumberFormat="1" applyFont="1" applyFill="1" applyBorder="1" applyAlignment="1">
      <alignment horizontal="center" vertical="center"/>
    </xf>
    <xf numFmtId="4" fontId="64" fillId="0" borderId="43" xfId="4" applyNumberFormat="1" applyFont="1" applyFill="1" applyBorder="1" applyAlignment="1">
      <alignment horizontal="center" vertical="center"/>
    </xf>
    <xf numFmtId="166" fontId="62" fillId="0" borderId="20" xfId="20" applyNumberFormat="1" applyFont="1" applyBorder="1" applyAlignment="1">
      <alignment horizontal="center" vertical="center"/>
    </xf>
    <xf numFmtId="166" fontId="62" fillId="0" borderId="30" xfId="20" applyNumberFormat="1" applyFont="1" applyBorder="1" applyAlignment="1">
      <alignment horizontal="center" vertical="center"/>
    </xf>
    <xf numFmtId="0" fontId="60" fillId="0" borderId="10" xfId="20" applyFont="1" applyBorder="1" applyAlignment="1">
      <alignment horizontal="center" vertical="center"/>
    </xf>
    <xf numFmtId="4" fontId="60" fillId="0" borderId="19" xfId="20" applyNumberFormat="1" applyFont="1" applyBorder="1" applyAlignment="1">
      <alignment horizontal="center" vertical="center"/>
    </xf>
    <xf numFmtId="4" fontId="60" fillId="0" borderId="10" xfId="20" applyNumberFormat="1" applyFont="1" applyBorder="1" applyAlignment="1">
      <alignment horizontal="center" vertical="center"/>
    </xf>
    <xf numFmtId="0" fontId="63" fillId="11" borderId="20" xfId="20" applyFont="1" applyFill="1" applyBorder="1" applyAlignment="1">
      <alignment horizontal="center" vertical="center" wrapText="1"/>
    </xf>
    <xf numFmtId="0" fontId="63" fillId="11" borderId="30" xfId="20" applyFont="1" applyFill="1" applyBorder="1" applyAlignment="1">
      <alignment horizontal="center" vertical="center" wrapText="1"/>
    </xf>
    <xf numFmtId="174" fontId="34" fillId="0" borderId="40" xfId="0" applyNumberFormat="1" applyFont="1" applyBorder="1" applyAlignment="1">
      <alignment horizontal="center" vertical="center" wrapText="1"/>
    </xf>
    <xf numFmtId="174" fontId="34" fillId="0" borderId="1" xfId="0" applyNumberFormat="1" applyFont="1" applyBorder="1" applyAlignment="1">
      <alignment horizontal="center" vertical="center" wrapText="1"/>
    </xf>
    <xf numFmtId="174" fontId="34" fillId="0" borderId="55" xfId="0" applyNumberFormat="1" applyFont="1" applyBorder="1" applyAlignment="1">
      <alignment horizontal="center" vertical="center" wrapText="1"/>
    </xf>
    <xf numFmtId="2" fontId="34" fillId="0" borderId="54" xfId="0" applyNumberFormat="1" applyFont="1" applyBorder="1" applyAlignment="1">
      <alignment horizontal="center" vertical="top" wrapText="1"/>
    </xf>
    <xf numFmtId="2" fontId="34" fillId="0" borderId="67" xfId="0" applyNumberFormat="1" applyFont="1" applyBorder="1" applyAlignment="1">
      <alignment horizontal="center" vertical="top" wrapText="1"/>
    </xf>
    <xf numFmtId="0" fontId="66" fillId="0" borderId="16" xfId="20" applyFont="1" applyBorder="1" applyAlignment="1">
      <alignment horizontal="center" vertical="center"/>
    </xf>
    <xf numFmtId="0" fontId="66" fillId="0" borderId="11" xfId="20" applyFont="1" applyBorder="1" applyAlignment="1">
      <alignment horizontal="center" vertical="center"/>
    </xf>
    <xf numFmtId="0" fontId="66" fillId="0" borderId="18" xfId="20" applyFont="1" applyBorder="1" applyAlignment="1">
      <alignment horizontal="center" vertical="center"/>
    </xf>
    <xf numFmtId="0" fontId="66" fillId="0" borderId="13" xfId="20" applyFont="1" applyBorder="1" applyAlignment="1">
      <alignment horizontal="center" vertical="center"/>
    </xf>
    <xf numFmtId="0" fontId="66" fillId="0" borderId="0" xfId="20" applyFont="1" applyAlignment="1">
      <alignment horizontal="center" vertical="center"/>
    </xf>
    <xf numFmtId="0" fontId="66" fillId="0" borderId="4" xfId="20" applyFont="1" applyBorder="1" applyAlignment="1">
      <alignment horizontal="center" vertical="center"/>
    </xf>
    <xf numFmtId="0" fontId="66" fillId="0" borderId="19" xfId="20" applyFont="1" applyBorder="1" applyAlignment="1">
      <alignment horizontal="center" vertical="center"/>
    </xf>
    <xf numFmtId="0" fontId="66" fillId="0" borderId="48" xfId="20" applyFont="1" applyBorder="1" applyAlignment="1">
      <alignment horizontal="center" vertical="center"/>
    </xf>
    <xf numFmtId="0" fontId="66" fillId="0" borderId="10" xfId="20" applyFont="1" applyBorder="1" applyAlignment="1">
      <alignment horizontal="center" vertical="center"/>
    </xf>
    <xf numFmtId="0" fontId="105" fillId="15" borderId="16" xfId="0" applyFont="1" applyFill="1" applyBorder="1" applyAlignment="1">
      <alignment horizontal="center"/>
    </xf>
    <xf numFmtId="0" fontId="105" fillId="15" borderId="11" xfId="0" applyFont="1" applyFill="1" applyBorder="1" applyAlignment="1">
      <alignment horizontal="center"/>
    </xf>
    <xf numFmtId="4" fontId="106" fillId="15" borderId="16" xfId="0" applyNumberFormat="1" applyFont="1" applyFill="1" applyBorder="1" applyAlignment="1">
      <alignment horizontal="center"/>
    </xf>
    <xf numFmtId="4" fontId="106" fillId="15" borderId="18" xfId="0" applyNumberFormat="1" applyFont="1" applyFill="1" applyBorder="1" applyAlignment="1">
      <alignment horizontal="center"/>
    </xf>
    <xf numFmtId="0" fontId="105" fillId="15" borderId="13" xfId="0" applyFont="1" applyFill="1" applyBorder="1" applyAlignment="1">
      <alignment horizontal="center"/>
    </xf>
    <xf numFmtId="0" fontId="105" fillId="15" borderId="0" xfId="0" applyFont="1" applyFill="1" applyAlignment="1">
      <alignment horizontal="center"/>
    </xf>
    <xf numFmtId="2" fontId="106" fillId="15" borderId="20" xfId="0" applyNumberFormat="1" applyFont="1" applyFill="1" applyBorder="1" applyAlignment="1">
      <alignment horizontal="center"/>
    </xf>
    <xf numFmtId="2" fontId="106" fillId="15" borderId="30" xfId="0" applyNumberFormat="1" applyFont="1" applyFill="1" applyBorder="1" applyAlignment="1">
      <alignment horizontal="center"/>
    </xf>
    <xf numFmtId="0" fontId="105" fillId="15" borderId="19" xfId="0" applyFont="1" applyFill="1" applyBorder="1" applyAlignment="1">
      <alignment horizontal="center"/>
    </xf>
    <xf numFmtId="0" fontId="105" fillId="15" borderId="48" xfId="0" applyFont="1" applyFill="1" applyBorder="1" applyAlignment="1">
      <alignment horizontal="center"/>
    </xf>
    <xf numFmtId="4" fontId="106" fillId="15" borderId="19" xfId="0" applyNumberFormat="1" applyFont="1" applyFill="1" applyBorder="1" applyAlignment="1">
      <alignment horizontal="center"/>
    </xf>
    <xf numFmtId="4" fontId="106" fillId="15" borderId="10" xfId="0" applyNumberFormat="1" applyFont="1" applyFill="1" applyBorder="1" applyAlignment="1">
      <alignment horizontal="center"/>
    </xf>
    <xf numFmtId="0" fontId="37" fillId="0" borderId="64" xfId="0" applyFont="1" applyBorder="1" applyAlignment="1">
      <alignment horizontal="left" vertical="top"/>
    </xf>
    <xf numFmtId="0" fontId="37" fillId="0" borderId="23" xfId="0" applyFont="1" applyBorder="1" applyAlignment="1">
      <alignment horizontal="left" vertical="top"/>
    </xf>
    <xf numFmtId="0" fontId="37" fillId="0" borderId="76" xfId="0" applyFont="1" applyBorder="1" applyAlignment="1">
      <alignment horizontal="left" vertical="top"/>
    </xf>
    <xf numFmtId="2" fontId="89" fillId="0" borderId="77" xfId="0" applyNumberFormat="1" applyFont="1" applyBorder="1" applyAlignment="1">
      <alignment horizontal="center" vertical="center" wrapText="1"/>
    </xf>
    <xf numFmtId="2" fontId="89" fillId="0" borderId="11" xfId="0" applyNumberFormat="1" applyFont="1" applyBorder="1" applyAlignment="1">
      <alignment horizontal="center" vertical="center" wrapText="1"/>
    </xf>
    <xf numFmtId="2" fontId="89" fillId="0" borderId="18" xfId="0" applyNumberFormat="1" applyFont="1" applyBorder="1" applyAlignment="1">
      <alignment horizontal="center" vertical="center" wrapText="1"/>
    </xf>
    <xf numFmtId="0" fontId="35" fillId="0" borderId="60" xfId="0" applyFont="1" applyBorder="1" applyAlignment="1">
      <alignment horizontal="center" vertical="center" wrapText="1"/>
    </xf>
    <xf numFmtId="0" fontId="35" fillId="0" borderId="0" xfId="26" applyFont="1" applyAlignment="1">
      <alignment horizontal="center"/>
    </xf>
    <xf numFmtId="0" fontId="35" fillId="0" borderId="69" xfId="0" applyFont="1" applyBorder="1" applyAlignment="1">
      <alignment horizontal="center" vertical="center" wrapText="1"/>
    </xf>
    <xf numFmtId="0" fontId="35" fillId="0" borderId="25" xfId="0" applyFont="1" applyBorder="1" applyAlignment="1">
      <alignment horizontal="center" vertical="center" wrapText="1"/>
    </xf>
    <xf numFmtId="0" fontId="35" fillId="0" borderId="70" xfId="0" applyFont="1" applyBorder="1" applyAlignment="1">
      <alignment horizontal="center" vertical="center" wrapText="1"/>
    </xf>
    <xf numFmtId="2" fontId="89" fillId="0" borderId="31" xfId="0" applyNumberFormat="1" applyFont="1" applyBorder="1" applyAlignment="1">
      <alignment horizontal="center" vertical="center" wrapText="1"/>
    </xf>
    <xf numFmtId="2" fontId="89" fillId="0" borderId="22" xfId="0" applyNumberFormat="1" applyFont="1" applyBorder="1" applyAlignment="1">
      <alignment horizontal="center" vertical="center" wrapText="1"/>
    </xf>
    <xf numFmtId="2" fontId="89" fillId="0" borderId="71" xfId="0" applyNumberFormat="1" applyFont="1" applyBorder="1" applyAlignment="1">
      <alignment horizontal="center" vertical="center" wrapText="1"/>
    </xf>
    <xf numFmtId="2" fontId="89" fillId="0" borderId="33" xfId="0" applyNumberFormat="1" applyFont="1" applyBorder="1" applyAlignment="1">
      <alignment horizontal="center" vertical="center" wrapText="1"/>
    </xf>
    <xf numFmtId="2" fontId="89" fillId="0" borderId="34" xfId="0" applyNumberFormat="1" applyFont="1" applyBorder="1" applyAlignment="1">
      <alignment horizontal="center" vertical="center" wrapText="1"/>
    </xf>
    <xf numFmtId="0" fontId="35" fillId="0" borderId="72" xfId="0" applyFont="1" applyBorder="1" applyAlignment="1">
      <alignment horizontal="center" vertical="center" wrapText="1"/>
    </xf>
    <xf numFmtId="0" fontId="35" fillId="0" borderId="73" xfId="0" applyFont="1" applyBorder="1" applyAlignment="1">
      <alignment horizontal="center" vertical="center" wrapText="1"/>
    </xf>
    <xf numFmtId="2" fontId="89" fillId="0" borderId="74" xfId="0" applyNumberFormat="1" applyFont="1" applyBorder="1" applyAlignment="1">
      <alignment horizontal="center" vertical="center" wrapText="1"/>
    </xf>
    <xf numFmtId="2" fontId="89" fillId="0" borderId="73" xfId="0" applyNumberFormat="1" applyFont="1" applyBorder="1" applyAlignment="1">
      <alignment horizontal="center" vertical="center" wrapText="1"/>
    </xf>
    <xf numFmtId="2" fontId="89" fillId="0" borderId="75" xfId="0" applyNumberFormat="1" applyFont="1" applyBorder="1" applyAlignment="1">
      <alignment horizontal="center" vertical="center" wrapText="1"/>
    </xf>
    <xf numFmtId="2" fontId="89" fillId="0" borderId="68" xfId="0" applyNumberFormat="1" applyFont="1" applyBorder="1" applyAlignment="1">
      <alignment horizontal="center" vertical="center" wrapText="1"/>
    </xf>
    <xf numFmtId="0" fontId="49" fillId="0" borderId="0" xfId="26" applyFont="1" applyAlignment="1">
      <alignment horizontal="center"/>
    </xf>
    <xf numFmtId="0" fontId="85" fillId="0" borderId="0" xfId="26" applyFont="1" applyAlignment="1">
      <alignment horizontal="center"/>
    </xf>
    <xf numFmtId="0" fontId="35" fillId="4" borderId="20" xfId="16" applyFont="1" applyFill="1" applyBorder="1" applyAlignment="1">
      <alignment horizontal="center" vertical="center" wrapText="1"/>
    </xf>
    <xf numFmtId="0" fontId="35" fillId="4" borderId="21" xfId="16" applyFont="1" applyFill="1" applyBorder="1" applyAlignment="1">
      <alignment horizontal="center" vertical="center" wrapText="1"/>
    </xf>
    <xf numFmtId="0" fontId="35" fillId="4" borderId="30" xfId="16" applyFont="1" applyFill="1" applyBorder="1" applyAlignment="1">
      <alignment horizontal="center" vertical="center" wrapText="1"/>
    </xf>
    <xf numFmtId="0" fontId="34" fillId="4" borderId="20" xfId="16" applyFont="1" applyFill="1" applyBorder="1" applyAlignment="1">
      <alignment horizontal="center"/>
    </xf>
    <xf numFmtId="0" fontId="34" fillId="4" borderId="21" xfId="16" applyFont="1" applyFill="1" applyBorder="1" applyAlignment="1">
      <alignment horizontal="center"/>
    </xf>
    <xf numFmtId="0" fontId="34" fillId="4" borderId="30" xfId="16" applyFont="1" applyFill="1" applyBorder="1" applyAlignment="1">
      <alignment horizontal="center"/>
    </xf>
    <xf numFmtId="165" fontId="89" fillId="0" borderId="19" xfId="2" applyNumberFormat="1" applyFont="1" applyBorder="1" applyAlignment="1">
      <alignment horizontal="center" vertical="center" wrapText="1"/>
    </xf>
    <xf numFmtId="165" fontId="89" fillId="0" borderId="48" xfId="2" applyNumberFormat="1" applyFont="1" applyBorder="1" applyAlignment="1">
      <alignment horizontal="center" vertical="center" wrapText="1"/>
    </xf>
    <xf numFmtId="165" fontId="89" fillId="0" borderId="10" xfId="2" applyNumberFormat="1" applyFont="1" applyBorder="1" applyAlignment="1">
      <alignment horizontal="center" vertical="center" wrapText="1"/>
    </xf>
    <xf numFmtId="0" fontId="107" fillId="0" borderId="0" xfId="0" applyFont="1" applyAlignment="1">
      <alignment horizontal="center" vertical="center" wrapText="1"/>
    </xf>
    <xf numFmtId="0" fontId="108" fillId="0" borderId="0" xfId="0" applyFont="1" applyAlignment="1">
      <alignment horizontal="center" wrapText="1"/>
    </xf>
    <xf numFmtId="0" fontId="88" fillId="0" borderId="20" xfId="0" applyFont="1" applyBorder="1" applyAlignment="1">
      <alignment horizontal="center" vertical="center" wrapText="1"/>
    </xf>
    <xf numFmtId="0" fontId="88" fillId="0" borderId="21" xfId="0" applyFont="1" applyBorder="1" applyAlignment="1">
      <alignment horizontal="center" vertical="center" wrapText="1"/>
    </xf>
    <xf numFmtId="165" fontId="89" fillId="0" borderId="16" xfId="2" applyNumberFormat="1" applyFont="1" applyBorder="1" applyAlignment="1">
      <alignment horizontal="center" vertical="center" wrapText="1"/>
    </xf>
    <xf numFmtId="165" fontId="89" fillId="0" borderId="11" xfId="2" applyNumberFormat="1" applyFont="1" applyBorder="1" applyAlignment="1">
      <alignment horizontal="center" vertical="center" wrapText="1"/>
    </xf>
    <xf numFmtId="165" fontId="89" fillId="0" borderId="18" xfId="2" applyNumberFormat="1" applyFont="1" applyBorder="1" applyAlignment="1">
      <alignment horizontal="center" vertical="center" wrapText="1"/>
    </xf>
    <xf numFmtId="165" fontId="89" fillId="0" borderId="20" xfId="2" applyNumberFormat="1" applyFont="1" applyBorder="1" applyAlignment="1">
      <alignment horizontal="center" vertical="center" wrapText="1"/>
    </xf>
    <xf numFmtId="165" fontId="89" fillId="0" borderId="21" xfId="2" applyNumberFormat="1" applyFont="1" applyBorder="1" applyAlignment="1">
      <alignment horizontal="center" vertical="center" wrapText="1"/>
    </xf>
    <xf numFmtId="165" fontId="89" fillId="0" borderId="30" xfId="2" applyNumberFormat="1" applyFont="1" applyBorder="1" applyAlignment="1">
      <alignment horizontal="center" vertical="center" wrapText="1"/>
    </xf>
    <xf numFmtId="0" fontId="80" fillId="0" borderId="20" xfId="0" applyFont="1" applyBorder="1" applyAlignment="1">
      <alignment horizontal="center" vertical="center" wrapText="1"/>
    </xf>
    <xf numFmtId="0" fontId="80" fillId="0" borderId="21" xfId="0" applyFont="1" applyBorder="1" applyAlignment="1">
      <alignment horizontal="center" vertical="center" wrapText="1"/>
    </xf>
    <xf numFmtId="0" fontId="80" fillId="0" borderId="30" xfId="0" applyFont="1" applyBorder="1" applyAlignment="1">
      <alignment horizontal="center" vertical="center" wrapText="1"/>
    </xf>
    <xf numFmtId="0" fontId="85" fillId="0" borderId="20" xfId="0" applyFont="1" applyBorder="1" applyAlignment="1">
      <alignment vertical="center" wrapText="1"/>
    </xf>
    <xf numFmtId="0" fontId="85" fillId="0" borderId="21" xfId="0" applyFont="1" applyBorder="1" applyAlignment="1">
      <alignment vertical="center" wrapText="1"/>
    </xf>
    <xf numFmtId="0" fontId="85" fillId="0" borderId="82" xfId="0" applyFont="1" applyBorder="1" applyAlignment="1">
      <alignment vertical="center" wrapText="1"/>
    </xf>
    <xf numFmtId="164" fontId="90" fillId="5" borderId="20" xfId="0" applyNumberFormat="1" applyFont="1" applyFill="1" applyBorder="1" applyAlignment="1">
      <alignment horizontal="center" vertical="center" wrapText="1"/>
    </xf>
    <xf numFmtId="0" fontId="90" fillId="5" borderId="30" xfId="0" applyFont="1" applyFill="1" applyBorder="1" applyAlignment="1">
      <alignment horizontal="center" vertical="center" wrapText="1"/>
    </xf>
    <xf numFmtId="0" fontId="85" fillId="0" borderId="81" xfId="0" applyFont="1" applyBorder="1" applyAlignment="1">
      <alignment vertical="center" wrapText="1"/>
    </xf>
    <xf numFmtId="0" fontId="32" fillId="4" borderId="20" xfId="11" applyFont="1" applyFill="1" applyBorder="1" applyAlignment="1">
      <alignment horizontal="center" vertical="center"/>
    </xf>
    <xf numFmtId="0" fontId="29" fillId="4" borderId="21" xfId="11" applyFont="1" applyFill="1" applyBorder="1" applyAlignment="1">
      <alignment horizontal="center" vertical="center"/>
    </xf>
    <xf numFmtId="0" fontId="29" fillId="4" borderId="30" xfId="11" applyFont="1" applyFill="1" applyBorder="1" applyAlignment="1">
      <alignment horizontal="center" vertical="center"/>
    </xf>
    <xf numFmtId="0" fontId="85" fillId="16" borderId="18" xfId="0" applyFont="1" applyFill="1" applyBorder="1" applyAlignment="1">
      <alignment horizontal="center" vertical="center" wrapText="1"/>
    </xf>
    <xf numFmtId="0" fontId="85" fillId="16" borderId="10" xfId="0" applyFont="1" applyFill="1" applyBorder="1" applyAlignment="1">
      <alignment horizontal="center" vertical="center" wrapText="1"/>
    </xf>
    <xf numFmtId="0" fontId="29" fillId="4" borderId="20" xfId="0" applyFont="1" applyFill="1" applyBorder="1" applyAlignment="1">
      <alignment horizontal="left" wrapText="1"/>
    </xf>
    <xf numFmtId="0" fontId="29" fillId="4" borderId="21" xfId="0" applyFont="1" applyFill="1" applyBorder="1" applyAlignment="1">
      <alignment horizontal="left" wrapText="1"/>
    </xf>
    <xf numFmtId="0" fontId="29" fillId="4" borderId="30" xfId="0" applyFont="1" applyFill="1" applyBorder="1" applyAlignment="1">
      <alignment horizontal="left" wrapText="1"/>
    </xf>
    <xf numFmtId="0" fontId="31" fillId="4" borderId="20" xfId="11" applyFont="1" applyFill="1" applyBorder="1" applyAlignment="1">
      <alignment horizontal="center" vertical="center"/>
    </xf>
    <xf numFmtId="0" fontId="31" fillId="4" borderId="21" xfId="11" applyFont="1" applyFill="1" applyBorder="1" applyAlignment="1">
      <alignment horizontal="center" vertical="center"/>
    </xf>
    <xf numFmtId="0" fontId="31" fillId="4" borderId="30" xfId="11" applyFont="1" applyFill="1" applyBorder="1" applyAlignment="1">
      <alignment horizontal="center" vertical="center"/>
    </xf>
    <xf numFmtId="0" fontId="85" fillId="16" borderId="15" xfId="0" applyFont="1" applyFill="1" applyBorder="1" applyAlignment="1">
      <alignment horizontal="center" vertical="center" wrapText="1"/>
    </xf>
    <xf numFmtId="0" fontId="85" fillId="16" borderId="7" xfId="0" applyFont="1" applyFill="1" applyBorder="1" applyAlignment="1">
      <alignment horizontal="center" vertical="center" wrapText="1"/>
    </xf>
    <xf numFmtId="0" fontId="85" fillId="16" borderId="11" xfId="0" applyFont="1" applyFill="1" applyBorder="1" applyAlignment="1">
      <alignment horizontal="center" vertical="center" wrapText="1"/>
    </xf>
    <xf numFmtId="0" fontId="85" fillId="16" borderId="48" xfId="0" applyFont="1" applyFill="1" applyBorder="1" applyAlignment="1">
      <alignment horizontal="center" vertical="center" wrapText="1"/>
    </xf>
    <xf numFmtId="4" fontId="85" fillId="16" borderId="15" xfId="0" applyNumberFormat="1" applyFont="1" applyFill="1" applyBorder="1" applyAlignment="1">
      <alignment horizontal="center" vertical="center" wrapText="1"/>
    </xf>
    <xf numFmtId="4" fontId="85" fillId="16" borderId="7" xfId="0" applyNumberFormat="1" applyFont="1" applyFill="1" applyBorder="1" applyAlignment="1">
      <alignment horizontal="center" vertical="center" wrapText="1"/>
    </xf>
    <xf numFmtId="0" fontId="78" fillId="0" borderId="0" xfId="0" applyFont="1" applyAlignment="1">
      <alignment horizontal="center" vertical="center" wrapText="1"/>
    </xf>
    <xf numFmtId="0" fontId="87" fillId="0" borderId="0" xfId="0" applyFont="1" applyAlignment="1">
      <alignment horizontal="center" wrapText="1"/>
    </xf>
    <xf numFmtId="0" fontId="87" fillId="0" borderId="0" xfId="0" applyFont="1" applyAlignment="1">
      <alignment horizontal="center" vertical="center" wrapText="1"/>
    </xf>
  </cellXfs>
  <cellStyles count="27">
    <cellStyle name="Comma 2" xfId="1" xr:uid="{00000000-0005-0000-0000-000000000000}"/>
    <cellStyle name="Milliers" xfId="2" builtinId="3"/>
    <cellStyle name="Milliers 2" xfId="3" xr:uid="{00000000-0005-0000-0000-000002000000}"/>
    <cellStyle name="Milliers 2 2 5" xfId="4" xr:uid="{00000000-0005-0000-0000-000003000000}"/>
    <cellStyle name="Milliers 5" xfId="5" xr:uid="{00000000-0005-0000-0000-000004000000}"/>
    <cellStyle name="Normal" xfId="0" builtinId="0"/>
    <cellStyle name="Normal 10" xfId="6" xr:uid="{00000000-0005-0000-0000-000006000000}"/>
    <cellStyle name="Normal 14_DECOMPT MLY ISMAIL" xfId="7" xr:uid="{00000000-0005-0000-0000-000007000000}"/>
    <cellStyle name="Normal 19" xfId="8" xr:uid="{00000000-0005-0000-0000-000008000000}"/>
    <cellStyle name="Normal 2" xfId="9" xr:uid="{00000000-0005-0000-0000-000009000000}"/>
    <cellStyle name="Normal 2 2" xfId="10" xr:uid="{00000000-0005-0000-0000-00000A000000}"/>
    <cellStyle name="Normal 2 2 2" xfId="11" xr:uid="{00000000-0005-0000-0000-00000B000000}"/>
    <cellStyle name="Normal 2 3" xfId="12" xr:uid="{00000000-0005-0000-0000-00000C000000}"/>
    <cellStyle name="Normal 2 4" xfId="13" xr:uid="{00000000-0005-0000-0000-00000D000000}"/>
    <cellStyle name="Normal 2 5" xfId="14" xr:uid="{00000000-0005-0000-0000-00000E000000}"/>
    <cellStyle name="Normal 2 6" xfId="15" xr:uid="{00000000-0005-0000-0000-00000F000000}"/>
    <cellStyle name="Normal 3" xfId="16" xr:uid="{00000000-0005-0000-0000-000010000000}"/>
    <cellStyle name="Normal 3 2" xfId="17" xr:uid="{00000000-0005-0000-0000-000011000000}"/>
    <cellStyle name="Normal 3 3" xfId="18" xr:uid="{00000000-0005-0000-0000-000012000000}"/>
    <cellStyle name="Normal 4" xfId="19" xr:uid="{00000000-0005-0000-0000-000013000000}"/>
    <cellStyle name="Normal 4 2" xfId="20" xr:uid="{00000000-0005-0000-0000-000014000000}"/>
    <cellStyle name="Normal 4 4" xfId="21" xr:uid="{00000000-0005-0000-0000-000015000000}"/>
    <cellStyle name="Normal 5" xfId="22" xr:uid="{00000000-0005-0000-0000-000016000000}"/>
    <cellStyle name="Normal 6" xfId="23" xr:uid="{00000000-0005-0000-0000-000017000000}"/>
    <cellStyle name="Normal 7" xfId="24" xr:uid="{00000000-0005-0000-0000-000018000000}"/>
    <cellStyle name="Normal 9" xfId="25" xr:uid="{00000000-0005-0000-0000-000019000000}"/>
    <cellStyle name="Normal_Copie de S.AMAZIGH" xfId="26" xr:uid="{00000000-0005-0000-0000-00001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5</xdr:row>
      <xdr:rowOff>6361</xdr:rowOff>
    </xdr:from>
    <xdr:ext cx="7664771" cy="575426"/>
    <xdr:sp macro="" textlink="">
      <xdr:nvSpPr>
        <xdr:cNvPr id="2" name="ZoneTexte 1">
          <a:extLst>
            <a:ext uri="{FF2B5EF4-FFF2-40B4-BE49-F238E27FC236}">
              <a16:creationId xmlns:a16="http://schemas.microsoft.com/office/drawing/2014/main" id="{00000000-0008-0000-0000-000002000000}"/>
            </a:ext>
          </a:extLst>
        </xdr:cNvPr>
        <xdr:cNvSpPr txBox="1"/>
      </xdr:nvSpPr>
      <xdr:spPr>
        <a:xfrm>
          <a:off x="0" y="825511"/>
          <a:ext cx="7659688" cy="57943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p>
          <a:r>
            <a:rPr lang="fr-FR" sz="1200" b="1" u="none"/>
            <a:t>                                                                             Marché N° :  45/INDH/2021</a:t>
          </a:r>
        </a:p>
        <a:p>
          <a:endParaRPr lang="fr-FR" sz="500" b="1" u="sng"/>
        </a:p>
        <a:p>
          <a:pPr algn="ctr"/>
          <a:r>
            <a:rPr lang="fr-FR" sz="1200" b="1"/>
            <a:t>TRAVAUX D’AMÉNAGEMENT DE DAR OUMOUMA DE LA COMMUNE ASSOUL, À LA PROVINCE DE TINGHIR</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9525</xdr:colOff>
      <xdr:row>6</xdr:row>
      <xdr:rowOff>190500</xdr:rowOff>
    </xdr:from>
    <xdr:ext cx="4815184" cy="953466"/>
    <xdr:sp macro="" textlink="">
      <xdr:nvSpPr>
        <xdr:cNvPr id="2" name="ZoneTexte 1">
          <a:extLst>
            <a:ext uri="{FF2B5EF4-FFF2-40B4-BE49-F238E27FC236}">
              <a16:creationId xmlns:a16="http://schemas.microsoft.com/office/drawing/2014/main" id="{00000000-0008-0000-0200-000002000000}"/>
            </a:ext>
          </a:extLst>
        </xdr:cNvPr>
        <xdr:cNvSpPr txBox="1"/>
      </xdr:nvSpPr>
      <xdr:spPr>
        <a:xfrm>
          <a:off x="9525" y="1371600"/>
          <a:ext cx="4810125" cy="953466"/>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r>
            <a:rPr lang="fr-FR" sz="1100" b="1"/>
            <a:t>SOCIETE</a:t>
          </a:r>
          <a:r>
            <a:rPr lang="fr-FR" sz="1100" b="1" baseline="0"/>
            <a:t> </a:t>
          </a:r>
          <a:r>
            <a:rPr lang="fr-FR" sz="1100" b="1"/>
            <a:t> SPERANSSA GROUPE sarl</a:t>
          </a:r>
        </a:p>
        <a:p>
          <a:r>
            <a:rPr lang="fr-FR" sz="1100" b="1"/>
            <a:t>DOMICILIE AU  DOUAR AIT LAHCEN OUBOUZID SOUK LKHMIS DADES TINGHIR</a:t>
          </a:r>
        </a:p>
        <a:p>
          <a:r>
            <a:rPr lang="fr-FR" sz="1100" b="1"/>
            <a:t>RCN°:</a:t>
          </a:r>
          <a:r>
            <a:rPr lang="fr-FR" sz="1100" b="1" baseline="0"/>
            <a:t>  943/7397 OUARZAZATE</a:t>
          </a:r>
          <a:endParaRPr lang="fr-FR" sz="1100" b="1"/>
        </a:p>
        <a:p>
          <a:r>
            <a:rPr lang="fr-FR" sz="1100" b="1"/>
            <a:t>PATENTE N° :</a:t>
          </a:r>
          <a:r>
            <a:rPr lang="fr-FR" sz="1100" b="1" baseline="0"/>
            <a:t> </a:t>
          </a:r>
          <a:r>
            <a:rPr lang="fr-FR" sz="1100" b="1"/>
            <a:t>54427830</a:t>
          </a:r>
        </a:p>
        <a:p>
          <a:r>
            <a:rPr lang="fr-FR" sz="1100" b="1"/>
            <a:t>COMPTE N° : 021559000001803013134875 CDM TINGHIR</a:t>
          </a:r>
        </a:p>
      </xdr:txBody>
    </xdr:sp>
    <xdr:clientData/>
  </xdr:oneCellAnchor>
  <xdr:oneCellAnchor>
    <xdr:from>
      <xdr:col>1</xdr:col>
      <xdr:colOff>2809875</xdr:colOff>
      <xdr:row>0</xdr:row>
      <xdr:rowOff>114300</xdr:rowOff>
    </xdr:from>
    <xdr:ext cx="2968107" cy="880113"/>
    <xdr:sp macro="" textlink="">
      <xdr:nvSpPr>
        <xdr:cNvPr id="3" name="ZoneTexte 2">
          <a:extLst>
            <a:ext uri="{FF2B5EF4-FFF2-40B4-BE49-F238E27FC236}">
              <a16:creationId xmlns:a16="http://schemas.microsoft.com/office/drawing/2014/main" id="{00000000-0008-0000-0200-000003000000}"/>
            </a:ext>
          </a:extLst>
        </xdr:cNvPr>
        <xdr:cNvSpPr txBox="1"/>
      </xdr:nvSpPr>
      <xdr:spPr>
        <a:xfrm>
          <a:off x="3276600" y="114300"/>
          <a:ext cx="2968107" cy="880113"/>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r>
            <a:rPr lang="fr-FR" sz="1100" b="1" u="sng"/>
            <a:t>Marché N° :  05/INDH/PRDTS/2021 </a:t>
          </a:r>
        </a:p>
        <a:p>
          <a:pPr>
            <a:lnSpc>
              <a:spcPts val="1200"/>
            </a:lnSpc>
          </a:pPr>
          <a:r>
            <a:rPr lang="fr-FR" sz="1100" b="1"/>
            <a:t>CONSTRUCTION DU SYSTEME D’ALIMENTATION EN EAU POTABLE DU DOUAR TIOURAGHINE RELEVANT DE LA COMMUNE TERRITORIALE IKNIOUNE PROVINCE DE TINGHIR</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95250</xdr:colOff>
      <xdr:row>3</xdr:row>
      <xdr:rowOff>116205</xdr:rowOff>
    </xdr:from>
    <xdr:ext cx="6336926" cy="865448"/>
    <xdr:sp macro="" textlink="">
      <xdr:nvSpPr>
        <xdr:cNvPr id="4" name="ZoneTexte 3">
          <a:extLst>
            <a:ext uri="{FF2B5EF4-FFF2-40B4-BE49-F238E27FC236}">
              <a16:creationId xmlns:a16="http://schemas.microsoft.com/office/drawing/2014/main" id="{00000000-0008-0000-0300-000004000000}"/>
            </a:ext>
          </a:extLst>
        </xdr:cNvPr>
        <xdr:cNvSpPr txBox="1"/>
      </xdr:nvSpPr>
      <xdr:spPr>
        <a:xfrm>
          <a:off x="95250" y="695325"/>
          <a:ext cx="6334125" cy="86677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p>
          <a:endParaRPr lang="fr-FR"/>
        </a:p>
      </xdr:txBody>
    </xdr:sp>
    <xdr:clientData/>
  </xdr:oneCellAnchor>
  <xdr:oneCellAnchor>
    <xdr:from>
      <xdr:col>0</xdr:col>
      <xdr:colOff>434658</xdr:colOff>
      <xdr:row>4</xdr:row>
      <xdr:rowOff>47942</xdr:rowOff>
    </xdr:from>
    <xdr:ext cx="6005856" cy="587262"/>
    <xdr:sp macro="" textlink="">
      <xdr:nvSpPr>
        <xdr:cNvPr id="3" name="ZoneTexte 2">
          <a:extLst>
            <a:ext uri="{FF2B5EF4-FFF2-40B4-BE49-F238E27FC236}">
              <a16:creationId xmlns:a16="http://schemas.microsoft.com/office/drawing/2014/main" id="{00000000-0008-0000-0300-000003000000}"/>
            </a:ext>
          </a:extLst>
        </xdr:cNvPr>
        <xdr:cNvSpPr txBox="1"/>
      </xdr:nvSpPr>
      <xdr:spPr>
        <a:xfrm>
          <a:off x="436563" y="825500"/>
          <a:ext cx="6000750" cy="57943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p>
          <a:pPr>
            <a:lnSpc>
              <a:spcPts val="1400"/>
            </a:lnSpc>
          </a:pPr>
          <a:r>
            <a:rPr lang="fr-FR" sz="1200" b="1" u="none"/>
            <a:t>                                                          Marché N° :  45/INDH/2021</a:t>
          </a:r>
        </a:p>
        <a:p>
          <a:endParaRPr lang="fr-FR" sz="500" b="1" u="sng"/>
        </a:p>
        <a:p>
          <a:pPr algn="ctr">
            <a:lnSpc>
              <a:spcPts val="1300"/>
            </a:lnSpc>
          </a:pPr>
          <a:r>
            <a:rPr lang="fr-FR" sz="1200" b="1"/>
            <a:t>TRAVAUX D’AMÉNAGEMENT DE DAR OUMOUMA DE LA COMMUNE ASSOUL, À LA PROVINCE DE TINGHIR</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5</xdr:row>
      <xdr:rowOff>118384</xdr:rowOff>
    </xdr:from>
    <xdr:ext cx="6652846" cy="587262"/>
    <xdr:sp macro="" textlink="">
      <xdr:nvSpPr>
        <xdr:cNvPr id="2" name="ZoneTexte 4">
          <a:extLst>
            <a:ext uri="{FF2B5EF4-FFF2-40B4-BE49-F238E27FC236}">
              <a16:creationId xmlns:a16="http://schemas.microsoft.com/office/drawing/2014/main" id="{00000000-0008-0000-0400-000002000000}"/>
            </a:ext>
          </a:extLst>
        </xdr:cNvPr>
        <xdr:cNvSpPr txBox="1"/>
      </xdr:nvSpPr>
      <xdr:spPr>
        <a:xfrm>
          <a:off x="0" y="1239403"/>
          <a:ext cx="6652846" cy="58726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p>
          <a:pPr algn="ctr"/>
          <a:r>
            <a:rPr lang="fr-FR" sz="1200" b="1" u="none"/>
            <a:t>                           </a:t>
          </a:r>
          <a:r>
            <a:rPr lang="fr-FR" sz="1100" b="1">
              <a:solidFill>
                <a:schemeClr val="tx1"/>
              </a:solidFill>
              <a:latin typeface="+mn-lt"/>
              <a:ea typeface="+mn-ea"/>
              <a:cs typeface="+mn-cs"/>
            </a:rPr>
            <a:t>TRAVAUX D’INSTALLATION DES KITS SOLAIRES AU PROFIT DE 65 FOYERS AU NIVEAU DE LA CT IGHIL NOUMGOUNE RELEVANT DE LA PROVINCE DE TINGHIR. </a:t>
          </a:r>
          <a:endParaRPr lang="fr-FR" sz="500" b="1" u="sng"/>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312419</xdr:colOff>
      <xdr:row>3</xdr:row>
      <xdr:rowOff>137159</xdr:rowOff>
    </xdr:from>
    <xdr:ext cx="11166228" cy="615866"/>
    <xdr:sp macro="" textlink="">
      <xdr:nvSpPr>
        <xdr:cNvPr id="2" name="ZoneTexte 1">
          <a:extLst>
            <a:ext uri="{FF2B5EF4-FFF2-40B4-BE49-F238E27FC236}">
              <a16:creationId xmlns:a16="http://schemas.microsoft.com/office/drawing/2014/main" id="{00000000-0008-0000-0600-000002000000}"/>
            </a:ext>
          </a:extLst>
        </xdr:cNvPr>
        <xdr:cNvSpPr txBox="1"/>
      </xdr:nvSpPr>
      <xdr:spPr>
        <a:xfrm>
          <a:off x="314324" y="714374"/>
          <a:ext cx="11153775" cy="60007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p>
          <a:r>
            <a:rPr lang="fr-FR" sz="1400" b="1" u="none"/>
            <a:t>                                                                                                          Marché N° :  45/INDH/2021</a:t>
          </a:r>
        </a:p>
        <a:p>
          <a:endParaRPr lang="fr-FR" sz="600" b="1" u="sng"/>
        </a:p>
        <a:p>
          <a:pPr algn="ctr"/>
          <a:r>
            <a:rPr lang="fr-FR" sz="1400" b="1"/>
            <a:t>TRAVAUX D’AMÉNAGEMENT DE DAR OUMOUMA DE LA COMMUNE ASSOUL, À LA PROVINCE DE TINGHIR</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3</xdr:col>
      <xdr:colOff>38099</xdr:colOff>
      <xdr:row>15</xdr:row>
      <xdr:rowOff>0</xdr:rowOff>
    </xdr:from>
    <xdr:to>
      <xdr:col>10</xdr:col>
      <xdr:colOff>963929</xdr:colOff>
      <xdr:row>16</xdr:row>
      <xdr:rowOff>28575</xdr:rowOff>
    </xdr:to>
    <xdr:sp macro="" textlink="">
      <xdr:nvSpPr>
        <xdr:cNvPr id="2" name="Rectangle 1">
          <a:extLst>
            <a:ext uri="{FF2B5EF4-FFF2-40B4-BE49-F238E27FC236}">
              <a16:creationId xmlns:a16="http://schemas.microsoft.com/office/drawing/2014/main" id="{00000000-0008-0000-0700-000002000000}"/>
            </a:ext>
          </a:extLst>
        </xdr:cNvPr>
        <xdr:cNvSpPr/>
      </xdr:nvSpPr>
      <xdr:spPr>
        <a:xfrm>
          <a:off x="2800349" y="2828925"/>
          <a:ext cx="6248400" cy="276225"/>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fr-FR" sz="1600" b="1">
              <a:solidFill>
                <a:schemeClr val="dk1"/>
              </a:solidFill>
              <a:effectLst/>
              <a:latin typeface="+mn-lt"/>
              <a:ea typeface="+mn-ea"/>
              <a:cs typeface="+mn-cs"/>
            </a:rPr>
            <a:t>P/P</a:t>
          </a:r>
          <a:r>
            <a:rPr lang="fr-FR" sz="1600" b="1" baseline="-25000">
              <a:solidFill>
                <a:schemeClr val="dk1"/>
              </a:solidFill>
              <a:effectLst/>
              <a:latin typeface="+mn-lt"/>
              <a:ea typeface="+mn-ea"/>
              <a:cs typeface="+mn-cs"/>
            </a:rPr>
            <a:t>0   </a:t>
          </a:r>
          <a:r>
            <a:rPr lang="fr-FR" sz="1600" b="1">
              <a:solidFill>
                <a:schemeClr val="dk1"/>
              </a:solidFill>
              <a:effectLst/>
              <a:latin typeface="+mn-lt"/>
              <a:ea typeface="+mn-ea"/>
              <a:cs typeface="+mn-cs"/>
            </a:rPr>
            <a:t>=   [0, 15+0,85BAT6/BAT</a:t>
          </a:r>
          <a:r>
            <a:rPr lang="fr-FR" sz="1600" b="1" baseline="-25000">
              <a:solidFill>
                <a:schemeClr val="dk1"/>
              </a:solidFill>
              <a:effectLst/>
              <a:latin typeface="+mn-lt"/>
              <a:ea typeface="+mn-ea"/>
              <a:cs typeface="+mn-cs"/>
            </a:rPr>
            <a:t>o</a:t>
          </a:r>
          <a:r>
            <a:rPr lang="fr-FR" sz="1600" b="1">
              <a:solidFill>
                <a:schemeClr val="dk1"/>
              </a:solidFill>
              <a:effectLst/>
              <a:latin typeface="+mn-lt"/>
              <a:ea typeface="+mn-ea"/>
              <a:cs typeface="+mn-cs"/>
            </a:rPr>
            <a:t>]</a:t>
          </a:r>
          <a:endParaRPr lang="fr-FR" sz="1600">
            <a:solidFill>
              <a:schemeClr val="dk1"/>
            </a:solidFill>
            <a:effectLst/>
            <a:latin typeface="+mn-lt"/>
            <a:ea typeface="+mn-ea"/>
            <a:cs typeface="+mn-cs"/>
          </a:endParaRPr>
        </a:p>
        <a:p>
          <a:pPr algn="ctr"/>
          <a:endParaRPr lang="fr-FR" sz="1600"/>
        </a:p>
      </xdr:txBody>
    </xdr:sp>
    <xdr:clientData/>
  </xdr:twoCellAnchor>
  <xdr:twoCellAnchor>
    <xdr:from>
      <xdr:col>3</xdr:col>
      <xdr:colOff>396240</xdr:colOff>
      <xdr:row>30</xdr:row>
      <xdr:rowOff>0</xdr:rowOff>
    </xdr:from>
    <xdr:to>
      <xdr:col>11</xdr:col>
      <xdr:colOff>114568</xdr:colOff>
      <xdr:row>30</xdr:row>
      <xdr:rowOff>0</xdr:rowOff>
    </xdr:to>
    <xdr:sp macro="" textlink="">
      <xdr:nvSpPr>
        <xdr:cNvPr id="3" name="Rectangle 2">
          <a:extLst>
            <a:ext uri="{FF2B5EF4-FFF2-40B4-BE49-F238E27FC236}">
              <a16:creationId xmlns:a16="http://schemas.microsoft.com/office/drawing/2014/main" id="{00000000-0008-0000-0700-000003000000}"/>
            </a:ext>
          </a:extLst>
        </xdr:cNvPr>
        <xdr:cNvSpPr/>
      </xdr:nvSpPr>
      <xdr:spPr>
        <a:xfrm>
          <a:off x="3152775" y="11039475"/>
          <a:ext cx="6039122" cy="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fr-FR" sz="1600" b="1">
              <a:solidFill>
                <a:schemeClr val="dk1"/>
              </a:solidFill>
              <a:effectLst/>
              <a:latin typeface="+mn-lt"/>
              <a:ea typeface="+mn-ea"/>
              <a:cs typeface="+mn-cs"/>
            </a:rPr>
            <a:t>P/P</a:t>
          </a:r>
          <a:r>
            <a:rPr lang="fr-FR" sz="1600" b="1" baseline="-25000">
              <a:solidFill>
                <a:schemeClr val="dk1"/>
              </a:solidFill>
              <a:effectLst/>
              <a:latin typeface="+mn-lt"/>
              <a:ea typeface="+mn-ea"/>
              <a:cs typeface="+mn-cs"/>
            </a:rPr>
            <a:t>0   </a:t>
          </a:r>
          <a:r>
            <a:rPr lang="fr-FR" sz="1600" b="1">
              <a:solidFill>
                <a:schemeClr val="dk1"/>
              </a:solidFill>
              <a:effectLst/>
              <a:latin typeface="+mn-lt"/>
              <a:ea typeface="+mn-ea"/>
              <a:cs typeface="+mn-cs"/>
            </a:rPr>
            <a:t>=   [ 0.15+0.85 BAT 6/BAT 6 o]</a:t>
          </a:r>
          <a:endParaRPr lang="fr-FR" sz="1600">
            <a:solidFill>
              <a:schemeClr val="dk1"/>
            </a:solidFill>
            <a:effectLst/>
            <a:latin typeface="+mn-lt"/>
            <a:ea typeface="+mn-ea"/>
            <a:cs typeface="+mn-cs"/>
          </a:endParaRPr>
        </a:p>
        <a:p>
          <a:pPr algn="ctr"/>
          <a:endParaRPr lang="fr-FR" sz="1600"/>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0</xdr:col>
      <xdr:colOff>312420</xdr:colOff>
      <xdr:row>3</xdr:row>
      <xdr:rowOff>137160</xdr:rowOff>
    </xdr:from>
    <xdr:ext cx="7420265" cy="577940"/>
    <xdr:sp macro="" textlink="">
      <xdr:nvSpPr>
        <xdr:cNvPr id="2" name="ZoneTexte 1">
          <a:extLst>
            <a:ext uri="{FF2B5EF4-FFF2-40B4-BE49-F238E27FC236}">
              <a16:creationId xmlns:a16="http://schemas.microsoft.com/office/drawing/2014/main" id="{00000000-0008-0000-0800-000002000000}"/>
            </a:ext>
          </a:extLst>
        </xdr:cNvPr>
        <xdr:cNvSpPr txBox="1"/>
      </xdr:nvSpPr>
      <xdr:spPr>
        <a:xfrm>
          <a:off x="314325" y="714375"/>
          <a:ext cx="7410450" cy="57943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p>
          <a:r>
            <a:rPr lang="fr-FR" sz="1200" b="1" u="none"/>
            <a:t>                                                          Marché N° :  45/INDH/2021</a:t>
          </a:r>
        </a:p>
        <a:p>
          <a:endParaRPr lang="fr-FR" sz="500" b="1" u="sng"/>
        </a:p>
        <a:p>
          <a:pPr algn="ctr"/>
          <a:r>
            <a:rPr lang="fr-FR" sz="1200" b="1"/>
            <a:t>TRAVAUX D’AMÉNAGEMENT DE DAR OUMOUMA DE LA COMMUNE ASSOUL, À LA PROVINCE DE TINGHIR</a:t>
          </a:r>
        </a:p>
      </xdr:txBody>
    </xdr:sp>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W855"/>
  <sheetViews>
    <sheetView view="pageBreakPreview" zoomScaleNormal="120" zoomScaleSheetLayoutView="100" workbookViewId="0">
      <selection activeCell="H282" sqref="H282"/>
    </sheetView>
  </sheetViews>
  <sheetFormatPr baseColWidth="10" defaultColWidth="9.140625" defaultRowHeight="15"/>
  <cols>
    <col min="1" max="1" width="7" style="36" customWidth="1"/>
    <col min="2" max="2" width="49.7109375" style="35" customWidth="1"/>
    <col min="3" max="3" width="0.140625" style="35" customWidth="1"/>
    <col min="4" max="4" width="5.42578125" style="33" customWidth="1"/>
    <col min="5" max="5" width="6.140625" style="42" customWidth="1"/>
    <col min="6" max="6" width="9.5703125" style="41" customWidth="1"/>
    <col min="7" max="7" width="8.42578125" style="41" customWidth="1"/>
    <col min="8" max="8" width="8.85546875" style="41" customWidth="1"/>
    <col min="9" max="9" width="10.140625" style="41" customWidth="1"/>
    <col min="10" max="10" width="12.5703125" style="41" customWidth="1"/>
    <col min="11" max="16384" width="9.140625" style="35"/>
  </cols>
  <sheetData>
    <row r="1" spans="1:12" ht="4.5" customHeight="1">
      <c r="C1" s="36"/>
      <c r="D1" s="34"/>
      <c r="E1" s="35"/>
      <c r="F1" s="35"/>
      <c r="G1" s="35"/>
      <c r="H1" s="35"/>
      <c r="I1" s="35"/>
      <c r="J1" s="34"/>
    </row>
    <row r="2" spans="1:12">
      <c r="B2" s="36" t="s">
        <v>12</v>
      </c>
      <c r="C2" s="36"/>
      <c r="D2" s="34"/>
      <c r="E2" s="35"/>
      <c r="F2" s="35"/>
      <c r="G2" s="35"/>
      <c r="H2" s="35"/>
      <c r="I2" s="35"/>
      <c r="J2" s="34"/>
    </row>
    <row r="3" spans="1:12">
      <c r="B3" s="36" t="s">
        <v>13</v>
      </c>
      <c r="C3" s="36"/>
      <c r="D3" s="34"/>
      <c r="E3" s="35"/>
      <c r="F3" s="35"/>
      <c r="G3" s="35"/>
      <c r="H3" s="35"/>
      <c r="I3" s="35"/>
      <c r="J3" s="34"/>
    </row>
    <row r="4" spans="1:12">
      <c r="B4" s="36" t="s">
        <v>14</v>
      </c>
      <c r="E4" s="37"/>
      <c r="F4" s="38"/>
      <c r="G4" s="46"/>
      <c r="H4" s="35"/>
      <c r="I4" s="35"/>
      <c r="J4" s="35"/>
    </row>
    <row r="5" spans="1:12" customFormat="1">
      <c r="A5" s="57"/>
      <c r="E5" s="54"/>
      <c r="F5" s="55"/>
      <c r="G5" s="56"/>
    </row>
    <row r="6" spans="1:12" customFormat="1" ht="31.5" customHeight="1">
      <c r="A6" s="53"/>
      <c r="E6" s="54"/>
      <c r="F6" s="55"/>
      <c r="G6" s="56"/>
    </row>
    <row r="7" spans="1:12" customFormat="1" ht="18" thickBot="1">
      <c r="A7" s="53"/>
      <c r="E7" s="54"/>
      <c r="F7" s="55"/>
      <c r="G7" s="56"/>
      <c r="L7" s="53"/>
    </row>
    <row r="8" spans="1:12" ht="21.75" thickBot="1">
      <c r="A8" s="637" t="s">
        <v>469</v>
      </c>
      <c r="B8" s="638"/>
      <c r="C8" s="638"/>
      <c r="D8" s="638"/>
      <c r="E8" s="638"/>
      <c r="F8" s="638"/>
      <c r="G8" s="638"/>
      <c r="H8" s="638"/>
      <c r="I8" s="638"/>
      <c r="J8" s="639"/>
      <c r="L8" s="53"/>
    </row>
    <row r="9" spans="1:12" ht="3" customHeight="1">
      <c r="B9" s="51"/>
      <c r="C9" s="51"/>
      <c r="D9" s="39"/>
      <c r="E9" s="47"/>
      <c r="F9" s="47"/>
      <c r="G9" s="47"/>
      <c r="H9" s="47"/>
      <c r="I9" s="47"/>
      <c r="J9" s="39"/>
    </row>
    <row r="10" spans="1:12" customFormat="1" ht="15" customHeight="1">
      <c r="A10" s="36"/>
      <c r="B10" s="35"/>
      <c r="C10" s="36" t="s">
        <v>385</v>
      </c>
      <c r="D10" s="259"/>
      <c r="E10" s="260"/>
      <c r="F10" s="261"/>
      <c r="G10" s="262"/>
      <c r="H10" s="263"/>
      <c r="I10" s="263"/>
      <c r="J10" s="263"/>
    </row>
    <row r="11" spans="1:12" customFormat="1" ht="15" customHeight="1">
      <c r="A11" s="36"/>
      <c r="B11" s="35"/>
      <c r="C11" s="36" t="s">
        <v>389</v>
      </c>
      <c r="D11" s="259"/>
      <c r="E11" s="260"/>
      <c r="F11" s="261"/>
      <c r="G11" s="262"/>
      <c r="H11" s="263"/>
      <c r="I11" s="263"/>
      <c r="J11" s="263"/>
    </row>
    <row r="12" spans="1:12" customFormat="1" ht="15" customHeight="1">
      <c r="A12" s="36"/>
      <c r="B12" s="35"/>
      <c r="C12" s="36" t="s">
        <v>386</v>
      </c>
      <c r="D12" s="261"/>
      <c r="E12" s="259"/>
      <c r="F12" s="262"/>
      <c r="G12" s="262"/>
      <c r="H12" s="263"/>
      <c r="I12" s="263"/>
      <c r="J12" s="263"/>
    </row>
    <row r="13" spans="1:12" customFormat="1" ht="15" customHeight="1">
      <c r="A13" s="36"/>
      <c r="B13" s="35"/>
      <c r="C13" s="36" t="s">
        <v>390</v>
      </c>
      <c r="D13" s="261"/>
      <c r="E13" s="259"/>
      <c r="F13" s="262"/>
      <c r="G13" s="262"/>
      <c r="H13" s="263"/>
      <c r="I13" s="263"/>
      <c r="J13" s="263"/>
    </row>
    <row r="14" spans="1:12" customFormat="1" ht="15" customHeight="1">
      <c r="A14" s="36"/>
      <c r="B14" s="35"/>
      <c r="C14" s="36" t="s">
        <v>388</v>
      </c>
      <c r="D14" s="261"/>
      <c r="E14" s="259"/>
      <c r="F14" s="262"/>
      <c r="G14" s="262"/>
      <c r="H14" s="263"/>
      <c r="I14" s="263"/>
      <c r="J14" s="263"/>
    </row>
    <row r="15" spans="1:12" customFormat="1" ht="15" customHeight="1">
      <c r="A15" s="36"/>
      <c r="B15" s="35"/>
      <c r="C15" s="36" t="s">
        <v>387</v>
      </c>
      <c r="D15" s="261"/>
      <c r="E15" s="259"/>
      <c r="F15" s="262"/>
      <c r="G15" s="262"/>
      <c r="H15" s="263"/>
      <c r="I15" s="263"/>
      <c r="J15" s="263"/>
    </row>
    <row r="16" spans="1:12" customFormat="1" ht="15" customHeight="1">
      <c r="A16" s="36"/>
      <c r="B16" s="35"/>
      <c r="C16" s="36" t="s">
        <v>391</v>
      </c>
      <c r="D16" s="261"/>
      <c r="E16" s="259"/>
      <c r="F16" s="262"/>
      <c r="G16" s="262"/>
      <c r="H16" s="263"/>
      <c r="I16" s="263"/>
      <c r="J16" s="263"/>
    </row>
    <row r="17" spans="1:179" ht="3.75" customHeight="1" thickBot="1">
      <c r="A17" s="40"/>
      <c r="E17" s="37"/>
      <c r="F17" s="38"/>
      <c r="G17" s="46"/>
      <c r="H17" s="35"/>
      <c r="I17" s="35"/>
      <c r="J17" s="35"/>
    </row>
    <row r="18" spans="1:179" ht="27" customHeight="1" thickBot="1">
      <c r="A18" s="350" t="s">
        <v>2</v>
      </c>
      <c r="B18" s="353" t="s">
        <v>3</v>
      </c>
      <c r="C18" s="399"/>
      <c r="D18" s="353" t="s">
        <v>34</v>
      </c>
      <c r="E18" s="352" t="s">
        <v>39</v>
      </c>
      <c r="F18" s="351" t="s">
        <v>5</v>
      </c>
      <c r="G18" s="352" t="s">
        <v>6</v>
      </c>
      <c r="H18" s="351" t="s">
        <v>7</v>
      </c>
      <c r="I18" s="351" t="s">
        <v>40</v>
      </c>
      <c r="J18" s="354" t="s">
        <v>8</v>
      </c>
    </row>
    <row r="19" spans="1:179" s="257" customFormat="1" ht="45" customHeight="1">
      <c r="A19" s="355">
        <v>1</v>
      </c>
      <c r="B19" s="426" t="s">
        <v>224</v>
      </c>
      <c r="C19" s="357"/>
      <c r="D19" s="356"/>
      <c r="E19" s="357"/>
      <c r="F19" s="356"/>
      <c r="G19" s="357"/>
      <c r="H19" s="356"/>
      <c r="I19" s="357"/>
      <c r="J19" s="358"/>
    </row>
    <row r="20" spans="1:179" s="257" customFormat="1">
      <c r="A20" s="359"/>
      <c r="B20" s="427" t="s">
        <v>206</v>
      </c>
      <c r="C20" s="361"/>
      <c r="D20" s="395" t="s">
        <v>207</v>
      </c>
      <c r="E20" s="398">
        <v>1</v>
      </c>
      <c r="F20" s="362"/>
      <c r="G20" s="360"/>
      <c r="H20" s="360"/>
      <c r="I20" s="362"/>
      <c r="J20" s="363">
        <v>1</v>
      </c>
    </row>
    <row r="21" spans="1:179" s="257" customFormat="1">
      <c r="A21" s="359">
        <v>2</v>
      </c>
      <c r="B21" s="427" t="s">
        <v>227</v>
      </c>
      <c r="C21" s="361"/>
      <c r="D21" s="395"/>
      <c r="E21" s="398"/>
      <c r="F21" s="362"/>
      <c r="G21" s="360"/>
      <c r="H21" s="360"/>
      <c r="I21" s="362"/>
      <c r="J21" s="364"/>
    </row>
    <row r="22" spans="1:179" s="257" customFormat="1">
      <c r="A22" s="359"/>
      <c r="B22" s="427"/>
      <c r="C22" s="361"/>
      <c r="D22" s="395"/>
      <c r="E22" s="398">
        <v>1</v>
      </c>
      <c r="F22" s="378">
        <v>4.4000000000000004</v>
      </c>
      <c r="G22" s="379">
        <v>4.4000000000000004</v>
      </c>
      <c r="H22" s="380"/>
      <c r="I22" s="381">
        <f>+F22*G22</f>
        <v>19.360000000000003</v>
      </c>
      <c r="J22" s="364"/>
    </row>
    <row r="23" spans="1:179" s="257" customFormat="1">
      <c r="A23" s="359"/>
      <c r="B23" s="427"/>
      <c r="C23" s="361"/>
      <c r="D23" s="395"/>
      <c r="E23" s="398">
        <v>1</v>
      </c>
      <c r="F23" s="378">
        <v>3.4</v>
      </c>
      <c r="G23" s="379">
        <v>3.4</v>
      </c>
      <c r="H23" s="380"/>
      <c r="I23" s="381">
        <f>+F23*G23</f>
        <v>11.559999999999999</v>
      </c>
      <c r="J23" s="364"/>
    </row>
    <row r="24" spans="1:179" s="257" customFormat="1">
      <c r="A24" s="359"/>
      <c r="B24" s="427" t="s">
        <v>208</v>
      </c>
      <c r="C24" s="361"/>
      <c r="D24" s="395" t="s">
        <v>32</v>
      </c>
      <c r="E24" s="365"/>
      <c r="F24" s="365"/>
      <c r="G24" s="365"/>
      <c r="H24" s="380"/>
      <c r="I24" s="381"/>
      <c r="J24" s="363">
        <f>+I23+I22</f>
        <v>30.92</v>
      </c>
    </row>
    <row r="25" spans="1:179" customFormat="1" ht="20.25" customHeight="1">
      <c r="A25" s="366"/>
      <c r="B25" s="428"/>
      <c r="C25" s="367"/>
      <c r="D25" s="396"/>
      <c r="E25" s="168"/>
      <c r="F25" s="365"/>
      <c r="G25" s="365"/>
      <c r="H25" s="365"/>
      <c r="I25" s="368"/>
      <c r="J25" s="369"/>
      <c r="K25" s="35"/>
      <c r="L25" s="35"/>
      <c r="M25" s="96"/>
      <c r="N25" s="96"/>
      <c r="O25" s="96"/>
      <c r="P25" s="96"/>
      <c r="Q25" s="96"/>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row>
    <row r="26" spans="1:179">
      <c r="A26" s="370"/>
      <c r="B26" s="429"/>
      <c r="C26" s="371"/>
      <c r="D26" s="395"/>
      <c r="E26" s="362"/>
      <c r="F26" s="372"/>
      <c r="G26" s="372"/>
      <c r="H26" s="372"/>
      <c r="I26" s="373"/>
      <c r="J26" s="374"/>
    </row>
    <row r="27" spans="1:179">
      <c r="A27" s="370">
        <v>4</v>
      </c>
      <c r="B27" s="427" t="s">
        <v>231</v>
      </c>
      <c r="C27" s="387"/>
      <c r="D27" s="395" t="s">
        <v>80</v>
      </c>
      <c r="E27" s="362"/>
      <c r="F27" s="372"/>
      <c r="G27" s="372"/>
      <c r="H27" s="372"/>
      <c r="I27" s="373"/>
      <c r="J27" s="374"/>
      <c r="L27" s="235"/>
    </row>
    <row r="28" spans="1:179" s="235" customFormat="1" ht="15.75">
      <c r="A28" s="375"/>
      <c r="B28" s="236"/>
      <c r="C28" s="386"/>
      <c r="D28" s="394"/>
      <c r="E28" s="377"/>
      <c r="F28" s="378"/>
      <c r="G28" s="379"/>
      <c r="H28" s="380"/>
      <c r="I28" s="381"/>
      <c r="J28" s="384"/>
      <c r="K28" s="35"/>
    </row>
    <row r="29" spans="1:179" s="235" customFormat="1">
      <c r="A29" s="375"/>
      <c r="B29" s="385"/>
      <c r="C29" s="386"/>
      <c r="D29" s="394"/>
      <c r="E29" s="377">
        <v>1</v>
      </c>
      <c r="F29" s="378">
        <v>320</v>
      </c>
      <c r="G29" s="379"/>
      <c r="H29" s="380"/>
      <c r="I29" s="381"/>
      <c r="J29" s="363">
        <f>+F29</f>
        <v>320</v>
      </c>
      <c r="K29" s="35"/>
    </row>
    <row r="30" spans="1:179" s="235" customFormat="1" ht="15.75">
      <c r="A30" s="375"/>
      <c r="B30" s="385"/>
      <c r="C30" s="386"/>
      <c r="D30" s="394"/>
      <c r="E30" s="377"/>
      <c r="F30" s="378"/>
      <c r="G30" s="379"/>
      <c r="H30" s="380"/>
      <c r="I30" s="381"/>
      <c r="J30" s="384"/>
      <c r="K30" s="35"/>
    </row>
    <row r="31" spans="1:179" s="235" customFormat="1">
      <c r="A31" s="443"/>
      <c r="B31" s="413" t="s">
        <v>232</v>
      </c>
      <c r="C31" s="412"/>
      <c r="D31" s="414"/>
      <c r="E31" s="412"/>
      <c r="F31" s="414"/>
      <c r="G31" s="412"/>
      <c r="H31" s="414"/>
      <c r="I31" s="412"/>
      <c r="J31" s="444"/>
      <c r="K31" s="35"/>
    </row>
    <row r="32" spans="1:179" s="235" customFormat="1">
      <c r="A32" s="445">
        <v>5</v>
      </c>
      <c r="B32" s="415" t="s">
        <v>234</v>
      </c>
      <c r="C32" s="377"/>
      <c r="D32" s="378"/>
      <c r="E32" s="377"/>
      <c r="F32" s="378"/>
      <c r="G32" s="377"/>
      <c r="H32" s="378"/>
      <c r="I32" s="377"/>
      <c r="J32" s="446"/>
      <c r="K32" s="35"/>
    </row>
    <row r="33" spans="1:12" s="235" customFormat="1">
      <c r="A33" s="445"/>
      <c r="B33" s="415" t="s">
        <v>235</v>
      </c>
      <c r="C33" s="377"/>
      <c r="D33" s="378"/>
      <c r="E33" s="377"/>
      <c r="F33" s="378"/>
      <c r="G33" s="377"/>
      <c r="H33" s="378"/>
      <c r="I33" s="377"/>
      <c r="J33" s="446"/>
      <c r="K33" s="35"/>
    </row>
    <row r="34" spans="1:12" s="235" customFormat="1">
      <c r="A34" s="445"/>
      <c r="B34" s="415" t="s">
        <v>236</v>
      </c>
      <c r="C34" s="377"/>
      <c r="D34" s="378" t="s">
        <v>65</v>
      </c>
      <c r="E34" s="377">
        <v>1</v>
      </c>
      <c r="F34" s="378">
        <v>102</v>
      </c>
      <c r="G34" s="377"/>
      <c r="H34" s="378"/>
      <c r="I34" s="377"/>
      <c r="J34" s="363">
        <f>+F34</f>
        <v>102</v>
      </c>
      <c r="K34" s="35"/>
    </row>
    <row r="35" spans="1:12" s="235" customFormat="1">
      <c r="A35" s="445"/>
      <c r="B35" s="415" t="s">
        <v>237</v>
      </c>
      <c r="C35" s="377"/>
      <c r="D35" s="378"/>
      <c r="E35" s="377"/>
      <c r="F35" s="378"/>
      <c r="G35" s="377"/>
      <c r="H35" s="378"/>
      <c r="I35" s="377"/>
      <c r="J35" s="446"/>
      <c r="K35" s="35"/>
    </row>
    <row r="36" spans="1:12" s="235" customFormat="1">
      <c r="A36" s="445"/>
      <c r="B36" s="415" t="s">
        <v>236</v>
      </c>
      <c r="C36" s="377"/>
      <c r="D36" s="378" t="s">
        <v>65</v>
      </c>
      <c r="E36" s="377">
        <v>1</v>
      </c>
      <c r="F36" s="378">
        <v>8</v>
      </c>
      <c r="G36" s="377"/>
      <c r="H36" s="378"/>
      <c r="I36" s="377"/>
      <c r="J36" s="363">
        <f>+F36</f>
        <v>8</v>
      </c>
      <c r="K36" s="35"/>
    </row>
    <row r="37" spans="1:12" s="235" customFormat="1">
      <c r="A37" s="445">
        <v>6</v>
      </c>
      <c r="B37" s="415" t="s">
        <v>239</v>
      </c>
      <c r="C37" s="377"/>
      <c r="D37" s="378"/>
      <c r="E37" s="377"/>
      <c r="F37" s="378"/>
      <c r="G37" s="377"/>
      <c r="H37" s="378"/>
      <c r="I37" s="377"/>
      <c r="J37" s="446"/>
      <c r="K37" s="35"/>
    </row>
    <row r="38" spans="1:12" s="235" customFormat="1">
      <c r="A38" s="445"/>
      <c r="B38" s="415" t="s">
        <v>240</v>
      </c>
      <c r="C38" s="377"/>
      <c r="D38" s="378"/>
      <c r="E38" s="377"/>
      <c r="F38" s="378"/>
      <c r="G38" s="377"/>
      <c r="H38" s="378"/>
      <c r="I38" s="377"/>
      <c r="J38" s="446"/>
      <c r="K38" s="35"/>
    </row>
    <row r="39" spans="1:12" s="235" customFormat="1">
      <c r="A39" s="445"/>
      <c r="B39" s="415" t="s">
        <v>241</v>
      </c>
      <c r="C39" s="377"/>
      <c r="D39" s="378" t="s">
        <v>34</v>
      </c>
      <c r="E39" s="377">
        <v>4</v>
      </c>
      <c r="F39" s="378"/>
      <c r="G39" s="377"/>
      <c r="H39" s="378"/>
      <c r="I39" s="377"/>
      <c r="J39" s="363">
        <f>+E39</f>
        <v>4</v>
      </c>
      <c r="K39" s="35"/>
    </row>
    <row r="40" spans="1:12" s="235" customFormat="1">
      <c r="A40" s="445"/>
      <c r="B40" s="415" t="s">
        <v>243</v>
      </c>
      <c r="C40" s="377"/>
      <c r="D40" s="378"/>
      <c r="E40" s="377"/>
      <c r="F40" s="378"/>
      <c r="G40" s="377"/>
      <c r="H40" s="378"/>
      <c r="I40" s="377"/>
      <c r="J40" s="446"/>
      <c r="K40" s="35"/>
    </row>
    <row r="41" spans="1:12" s="235" customFormat="1">
      <c r="A41" s="445"/>
      <c r="B41" s="415" t="s">
        <v>244</v>
      </c>
      <c r="C41" s="377"/>
      <c r="D41" s="378" t="s">
        <v>34</v>
      </c>
      <c r="E41" s="377">
        <v>3</v>
      </c>
      <c r="F41" s="378"/>
      <c r="G41" s="377"/>
      <c r="H41" s="378"/>
      <c r="I41" s="377"/>
      <c r="J41" s="363">
        <f>+E41</f>
        <v>3</v>
      </c>
      <c r="K41" s="35"/>
    </row>
    <row r="42" spans="1:12" s="235" customFormat="1">
      <c r="A42" s="445" t="s">
        <v>245</v>
      </c>
      <c r="B42" s="415" t="s">
        <v>246</v>
      </c>
      <c r="C42" s="377"/>
      <c r="D42" s="378"/>
      <c r="E42" s="377"/>
      <c r="F42" s="378"/>
      <c r="G42" s="377"/>
      <c r="H42" s="378"/>
      <c r="I42" s="377"/>
      <c r="J42" s="446"/>
      <c r="K42" s="35"/>
    </row>
    <row r="43" spans="1:12" s="235" customFormat="1">
      <c r="A43" s="445"/>
      <c r="B43" s="415" t="s">
        <v>247</v>
      </c>
      <c r="C43" s="377"/>
      <c r="D43" s="378" t="s">
        <v>34</v>
      </c>
      <c r="E43" s="377">
        <v>1</v>
      </c>
      <c r="F43" s="378"/>
      <c r="G43" s="377"/>
      <c r="H43" s="378"/>
      <c r="I43" s="377"/>
      <c r="J43" s="363">
        <f>+E43</f>
        <v>1</v>
      </c>
      <c r="K43" s="35"/>
    </row>
    <row r="44" spans="1:12" s="235" customFormat="1">
      <c r="A44" s="445" t="s">
        <v>248</v>
      </c>
      <c r="B44" s="415" t="s">
        <v>249</v>
      </c>
      <c r="C44" s="377"/>
      <c r="D44" s="378"/>
      <c r="E44" s="377"/>
      <c r="F44" s="378"/>
      <c r="G44" s="377"/>
      <c r="H44" s="378"/>
      <c r="I44" s="377"/>
      <c r="J44" s="446"/>
      <c r="K44" s="35"/>
    </row>
    <row r="45" spans="1:12">
      <c r="A45" s="445"/>
      <c r="B45" s="415" t="s">
        <v>247</v>
      </c>
      <c r="C45" s="377"/>
      <c r="D45" s="378" t="s">
        <v>34</v>
      </c>
      <c r="E45" s="377">
        <v>1</v>
      </c>
      <c r="F45" s="378"/>
      <c r="G45" s="377"/>
      <c r="H45" s="378"/>
      <c r="I45" s="377"/>
      <c r="J45" s="363">
        <f>+E45</f>
        <v>1</v>
      </c>
      <c r="L45" s="235"/>
    </row>
    <row r="46" spans="1:12">
      <c r="A46" s="416"/>
      <c r="B46" s="413" t="s">
        <v>250</v>
      </c>
      <c r="C46" s="417"/>
      <c r="D46" s="418"/>
      <c r="E46" s="419"/>
      <c r="F46" s="420"/>
      <c r="G46" s="420"/>
      <c r="H46" s="420"/>
      <c r="I46" s="421"/>
      <c r="J46" s="422"/>
      <c r="L46" s="235"/>
    </row>
    <row r="47" spans="1:12">
      <c r="A47" s="370">
        <v>12</v>
      </c>
      <c r="B47" s="390" t="str">
        <f>+ATTACH03!B46</f>
        <v xml:space="preserve">Béton pour béton armé pour tout ouvrages </v>
      </c>
      <c r="C47" s="387"/>
      <c r="D47" s="395" t="s">
        <v>29</v>
      </c>
      <c r="E47" s="362"/>
      <c r="F47" s="372"/>
      <c r="G47" s="372"/>
      <c r="H47" s="372"/>
      <c r="I47" s="373"/>
      <c r="J47" s="374"/>
      <c r="L47" s="235"/>
    </row>
    <row r="48" spans="1:12" s="235" customFormat="1">
      <c r="A48" s="375"/>
      <c r="B48" s="236" t="s">
        <v>392</v>
      </c>
      <c r="C48" s="376"/>
      <c r="D48" s="394"/>
      <c r="E48" s="377"/>
      <c r="F48" s="378"/>
      <c r="G48" s="379"/>
      <c r="H48" s="380"/>
      <c r="I48" s="381"/>
      <c r="J48" s="382"/>
      <c r="K48" s="35"/>
    </row>
    <row r="49" spans="1:12" s="235" customFormat="1" ht="15.75">
      <c r="A49" s="375"/>
      <c r="B49" s="383" t="s">
        <v>200</v>
      </c>
      <c r="C49" s="183"/>
      <c r="D49" s="394"/>
      <c r="E49" s="377">
        <v>4</v>
      </c>
      <c r="F49" s="378">
        <v>1.2</v>
      </c>
      <c r="G49" s="379">
        <v>1.2</v>
      </c>
      <c r="H49" s="380">
        <v>0.3</v>
      </c>
      <c r="I49" s="381">
        <f>F49*G49*H49*E49</f>
        <v>1.728</v>
      </c>
      <c r="J49" s="384"/>
      <c r="K49" s="35"/>
    </row>
    <row r="50" spans="1:12" s="235" customFormat="1" ht="15.75">
      <c r="A50" s="375"/>
      <c r="B50" s="383" t="s">
        <v>201</v>
      </c>
      <c r="C50" s="183"/>
      <c r="D50" s="394"/>
      <c r="E50" s="377">
        <v>2</v>
      </c>
      <c r="F50" s="378">
        <v>0.3</v>
      </c>
      <c r="G50" s="379">
        <v>0.3</v>
      </c>
      <c r="H50" s="380">
        <v>3</v>
      </c>
      <c r="I50" s="381">
        <f>F50*G50*H50*E50</f>
        <v>0.54</v>
      </c>
      <c r="J50" s="384"/>
      <c r="K50" s="35"/>
    </row>
    <row r="51" spans="1:12" s="235" customFormat="1" ht="15.75">
      <c r="A51" s="375"/>
      <c r="B51" s="383"/>
      <c r="C51" s="183"/>
      <c r="D51" s="394"/>
      <c r="E51" s="377">
        <v>2</v>
      </c>
      <c r="F51" s="378">
        <v>0.25</v>
      </c>
      <c r="G51" s="379">
        <v>0.4</v>
      </c>
      <c r="H51" s="380">
        <v>2.4</v>
      </c>
      <c r="I51" s="381">
        <f>F51*G51*H51*E51</f>
        <v>0.48</v>
      </c>
      <c r="J51" s="384"/>
      <c r="K51" s="35"/>
    </row>
    <row r="52" spans="1:12" s="235" customFormat="1" ht="8.25" customHeight="1">
      <c r="A52" s="375"/>
      <c r="B52" s="383"/>
      <c r="C52" s="183"/>
      <c r="D52" s="394"/>
      <c r="E52" s="377"/>
      <c r="F52" s="378"/>
      <c r="G52" s="379"/>
      <c r="H52" s="380"/>
      <c r="I52" s="381"/>
      <c r="J52" s="384"/>
      <c r="K52" s="35"/>
    </row>
    <row r="53" spans="1:12" s="235" customFormat="1" ht="15.75">
      <c r="A53" s="375"/>
      <c r="B53" s="383" t="s">
        <v>202</v>
      </c>
      <c r="C53" s="183"/>
      <c r="D53" s="394"/>
      <c r="E53" s="377">
        <v>2</v>
      </c>
      <c r="F53" s="378">
        <v>10.5</v>
      </c>
      <c r="G53" s="379">
        <v>0.3</v>
      </c>
      <c r="H53" s="380">
        <v>0.85</v>
      </c>
      <c r="I53" s="381">
        <f>F53*G53*H53*E53</f>
        <v>5.3549999999999995</v>
      </c>
      <c r="J53" s="384"/>
      <c r="K53" s="35"/>
    </row>
    <row r="54" spans="1:12" s="235" customFormat="1" ht="6" customHeight="1">
      <c r="A54" s="375"/>
      <c r="B54" s="383"/>
      <c r="C54" s="183"/>
      <c r="D54" s="394"/>
      <c r="E54" s="377"/>
      <c r="F54" s="378"/>
      <c r="G54" s="379"/>
      <c r="H54" s="380"/>
      <c r="I54" s="381"/>
      <c r="J54" s="384"/>
      <c r="K54" s="35"/>
    </row>
    <row r="55" spans="1:12" s="235" customFormat="1" ht="15.75">
      <c r="A55" s="375"/>
      <c r="B55" s="383" t="s">
        <v>203</v>
      </c>
      <c r="C55" s="183"/>
      <c r="D55" s="394"/>
      <c r="E55" s="377"/>
      <c r="F55" s="378"/>
      <c r="G55" s="379"/>
      <c r="H55" s="380"/>
      <c r="I55" s="381"/>
      <c r="J55" s="384"/>
      <c r="K55" s="35"/>
    </row>
    <row r="56" spans="1:12" s="235" customFormat="1" ht="15.75">
      <c r="A56" s="375"/>
      <c r="B56" s="383"/>
      <c r="C56" s="183"/>
      <c r="D56" s="394"/>
      <c r="E56" s="377">
        <v>1</v>
      </c>
      <c r="F56" s="378">
        <v>10.5</v>
      </c>
      <c r="G56" s="379">
        <v>2.2000000000000002</v>
      </c>
      <c r="H56" s="380">
        <v>0.1</v>
      </c>
      <c r="I56" s="381">
        <f>F56*G56*H56*E56</f>
        <v>2.31</v>
      </c>
      <c r="J56" s="384"/>
      <c r="K56" s="35"/>
    </row>
    <row r="57" spans="1:12" s="235" customFormat="1" ht="15.75">
      <c r="A57" s="375"/>
      <c r="B57" s="383"/>
      <c r="C57" s="183"/>
      <c r="D57" s="394"/>
      <c r="E57" s="377"/>
      <c r="F57" s="378"/>
      <c r="G57" s="379"/>
      <c r="H57" s="380"/>
      <c r="I57" s="381"/>
      <c r="J57" s="384"/>
      <c r="K57" s="35"/>
    </row>
    <row r="58" spans="1:12" s="235" customFormat="1" ht="15.75">
      <c r="A58" s="375"/>
      <c r="B58" s="383"/>
      <c r="C58" s="183"/>
      <c r="D58" s="394"/>
      <c r="E58" s="377"/>
      <c r="F58" s="378"/>
      <c r="G58" s="379"/>
      <c r="H58" s="380"/>
      <c r="I58" s="381"/>
      <c r="J58" s="384"/>
      <c r="K58" s="35"/>
    </row>
    <row r="59" spans="1:12" s="235" customFormat="1">
      <c r="A59" s="375"/>
      <c r="B59" s="388"/>
      <c r="C59" s="183"/>
      <c r="D59" s="394"/>
      <c r="E59" s="377"/>
      <c r="F59" s="378"/>
      <c r="G59" s="379"/>
      <c r="H59" s="380"/>
      <c r="I59" s="381"/>
      <c r="J59" s="363">
        <f>ROUNDUP(SUM(I48:I59),2)</f>
        <v>10.42</v>
      </c>
      <c r="K59" s="35"/>
    </row>
    <row r="60" spans="1:12" ht="30">
      <c r="A60" s="370">
        <v>14</v>
      </c>
      <c r="B60" s="425" t="str">
        <f>+ATTACH03!B48</f>
        <v>Armatures a haute limite elastique pour beton arme fe500</v>
      </c>
      <c r="C60" s="387"/>
      <c r="D60" s="395" t="s">
        <v>30</v>
      </c>
      <c r="E60" s="362"/>
      <c r="F60" s="372"/>
      <c r="G60" s="372"/>
      <c r="H60" s="372"/>
      <c r="I60" s="373"/>
      <c r="J60" s="374"/>
      <c r="L60" s="235"/>
    </row>
    <row r="61" spans="1:12" s="235" customFormat="1" ht="15.75">
      <c r="A61" s="375"/>
      <c r="B61" s="424"/>
      <c r="C61" s="386"/>
      <c r="D61" s="394"/>
      <c r="E61" s="377"/>
      <c r="F61" s="378"/>
      <c r="G61" s="379"/>
      <c r="H61" s="380"/>
      <c r="I61" s="381"/>
      <c r="J61" s="384"/>
      <c r="K61" s="35"/>
    </row>
    <row r="62" spans="1:12" s="235" customFormat="1" ht="15.75">
      <c r="A62" s="375"/>
      <c r="B62" s="424"/>
      <c r="C62" s="386"/>
      <c r="D62" s="394"/>
      <c r="E62" s="377"/>
      <c r="F62" s="378"/>
      <c r="G62" s="379"/>
      <c r="H62" s="380"/>
      <c r="I62" s="381"/>
      <c r="J62" s="384"/>
      <c r="K62" s="35"/>
    </row>
    <row r="63" spans="1:12" s="235" customFormat="1">
      <c r="A63" s="370" t="s">
        <v>258</v>
      </c>
      <c r="B63" s="424" t="s">
        <v>259</v>
      </c>
      <c r="C63" s="386"/>
      <c r="D63" s="394"/>
      <c r="E63" s="377"/>
      <c r="F63" s="378"/>
      <c r="G63" s="379"/>
      <c r="H63" s="380"/>
      <c r="I63" s="381"/>
      <c r="J63" s="363">
        <f>+J59*130</f>
        <v>1354.6</v>
      </c>
      <c r="K63" s="35"/>
    </row>
    <row r="64" spans="1:12" s="235" customFormat="1" ht="15.75">
      <c r="A64" s="370"/>
      <c r="B64" s="424"/>
      <c r="C64" s="423"/>
      <c r="D64" s="394"/>
      <c r="E64" s="377"/>
      <c r="F64" s="378"/>
      <c r="G64" s="379"/>
      <c r="H64" s="380"/>
      <c r="I64" s="381"/>
      <c r="J64" s="384"/>
      <c r="K64" s="35"/>
    </row>
    <row r="65" spans="1:11" s="235" customFormat="1" ht="15.75">
      <c r="A65" s="370"/>
      <c r="B65" s="424"/>
      <c r="C65" s="423"/>
      <c r="D65" s="394"/>
      <c r="E65" s="377">
        <v>4</v>
      </c>
      <c r="F65" s="378">
        <v>8</v>
      </c>
      <c r="G65" s="379">
        <v>0.4</v>
      </c>
      <c r="H65" s="380">
        <v>2</v>
      </c>
      <c r="I65" s="381">
        <f>F65*G65*H65*E65</f>
        <v>25.6</v>
      </c>
      <c r="J65" s="384"/>
      <c r="K65" s="35"/>
    </row>
    <row r="66" spans="1:11" s="235" customFormat="1" ht="15.75">
      <c r="A66" s="370"/>
      <c r="B66" s="424"/>
      <c r="C66" s="423"/>
      <c r="D66" s="394"/>
      <c r="E66" s="377">
        <v>2</v>
      </c>
      <c r="F66" s="378">
        <v>12.5</v>
      </c>
      <c r="G66" s="379">
        <v>0.4</v>
      </c>
      <c r="H66" s="380">
        <v>1.9</v>
      </c>
      <c r="I66" s="381">
        <f>F66*G66*H66*E66</f>
        <v>19</v>
      </c>
      <c r="J66" s="384"/>
      <c r="K66" s="35"/>
    </row>
    <row r="67" spans="1:11" s="235" customFormat="1" ht="15.75">
      <c r="A67" s="370"/>
      <c r="B67" s="424"/>
      <c r="C67" s="423"/>
      <c r="D67" s="394"/>
      <c r="E67" s="377">
        <v>2</v>
      </c>
      <c r="F67" s="378">
        <v>21.6</v>
      </c>
      <c r="G67" s="379">
        <v>0.4</v>
      </c>
      <c r="H67" s="380">
        <v>2.5</v>
      </c>
      <c r="I67" s="381">
        <f>F67*G67*H67*E67</f>
        <v>43.2</v>
      </c>
      <c r="J67" s="384"/>
      <c r="K67" s="35"/>
    </row>
    <row r="68" spans="1:11" s="235" customFormat="1">
      <c r="A68" s="370"/>
      <c r="B68" s="424" t="s">
        <v>253</v>
      </c>
      <c r="C68" s="423"/>
      <c r="D68" s="395" t="s">
        <v>29</v>
      </c>
      <c r="E68" s="377"/>
      <c r="F68" s="378"/>
      <c r="G68" s="379"/>
      <c r="H68" s="380"/>
      <c r="I68" s="381"/>
      <c r="J68" s="363">
        <f>+I67+I66+I65</f>
        <v>87.800000000000011</v>
      </c>
      <c r="K68" s="35"/>
    </row>
    <row r="69" spans="1:11" s="235" customFormat="1" ht="15.75">
      <c r="A69" s="370"/>
      <c r="B69" s="424"/>
      <c r="C69" s="423"/>
      <c r="D69" s="394"/>
      <c r="E69" s="377"/>
      <c r="F69" s="378"/>
      <c r="G69" s="379"/>
      <c r="H69" s="380"/>
      <c r="I69" s="381"/>
      <c r="J69" s="384"/>
      <c r="K69" s="35"/>
    </row>
    <row r="70" spans="1:11" s="235" customFormat="1" ht="15.75">
      <c r="A70" s="370" t="s">
        <v>260</v>
      </c>
      <c r="B70" s="424" t="s">
        <v>261</v>
      </c>
      <c r="C70" s="423"/>
      <c r="D70" s="394"/>
      <c r="E70" s="377">
        <v>1</v>
      </c>
      <c r="F70" s="378"/>
      <c r="G70" s="379"/>
      <c r="H70" s="380"/>
      <c r="I70" s="381"/>
      <c r="J70" s="384"/>
      <c r="K70" s="35"/>
    </row>
    <row r="71" spans="1:11" s="235" customFormat="1" ht="15.75" hidden="1">
      <c r="A71" s="447"/>
      <c r="B71" s="424"/>
      <c r="C71" s="423"/>
      <c r="D71" s="394"/>
      <c r="E71" s="377"/>
      <c r="F71" s="378"/>
      <c r="G71" s="379"/>
      <c r="H71" s="380"/>
      <c r="I71" s="381"/>
      <c r="J71" s="384"/>
      <c r="K71" s="35"/>
    </row>
    <row r="72" spans="1:11" s="235" customFormat="1" ht="15.75" hidden="1">
      <c r="A72" s="447"/>
      <c r="B72" s="424"/>
      <c r="C72" s="423"/>
      <c r="D72" s="394"/>
      <c r="E72" s="377"/>
      <c r="F72" s="378"/>
      <c r="G72" s="379"/>
      <c r="H72" s="380"/>
      <c r="I72" s="381"/>
      <c r="J72" s="384"/>
      <c r="K72" s="35"/>
    </row>
    <row r="73" spans="1:11" s="235" customFormat="1" ht="15.75" hidden="1">
      <c r="A73" s="447"/>
      <c r="B73" s="424"/>
      <c r="C73" s="423"/>
      <c r="D73" s="394"/>
      <c r="E73" s="377"/>
      <c r="F73" s="378"/>
      <c r="G73" s="379"/>
      <c r="H73" s="380"/>
      <c r="I73" s="381"/>
      <c r="J73" s="384"/>
      <c r="K73" s="35"/>
    </row>
    <row r="74" spans="1:11" s="235" customFormat="1" ht="15.75" hidden="1">
      <c r="A74" s="447"/>
      <c r="B74" s="424"/>
      <c r="C74" s="423"/>
      <c r="D74" s="394"/>
      <c r="E74" s="377"/>
      <c r="F74" s="378"/>
      <c r="G74" s="379"/>
      <c r="H74" s="380"/>
      <c r="I74" s="381"/>
      <c r="J74" s="384"/>
      <c r="K74" s="35"/>
    </row>
    <row r="75" spans="1:11" s="235" customFormat="1" ht="15.75" hidden="1">
      <c r="A75" s="447"/>
      <c r="B75" s="424"/>
      <c r="C75" s="423"/>
      <c r="D75" s="394"/>
      <c r="E75" s="377"/>
      <c r="F75" s="378"/>
      <c r="G75" s="379"/>
      <c r="H75" s="380"/>
      <c r="I75" s="381"/>
      <c r="J75" s="384"/>
      <c r="K75" s="35"/>
    </row>
    <row r="76" spans="1:11" s="235" customFormat="1" ht="15.75" hidden="1">
      <c r="A76" s="447"/>
      <c r="B76" s="424"/>
      <c r="C76" s="423"/>
      <c r="D76" s="394"/>
      <c r="E76" s="377"/>
      <c r="F76" s="378"/>
      <c r="G76" s="379"/>
      <c r="H76" s="380"/>
      <c r="I76" s="381"/>
      <c r="J76" s="384"/>
      <c r="K76" s="35"/>
    </row>
    <row r="77" spans="1:11" s="235" customFormat="1" ht="15.75" hidden="1">
      <c r="A77" s="447"/>
      <c r="B77" s="424"/>
      <c r="C77" s="423"/>
      <c r="D77" s="394"/>
      <c r="E77" s="377"/>
      <c r="F77" s="378"/>
      <c r="G77" s="379"/>
      <c r="H77" s="380"/>
      <c r="I77" s="381"/>
      <c r="J77" s="384"/>
      <c r="K77" s="35"/>
    </row>
    <row r="78" spans="1:11" s="235" customFormat="1" ht="15.75" hidden="1">
      <c r="A78" s="447"/>
      <c r="B78" s="424"/>
      <c r="C78" s="423"/>
      <c r="D78" s="394"/>
      <c r="E78" s="377"/>
      <c r="F78" s="378"/>
      <c r="G78" s="379"/>
      <c r="H78" s="380"/>
      <c r="I78" s="381"/>
      <c r="J78" s="384"/>
      <c r="K78" s="35"/>
    </row>
    <row r="79" spans="1:11" s="235" customFormat="1">
      <c r="A79" s="447"/>
      <c r="B79" s="424" t="s">
        <v>253</v>
      </c>
      <c r="C79" s="423"/>
      <c r="D79" s="394"/>
      <c r="E79" s="377"/>
      <c r="F79" s="378"/>
      <c r="G79" s="379"/>
      <c r="H79" s="380"/>
      <c r="I79" s="381"/>
      <c r="J79" s="363">
        <v>4</v>
      </c>
      <c r="K79" s="35"/>
    </row>
    <row r="80" spans="1:11" s="235" customFormat="1">
      <c r="A80" s="416"/>
      <c r="B80" s="413" t="s">
        <v>263</v>
      </c>
      <c r="C80" s="417"/>
      <c r="D80" s="418"/>
      <c r="E80" s="419"/>
      <c r="F80" s="420"/>
      <c r="G80" s="420"/>
      <c r="H80" s="420"/>
      <c r="I80" s="421"/>
      <c r="J80" s="422"/>
      <c r="K80" s="35"/>
    </row>
    <row r="81" spans="1:11" s="235" customFormat="1" ht="15.75">
      <c r="A81" s="448">
        <v>13</v>
      </c>
      <c r="B81" s="424" t="s">
        <v>264</v>
      </c>
      <c r="C81" s="423"/>
      <c r="D81" s="394"/>
      <c r="E81" s="377"/>
      <c r="F81" s="378"/>
      <c r="G81" s="379"/>
      <c r="H81" s="380"/>
      <c r="I81" s="381"/>
      <c r="J81" s="384"/>
      <c r="K81" s="35"/>
    </row>
    <row r="82" spans="1:11" s="235" customFormat="1">
      <c r="A82" s="375"/>
      <c r="B82" s="436" t="s">
        <v>393</v>
      </c>
      <c r="C82" s="376"/>
      <c r="D82" s="394"/>
      <c r="E82" s="377"/>
      <c r="F82" s="378"/>
      <c r="G82" s="379"/>
      <c r="H82" s="380"/>
      <c r="I82" s="381"/>
      <c r="J82" s="382"/>
      <c r="K82" s="35"/>
    </row>
    <row r="83" spans="1:11" s="235" customFormat="1" ht="15.75">
      <c r="A83" s="375"/>
      <c r="B83" s="430" t="s">
        <v>396</v>
      </c>
      <c r="C83" s="183"/>
      <c r="D83" s="394"/>
      <c r="E83" s="377">
        <v>1</v>
      </c>
      <c r="F83" s="378">
        <v>4</v>
      </c>
      <c r="G83" s="379">
        <v>0.65</v>
      </c>
      <c r="H83" s="380"/>
      <c r="I83" s="381">
        <f>F83*G83*E83</f>
        <v>2.6</v>
      </c>
      <c r="J83" s="384"/>
      <c r="K83" s="35"/>
    </row>
    <row r="84" spans="1:11" s="235" customFormat="1" ht="15.75">
      <c r="A84" s="375"/>
      <c r="B84" s="383"/>
      <c r="C84" s="183"/>
      <c r="D84" s="394"/>
      <c r="E84" s="377">
        <v>1</v>
      </c>
      <c r="F84" s="378">
        <v>12</v>
      </c>
      <c r="G84" s="379">
        <v>0.9</v>
      </c>
      <c r="H84" s="380"/>
      <c r="I84" s="381">
        <f t="shared" ref="I84:I91" si="0">F84*G84*E84</f>
        <v>10.8</v>
      </c>
      <c r="J84" s="384"/>
      <c r="K84" s="35"/>
    </row>
    <row r="85" spans="1:11" s="235" customFormat="1" ht="15.75">
      <c r="A85" s="375"/>
      <c r="B85" s="436" t="s">
        <v>394</v>
      </c>
      <c r="C85" s="183"/>
      <c r="D85" s="394"/>
      <c r="E85" s="377"/>
      <c r="F85" s="378"/>
      <c r="G85" s="379"/>
      <c r="H85" s="380"/>
      <c r="I85" s="381"/>
      <c r="J85" s="384"/>
      <c r="K85" s="35"/>
    </row>
    <row r="86" spans="1:11" s="235" customFormat="1" ht="8.25" customHeight="1">
      <c r="A86" s="375"/>
      <c r="B86" s="383"/>
      <c r="C86" s="183"/>
      <c r="D86" s="394"/>
      <c r="E86" s="377"/>
      <c r="F86" s="378"/>
      <c r="G86" s="379"/>
      <c r="H86" s="380"/>
      <c r="I86" s="381"/>
      <c r="J86" s="384"/>
      <c r="K86" s="35"/>
    </row>
    <row r="87" spans="1:11" s="235" customFormat="1" ht="15.75">
      <c r="A87" s="375"/>
      <c r="B87" s="383"/>
      <c r="C87" s="183"/>
      <c r="D87" s="394"/>
      <c r="E87" s="377">
        <v>2</v>
      </c>
      <c r="F87" s="378">
        <v>2.04</v>
      </c>
      <c r="G87" s="379">
        <v>0.2</v>
      </c>
      <c r="H87" s="380"/>
      <c r="I87" s="381">
        <f t="shared" si="0"/>
        <v>0.81600000000000006</v>
      </c>
      <c r="J87" s="384"/>
      <c r="K87" s="35"/>
    </row>
    <row r="88" spans="1:11" s="235" customFormat="1" ht="6" customHeight="1">
      <c r="A88" s="375"/>
      <c r="B88" s="383"/>
      <c r="C88" s="183"/>
      <c r="D88" s="394"/>
      <c r="E88" s="377"/>
      <c r="F88" s="378"/>
      <c r="G88" s="379"/>
      <c r="H88" s="380"/>
      <c r="I88" s="381"/>
      <c r="J88" s="384"/>
      <c r="K88" s="35"/>
    </row>
    <row r="89" spans="1:11" s="235" customFormat="1" ht="15.75">
      <c r="A89" s="375"/>
      <c r="B89" s="436" t="s">
        <v>395</v>
      </c>
      <c r="C89" s="183"/>
      <c r="D89" s="394"/>
      <c r="E89" s="377"/>
      <c r="F89" s="378"/>
      <c r="G89" s="379"/>
      <c r="H89" s="380"/>
      <c r="I89" s="381"/>
      <c r="J89" s="384"/>
      <c r="K89" s="35"/>
    </row>
    <row r="90" spans="1:11" s="235" customFormat="1" ht="15.75">
      <c r="A90" s="375"/>
      <c r="B90" s="383"/>
      <c r="C90" s="183"/>
      <c r="D90" s="438"/>
      <c r="E90" s="377">
        <v>1</v>
      </c>
      <c r="F90" s="378">
        <v>3.45</v>
      </c>
      <c r="G90" s="379">
        <v>0.4</v>
      </c>
      <c r="H90" s="380"/>
      <c r="I90" s="381">
        <f t="shared" si="0"/>
        <v>1.3800000000000001</v>
      </c>
      <c r="J90" s="384"/>
      <c r="K90" s="35"/>
    </row>
    <row r="91" spans="1:11" s="235" customFormat="1" ht="15.75">
      <c r="A91" s="375"/>
      <c r="B91" s="383"/>
      <c r="C91" s="183"/>
      <c r="D91" s="438"/>
      <c r="E91" s="377">
        <v>1</v>
      </c>
      <c r="F91" s="378">
        <v>2.6</v>
      </c>
      <c r="G91" s="379">
        <v>0.67</v>
      </c>
      <c r="H91" s="380"/>
      <c r="I91" s="381">
        <f t="shared" si="0"/>
        <v>1.7420000000000002</v>
      </c>
      <c r="J91" s="384"/>
      <c r="K91" s="35"/>
    </row>
    <row r="92" spans="1:11" s="235" customFormat="1" ht="15.75">
      <c r="A92" s="375"/>
      <c r="B92" s="383"/>
      <c r="C92" s="183"/>
      <c r="D92" s="438"/>
      <c r="E92" s="377"/>
      <c r="F92" s="378"/>
      <c r="G92" s="379"/>
      <c r="H92" s="380"/>
      <c r="I92" s="381"/>
      <c r="J92" s="384"/>
      <c r="K92" s="35"/>
    </row>
    <row r="93" spans="1:11" s="235" customFormat="1">
      <c r="A93" s="375"/>
      <c r="B93" s="385" t="s">
        <v>265</v>
      </c>
      <c r="C93" s="423"/>
      <c r="D93" s="437" t="s">
        <v>209</v>
      </c>
      <c r="E93" s="377"/>
      <c r="F93" s="378"/>
      <c r="G93" s="379"/>
      <c r="H93" s="380"/>
      <c r="I93" s="381"/>
      <c r="J93" s="363">
        <f>ROUNDUP(SUM(I82:I93),2)</f>
        <v>17.34</v>
      </c>
      <c r="K93" s="35"/>
    </row>
    <row r="94" spans="1:11" s="235" customFormat="1" ht="15.75">
      <c r="A94" s="448"/>
      <c r="D94" s="449"/>
      <c r="E94" s="377"/>
      <c r="F94" s="378"/>
      <c r="G94" s="379"/>
      <c r="H94" s="380"/>
      <c r="I94" s="381"/>
      <c r="J94" s="384"/>
      <c r="K94" s="35"/>
    </row>
    <row r="95" spans="1:11" s="235" customFormat="1" ht="15.75">
      <c r="A95" s="448">
        <v>14</v>
      </c>
      <c r="B95" s="424" t="s">
        <v>266</v>
      </c>
      <c r="C95" s="423"/>
      <c r="D95" s="437"/>
      <c r="E95" s="377"/>
      <c r="F95" s="378"/>
      <c r="G95" s="379"/>
      <c r="H95" s="380"/>
      <c r="I95" s="381"/>
      <c r="J95" s="384"/>
      <c r="K95" s="35"/>
    </row>
    <row r="96" spans="1:11" s="235" customFormat="1">
      <c r="A96" s="375"/>
      <c r="B96" s="436" t="s">
        <v>397</v>
      </c>
      <c r="C96" s="376"/>
      <c r="D96" s="438"/>
      <c r="E96" s="377"/>
      <c r="F96" s="378"/>
      <c r="G96" s="379"/>
      <c r="H96" s="380"/>
      <c r="I96" s="381"/>
      <c r="J96" s="382"/>
      <c r="K96" s="35"/>
    </row>
    <row r="97" spans="1:11" s="235" customFormat="1" ht="15.75">
      <c r="A97" s="375"/>
      <c r="B97" s="430"/>
      <c r="C97" s="183"/>
      <c r="D97" s="438"/>
      <c r="E97" s="377">
        <v>2</v>
      </c>
      <c r="F97" s="378">
        <v>15</v>
      </c>
      <c r="G97" s="379">
        <v>2</v>
      </c>
      <c r="H97" s="380"/>
      <c r="I97" s="381">
        <f>F97*G97*E97</f>
        <v>60</v>
      </c>
      <c r="J97" s="384"/>
      <c r="K97" s="35"/>
    </row>
    <row r="98" spans="1:11" s="235" customFormat="1" ht="15.75">
      <c r="A98" s="375"/>
      <c r="B98" s="383"/>
      <c r="C98" s="183"/>
      <c r="D98" s="438"/>
      <c r="E98" s="377">
        <v>2</v>
      </c>
      <c r="F98" s="378">
        <v>1.7</v>
      </c>
      <c r="G98" s="379">
        <v>3.6</v>
      </c>
      <c r="H98" s="380"/>
      <c r="I98" s="381">
        <f>F98*G98*E98</f>
        <v>12.24</v>
      </c>
      <c r="J98" s="384"/>
      <c r="K98" s="35"/>
    </row>
    <row r="99" spans="1:11" s="235" customFormat="1" ht="15.75">
      <c r="A99" s="375"/>
      <c r="B99" s="436" t="s">
        <v>398</v>
      </c>
      <c r="C99" s="183"/>
      <c r="D99" s="438"/>
      <c r="E99" s="377"/>
      <c r="F99" s="378"/>
      <c r="G99" s="379"/>
      <c r="H99" s="380"/>
      <c r="I99" s="381"/>
      <c r="J99" s="384"/>
      <c r="K99" s="35"/>
    </row>
    <row r="100" spans="1:11" s="235" customFormat="1" ht="15.75">
      <c r="A100" s="375"/>
      <c r="B100" s="383"/>
      <c r="C100" s="183"/>
      <c r="D100" s="438"/>
      <c r="E100" s="377">
        <v>1</v>
      </c>
      <c r="F100" s="378">
        <v>2</v>
      </c>
      <c r="G100" s="379">
        <v>1</v>
      </c>
      <c r="H100" s="380"/>
      <c r="I100" s="381">
        <f>F100*G100*E100</f>
        <v>2</v>
      </c>
      <c r="J100" s="384"/>
      <c r="K100" s="35"/>
    </row>
    <row r="101" spans="1:11" s="235" customFormat="1" ht="15.75">
      <c r="A101" s="375"/>
      <c r="B101" s="383"/>
      <c r="C101" s="183"/>
      <c r="D101" s="438"/>
      <c r="E101" s="377">
        <v>1</v>
      </c>
      <c r="F101" s="378">
        <v>2.5</v>
      </c>
      <c r="G101" s="379">
        <v>1.7</v>
      </c>
      <c r="H101" s="380"/>
      <c r="I101" s="381">
        <f>F101*G101*E101</f>
        <v>4.25</v>
      </c>
      <c r="J101" s="384"/>
      <c r="K101" s="35"/>
    </row>
    <row r="102" spans="1:11" s="235" customFormat="1" ht="6" customHeight="1">
      <c r="A102" s="375"/>
      <c r="B102" s="383"/>
      <c r="C102" s="183"/>
      <c r="D102" s="438"/>
      <c r="E102" s="377"/>
      <c r="F102" s="378"/>
      <c r="G102" s="379"/>
      <c r="H102" s="380"/>
      <c r="I102" s="381"/>
      <c r="J102" s="384"/>
      <c r="K102" s="35"/>
    </row>
    <row r="103" spans="1:11" s="235" customFormat="1" ht="15.75">
      <c r="A103" s="375"/>
      <c r="B103" s="436" t="s">
        <v>399</v>
      </c>
      <c r="C103" s="183"/>
      <c r="D103" s="438"/>
      <c r="E103" s="377"/>
      <c r="F103" s="378"/>
      <c r="G103" s="379"/>
      <c r="H103" s="380"/>
      <c r="I103" s="381"/>
      <c r="J103" s="384"/>
      <c r="K103" s="35"/>
    </row>
    <row r="104" spans="1:11" s="235" customFormat="1" ht="15.75">
      <c r="A104" s="375"/>
      <c r="B104" s="383"/>
      <c r="C104" s="183"/>
      <c r="D104" s="438"/>
      <c r="E104" s="377">
        <v>1</v>
      </c>
      <c r="F104" s="378">
        <v>3</v>
      </c>
      <c r="G104" s="379">
        <v>3</v>
      </c>
      <c r="H104" s="380"/>
      <c r="I104" s="381">
        <f>F104*G104*E104</f>
        <v>9</v>
      </c>
      <c r="J104" s="384"/>
      <c r="K104" s="35"/>
    </row>
    <row r="105" spans="1:11" s="235" customFormat="1" ht="8.25" customHeight="1">
      <c r="A105" s="375"/>
      <c r="B105" s="383"/>
      <c r="C105" s="183"/>
      <c r="D105" s="438"/>
      <c r="E105" s="377"/>
      <c r="F105" s="378"/>
      <c r="G105" s="379"/>
      <c r="H105" s="380"/>
      <c r="I105" s="381"/>
      <c r="J105" s="384"/>
      <c r="K105" s="35"/>
    </row>
    <row r="106" spans="1:11" s="235" customFormat="1" ht="15.75">
      <c r="A106" s="375"/>
      <c r="B106" s="436" t="s">
        <v>400</v>
      </c>
      <c r="C106" s="183"/>
      <c r="D106" s="438"/>
      <c r="E106" s="377"/>
      <c r="F106" s="378"/>
      <c r="G106" s="379"/>
      <c r="H106" s="380"/>
      <c r="I106" s="381"/>
      <c r="J106" s="384"/>
      <c r="K106" s="35"/>
    </row>
    <row r="107" spans="1:11" s="235" customFormat="1" ht="15.75">
      <c r="A107" s="375"/>
      <c r="B107" s="383"/>
      <c r="C107" s="183"/>
      <c r="D107" s="438"/>
      <c r="E107" s="377">
        <v>2</v>
      </c>
      <c r="F107" s="378">
        <v>5.0999999999999996</v>
      </c>
      <c r="G107" s="379">
        <v>10</v>
      </c>
      <c r="H107" s="380"/>
      <c r="I107" s="381">
        <f>F107*G107*E107</f>
        <v>102</v>
      </c>
      <c r="J107" s="384"/>
      <c r="K107" s="35"/>
    </row>
    <row r="108" spans="1:11" s="235" customFormat="1" ht="15.75">
      <c r="A108" s="375"/>
      <c r="B108" s="383"/>
      <c r="C108" s="183"/>
      <c r="D108" s="438"/>
      <c r="E108" s="377">
        <v>1</v>
      </c>
      <c r="F108" s="378">
        <v>5.4</v>
      </c>
      <c r="G108" s="379">
        <v>3.6</v>
      </c>
      <c r="H108" s="380"/>
      <c r="I108" s="381">
        <f>F108*G108*E108</f>
        <v>19.440000000000001</v>
      </c>
      <c r="J108" s="384"/>
      <c r="K108" s="35"/>
    </row>
    <row r="109" spans="1:11" s="435" customFormat="1">
      <c r="A109" s="431"/>
      <c r="B109" s="385" t="s">
        <v>265</v>
      </c>
      <c r="C109" s="423"/>
      <c r="D109" s="437" t="s">
        <v>209</v>
      </c>
      <c r="E109" s="394"/>
      <c r="F109" s="411"/>
      <c r="G109" s="432"/>
      <c r="H109" s="433"/>
      <c r="I109" s="434"/>
      <c r="J109" s="363">
        <f>ROUNDUP(SUM(I96:I109),2)</f>
        <v>208.93</v>
      </c>
      <c r="K109" s="34"/>
    </row>
    <row r="110" spans="1:11" s="235" customFormat="1" ht="15.75">
      <c r="A110" s="448">
        <v>15</v>
      </c>
      <c r="B110" s="424" t="s">
        <v>267</v>
      </c>
      <c r="C110" s="423"/>
      <c r="D110" s="437"/>
      <c r="E110" s="377"/>
      <c r="F110" s="378"/>
      <c r="G110" s="379"/>
      <c r="H110" s="380"/>
      <c r="I110" s="381"/>
      <c r="J110" s="384"/>
      <c r="K110" s="35"/>
    </row>
    <row r="111" spans="1:11" s="235" customFormat="1" ht="21" customHeight="1">
      <c r="A111" s="375"/>
      <c r="B111" s="436" t="s">
        <v>403</v>
      </c>
      <c r="C111" s="376"/>
      <c r="D111" s="438"/>
      <c r="E111" s="377"/>
      <c r="F111" s="378"/>
      <c r="G111" s="379"/>
      <c r="H111" s="380"/>
      <c r="I111" s="381"/>
      <c r="J111" s="382"/>
      <c r="K111" s="35"/>
    </row>
    <row r="112" spans="1:11" s="235" customFormat="1" ht="15.75">
      <c r="A112" s="375"/>
      <c r="B112" s="430"/>
      <c r="C112" s="183"/>
      <c r="D112" s="394"/>
      <c r="E112" s="377">
        <v>1</v>
      </c>
      <c r="F112" s="378">
        <v>14.4</v>
      </c>
      <c r="G112" s="379">
        <v>9.6999999999999993</v>
      </c>
      <c r="H112" s="380"/>
      <c r="I112" s="381">
        <f>F112*G112*E112</f>
        <v>139.68</v>
      </c>
      <c r="J112" s="384"/>
      <c r="K112" s="35"/>
    </row>
    <row r="113" spans="1:11" s="235" customFormat="1" ht="18.75" customHeight="1">
      <c r="A113" s="375"/>
      <c r="B113" s="436" t="s">
        <v>404</v>
      </c>
      <c r="C113" s="376"/>
      <c r="D113" s="394"/>
      <c r="E113" s="377"/>
      <c r="F113" s="378"/>
      <c r="G113" s="379"/>
      <c r="H113" s="380"/>
      <c r="I113" s="381"/>
      <c r="J113" s="382"/>
      <c r="K113" s="35"/>
    </row>
    <row r="114" spans="1:11" s="235" customFormat="1" ht="15.75">
      <c r="A114" s="375"/>
      <c r="B114" s="430"/>
      <c r="C114" s="183"/>
      <c r="D114" s="394"/>
      <c r="E114" s="377">
        <v>1</v>
      </c>
      <c r="F114" s="378">
        <v>13.5</v>
      </c>
      <c r="G114" s="379">
        <v>9.6999999999999993</v>
      </c>
      <c r="H114" s="380"/>
      <c r="I114" s="381">
        <f>F114*G114*E114</f>
        <v>130.94999999999999</v>
      </c>
      <c r="J114" s="384"/>
      <c r="K114" s="35"/>
    </row>
    <row r="115" spans="1:11" s="235" customFormat="1" ht="15.75">
      <c r="A115" s="375"/>
      <c r="B115" s="383"/>
      <c r="C115" s="183"/>
      <c r="D115" s="394"/>
      <c r="E115" s="377">
        <v>1</v>
      </c>
      <c r="F115" s="378">
        <v>4</v>
      </c>
      <c r="G115" s="379">
        <v>6.34</v>
      </c>
      <c r="H115" s="380"/>
      <c r="I115" s="381">
        <v>0</v>
      </c>
      <c r="J115" s="384"/>
      <c r="K115" s="35"/>
    </row>
    <row r="116" spans="1:11" s="235" customFormat="1" ht="15.75">
      <c r="A116" s="375"/>
      <c r="B116" s="436" t="s">
        <v>398</v>
      </c>
      <c r="C116" s="183"/>
      <c r="D116" s="394"/>
      <c r="E116" s="377"/>
      <c r="F116" s="378"/>
      <c r="G116" s="379"/>
      <c r="H116" s="380"/>
      <c r="I116" s="381"/>
      <c r="J116" s="384"/>
      <c r="K116" s="35"/>
    </row>
    <row r="117" spans="1:11" s="235" customFormat="1" ht="15.75">
      <c r="A117" s="375"/>
      <c r="B117" s="383"/>
      <c r="C117" s="183"/>
      <c r="D117" s="394"/>
      <c r="E117" s="377">
        <v>1</v>
      </c>
      <c r="F117" s="378">
        <v>5.3</v>
      </c>
      <c r="G117" s="379">
        <v>6.6</v>
      </c>
      <c r="H117" s="380"/>
      <c r="I117" s="381">
        <f>F117*G117*E117</f>
        <v>34.979999999999997</v>
      </c>
      <c r="J117" s="384"/>
      <c r="K117" s="35"/>
    </row>
    <row r="118" spans="1:11" s="235" customFormat="1" ht="6" customHeight="1">
      <c r="A118" s="375"/>
      <c r="B118" s="383"/>
      <c r="C118" s="183"/>
      <c r="D118" s="394"/>
      <c r="E118" s="377"/>
      <c r="F118" s="378"/>
      <c r="G118" s="379"/>
      <c r="H118" s="380"/>
      <c r="I118" s="381"/>
      <c r="J118" s="384"/>
      <c r="K118" s="35"/>
    </row>
    <row r="119" spans="1:11" s="235" customFormat="1" ht="15.75">
      <c r="A119" s="375"/>
      <c r="B119" s="436" t="s">
        <v>401</v>
      </c>
      <c r="C119" s="183"/>
      <c r="D119" s="394"/>
      <c r="E119" s="377"/>
      <c r="F119" s="378"/>
      <c r="G119" s="379"/>
      <c r="H119" s="380"/>
      <c r="I119" s="381"/>
      <c r="J119" s="384"/>
      <c r="K119" s="35"/>
    </row>
    <row r="120" spans="1:11" s="235" customFormat="1" ht="15.75">
      <c r="A120" s="375"/>
      <c r="B120" s="383"/>
      <c r="C120" s="183"/>
      <c r="D120" s="394"/>
      <c r="E120" s="377">
        <v>1</v>
      </c>
      <c r="F120" s="378">
        <v>4.9000000000000004</v>
      </c>
      <c r="G120" s="379">
        <v>4.7</v>
      </c>
      <c r="H120" s="380"/>
      <c r="I120" s="381">
        <f>F120*G120*E120</f>
        <v>23.03</v>
      </c>
      <c r="J120" s="384"/>
      <c r="K120" s="35"/>
    </row>
    <row r="121" spans="1:11" s="235" customFormat="1" ht="8.25" customHeight="1">
      <c r="A121" s="375"/>
      <c r="B121" s="383"/>
      <c r="C121" s="183"/>
      <c r="D121" s="394"/>
      <c r="E121" s="377"/>
      <c r="F121" s="378"/>
      <c r="G121" s="379"/>
      <c r="H121" s="380"/>
      <c r="I121" s="381"/>
      <c r="J121" s="384"/>
      <c r="K121" s="35"/>
    </row>
    <row r="122" spans="1:11" s="235" customFormat="1" ht="15.75">
      <c r="A122" s="375"/>
      <c r="B122" s="436" t="s">
        <v>402</v>
      </c>
      <c r="C122" s="183"/>
      <c r="D122" s="394"/>
      <c r="E122" s="377"/>
      <c r="F122" s="378"/>
      <c r="G122" s="379"/>
      <c r="H122" s="380"/>
      <c r="I122" s="381"/>
      <c r="J122" s="384"/>
      <c r="K122" s="35"/>
    </row>
    <row r="123" spans="1:11" s="235" customFormat="1" ht="15.75">
      <c r="A123" s="375"/>
      <c r="B123" s="383"/>
      <c r="C123" s="183"/>
      <c r="D123" s="394"/>
      <c r="E123" s="377">
        <v>1</v>
      </c>
      <c r="F123" s="378">
        <v>4.5</v>
      </c>
      <c r="G123" s="379">
        <v>4.5</v>
      </c>
      <c r="H123" s="380"/>
      <c r="I123" s="381">
        <f>F123*G123*E123</f>
        <v>20.25</v>
      </c>
      <c r="J123" s="384"/>
      <c r="K123" s="35"/>
    </row>
    <row r="124" spans="1:11" s="235" customFormat="1" ht="15.75">
      <c r="A124" s="375"/>
      <c r="B124" s="383"/>
      <c r="C124" s="183"/>
      <c r="D124" s="394"/>
      <c r="E124" s="377"/>
      <c r="F124" s="378"/>
      <c r="G124" s="379"/>
      <c r="H124" s="380"/>
      <c r="I124" s="381"/>
      <c r="J124" s="384"/>
      <c r="K124" s="35"/>
    </row>
    <row r="125" spans="1:11" s="435" customFormat="1">
      <c r="A125" s="431"/>
      <c r="B125" s="385" t="s">
        <v>265</v>
      </c>
      <c r="C125" s="423"/>
      <c r="D125" s="437" t="s">
        <v>209</v>
      </c>
      <c r="E125" s="394"/>
      <c r="F125" s="411"/>
      <c r="G125" s="432"/>
      <c r="H125" s="433"/>
      <c r="I125" s="434"/>
      <c r="J125" s="363">
        <f>ROUNDUP(SUM(I111:I125),2)</f>
        <v>348.89</v>
      </c>
      <c r="K125" s="34"/>
    </row>
    <row r="126" spans="1:11" s="235" customFormat="1" ht="15.75" hidden="1">
      <c r="A126" s="448">
        <v>16</v>
      </c>
      <c r="B126" s="424" t="s">
        <v>268</v>
      </c>
      <c r="C126" s="423"/>
      <c r="D126" s="437"/>
      <c r="E126" s="377"/>
      <c r="F126" s="378"/>
      <c r="G126" s="379"/>
      <c r="H126" s="380"/>
      <c r="I126" s="381"/>
      <c r="J126" s="384"/>
      <c r="K126" s="35"/>
    </row>
    <row r="127" spans="1:11" s="235" customFormat="1" ht="15.75" hidden="1">
      <c r="A127" s="448"/>
      <c r="B127" s="424" t="s">
        <v>230</v>
      </c>
      <c r="C127" s="423"/>
      <c r="D127" s="437" t="s">
        <v>209</v>
      </c>
      <c r="E127" s="377"/>
      <c r="F127" s="378"/>
      <c r="G127" s="379"/>
      <c r="H127" s="380"/>
      <c r="I127" s="381"/>
      <c r="J127" s="384"/>
      <c r="K127" s="35"/>
    </row>
    <row r="128" spans="1:11" s="235" customFormat="1" ht="15.75" hidden="1">
      <c r="A128" s="448">
        <v>17</v>
      </c>
      <c r="B128" s="424" t="s">
        <v>269</v>
      </c>
      <c r="C128" s="423"/>
      <c r="D128" s="437"/>
      <c r="E128" s="377"/>
      <c r="F128" s="378"/>
      <c r="G128" s="379"/>
      <c r="H128" s="380"/>
      <c r="I128" s="381"/>
      <c r="J128" s="384"/>
      <c r="K128" s="35"/>
    </row>
    <row r="129" spans="1:11" s="235" customFormat="1" ht="15.75" hidden="1">
      <c r="A129" s="448"/>
      <c r="B129" s="424" t="s">
        <v>265</v>
      </c>
      <c r="C129" s="423"/>
      <c r="D129" s="437" t="s">
        <v>209</v>
      </c>
      <c r="E129" s="377"/>
      <c r="F129" s="378"/>
      <c r="G129" s="379"/>
      <c r="H129" s="380"/>
      <c r="I129" s="381"/>
      <c r="J129" s="384"/>
      <c r="K129" s="35"/>
    </row>
    <row r="130" spans="1:11" s="235" customFormat="1" ht="15.75">
      <c r="A130" s="448">
        <v>18</v>
      </c>
      <c r="B130" s="424" t="s">
        <v>270</v>
      </c>
      <c r="C130" s="423"/>
      <c r="D130" s="437"/>
      <c r="E130" s="377"/>
      <c r="F130" s="378"/>
      <c r="G130" s="379"/>
      <c r="H130" s="380"/>
      <c r="I130" s="381"/>
      <c r="J130" s="384"/>
      <c r="K130" s="35"/>
    </row>
    <row r="131" spans="1:11" s="235" customFormat="1">
      <c r="A131" s="448"/>
      <c r="B131" s="424" t="s">
        <v>265</v>
      </c>
      <c r="C131" s="423"/>
      <c r="D131" s="437" t="s">
        <v>209</v>
      </c>
      <c r="E131" s="377">
        <v>1</v>
      </c>
      <c r="F131" s="378"/>
      <c r="G131" s="379"/>
      <c r="H131" s="380"/>
      <c r="I131" s="381"/>
      <c r="J131" s="363">
        <v>320</v>
      </c>
      <c r="K131" s="35"/>
    </row>
    <row r="132" spans="1:11" s="235" customFormat="1" ht="15.75" hidden="1">
      <c r="A132" s="448">
        <v>19</v>
      </c>
      <c r="B132" s="424" t="s">
        <v>271</v>
      </c>
      <c r="C132" s="423"/>
      <c r="D132" s="437"/>
      <c r="E132" s="377"/>
      <c r="F132" s="378"/>
      <c r="G132" s="379"/>
      <c r="H132" s="380"/>
      <c r="I132" s="381"/>
      <c r="J132" s="384"/>
      <c r="K132" s="35"/>
    </row>
    <row r="133" spans="1:11" s="235" customFormat="1" ht="15.75" hidden="1">
      <c r="A133" s="448"/>
      <c r="B133" s="424" t="s">
        <v>272</v>
      </c>
      <c r="C133" s="423"/>
      <c r="D133" s="437" t="s">
        <v>65</v>
      </c>
      <c r="E133" s="377"/>
      <c r="F133" s="378"/>
      <c r="G133" s="379"/>
      <c r="H133" s="380"/>
      <c r="I133" s="381"/>
      <c r="J133" s="384"/>
      <c r="K133" s="35"/>
    </row>
    <row r="134" spans="1:11" s="235" customFormat="1" ht="15.75">
      <c r="A134" s="448">
        <v>20</v>
      </c>
      <c r="B134" s="424" t="s">
        <v>273</v>
      </c>
      <c r="C134" s="423"/>
      <c r="D134" s="437"/>
      <c r="E134" s="377"/>
      <c r="F134" s="378"/>
      <c r="G134" s="379"/>
      <c r="H134" s="380"/>
      <c r="I134" s="381"/>
      <c r="J134" s="384"/>
      <c r="K134" s="35"/>
    </row>
    <row r="135" spans="1:11" s="235" customFormat="1">
      <c r="A135" s="448"/>
      <c r="B135" s="424" t="s">
        <v>274</v>
      </c>
      <c r="C135" s="423"/>
      <c r="D135" s="437" t="s">
        <v>34</v>
      </c>
      <c r="E135" s="377">
        <v>4</v>
      </c>
      <c r="F135" s="378"/>
      <c r="G135" s="379"/>
      <c r="H135" s="380"/>
      <c r="I135" s="381"/>
      <c r="J135" s="363">
        <v>4</v>
      </c>
      <c r="K135" s="35"/>
    </row>
    <row r="136" spans="1:11" s="235" customFormat="1" ht="15.75">
      <c r="A136" s="448">
        <v>21</v>
      </c>
      <c r="B136" s="424" t="s">
        <v>275</v>
      </c>
      <c r="C136" s="423"/>
      <c r="D136" s="437"/>
      <c r="E136" s="377"/>
      <c r="F136" s="378"/>
      <c r="G136" s="379"/>
      <c r="H136" s="380"/>
      <c r="I136" s="381"/>
      <c r="J136" s="384"/>
      <c r="K136" s="35"/>
    </row>
    <row r="137" spans="1:11" s="235" customFormat="1">
      <c r="A137" s="448"/>
      <c r="B137" s="424" t="s">
        <v>272</v>
      </c>
      <c r="C137" s="423"/>
      <c r="D137" s="437" t="s">
        <v>65</v>
      </c>
      <c r="E137" s="377">
        <v>1</v>
      </c>
      <c r="F137" s="378">
        <v>15</v>
      </c>
      <c r="G137" s="379"/>
      <c r="H137" s="380"/>
      <c r="I137" s="381"/>
      <c r="J137" s="363">
        <v>15</v>
      </c>
      <c r="K137" s="35"/>
    </row>
    <row r="138" spans="1:11" s="235" customFormat="1" ht="15.75">
      <c r="A138" s="375"/>
      <c r="B138" s="385"/>
      <c r="C138" s="423"/>
      <c r="D138" s="438"/>
      <c r="E138" s="377"/>
      <c r="F138" s="378"/>
      <c r="G138" s="379"/>
      <c r="H138" s="380"/>
      <c r="I138" s="381"/>
      <c r="J138" s="384"/>
      <c r="K138" s="35"/>
    </row>
    <row r="139" spans="1:11" s="235" customFormat="1">
      <c r="A139" s="416"/>
      <c r="B139" s="413" t="s">
        <v>277</v>
      </c>
      <c r="C139" s="417"/>
      <c r="D139" s="418"/>
      <c r="E139" s="419"/>
      <c r="F139" s="420"/>
      <c r="G139" s="420"/>
      <c r="H139" s="420"/>
      <c r="I139" s="421"/>
      <c r="J139" s="422"/>
      <c r="K139" s="35"/>
    </row>
    <row r="140" spans="1:11" s="235" customFormat="1" ht="15.75">
      <c r="A140" s="303"/>
      <c r="B140" s="304" t="s">
        <v>278</v>
      </c>
      <c r="C140" s="423"/>
      <c r="D140" s="394"/>
      <c r="E140" s="377"/>
      <c r="F140" s="378"/>
      <c r="G140" s="379"/>
      <c r="H140" s="380"/>
      <c r="I140" s="381"/>
      <c r="J140" s="384"/>
      <c r="K140" s="35"/>
    </row>
    <row r="141" spans="1:11" s="235" customFormat="1" ht="15.75">
      <c r="A141" s="445">
        <v>22</v>
      </c>
      <c r="B141" s="439" t="s">
        <v>279</v>
      </c>
      <c r="C141" s="423"/>
      <c r="D141" s="394"/>
      <c r="E141" s="377"/>
      <c r="F141" s="378"/>
      <c r="G141" s="379"/>
      <c r="H141" s="380"/>
      <c r="I141" s="381"/>
      <c r="J141" s="384"/>
      <c r="K141" s="35"/>
    </row>
    <row r="142" spans="1:11" s="235" customFormat="1" ht="15.75">
      <c r="A142" s="445"/>
      <c r="B142" s="439"/>
      <c r="C142" s="423"/>
      <c r="D142" s="394"/>
      <c r="E142" s="377">
        <v>1</v>
      </c>
      <c r="F142" s="378">
        <v>2.35</v>
      </c>
      <c r="G142" s="379"/>
      <c r="H142" s="379">
        <v>1.8</v>
      </c>
      <c r="I142" s="381">
        <f>F142*H142*E142</f>
        <v>4.2300000000000004</v>
      </c>
      <c r="J142" s="384"/>
      <c r="K142" s="35"/>
    </row>
    <row r="143" spans="1:11" s="235" customFormat="1" ht="15.75">
      <c r="A143" s="445"/>
      <c r="B143" s="439"/>
      <c r="C143" s="423"/>
      <c r="D143" s="394"/>
      <c r="E143" s="377">
        <v>1</v>
      </c>
      <c r="F143" s="378">
        <v>2.2000000000000002</v>
      </c>
      <c r="G143" s="379"/>
      <c r="H143" s="379">
        <v>2.4529999999999998</v>
      </c>
      <c r="I143" s="381">
        <f>F143*H143*E143</f>
        <v>5.3966000000000003</v>
      </c>
      <c r="J143" s="384"/>
      <c r="K143" s="35"/>
    </row>
    <row r="144" spans="1:11" s="235" customFormat="1">
      <c r="A144" s="445"/>
      <c r="B144" s="439" t="s">
        <v>280</v>
      </c>
      <c r="C144" s="423"/>
      <c r="D144" s="440" t="s">
        <v>209</v>
      </c>
      <c r="E144" s="377"/>
      <c r="F144" s="378"/>
      <c r="G144" s="379"/>
      <c r="H144" s="380"/>
      <c r="I144" s="381"/>
      <c r="J144" s="363">
        <f>+I143+I142</f>
        <v>9.6265999999999998</v>
      </c>
      <c r="K144" s="35"/>
    </row>
    <row r="145" spans="1:11" s="235" customFormat="1" ht="15.75">
      <c r="A145" s="445">
        <f>A141+1</f>
        <v>23</v>
      </c>
      <c r="B145" s="439" t="s">
        <v>281</v>
      </c>
      <c r="C145" s="423"/>
      <c r="D145" s="394"/>
      <c r="E145" s="377"/>
      <c r="F145" s="378"/>
      <c r="G145" s="379"/>
      <c r="H145" s="380"/>
      <c r="I145" s="381"/>
      <c r="J145" s="384"/>
      <c r="K145" s="35"/>
    </row>
    <row r="146" spans="1:11" s="235" customFormat="1" ht="15.75">
      <c r="A146" s="445"/>
      <c r="B146" s="439"/>
      <c r="C146" s="423"/>
      <c r="D146" s="394"/>
      <c r="E146" s="377">
        <v>4</v>
      </c>
      <c r="F146" s="378">
        <v>0.7</v>
      </c>
      <c r="G146" s="379"/>
      <c r="H146" s="379">
        <v>2.2000000000000002</v>
      </c>
      <c r="I146" s="381">
        <f>F146*H146*E146</f>
        <v>6.16</v>
      </c>
      <c r="J146" s="384"/>
      <c r="K146" s="35"/>
    </row>
    <row r="147" spans="1:11" s="235" customFormat="1" ht="15.75">
      <c r="A147" s="445"/>
      <c r="B147" s="439"/>
      <c r="C147" s="423"/>
      <c r="D147" s="394"/>
      <c r="E147" s="377">
        <v>5</v>
      </c>
      <c r="F147" s="378">
        <v>0.8</v>
      </c>
      <c r="G147" s="379"/>
      <c r="H147" s="379">
        <v>2</v>
      </c>
      <c r="I147" s="381">
        <f>F147*H147*E147</f>
        <v>8</v>
      </c>
      <c r="J147" s="384"/>
      <c r="K147" s="35"/>
    </row>
    <row r="148" spans="1:11" s="235" customFormat="1">
      <c r="A148" s="445"/>
      <c r="B148" s="439" t="s">
        <v>282</v>
      </c>
      <c r="C148" s="423"/>
      <c r="D148" s="440" t="s">
        <v>209</v>
      </c>
      <c r="E148" s="377"/>
      <c r="F148" s="378"/>
      <c r="G148" s="379"/>
      <c r="H148" s="380"/>
      <c r="I148" s="381"/>
      <c r="J148" s="363">
        <f>+I147+I146</f>
        <v>14.16</v>
      </c>
      <c r="K148" s="35"/>
    </row>
    <row r="149" spans="1:11" s="235" customFormat="1" ht="26.25">
      <c r="A149" s="445">
        <f>A145+1</f>
        <v>24</v>
      </c>
      <c r="B149" s="439" t="s">
        <v>283</v>
      </c>
      <c r="C149" s="423"/>
      <c r="D149" s="394"/>
      <c r="E149" s="377"/>
      <c r="F149" s="378"/>
      <c r="G149" s="379"/>
      <c r="H149" s="380"/>
      <c r="I149" s="381"/>
      <c r="J149" s="384"/>
      <c r="K149" s="35"/>
    </row>
    <row r="150" spans="1:11" s="235" customFormat="1" ht="15.75">
      <c r="A150" s="445"/>
      <c r="B150" s="439"/>
      <c r="C150" s="423"/>
      <c r="D150" s="394"/>
      <c r="E150" s="377">
        <v>1</v>
      </c>
      <c r="F150" s="378">
        <v>1.89</v>
      </c>
      <c r="G150" s="379"/>
      <c r="H150" s="380">
        <v>1</v>
      </c>
      <c r="I150" s="381">
        <f>F150*H150*E150</f>
        <v>1.89</v>
      </c>
      <c r="J150" s="384"/>
      <c r="K150" s="35"/>
    </row>
    <row r="151" spans="1:11" s="235" customFormat="1" ht="15.75">
      <c r="A151" s="445"/>
      <c r="B151" s="439"/>
      <c r="C151" s="423"/>
      <c r="D151" s="394"/>
      <c r="E151" s="377">
        <v>3</v>
      </c>
      <c r="F151" s="378">
        <v>0.5</v>
      </c>
      <c r="G151" s="379"/>
      <c r="H151" s="380">
        <v>1</v>
      </c>
      <c r="I151" s="381">
        <f>F151*H151*E151</f>
        <v>1.5</v>
      </c>
      <c r="J151" s="384"/>
      <c r="K151" s="35"/>
    </row>
    <row r="152" spans="1:11" s="235" customFormat="1" ht="15.75">
      <c r="A152" s="445"/>
      <c r="B152" s="439"/>
      <c r="C152" s="423"/>
      <c r="D152" s="394"/>
      <c r="E152" s="377">
        <v>1</v>
      </c>
      <c r="F152" s="378">
        <v>0.4</v>
      </c>
      <c r="G152" s="379"/>
      <c r="H152" s="380">
        <v>1</v>
      </c>
      <c r="I152" s="381">
        <f t="shared" ref="I152:I164" si="1">F152*H152*E152</f>
        <v>0.4</v>
      </c>
      <c r="J152" s="384"/>
      <c r="K152" s="35"/>
    </row>
    <row r="153" spans="1:11" s="235" customFormat="1" ht="15.75">
      <c r="A153" s="445"/>
      <c r="B153" s="439"/>
      <c r="C153" s="423"/>
      <c r="D153" s="394"/>
      <c r="E153" s="377">
        <v>3</v>
      </c>
      <c r="F153" s="378">
        <v>0.5</v>
      </c>
      <c r="G153" s="379"/>
      <c r="H153" s="380">
        <v>0.5</v>
      </c>
      <c r="I153" s="381">
        <f t="shared" si="1"/>
        <v>0.75</v>
      </c>
      <c r="J153" s="384"/>
      <c r="K153" s="35"/>
    </row>
    <row r="154" spans="1:11" s="235" customFormat="1" ht="15.75">
      <c r="A154" s="445"/>
      <c r="B154" s="439"/>
      <c r="C154" s="423"/>
      <c r="D154" s="394"/>
      <c r="E154" s="377">
        <v>1</v>
      </c>
      <c r="F154" s="378">
        <v>0.7</v>
      </c>
      <c r="G154" s="379"/>
      <c r="H154" s="380">
        <v>1.8</v>
      </c>
      <c r="I154" s="381">
        <f t="shared" si="1"/>
        <v>1.26</v>
      </c>
      <c r="J154" s="384"/>
      <c r="K154" s="35"/>
    </row>
    <row r="155" spans="1:11" s="235" customFormat="1" ht="15.75">
      <c r="A155" s="445"/>
      <c r="B155" s="439"/>
      <c r="C155" s="423"/>
      <c r="D155" s="394"/>
      <c r="E155" s="377">
        <v>2</v>
      </c>
      <c r="F155" s="378">
        <v>1.9</v>
      </c>
      <c r="G155" s="379"/>
      <c r="H155" s="380">
        <v>1.2</v>
      </c>
      <c r="I155" s="381">
        <f t="shared" si="1"/>
        <v>4.5599999999999996</v>
      </c>
      <c r="J155" s="384"/>
      <c r="K155" s="35"/>
    </row>
    <row r="156" spans="1:11" s="235" customFormat="1" ht="15.75">
      <c r="A156" s="445"/>
      <c r="B156" s="439"/>
      <c r="C156" s="423"/>
      <c r="D156" s="394"/>
      <c r="E156" s="377">
        <v>1</v>
      </c>
      <c r="F156" s="378">
        <v>1.9</v>
      </c>
      <c r="G156" s="379"/>
      <c r="H156" s="380">
        <v>1</v>
      </c>
      <c r="I156" s="381">
        <f t="shared" si="1"/>
        <v>1.9</v>
      </c>
      <c r="J156" s="384"/>
      <c r="K156" s="35"/>
    </row>
    <row r="157" spans="1:11" s="235" customFormat="1" ht="15.75">
      <c r="A157" s="445"/>
      <c r="B157" s="439"/>
      <c r="C157" s="423"/>
      <c r="D157" s="394"/>
      <c r="E157" s="377">
        <v>1</v>
      </c>
      <c r="F157" s="378">
        <v>1.9</v>
      </c>
      <c r="G157" s="379"/>
      <c r="H157" s="380">
        <v>1.75</v>
      </c>
      <c r="I157" s="381">
        <f t="shared" si="1"/>
        <v>3.3249999999999997</v>
      </c>
      <c r="J157" s="384"/>
      <c r="K157" s="35"/>
    </row>
    <row r="158" spans="1:11" s="235" customFormat="1" ht="15.75">
      <c r="A158" s="445"/>
      <c r="B158" s="439"/>
      <c r="C158" s="423"/>
      <c r="D158" s="394"/>
      <c r="E158" s="377">
        <v>2</v>
      </c>
      <c r="F158" s="378">
        <v>1.9</v>
      </c>
      <c r="G158" s="379"/>
      <c r="H158" s="380">
        <v>1.8</v>
      </c>
      <c r="I158" s="381">
        <f t="shared" si="1"/>
        <v>6.84</v>
      </c>
      <c r="J158" s="384"/>
      <c r="K158" s="35"/>
    </row>
    <row r="159" spans="1:11" s="235" customFormat="1" ht="15.75">
      <c r="A159" s="445"/>
      <c r="B159" s="439"/>
      <c r="C159" s="423"/>
      <c r="D159" s="394"/>
      <c r="E159" s="377">
        <v>9</v>
      </c>
      <c r="F159" s="378">
        <v>1.9</v>
      </c>
      <c r="G159" s="379"/>
      <c r="H159" s="380">
        <v>2</v>
      </c>
      <c r="I159" s="381">
        <f t="shared" si="1"/>
        <v>34.199999999999996</v>
      </c>
      <c r="J159" s="384"/>
      <c r="K159" s="35"/>
    </row>
    <row r="160" spans="1:11" s="235" customFormat="1" ht="15.75">
      <c r="A160" s="445"/>
      <c r="B160" s="439"/>
      <c r="C160" s="423"/>
      <c r="D160" s="394"/>
      <c r="E160" s="377">
        <v>1</v>
      </c>
      <c r="F160" s="378">
        <v>1.9</v>
      </c>
      <c r="G160" s="379"/>
      <c r="H160" s="380">
        <v>1.56</v>
      </c>
      <c r="I160" s="381">
        <f t="shared" si="1"/>
        <v>2.964</v>
      </c>
      <c r="J160" s="384"/>
      <c r="K160" s="35"/>
    </row>
    <row r="161" spans="1:11" s="235" customFormat="1" ht="15.75">
      <c r="A161" s="445"/>
      <c r="B161" s="439"/>
      <c r="C161" s="423"/>
      <c r="D161" s="394"/>
      <c r="E161" s="377">
        <v>4</v>
      </c>
      <c r="F161" s="378">
        <v>0.7</v>
      </c>
      <c r="G161" s="379"/>
      <c r="H161" s="380">
        <v>0.5</v>
      </c>
      <c r="I161" s="381">
        <f t="shared" si="1"/>
        <v>1.4</v>
      </c>
      <c r="J161" s="384"/>
      <c r="K161" s="35"/>
    </row>
    <row r="162" spans="1:11" s="235" customFormat="1" ht="15.75">
      <c r="A162" s="445"/>
      <c r="B162" s="439"/>
      <c r="C162" s="423"/>
      <c r="D162" s="394"/>
      <c r="E162" s="377">
        <v>1</v>
      </c>
      <c r="F162" s="378">
        <v>1</v>
      </c>
      <c r="G162" s="379"/>
      <c r="H162" s="380">
        <v>1</v>
      </c>
      <c r="I162" s="381">
        <f t="shared" si="1"/>
        <v>1</v>
      </c>
      <c r="J162" s="384"/>
      <c r="K162" s="35"/>
    </row>
    <row r="163" spans="1:11" s="235" customFormat="1" ht="15.75">
      <c r="A163" s="445"/>
      <c r="B163" s="439"/>
      <c r="C163" s="423"/>
      <c r="D163" s="394"/>
      <c r="E163" s="377">
        <v>1</v>
      </c>
      <c r="F163" s="378">
        <v>1</v>
      </c>
      <c r="G163" s="379"/>
      <c r="H163" s="380">
        <v>0.6</v>
      </c>
      <c r="I163" s="381">
        <f t="shared" si="1"/>
        <v>0.6</v>
      </c>
      <c r="J163" s="384"/>
      <c r="K163" s="35"/>
    </row>
    <row r="164" spans="1:11" s="235" customFormat="1" ht="15.75">
      <c r="A164" s="445"/>
      <c r="B164" s="439"/>
      <c r="C164" s="423"/>
      <c r="D164" s="394"/>
      <c r="E164" s="377">
        <v>1</v>
      </c>
      <c r="F164" s="378">
        <v>2.7</v>
      </c>
      <c r="G164" s="379"/>
      <c r="H164" s="380">
        <v>0.7</v>
      </c>
      <c r="I164" s="381">
        <f t="shared" si="1"/>
        <v>1.89</v>
      </c>
      <c r="J164" s="384"/>
      <c r="K164" s="35"/>
    </row>
    <row r="165" spans="1:11" s="235" customFormat="1">
      <c r="A165" s="445"/>
      <c r="B165" s="439" t="s">
        <v>284</v>
      </c>
      <c r="C165" s="423"/>
      <c r="D165" s="440" t="s">
        <v>209</v>
      </c>
      <c r="E165" s="377"/>
      <c r="F165" s="378"/>
      <c r="G165" s="379"/>
      <c r="H165" s="380"/>
      <c r="I165" s="381"/>
      <c r="J165" s="363">
        <f>+SUM(I150:I164)</f>
        <v>64.478999999999985</v>
      </c>
      <c r="K165" s="35"/>
    </row>
    <row r="166" spans="1:11" s="235" customFormat="1" ht="15.75">
      <c r="A166" s="445">
        <f>A149+1</f>
        <v>25</v>
      </c>
      <c r="B166" s="439" t="s">
        <v>285</v>
      </c>
      <c r="C166" s="423"/>
      <c r="D166" s="394"/>
      <c r="E166" s="377"/>
      <c r="F166" s="378"/>
      <c r="G166" s="379"/>
      <c r="H166" s="380"/>
      <c r="I166" s="381"/>
      <c r="J166" s="384"/>
      <c r="K166" s="35"/>
    </row>
    <row r="167" spans="1:11" s="235" customFormat="1" ht="15.75">
      <c r="A167" s="445"/>
      <c r="B167" s="439"/>
      <c r="C167" s="423"/>
      <c r="D167" s="394"/>
      <c r="E167" s="377"/>
      <c r="F167" s="378"/>
      <c r="G167" s="379"/>
      <c r="H167" s="380"/>
      <c r="I167" s="381"/>
      <c r="J167" s="384"/>
      <c r="K167" s="35"/>
    </row>
    <row r="168" spans="1:11" s="235" customFormat="1" ht="15.75">
      <c r="A168" s="445"/>
      <c r="B168" s="441" t="s">
        <v>405</v>
      </c>
      <c r="C168" s="423"/>
      <c r="D168" s="394"/>
      <c r="E168" s="377">
        <v>1</v>
      </c>
      <c r="F168" s="378">
        <v>3.16</v>
      </c>
      <c r="G168" s="379"/>
      <c r="H168" s="380">
        <v>0.8</v>
      </c>
      <c r="I168" s="381">
        <f>F168*H168*E168</f>
        <v>2.5280000000000005</v>
      </c>
      <c r="J168" s="384"/>
      <c r="K168" s="35"/>
    </row>
    <row r="169" spans="1:11" s="235" customFormat="1" ht="15.75">
      <c r="A169" s="445"/>
      <c r="B169" s="441" t="s">
        <v>406</v>
      </c>
      <c r="C169" s="423"/>
      <c r="D169" s="394"/>
      <c r="E169" s="377">
        <v>1</v>
      </c>
      <c r="F169" s="378">
        <v>8</v>
      </c>
      <c r="G169" s="379"/>
      <c r="H169" s="380">
        <v>0.75</v>
      </c>
      <c r="I169" s="381">
        <f>F169*H169*E169</f>
        <v>6</v>
      </c>
      <c r="J169" s="384"/>
      <c r="K169" s="35"/>
    </row>
    <row r="170" spans="1:11" s="235" customFormat="1" ht="15.75">
      <c r="A170" s="445"/>
      <c r="B170" s="439"/>
      <c r="C170" s="423"/>
      <c r="D170" s="394"/>
      <c r="E170" s="377"/>
      <c r="F170" s="378"/>
      <c r="G170" s="379"/>
      <c r="H170" s="380"/>
      <c r="I170" s="381"/>
      <c r="J170" s="384"/>
      <c r="K170" s="35"/>
    </row>
    <row r="171" spans="1:11" s="235" customFormat="1">
      <c r="A171" s="445"/>
      <c r="B171" s="439" t="s">
        <v>284</v>
      </c>
      <c r="C171" s="423"/>
      <c r="D171" s="440" t="s">
        <v>209</v>
      </c>
      <c r="E171" s="377"/>
      <c r="F171" s="378"/>
      <c r="G171" s="379"/>
      <c r="H171" s="380"/>
      <c r="I171" s="381"/>
      <c r="J171" s="363">
        <f>+SUM(I168:I170)</f>
        <v>8.5280000000000005</v>
      </c>
      <c r="K171" s="35"/>
    </row>
    <row r="172" spans="1:11" s="235" customFormat="1" ht="26.25" hidden="1">
      <c r="A172" s="445">
        <f>A166+1</f>
        <v>26</v>
      </c>
      <c r="B172" s="439" t="s">
        <v>287</v>
      </c>
      <c r="C172" s="423"/>
      <c r="D172" s="394"/>
      <c r="E172" s="377"/>
      <c r="F172" s="378"/>
      <c r="G172" s="379"/>
      <c r="H172" s="380"/>
      <c r="I172" s="381"/>
      <c r="J172" s="384"/>
      <c r="K172" s="35"/>
    </row>
    <row r="173" spans="1:11" s="235" customFormat="1" hidden="1">
      <c r="A173" s="445"/>
      <c r="B173" s="439" t="s">
        <v>230</v>
      </c>
      <c r="C173" s="423"/>
      <c r="D173" s="440" t="s">
        <v>209</v>
      </c>
      <c r="E173" s="377"/>
      <c r="F173" s="378"/>
      <c r="G173" s="379"/>
      <c r="H173" s="380"/>
      <c r="I173" s="381"/>
      <c r="J173" s="363"/>
      <c r="K173" s="35"/>
    </row>
    <row r="174" spans="1:11" s="235" customFormat="1" ht="15.75">
      <c r="A174" s="298"/>
      <c r="B174" s="304" t="s">
        <v>288</v>
      </c>
      <c r="C174" s="423"/>
      <c r="D174" s="394"/>
      <c r="E174" s="377"/>
      <c r="F174" s="378"/>
      <c r="G174" s="379"/>
      <c r="H174" s="380"/>
      <c r="I174" s="381"/>
      <c r="J174" s="384"/>
      <c r="K174" s="35"/>
    </row>
    <row r="175" spans="1:11" s="235" customFormat="1" ht="15.75">
      <c r="A175" s="445">
        <v>27</v>
      </c>
      <c r="B175" s="439" t="s">
        <v>289</v>
      </c>
      <c r="C175" s="423"/>
      <c r="D175" s="394"/>
      <c r="E175" s="377"/>
      <c r="F175" s="378"/>
      <c r="G175" s="379"/>
      <c r="H175" s="380"/>
      <c r="I175" s="381"/>
      <c r="J175" s="384"/>
      <c r="K175" s="35"/>
    </row>
    <row r="176" spans="1:11" s="235" customFormat="1" ht="15.75">
      <c r="A176" s="445"/>
      <c r="B176" s="441" t="s">
        <v>407</v>
      </c>
      <c r="C176" s="423"/>
      <c r="D176" s="394"/>
      <c r="E176" s="377">
        <v>1</v>
      </c>
      <c r="F176" s="378">
        <v>4</v>
      </c>
      <c r="G176" s="379"/>
      <c r="H176" s="380">
        <v>2</v>
      </c>
      <c r="I176" s="381">
        <f>F176*H176*E176</f>
        <v>8</v>
      </c>
      <c r="J176" s="384"/>
      <c r="K176" s="35"/>
    </row>
    <row r="177" spans="1:11" s="235" customFormat="1" ht="15.75">
      <c r="A177" s="445"/>
      <c r="B177" s="441" t="s">
        <v>408</v>
      </c>
      <c r="C177" s="423"/>
      <c r="D177" s="394"/>
      <c r="E177" s="377">
        <v>1</v>
      </c>
      <c r="F177" s="378">
        <v>2.4</v>
      </c>
      <c r="G177" s="379"/>
      <c r="H177" s="380">
        <v>2.2000000000000002</v>
      </c>
      <c r="I177" s="381">
        <f>F177*H177*E177</f>
        <v>5.28</v>
      </c>
      <c r="J177" s="384"/>
      <c r="K177" s="35"/>
    </row>
    <row r="178" spans="1:11" s="235" customFormat="1" ht="15.75">
      <c r="A178" s="445"/>
      <c r="B178" s="439"/>
      <c r="C178" s="423"/>
      <c r="D178" s="394"/>
      <c r="E178" s="377"/>
      <c r="F178" s="378"/>
      <c r="G178" s="379"/>
      <c r="H178" s="380"/>
      <c r="I178" s="381"/>
      <c r="J178" s="384"/>
      <c r="K178" s="35"/>
    </row>
    <row r="179" spans="1:11" s="235" customFormat="1">
      <c r="A179" s="445"/>
      <c r="B179" s="439" t="s">
        <v>284</v>
      </c>
      <c r="C179" s="423"/>
      <c r="D179" s="440" t="s">
        <v>209</v>
      </c>
      <c r="E179" s="377"/>
      <c r="F179" s="378"/>
      <c r="G179" s="379"/>
      <c r="H179" s="380"/>
      <c r="I179" s="381"/>
      <c r="J179" s="363">
        <f>+SUM(I176:I178)</f>
        <v>13.280000000000001</v>
      </c>
      <c r="K179" s="35"/>
    </row>
    <row r="180" spans="1:11" s="257" customFormat="1" ht="15.75">
      <c r="A180" s="445">
        <f>A175+1</f>
        <v>28</v>
      </c>
      <c r="B180" s="439" t="s">
        <v>290</v>
      </c>
      <c r="C180" s="361"/>
      <c r="D180" s="397"/>
      <c r="E180" s="362"/>
      <c r="F180" s="372"/>
      <c r="G180" s="372"/>
      <c r="H180" s="372"/>
      <c r="I180" s="373"/>
      <c r="J180" s="384"/>
    </row>
    <row r="181" spans="1:11" s="235" customFormat="1" ht="15.75">
      <c r="A181" s="445"/>
      <c r="B181" s="441" t="s">
        <v>409</v>
      </c>
      <c r="C181" s="423"/>
      <c r="D181" s="394"/>
      <c r="E181" s="377">
        <v>1</v>
      </c>
      <c r="F181" s="378">
        <v>1.2</v>
      </c>
      <c r="G181" s="379"/>
      <c r="H181" s="380">
        <v>2.2000000000000002</v>
      </c>
      <c r="I181" s="381">
        <f t="shared" ref="I181:I187" si="2">F181*H181*E181</f>
        <v>2.64</v>
      </c>
      <c r="J181" s="384"/>
      <c r="K181" s="35"/>
    </row>
    <row r="182" spans="1:11" s="235" customFormat="1" ht="15.75">
      <c r="A182" s="445"/>
      <c r="B182" s="441"/>
      <c r="C182" s="423"/>
      <c r="D182" s="394"/>
      <c r="E182" s="377">
        <v>2</v>
      </c>
      <c r="F182" s="378">
        <v>0.8</v>
      </c>
      <c r="G182" s="379"/>
      <c r="H182" s="380">
        <v>2</v>
      </c>
      <c r="I182" s="381">
        <f t="shared" si="2"/>
        <v>3.2</v>
      </c>
      <c r="J182" s="384"/>
      <c r="K182" s="35"/>
    </row>
    <row r="183" spans="1:11" s="235" customFormat="1" ht="15.75">
      <c r="A183" s="445"/>
      <c r="B183" s="441"/>
      <c r="C183" s="423"/>
      <c r="D183" s="394"/>
      <c r="E183" s="377">
        <v>2</v>
      </c>
      <c r="F183" s="378">
        <v>1</v>
      </c>
      <c r="G183" s="379"/>
      <c r="H183" s="380">
        <v>2</v>
      </c>
      <c r="I183" s="381">
        <f t="shared" si="2"/>
        <v>4</v>
      </c>
      <c r="J183" s="384"/>
      <c r="K183" s="35"/>
    </row>
    <row r="184" spans="1:11" s="235" customFormat="1" ht="15.75">
      <c r="A184" s="445"/>
      <c r="B184" s="441"/>
      <c r="C184" s="423"/>
      <c r="D184" s="394"/>
      <c r="E184" s="377">
        <v>4</v>
      </c>
      <c r="F184" s="378">
        <v>0.7</v>
      </c>
      <c r="G184" s="379"/>
      <c r="H184" s="380">
        <v>0.5</v>
      </c>
      <c r="I184" s="381">
        <f t="shared" si="2"/>
        <v>1.4</v>
      </c>
      <c r="J184" s="384"/>
      <c r="K184" s="35"/>
    </row>
    <row r="185" spans="1:11" s="235" customFormat="1" ht="15.75">
      <c r="A185" s="445"/>
      <c r="B185" s="441"/>
      <c r="C185" s="423"/>
      <c r="D185" s="394"/>
      <c r="E185" s="377">
        <v>1</v>
      </c>
      <c r="F185" s="378">
        <v>1.5</v>
      </c>
      <c r="G185" s="379"/>
      <c r="H185" s="380">
        <v>1</v>
      </c>
      <c r="I185" s="381">
        <f t="shared" si="2"/>
        <v>1.5</v>
      </c>
      <c r="J185" s="384"/>
      <c r="K185" s="35"/>
    </row>
    <row r="186" spans="1:11" s="235" customFormat="1" ht="15.75">
      <c r="A186" s="445"/>
      <c r="B186" s="441"/>
      <c r="C186" s="423"/>
      <c r="D186" s="394"/>
      <c r="E186" s="377">
        <v>1</v>
      </c>
      <c r="F186" s="378">
        <v>1</v>
      </c>
      <c r="G186" s="379"/>
      <c r="H186" s="380">
        <v>1</v>
      </c>
      <c r="I186" s="381">
        <f t="shared" si="2"/>
        <v>1</v>
      </c>
      <c r="J186" s="384"/>
      <c r="K186" s="35"/>
    </row>
    <row r="187" spans="1:11" s="235" customFormat="1" ht="15.75">
      <c r="A187" s="445"/>
      <c r="B187" s="441"/>
      <c r="C187" s="423"/>
      <c r="D187" s="394"/>
      <c r="E187" s="377">
        <v>1</v>
      </c>
      <c r="F187" s="378">
        <v>1</v>
      </c>
      <c r="G187" s="379"/>
      <c r="H187" s="380">
        <v>0.6</v>
      </c>
      <c r="I187" s="381">
        <f t="shared" si="2"/>
        <v>0.6</v>
      </c>
      <c r="J187" s="384"/>
      <c r="K187" s="35"/>
    </row>
    <row r="188" spans="1:11" s="235" customFormat="1" ht="15.75">
      <c r="A188" s="445"/>
      <c r="B188" s="441"/>
      <c r="C188" s="423"/>
      <c r="D188" s="394"/>
      <c r="E188" s="377"/>
      <c r="F188" s="378"/>
      <c r="G188" s="379"/>
      <c r="H188" s="380"/>
      <c r="I188" s="381"/>
      <c r="J188" s="384"/>
      <c r="K188" s="35"/>
    </row>
    <row r="189" spans="1:11" s="235" customFormat="1">
      <c r="A189" s="445"/>
      <c r="B189" s="439" t="s">
        <v>284</v>
      </c>
      <c r="C189" s="423"/>
      <c r="D189" s="440" t="s">
        <v>209</v>
      </c>
      <c r="E189" s="377"/>
      <c r="F189" s="378"/>
      <c r="G189" s="379"/>
      <c r="H189" s="380"/>
      <c r="I189" s="381"/>
      <c r="J189" s="363">
        <v>12.84</v>
      </c>
      <c r="K189" s="35"/>
    </row>
    <row r="190" spans="1:11" s="257" customFormat="1" ht="15.75">
      <c r="A190" s="445">
        <f>A180+1</f>
        <v>29</v>
      </c>
      <c r="B190" s="439" t="s">
        <v>291</v>
      </c>
      <c r="C190" s="361"/>
      <c r="D190" s="397"/>
      <c r="E190" s="362"/>
      <c r="F190" s="372"/>
      <c r="G190" s="372"/>
      <c r="H190" s="372"/>
      <c r="I190" s="373"/>
      <c r="J190" s="384"/>
    </row>
    <row r="191" spans="1:11" s="257" customFormat="1" ht="15.75">
      <c r="A191" s="445"/>
      <c r="B191" s="439"/>
      <c r="C191" s="361"/>
      <c r="D191" s="397"/>
      <c r="E191" s="362"/>
      <c r="F191" s="372"/>
      <c r="G191" s="372"/>
      <c r="H191" s="372"/>
      <c r="I191" s="373"/>
      <c r="J191" s="384"/>
    </row>
    <row r="192" spans="1:11" s="257" customFormat="1" ht="15.75">
      <c r="A192" s="445"/>
      <c r="B192" s="439"/>
      <c r="C192" s="361"/>
      <c r="D192" s="397"/>
      <c r="E192" s="362"/>
      <c r="F192" s="372"/>
      <c r="G192" s="372"/>
      <c r="H192" s="372"/>
      <c r="I192" s="373"/>
      <c r="J192" s="384"/>
    </row>
    <row r="193" spans="1:10" s="257" customFormat="1" ht="14.25">
      <c r="A193" s="445"/>
      <c r="B193" s="439" t="s">
        <v>272</v>
      </c>
      <c r="C193" s="361"/>
      <c r="D193" s="440" t="s">
        <v>209</v>
      </c>
      <c r="E193" s="377">
        <v>1</v>
      </c>
      <c r="F193" s="378">
        <v>98</v>
      </c>
      <c r="G193" s="379"/>
      <c r="H193" s="380"/>
      <c r="I193" s="381"/>
      <c r="J193" s="363">
        <v>98</v>
      </c>
    </row>
    <row r="194" spans="1:10" s="257" customFormat="1" ht="15.75">
      <c r="A194" s="445">
        <f>A190+1</f>
        <v>30</v>
      </c>
      <c r="B194" s="439" t="s">
        <v>292</v>
      </c>
      <c r="C194" s="361"/>
      <c r="D194" s="397"/>
      <c r="E194" s="362"/>
      <c r="F194" s="372"/>
      <c r="G194" s="372"/>
      <c r="H194" s="372"/>
      <c r="I194" s="373"/>
      <c r="J194" s="384"/>
    </row>
    <row r="195" spans="1:10" s="257" customFormat="1" ht="14.25">
      <c r="A195" s="445"/>
      <c r="B195" s="439" t="s">
        <v>230</v>
      </c>
      <c r="C195" s="361"/>
      <c r="D195" s="440" t="s">
        <v>209</v>
      </c>
      <c r="E195" s="377">
        <v>1</v>
      </c>
      <c r="F195" s="378"/>
      <c r="G195" s="379"/>
      <c r="H195" s="380"/>
      <c r="I195" s="381"/>
      <c r="J195" s="363">
        <v>41</v>
      </c>
    </row>
    <row r="196" spans="1:10" s="257" customFormat="1">
      <c r="A196" s="445">
        <f>A194+1</f>
        <v>31</v>
      </c>
      <c r="B196" s="439" t="s">
        <v>293</v>
      </c>
      <c r="C196" s="361"/>
      <c r="D196" s="397"/>
      <c r="E196" s="362"/>
      <c r="F196" s="372"/>
      <c r="G196" s="372"/>
      <c r="H196" s="372"/>
      <c r="I196" s="373"/>
      <c r="J196" s="374"/>
    </row>
    <row r="197" spans="1:10" s="257" customFormat="1" ht="14.25">
      <c r="A197" s="450"/>
      <c r="B197" s="439" t="s">
        <v>294</v>
      </c>
      <c r="C197" s="361"/>
      <c r="D197" s="493" t="s">
        <v>34</v>
      </c>
      <c r="E197" s="377">
        <v>1</v>
      </c>
      <c r="F197" s="378"/>
      <c r="G197" s="379"/>
      <c r="H197" s="380"/>
      <c r="I197" s="381"/>
      <c r="J197" s="363">
        <v>1</v>
      </c>
    </row>
    <row r="198" spans="1:10" s="257" customFormat="1" ht="15.75">
      <c r="A198" s="450"/>
      <c r="B198" s="439"/>
      <c r="C198" s="361"/>
      <c r="D198" s="440"/>
      <c r="E198" s="377"/>
      <c r="F198" s="378"/>
      <c r="G198" s="379"/>
      <c r="H198" s="380"/>
      <c r="I198" s="381"/>
      <c r="J198" s="384"/>
    </row>
    <row r="199" spans="1:10" s="257" customFormat="1" ht="26.25" customHeight="1">
      <c r="A199" s="416"/>
      <c r="B199" s="413" t="s">
        <v>296</v>
      </c>
      <c r="C199" s="417"/>
      <c r="D199" s="418"/>
      <c r="E199" s="419"/>
      <c r="F199" s="420"/>
      <c r="G199" s="420"/>
      <c r="H199" s="420"/>
      <c r="I199" s="421"/>
      <c r="J199" s="422"/>
    </row>
    <row r="200" spans="1:10" s="257" customFormat="1" ht="15.75">
      <c r="A200" s="313"/>
      <c r="B200" s="304" t="s">
        <v>297</v>
      </c>
      <c r="C200" s="361"/>
      <c r="D200" s="440"/>
      <c r="E200" s="377"/>
      <c r="F200" s="378"/>
      <c r="G200" s="379"/>
      <c r="H200" s="380"/>
      <c r="I200" s="381"/>
      <c r="J200" s="384"/>
    </row>
    <row r="201" spans="1:10" s="257" customFormat="1" ht="15.75">
      <c r="A201" s="303">
        <v>32</v>
      </c>
      <c r="B201" s="311" t="s">
        <v>298</v>
      </c>
      <c r="C201" s="361"/>
      <c r="D201" s="440"/>
      <c r="E201" s="377"/>
      <c r="F201" s="378"/>
      <c r="G201" s="379"/>
      <c r="H201" s="380"/>
      <c r="I201" s="381"/>
      <c r="J201" s="384"/>
    </row>
    <row r="202" spans="1:10" s="257" customFormat="1" ht="14.25">
      <c r="A202" s="313"/>
      <c r="B202" s="311" t="s">
        <v>299</v>
      </c>
      <c r="C202" s="361"/>
      <c r="D202" s="493" t="s">
        <v>159</v>
      </c>
      <c r="E202" s="377">
        <v>2</v>
      </c>
      <c r="F202" s="378"/>
      <c r="G202" s="379"/>
      <c r="H202" s="380"/>
      <c r="I202" s="381"/>
      <c r="J202" s="363">
        <v>2</v>
      </c>
    </row>
    <row r="203" spans="1:10" s="257" customFormat="1" ht="15.75">
      <c r="A203" s="303">
        <v>33</v>
      </c>
      <c r="B203" s="311" t="s">
        <v>300</v>
      </c>
      <c r="C203" s="361"/>
      <c r="D203" s="440"/>
      <c r="E203" s="377"/>
      <c r="F203" s="378"/>
      <c r="G203" s="379"/>
      <c r="H203" s="380"/>
      <c r="I203" s="381"/>
      <c r="J203" s="384"/>
    </row>
    <row r="204" spans="1:10" s="257" customFormat="1" ht="15.75">
      <c r="A204" s="313"/>
      <c r="B204" s="311" t="s">
        <v>301</v>
      </c>
      <c r="C204" s="361"/>
      <c r="D204" s="440"/>
      <c r="E204" s="377"/>
      <c r="F204" s="378"/>
      <c r="G204" s="379"/>
      <c r="H204" s="380"/>
      <c r="I204" s="381"/>
      <c r="J204" s="384"/>
    </row>
    <row r="205" spans="1:10" s="257" customFormat="1" ht="14.25">
      <c r="A205" s="303"/>
      <c r="B205" s="311" t="s">
        <v>302</v>
      </c>
      <c r="C205" s="361"/>
      <c r="D205" s="493" t="s">
        <v>65</v>
      </c>
      <c r="E205" s="377">
        <v>1</v>
      </c>
      <c r="F205" s="378">
        <v>40</v>
      </c>
      <c r="G205" s="379"/>
      <c r="H205" s="380"/>
      <c r="I205" s="381"/>
      <c r="J205" s="363">
        <v>40</v>
      </c>
    </row>
    <row r="206" spans="1:10" s="257" customFormat="1" ht="15.75">
      <c r="A206" s="313"/>
      <c r="B206" s="311" t="s">
        <v>303</v>
      </c>
      <c r="C206" s="361"/>
      <c r="D206" s="440"/>
      <c r="E206" s="377"/>
      <c r="F206" s="378"/>
      <c r="G206" s="379"/>
      <c r="H206" s="380"/>
      <c r="I206" s="381"/>
      <c r="J206" s="384"/>
    </row>
    <row r="207" spans="1:10" s="257" customFormat="1" ht="14.25">
      <c r="A207" s="303"/>
      <c r="B207" s="311" t="s">
        <v>302</v>
      </c>
      <c r="C207" s="361"/>
      <c r="D207" s="493" t="s">
        <v>65</v>
      </c>
      <c r="E207" s="377">
        <v>1</v>
      </c>
      <c r="F207" s="378">
        <v>15</v>
      </c>
      <c r="G207" s="379"/>
      <c r="H207" s="380"/>
      <c r="I207" s="381"/>
      <c r="J207" s="363">
        <v>15</v>
      </c>
    </row>
    <row r="208" spans="1:10" s="257" customFormat="1" ht="15.75">
      <c r="A208" s="313"/>
      <c r="B208" s="311" t="s">
        <v>304</v>
      </c>
      <c r="C208" s="361"/>
      <c r="D208" s="440"/>
      <c r="E208" s="377"/>
      <c r="F208" s="378"/>
      <c r="G208" s="379"/>
      <c r="H208" s="380"/>
      <c r="I208" s="381"/>
      <c r="J208" s="384"/>
    </row>
    <row r="209" spans="1:10" s="257" customFormat="1" ht="14.25">
      <c r="A209" s="303"/>
      <c r="B209" s="311" t="s">
        <v>305</v>
      </c>
      <c r="C209" s="361"/>
      <c r="D209" s="493" t="s">
        <v>65</v>
      </c>
      <c r="E209" s="377">
        <v>1</v>
      </c>
      <c r="F209" s="378">
        <v>32</v>
      </c>
      <c r="G209" s="379"/>
      <c r="H209" s="380"/>
      <c r="I209" s="381"/>
      <c r="J209" s="363">
        <v>32</v>
      </c>
    </row>
    <row r="210" spans="1:10" s="257" customFormat="1" ht="24.75">
      <c r="A210" s="313" t="s">
        <v>306</v>
      </c>
      <c r="B210" s="442" t="s">
        <v>307</v>
      </c>
      <c r="C210" s="361"/>
      <c r="D210" s="440"/>
      <c r="E210" s="377"/>
      <c r="F210" s="378"/>
      <c r="G210" s="379"/>
      <c r="H210" s="380"/>
      <c r="I210" s="381"/>
      <c r="J210" s="384"/>
    </row>
    <row r="211" spans="1:10" s="257" customFormat="1" ht="14.25">
      <c r="A211" s="303"/>
      <c r="B211" s="442" t="s">
        <v>299</v>
      </c>
      <c r="C211" s="361"/>
      <c r="D211" s="440" t="s">
        <v>212</v>
      </c>
      <c r="E211" s="377">
        <v>1</v>
      </c>
      <c r="F211" s="378"/>
      <c r="G211" s="379"/>
      <c r="H211" s="380"/>
      <c r="I211" s="381"/>
      <c r="J211" s="363">
        <v>1</v>
      </c>
    </row>
    <row r="212" spans="1:10" s="257" customFormat="1" ht="15.75">
      <c r="A212" s="313"/>
      <c r="B212" s="304" t="s">
        <v>308</v>
      </c>
      <c r="C212" s="361"/>
      <c r="D212" s="440"/>
      <c r="E212" s="377"/>
      <c r="F212" s="378"/>
      <c r="G212" s="379"/>
      <c r="H212" s="380"/>
      <c r="I212" s="381"/>
      <c r="J212" s="384"/>
    </row>
    <row r="213" spans="1:10" s="257" customFormat="1" ht="15.75">
      <c r="A213" s="303">
        <v>35</v>
      </c>
      <c r="B213" s="311" t="s">
        <v>309</v>
      </c>
      <c r="C213" s="361"/>
      <c r="D213" s="440"/>
      <c r="E213" s="377"/>
      <c r="F213" s="378"/>
      <c r="G213" s="379"/>
      <c r="H213" s="380"/>
      <c r="I213" s="381"/>
      <c r="J213" s="384"/>
    </row>
    <row r="214" spans="1:10" s="257" customFormat="1" ht="14.25">
      <c r="A214" s="313"/>
      <c r="B214" s="311" t="s">
        <v>310</v>
      </c>
      <c r="C214" s="361"/>
      <c r="D214" s="493" t="s">
        <v>34</v>
      </c>
      <c r="E214" s="377">
        <v>6</v>
      </c>
      <c r="F214" s="378"/>
      <c r="G214" s="379"/>
      <c r="H214" s="380"/>
      <c r="I214" s="381"/>
      <c r="J214" s="363">
        <f>+E214</f>
        <v>6</v>
      </c>
    </row>
    <row r="215" spans="1:10" s="257" customFormat="1" ht="15.75">
      <c r="A215" s="313" t="s">
        <v>311</v>
      </c>
      <c r="B215" s="314" t="s">
        <v>312</v>
      </c>
      <c r="C215" s="361"/>
      <c r="D215" s="440"/>
      <c r="E215" s="377"/>
      <c r="F215" s="378"/>
      <c r="G215" s="379"/>
      <c r="H215" s="380"/>
      <c r="I215" s="381"/>
      <c r="J215" s="384"/>
    </row>
    <row r="216" spans="1:10" s="257" customFormat="1" ht="14.25">
      <c r="A216" s="313"/>
      <c r="B216" s="314" t="s">
        <v>313</v>
      </c>
      <c r="C216" s="361"/>
      <c r="D216" s="493" t="s">
        <v>34</v>
      </c>
      <c r="E216" s="377">
        <v>3</v>
      </c>
      <c r="F216" s="378"/>
      <c r="G216" s="379"/>
      <c r="H216" s="380"/>
      <c r="I216" s="381"/>
      <c r="J216" s="363">
        <f>+E216</f>
        <v>3</v>
      </c>
    </row>
    <row r="217" spans="1:10" s="257" customFormat="1" ht="15.75">
      <c r="A217" s="313" t="s">
        <v>314</v>
      </c>
      <c r="B217" s="311" t="s">
        <v>315</v>
      </c>
      <c r="C217" s="361"/>
      <c r="D217" s="440"/>
      <c r="E217" s="377"/>
      <c r="F217" s="378"/>
      <c r="G217" s="379"/>
      <c r="H217" s="380"/>
      <c r="I217" s="381"/>
      <c r="J217" s="384"/>
    </row>
    <row r="218" spans="1:10" s="257" customFormat="1" ht="14.25">
      <c r="A218" s="313"/>
      <c r="B218" s="311" t="s">
        <v>310</v>
      </c>
      <c r="C218" s="361"/>
      <c r="D218" s="493" t="s">
        <v>34</v>
      </c>
      <c r="E218" s="377">
        <v>6</v>
      </c>
      <c r="F218" s="378"/>
      <c r="G218" s="379"/>
      <c r="H218" s="380"/>
      <c r="I218" s="381"/>
      <c r="J218" s="363">
        <f>+E218</f>
        <v>6</v>
      </c>
    </row>
    <row r="219" spans="1:10" s="257" customFormat="1" ht="15.75">
      <c r="A219" s="313" t="s">
        <v>316</v>
      </c>
      <c r="B219" s="311" t="s">
        <v>317</v>
      </c>
      <c r="C219" s="361"/>
      <c r="D219" s="440"/>
      <c r="E219" s="377"/>
      <c r="F219" s="378"/>
      <c r="G219" s="379"/>
      <c r="H219" s="380"/>
      <c r="I219" s="381"/>
      <c r="J219" s="384"/>
    </row>
    <row r="220" spans="1:10" s="257" customFormat="1" ht="14.25">
      <c r="A220" s="313"/>
      <c r="B220" s="311" t="s">
        <v>318</v>
      </c>
      <c r="C220" s="361"/>
      <c r="D220" s="493" t="s">
        <v>34</v>
      </c>
      <c r="E220" s="377">
        <v>2</v>
      </c>
      <c r="F220" s="378"/>
      <c r="G220" s="379"/>
      <c r="H220" s="380"/>
      <c r="I220" s="381"/>
      <c r="J220" s="363">
        <f>+E220</f>
        <v>2</v>
      </c>
    </row>
    <row r="221" spans="1:10" s="257" customFormat="1" ht="15.75">
      <c r="A221" s="313" t="s">
        <v>319</v>
      </c>
      <c r="B221" s="311" t="s">
        <v>320</v>
      </c>
      <c r="C221" s="361"/>
      <c r="D221" s="440"/>
      <c r="E221" s="377"/>
      <c r="F221" s="378"/>
      <c r="G221" s="379"/>
      <c r="H221" s="380"/>
      <c r="I221" s="381"/>
      <c r="J221" s="384"/>
    </row>
    <row r="222" spans="1:10" s="257" customFormat="1" ht="14.25">
      <c r="A222" s="316"/>
      <c r="B222" s="311" t="s">
        <v>318</v>
      </c>
      <c r="C222" s="361"/>
      <c r="D222" s="493" t="s">
        <v>34</v>
      </c>
      <c r="E222" s="377">
        <v>6</v>
      </c>
      <c r="F222" s="378"/>
      <c r="G222" s="379"/>
      <c r="H222" s="380"/>
      <c r="I222" s="381"/>
      <c r="J222" s="363">
        <f>+E222</f>
        <v>6</v>
      </c>
    </row>
    <row r="223" spans="1:10" s="257" customFormat="1">
      <c r="A223" s="416"/>
      <c r="B223" s="413" t="s">
        <v>322</v>
      </c>
      <c r="C223" s="417"/>
      <c r="D223" s="418"/>
      <c r="E223" s="419"/>
      <c r="F223" s="420"/>
      <c r="G223" s="420"/>
      <c r="H223" s="420"/>
      <c r="I223" s="421"/>
      <c r="J223" s="422"/>
    </row>
    <row r="224" spans="1:10" s="257" customFormat="1" ht="15.75">
      <c r="A224" s="303">
        <v>40</v>
      </c>
      <c r="B224" s="442" t="s">
        <v>323</v>
      </c>
      <c r="C224" s="361"/>
      <c r="D224" s="440"/>
      <c r="E224" s="377"/>
      <c r="F224" s="378"/>
      <c r="G224" s="379"/>
      <c r="H224" s="380"/>
      <c r="I224" s="381"/>
      <c r="J224" s="384"/>
    </row>
    <row r="225" spans="1:10" s="257" customFormat="1" ht="14.25">
      <c r="A225" s="303"/>
      <c r="B225" s="442" t="s">
        <v>299</v>
      </c>
      <c r="C225" s="361"/>
      <c r="D225" s="440" t="s">
        <v>159</v>
      </c>
      <c r="E225" s="377">
        <v>1</v>
      </c>
      <c r="F225" s="378"/>
      <c r="G225" s="379"/>
      <c r="H225" s="380"/>
      <c r="I225" s="381"/>
      <c r="J225" s="363">
        <v>1</v>
      </c>
    </row>
    <row r="226" spans="1:10" s="257" customFormat="1" ht="15.75">
      <c r="A226" s="303">
        <f>A224+1</f>
        <v>41</v>
      </c>
      <c r="B226" s="442" t="s">
        <v>324</v>
      </c>
      <c r="C226" s="361"/>
      <c r="D226" s="440"/>
      <c r="E226" s="377"/>
      <c r="F226" s="378"/>
      <c r="G226" s="379"/>
      <c r="H226" s="380"/>
      <c r="I226" s="381"/>
      <c r="J226" s="384"/>
    </row>
    <row r="227" spans="1:10" s="257" customFormat="1" ht="14.25">
      <c r="A227" s="303"/>
      <c r="B227" s="442" t="s">
        <v>310</v>
      </c>
      <c r="C227" s="361"/>
      <c r="D227" s="440" t="s">
        <v>34</v>
      </c>
      <c r="E227" s="377">
        <v>1</v>
      </c>
      <c r="F227" s="378"/>
      <c r="G227" s="379"/>
      <c r="H227" s="380"/>
      <c r="I227" s="381"/>
      <c r="J227" s="363">
        <f>+E227</f>
        <v>1</v>
      </c>
    </row>
    <row r="228" spans="1:10" s="257" customFormat="1" ht="15.75">
      <c r="A228" s="303">
        <f>A226+1</f>
        <v>42</v>
      </c>
      <c r="B228" s="442" t="s">
        <v>325</v>
      </c>
      <c r="C228" s="361"/>
      <c r="D228" s="440"/>
      <c r="E228" s="377"/>
      <c r="F228" s="378"/>
      <c r="G228" s="379"/>
      <c r="H228" s="380"/>
      <c r="I228" s="381"/>
      <c r="J228" s="384"/>
    </row>
    <row r="229" spans="1:10" s="257" customFormat="1" ht="14.25">
      <c r="A229" s="303"/>
      <c r="B229" s="442" t="s">
        <v>310</v>
      </c>
      <c r="C229" s="361"/>
      <c r="D229" s="493" t="s">
        <v>34</v>
      </c>
      <c r="E229" s="377">
        <v>14</v>
      </c>
      <c r="F229" s="378"/>
      <c r="G229" s="379"/>
      <c r="H229" s="380"/>
      <c r="I229" s="381"/>
      <c r="J229" s="363">
        <f>+E229</f>
        <v>14</v>
      </c>
    </row>
    <row r="230" spans="1:10" s="257" customFormat="1" ht="15.75">
      <c r="A230" s="303">
        <f>A228+1</f>
        <v>43</v>
      </c>
      <c r="B230" s="442" t="s">
        <v>326</v>
      </c>
      <c r="C230" s="361"/>
      <c r="D230" s="440"/>
      <c r="E230" s="377"/>
      <c r="F230" s="378"/>
      <c r="G230" s="379"/>
      <c r="H230" s="380"/>
      <c r="I230" s="381"/>
      <c r="J230" s="384"/>
    </row>
    <row r="231" spans="1:10" s="257" customFormat="1" ht="14.25">
      <c r="A231" s="303"/>
      <c r="B231" s="442" t="s">
        <v>310</v>
      </c>
      <c r="C231" s="361"/>
      <c r="D231" s="493" t="s">
        <v>34</v>
      </c>
      <c r="E231" s="377">
        <v>4</v>
      </c>
      <c r="F231" s="378"/>
      <c r="G231" s="379"/>
      <c r="H231" s="380"/>
      <c r="I231" s="381"/>
      <c r="J231" s="363">
        <f>+E231</f>
        <v>4</v>
      </c>
    </row>
    <row r="232" spans="1:10" s="257" customFormat="1" ht="15.75">
      <c r="A232" s="303">
        <f>A230+1</f>
        <v>44</v>
      </c>
      <c r="B232" s="442" t="s">
        <v>327</v>
      </c>
      <c r="C232" s="361"/>
      <c r="D232" s="440"/>
      <c r="E232" s="377"/>
      <c r="F232" s="378"/>
      <c r="G232" s="379"/>
      <c r="H232" s="380"/>
      <c r="I232" s="381"/>
      <c r="J232" s="384"/>
    </row>
    <row r="233" spans="1:10" s="257" customFormat="1" ht="14.25">
      <c r="A233" s="303"/>
      <c r="B233" s="442" t="s">
        <v>310</v>
      </c>
      <c r="C233" s="361"/>
      <c r="D233" s="493" t="s">
        <v>34</v>
      </c>
      <c r="E233" s="377">
        <v>3</v>
      </c>
      <c r="F233" s="378"/>
      <c r="G233" s="379"/>
      <c r="H233" s="380"/>
      <c r="I233" s="381"/>
      <c r="J233" s="363">
        <f>+E233</f>
        <v>3</v>
      </c>
    </row>
    <row r="234" spans="1:10" s="257" customFormat="1" ht="15.75">
      <c r="A234" s="303">
        <f>A232+1</f>
        <v>45</v>
      </c>
      <c r="B234" s="442" t="s">
        <v>328</v>
      </c>
      <c r="C234" s="361"/>
      <c r="D234" s="440"/>
      <c r="E234" s="377"/>
      <c r="F234" s="378"/>
      <c r="G234" s="379"/>
      <c r="H234" s="380"/>
      <c r="I234" s="381"/>
      <c r="J234" s="384"/>
    </row>
    <row r="235" spans="1:10" s="257" customFormat="1" ht="14.25">
      <c r="A235" s="303"/>
      <c r="B235" s="442" t="s">
        <v>310</v>
      </c>
      <c r="C235" s="361"/>
      <c r="D235" s="493" t="s">
        <v>34</v>
      </c>
      <c r="E235" s="377">
        <v>6</v>
      </c>
      <c r="F235" s="378"/>
      <c r="G235" s="379"/>
      <c r="H235" s="380"/>
      <c r="I235" s="381"/>
      <c r="J235" s="363">
        <f>+E235</f>
        <v>6</v>
      </c>
    </row>
    <row r="236" spans="1:10" s="257" customFormat="1" ht="15.75">
      <c r="A236" s="303">
        <f>A234+1</f>
        <v>46</v>
      </c>
      <c r="B236" s="442" t="s">
        <v>329</v>
      </c>
      <c r="C236" s="361"/>
      <c r="D236" s="440"/>
      <c r="E236" s="377"/>
      <c r="F236" s="378"/>
      <c r="G236" s="379"/>
      <c r="H236" s="380"/>
      <c r="I236" s="381"/>
      <c r="J236" s="384"/>
    </row>
    <row r="237" spans="1:10" s="257" customFormat="1" ht="14.25">
      <c r="A237" s="303"/>
      <c r="B237" s="442" t="s">
        <v>330</v>
      </c>
      <c r="C237" s="361"/>
      <c r="D237" s="440" t="s">
        <v>34</v>
      </c>
      <c r="E237" s="377">
        <v>2</v>
      </c>
      <c r="F237" s="378"/>
      <c r="G237" s="379"/>
      <c r="H237" s="380"/>
      <c r="I237" s="381"/>
      <c r="J237" s="363">
        <f>+E237</f>
        <v>2</v>
      </c>
    </row>
    <row r="238" spans="1:10" s="257" customFormat="1" ht="15.75">
      <c r="A238" s="303">
        <f t="shared" ref="A238:A246" si="3">A236+1</f>
        <v>47</v>
      </c>
      <c r="B238" s="442" t="s">
        <v>331</v>
      </c>
      <c r="C238" s="361"/>
      <c r="D238" s="440"/>
      <c r="E238" s="377"/>
      <c r="F238" s="378"/>
      <c r="G238" s="379"/>
      <c r="H238" s="380"/>
      <c r="I238" s="381"/>
      <c r="J238" s="384"/>
    </row>
    <row r="239" spans="1:10" s="257" customFormat="1" ht="14.25">
      <c r="A239" s="303"/>
      <c r="B239" s="442" t="s">
        <v>330</v>
      </c>
      <c r="C239" s="361"/>
      <c r="D239" s="440" t="s">
        <v>34</v>
      </c>
      <c r="E239" s="377">
        <v>2</v>
      </c>
      <c r="F239" s="378"/>
      <c r="G239" s="379"/>
      <c r="H239" s="380"/>
      <c r="I239" s="381"/>
      <c r="J239" s="363">
        <f>+E239</f>
        <v>2</v>
      </c>
    </row>
    <row r="240" spans="1:10" s="257" customFormat="1" ht="15.75">
      <c r="A240" s="303">
        <f t="shared" si="3"/>
        <v>48</v>
      </c>
      <c r="B240" s="311" t="s">
        <v>332</v>
      </c>
      <c r="C240" s="361"/>
      <c r="D240" s="440"/>
      <c r="E240" s="377"/>
      <c r="F240" s="378"/>
      <c r="G240" s="379"/>
      <c r="H240" s="380"/>
      <c r="I240" s="381"/>
      <c r="J240" s="384"/>
    </row>
    <row r="241" spans="1:10" s="257" customFormat="1" ht="14.25">
      <c r="A241" s="303"/>
      <c r="B241" s="311" t="s">
        <v>333</v>
      </c>
      <c r="C241" s="361"/>
      <c r="D241" s="440" t="s">
        <v>34</v>
      </c>
      <c r="E241" s="377">
        <v>2</v>
      </c>
      <c r="F241" s="378"/>
      <c r="G241" s="379"/>
      <c r="H241" s="380"/>
      <c r="I241" s="381"/>
      <c r="J241" s="363">
        <f>+E241</f>
        <v>2</v>
      </c>
    </row>
    <row r="242" spans="1:10" s="257" customFormat="1" ht="15.75">
      <c r="A242" s="303">
        <f t="shared" si="3"/>
        <v>49</v>
      </c>
      <c r="B242" s="311" t="s">
        <v>334</v>
      </c>
      <c r="C242" s="361"/>
      <c r="D242" s="440"/>
      <c r="E242" s="377"/>
      <c r="F242" s="378"/>
      <c r="G242" s="379"/>
      <c r="H242" s="380"/>
      <c r="I242" s="381"/>
      <c r="J242" s="384"/>
    </row>
    <row r="243" spans="1:10" s="257" customFormat="1" ht="14.25">
      <c r="A243" s="303"/>
      <c r="B243" s="311" t="s">
        <v>335</v>
      </c>
      <c r="C243" s="361"/>
      <c r="D243" s="440" t="s">
        <v>34</v>
      </c>
      <c r="E243" s="377">
        <v>3</v>
      </c>
      <c r="F243" s="378"/>
      <c r="G243" s="379"/>
      <c r="H243" s="380"/>
      <c r="I243" s="381"/>
      <c r="J243" s="363">
        <f>+E243</f>
        <v>3</v>
      </c>
    </row>
    <row r="244" spans="1:10" s="257" customFormat="1" ht="15.75">
      <c r="A244" s="303">
        <f t="shared" si="3"/>
        <v>50</v>
      </c>
      <c r="B244" s="311" t="s">
        <v>336</v>
      </c>
      <c r="C244" s="361"/>
      <c r="D244" s="440"/>
      <c r="E244" s="377"/>
      <c r="F244" s="378"/>
      <c r="G244" s="379"/>
      <c r="H244" s="380"/>
      <c r="I244" s="381"/>
      <c r="J244" s="384"/>
    </row>
    <row r="245" spans="1:10" s="257" customFormat="1" ht="14.25">
      <c r="A245" s="303"/>
      <c r="B245" s="311" t="s">
        <v>335</v>
      </c>
      <c r="C245" s="361"/>
      <c r="D245" s="440" t="s">
        <v>34</v>
      </c>
      <c r="E245" s="377">
        <v>3</v>
      </c>
      <c r="F245" s="378"/>
      <c r="G245" s="379"/>
      <c r="H245" s="380"/>
      <c r="I245" s="381"/>
      <c r="J245" s="363">
        <f>+E245</f>
        <v>3</v>
      </c>
    </row>
    <row r="246" spans="1:10" s="257" customFormat="1" ht="15.75">
      <c r="A246" s="303">
        <f t="shared" si="3"/>
        <v>51</v>
      </c>
      <c r="B246" s="311" t="s">
        <v>337</v>
      </c>
      <c r="C246" s="361"/>
      <c r="D246" s="440"/>
      <c r="E246" s="377"/>
      <c r="F246" s="378"/>
      <c r="G246" s="379"/>
      <c r="H246" s="380"/>
      <c r="I246" s="381"/>
      <c r="J246" s="384"/>
    </row>
    <row r="247" spans="1:10" s="257" customFormat="1" ht="14.25">
      <c r="A247" s="316"/>
      <c r="B247" s="311" t="s">
        <v>335</v>
      </c>
      <c r="C247" s="361"/>
      <c r="D247" s="440" t="s">
        <v>34</v>
      </c>
      <c r="E247" s="377">
        <v>3</v>
      </c>
      <c r="F247" s="378"/>
      <c r="G247" s="379"/>
      <c r="H247" s="380"/>
      <c r="I247" s="381"/>
      <c r="J247" s="363">
        <f>+E247</f>
        <v>3</v>
      </c>
    </row>
    <row r="248" spans="1:10" s="257" customFormat="1" ht="15.75">
      <c r="A248" s="313"/>
      <c r="B248" s="304" t="s">
        <v>338</v>
      </c>
      <c r="C248" s="361"/>
      <c r="D248" s="440"/>
      <c r="E248" s="377"/>
      <c r="F248" s="378"/>
      <c r="G248" s="379"/>
      <c r="H248" s="380"/>
      <c r="I248" s="381"/>
      <c r="J248" s="384"/>
    </row>
    <row r="249" spans="1:10" s="257" customFormat="1" ht="24">
      <c r="A249" s="313" t="s">
        <v>339</v>
      </c>
      <c r="B249" s="311" t="s">
        <v>340</v>
      </c>
      <c r="C249" s="361"/>
      <c r="D249" s="440"/>
      <c r="E249" s="377"/>
      <c r="F249" s="378"/>
      <c r="G249" s="379"/>
      <c r="H249" s="380"/>
      <c r="I249" s="381"/>
      <c r="J249" s="384"/>
    </row>
    <row r="250" spans="1:10" s="257" customFormat="1" ht="14.25">
      <c r="A250" s="313"/>
      <c r="B250" s="311" t="s">
        <v>341</v>
      </c>
      <c r="C250" s="361"/>
      <c r="D250" s="440" t="s">
        <v>34</v>
      </c>
      <c r="E250" s="377">
        <v>1</v>
      </c>
      <c r="F250" s="378"/>
      <c r="G250" s="379"/>
      <c r="H250" s="380"/>
      <c r="I250" s="381"/>
      <c r="J250" s="363">
        <f t="shared" ref="J250:J260" si="4">+E250</f>
        <v>1</v>
      </c>
    </row>
    <row r="251" spans="1:10" s="257" customFormat="1" ht="15.75">
      <c r="A251" s="313" t="s">
        <v>342</v>
      </c>
      <c r="B251" s="311" t="s">
        <v>343</v>
      </c>
      <c r="C251" s="361"/>
      <c r="D251" s="440"/>
      <c r="E251" s="377"/>
      <c r="F251" s="378"/>
      <c r="G251" s="379"/>
      <c r="H251" s="380"/>
      <c r="I251" s="381"/>
      <c r="J251" s="384"/>
    </row>
    <row r="252" spans="1:10" s="257" customFormat="1" ht="14.25">
      <c r="A252" s="313"/>
      <c r="B252" s="311" t="s">
        <v>344</v>
      </c>
      <c r="C252" s="361"/>
      <c r="D252" s="440" t="s">
        <v>34</v>
      </c>
      <c r="E252" s="377">
        <v>2</v>
      </c>
      <c r="F252" s="378"/>
      <c r="G252" s="379"/>
      <c r="H252" s="380"/>
      <c r="I252" s="381"/>
      <c r="J252" s="363">
        <f t="shared" si="4"/>
        <v>2</v>
      </c>
    </row>
    <row r="253" spans="1:10" s="257" customFormat="1" ht="15.75">
      <c r="A253" s="313" t="s">
        <v>345</v>
      </c>
      <c r="B253" s="311" t="s">
        <v>346</v>
      </c>
      <c r="C253" s="361"/>
      <c r="D253" s="440"/>
      <c r="E253" s="377"/>
      <c r="F253" s="378"/>
      <c r="G253" s="379"/>
      <c r="H253" s="380"/>
      <c r="I253" s="381"/>
      <c r="J253" s="384"/>
    </row>
    <row r="254" spans="1:10" s="257" customFormat="1" ht="14.25">
      <c r="A254" s="313"/>
      <c r="B254" s="311" t="s">
        <v>344</v>
      </c>
      <c r="C254" s="361"/>
      <c r="D254" s="440" t="s">
        <v>34</v>
      </c>
      <c r="E254" s="377">
        <v>1</v>
      </c>
      <c r="F254" s="378"/>
      <c r="G254" s="379"/>
      <c r="H254" s="380"/>
      <c r="I254" s="381"/>
      <c r="J254" s="363">
        <f t="shared" si="4"/>
        <v>1</v>
      </c>
    </row>
    <row r="255" spans="1:10" s="257" customFormat="1" ht="15.75">
      <c r="A255" s="313" t="s">
        <v>347</v>
      </c>
      <c r="B255" s="311" t="s">
        <v>348</v>
      </c>
      <c r="C255" s="361"/>
      <c r="D255" s="440"/>
      <c r="E255" s="377"/>
      <c r="F255" s="378"/>
      <c r="G255" s="379"/>
      <c r="H255" s="380"/>
      <c r="I255" s="381"/>
      <c r="J255" s="384"/>
    </row>
    <row r="256" spans="1:10" s="257" customFormat="1" ht="14.25">
      <c r="A256" s="313"/>
      <c r="B256" s="311" t="s">
        <v>341</v>
      </c>
      <c r="C256" s="361"/>
      <c r="D256" s="440" t="s">
        <v>34</v>
      </c>
      <c r="E256" s="377">
        <v>1</v>
      </c>
      <c r="F256" s="378"/>
      <c r="G256" s="379"/>
      <c r="H256" s="380"/>
      <c r="I256" s="381"/>
      <c r="J256" s="363">
        <f t="shared" si="4"/>
        <v>1</v>
      </c>
    </row>
    <row r="257" spans="1:10" s="257" customFormat="1" ht="15.75">
      <c r="A257" s="313" t="s">
        <v>349</v>
      </c>
      <c r="B257" s="311" t="s">
        <v>350</v>
      </c>
      <c r="C257" s="361"/>
      <c r="D257" s="440"/>
      <c r="E257" s="377"/>
      <c r="F257" s="378"/>
      <c r="G257" s="379"/>
      <c r="H257" s="380"/>
      <c r="I257" s="381"/>
      <c r="J257" s="384"/>
    </row>
    <row r="258" spans="1:10" s="257" customFormat="1" ht="14.25">
      <c r="A258" s="313"/>
      <c r="B258" s="311" t="s">
        <v>341</v>
      </c>
      <c r="C258" s="361"/>
      <c r="D258" s="440" t="s">
        <v>34</v>
      </c>
      <c r="E258" s="377">
        <v>1</v>
      </c>
      <c r="F258" s="378"/>
      <c r="G258" s="379"/>
      <c r="H258" s="380"/>
      <c r="I258" s="381"/>
      <c r="J258" s="363">
        <f t="shared" si="4"/>
        <v>1</v>
      </c>
    </row>
    <row r="259" spans="1:10" s="257" customFormat="1" ht="15.75">
      <c r="A259" s="313" t="s">
        <v>351</v>
      </c>
      <c r="B259" s="319" t="s">
        <v>352</v>
      </c>
      <c r="C259" s="361"/>
      <c r="D259" s="440"/>
      <c r="E259" s="377"/>
      <c r="F259" s="378"/>
      <c r="G259" s="379"/>
      <c r="H259" s="380"/>
      <c r="I259" s="381"/>
      <c r="J259" s="384"/>
    </row>
    <row r="260" spans="1:10" s="257" customFormat="1" ht="14.25">
      <c r="A260" s="313"/>
      <c r="B260" s="311" t="s">
        <v>335</v>
      </c>
      <c r="C260" s="361"/>
      <c r="D260" s="440" t="s">
        <v>34</v>
      </c>
      <c r="E260" s="377">
        <v>4</v>
      </c>
      <c r="F260" s="378"/>
      <c r="G260" s="379"/>
      <c r="H260" s="380"/>
      <c r="I260" s="381"/>
      <c r="J260" s="363">
        <f t="shared" si="4"/>
        <v>4</v>
      </c>
    </row>
    <row r="261" spans="1:10" s="257" customFormat="1">
      <c r="A261" s="416"/>
      <c r="B261" s="413" t="s">
        <v>354</v>
      </c>
      <c r="C261" s="417"/>
      <c r="D261" s="418"/>
      <c r="E261" s="419"/>
      <c r="F261" s="420"/>
      <c r="G261" s="420"/>
      <c r="H261" s="420"/>
      <c r="I261" s="421"/>
      <c r="J261" s="422"/>
    </row>
    <row r="262" spans="1:10" s="257" customFormat="1" ht="15.75">
      <c r="A262" s="320">
        <v>58</v>
      </c>
      <c r="B262" s="442" t="s">
        <v>355</v>
      </c>
      <c r="C262" s="361"/>
      <c r="D262" s="440"/>
      <c r="E262" s="377"/>
      <c r="F262" s="378"/>
      <c r="G262" s="379"/>
      <c r="H262" s="380"/>
      <c r="I262" s="381"/>
      <c r="J262" s="384"/>
    </row>
    <row r="263" spans="1:10" s="257" customFormat="1" ht="14.25">
      <c r="A263" s="289"/>
      <c r="B263" s="442" t="s">
        <v>280</v>
      </c>
      <c r="C263" s="361"/>
      <c r="D263" s="440" t="s">
        <v>209</v>
      </c>
      <c r="E263" s="377">
        <v>1</v>
      </c>
      <c r="F263" s="378">
        <f>720+340</f>
        <v>1060</v>
      </c>
      <c r="G263" s="379"/>
      <c r="H263" s="380"/>
      <c r="I263" s="381"/>
      <c r="J263" s="363">
        <f>+F263</f>
        <v>1060</v>
      </c>
    </row>
    <row r="264" spans="1:10" s="257" customFormat="1" ht="15.75">
      <c r="A264" s="320">
        <v>59</v>
      </c>
      <c r="B264" s="442" t="s">
        <v>356</v>
      </c>
      <c r="C264" s="361"/>
      <c r="D264" s="440"/>
      <c r="E264" s="377"/>
      <c r="F264" s="378"/>
      <c r="G264" s="379"/>
      <c r="H264" s="380"/>
      <c r="I264" s="381"/>
      <c r="J264" s="384"/>
    </row>
    <row r="265" spans="1:10" s="257" customFormat="1" ht="14.25">
      <c r="A265" s="326"/>
      <c r="B265" s="442" t="s">
        <v>280</v>
      </c>
      <c r="C265" s="361"/>
      <c r="D265" s="440" t="s">
        <v>209</v>
      </c>
      <c r="E265" s="377">
        <v>1</v>
      </c>
      <c r="F265" s="378">
        <f>1700+650</f>
        <v>2350</v>
      </c>
      <c r="G265" s="379"/>
      <c r="H265" s="380"/>
      <c r="I265" s="381"/>
      <c r="J265" s="363">
        <f>+F265</f>
        <v>2350</v>
      </c>
    </row>
    <row r="266" spans="1:10" s="257" customFormat="1" ht="24.75">
      <c r="A266" s="320">
        <v>60</v>
      </c>
      <c r="B266" s="442" t="s">
        <v>357</v>
      </c>
      <c r="C266" s="361"/>
      <c r="D266" s="440"/>
      <c r="E266" s="377"/>
      <c r="F266" s="378"/>
      <c r="G266" s="379"/>
      <c r="H266" s="380"/>
      <c r="I266" s="381"/>
      <c r="J266" s="384"/>
    </row>
    <row r="267" spans="1:10" s="257" customFormat="1" ht="14.25">
      <c r="A267" s="289"/>
      <c r="B267" s="442" t="s">
        <v>358</v>
      </c>
      <c r="C267" s="361"/>
      <c r="D267" s="440" t="s">
        <v>209</v>
      </c>
      <c r="E267" s="377">
        <v>1</v>
      </c>
      <c r="F267" s="378">
        <f>540+40</f>
        <v>580</v>
      </c>
      <c r="G267" s="379"/>
      <c r="H267" s="380"/>
      <c r="I267" s="381"/>
      <c r="J267" s="363">
        <f>+F267</f>
        <v>580</v>
      </c>
    </row>
    <row r="268" spans="1:10" s="257" customFormat="1">
      <c r="A268" s="416"/>
      <c r="B268" s="413" t="s">
        <v>360</v>
      </c>
      <c r="C268" s="417"/>
      <c r="D268" s="418"/>
      <c r="E268" s="419"/>
      <c r="F268" s="420"/>
      <c r="G268" s="420"/>
      <c r="H268" s="420"/>
      <c r="I268" s="421"/>
      <c r="J268" s="422"/>
    </row>
    <row r="269" spans="1:10" s="257" customFormat="1" ht="24.75">
      <c r="A269" s="326">
        <v>61</v>
      </c>
      <c r="B269" s="442" t="s">
        <v>362</v>
      </c>
      <c r="C269" s="361"/>
      <c r="D269" s="440"/>
      <c r="E269" s="377"/>
      <c r="F269" s="378"/>
      <c r="G269" s="379"/>
      <c r="H269" s="380"/>
      <c r="I269" s="381"/>
      <c r="J269" s="384"/>
    </row>
    <row r="270" spans="1:10" s="257" customFormat="1" ht="14.25">
      <c r="A270" s="320"/>
      <c r="B270" s="442" t="s">
        <v>358</v>
      </c>
      <c r="C270" s="361"/>
      <c r="D270" s="440" t="s">
        <v>209</v>
      </c>
      <c r="E270" s="377">
        <v>1</v>
      </c>
      <c r="F270" s="378">
        <v>250</v>
      </c>
      <c r="G270" s="379"/>
      <c r="H270" s="380"/>
      <c r="I270" s="381"/>
      <c r="J270" s="363">
        <v>250</v>
      </c>
    </row>
    <row r="271" spans="1:10" s="257" customFormat="1" ht="15.75">
      <c r="A271" s="326">
        <v>62</v>
      </c>
      <c r="B271" s="442" t="s">
        <v>363</v>
      </c>
      <c r="C271" s="361"/>
      <c r="D271" s="440"/>
      <c r="E271" s="377"/>
      <c r="F271" s="378"/>
      <c r="G271" s="379"/>
      <c r="H271" s="380"/>
      <c r="I271" s="381"/>
      <c r="J271" s="384"/>
    </row>
    <row r="272" spans="1:10" s="257" customFormat="1" ht="14.25">
      <c r="A272" s="320"/>
      <c r="B272" s="442" t="s">
        <v>364</v>
      </c>
      <c r="C272" s="361"/>
      <c r="D272" s="493" t="s">
        <v>29</v>
      </c>
      <c r="E272" s="377">
        <v>1</v>
      </c>
      <c r="F272" s="378">
        <v>250</v>
      </c>
      <c r="G272" s="379"/>
      <c r="H272" s="380">
        <v>0.3</v>
      </c>
      <c r="I272" s="381"/>
      <c r="J272" s="363">
        <f>H272*F272</f>
        <v>75</v>
      </c>
    </row>
    <row r="273" spans="1:10" s="257" customFormat="1" ht="15.75">
      <c r="A273" s="326">
        <v>63</v>
      </c>
      <c r="B273" s="442" t="s">
        <v>365</v>
      </c>
      <c r="C273" s="361"/>
      <c r="D273" s="440"/>
      <c r="E273" s="377"/>
      <c r="F273" s="378"/>
      <c r="G273" s="379"/>
      <c r="H273" s="380"/>
      <c r="I273" s="381"/>
      <c r="J273" s="384"/>
    </row>
    <row r="274" spans="1:10" s="257" customFormat="1" ht="14.25">
      <c r="A274" s="320"/>
      <c r="B274" s="442" t="s">
        <v>364</v>
      </c>
      <c r="C274" s="361"/>
      <c r="D274" s="493" t="s">
        <v>29</v>
      </c>
      <c r="E274" s="377">
        <v>1</v>
      </c>
      <c r="F274" s="378">
        <v>45</v>
      </c>
      <c r="G274" s="379"/>
      <c r="H274" s="380"/>
      <c r="I274" s="381"/>
      <c r="J274" s="363">
        <v>45</v>
      </c>
    </row>
    <row r="275" spans="1:10" s="257" customFormat="1" ht="15.75">
      <c r="A275" s="326">
        <f>+A273+1</f>
        <v>64</v>
      </c>
      <c r="B275" s="442" t="s">
        <v>366</v>
      </c>
      <c r="C275" s="361"/>
      <c r="D275" s="440"/>
      <c r="E275" s="377"/>
      <c r="F275" s="378"/>
      <c r="G275" s="379"/>
      <c r="H275" s="380"/>
      <c r="I275" s="381"/>
      <c r="J275" s="384"/>
    </row>
    <row r="276" spans="1:10" s="257" customFormat="1" ht="14.25">
      <c r="A276" s="320"/>
      <c r="B276" s="442" t="s">
        <v>364</v>
      </c>
      <c r="C276" s="361"/>
      <c r="D276" s="493" t="s">
        <v>29</v>
      </c>
      <c r="E276" s="377">
        <v>1</v>
      </c>
      <c r="F276" s="378">
        <v>80</v>
      </c>
      <c r="G276" s="379"/>
      <c r="H276" s="380">
        <v>1</v>
      </c>
      <c r="I276" s="381"/>
      <c r="J276" s="363">
        <f>H276*F276</f>
        <v>80</v>
      </c>
    </row>
    <row r="277" spans="1:10" s="257" customFormat="1" ht="15.75">
      <c r="A277" s="326">
        <f>+A275+1</f>
        <v>65</v>
      </c>
      <c r="B277" s="442" t="s">
        <v>367</v>
      </c>
      <c r="C277" s="361"/>
      <c r="D277" s="440"/>
      <c r="E277" s="377"/>
      <c r="F277" s="378"/>
      <c r="G277" s="379"/>
      <c r="H277" s="380"/>
      <c r="I277" s="381"/>
      <c r="J277" s="384"/>
    </row>
    <row r="278" spans="1:10" s="257" customFormat="1" ht="14.25">
      <c r="A278" s="320"/>
      <c r="B278" s="442" t="s">
        <v>341</v>
      </c>
      <c r="C278" s="361"/>
      <c r="D278" s="440" t="s">
        <v>34</v>
      </c>
      <c r="E278" s="377">
        <v>1</v>
      </c>
      <c r="F278" s="378"/>
      <c r="G278" s="379"/>
      <c r="H278" s="380"/>
      <c r="I278" s="381"/>
      <c r="J278" s="363">
        <f>+E278</f>
        <v>1</v>
      </c>
    </row>
    <row r="279" spans="1:10" s="257" customFormat="1" ht="15.75">
      <c r="A279" s="326">
        <f>+A277+1</f>
        <v>66</v>
      </c>
      <c r="B279" s="442" t="s">
        <v>368</v>
      </c>
      <c r="C279" s="361"/>
      <c r="D279" s="440"/>
      <c r="E279" s="377"/>
      <c r="F279" s="378"/>
      <c r="G279" s="379"/>
      <c r="H279" s="380"/>
      <c r="I279" s="381"/>
      <c r="J279" s="384"/>
    </row>
    <row r="280" spans="1:10" s="257" customFormat="1" ht="14.25">
      <c r="A280" s="320"/>
      <c r="B280" s="442" t="s">
        <v>369</v>
      </c>
      <c r="C280" s="361"/>
      <c r="D280" s="493" t="s">
        <v>65</v>
      </c>
      <c r="E280" s="377">
        <v>0</v>
      </c>
      <c r="F280" s="378">
        <v>0</v>
      </c>
      <c r="G280" s="379"/>
      <c r="H280" s="380"/>
      <c r="I280" s="381"/>
      <c r="J280" s="363">
        <v>0</v>
      </c>
    </row>
    <row r="281" spans="1:10" s="257" customFormat="1" ht="15.75">
      <c r="A281" s="326">
        <f>+A279+1</f>
        <v>67</v>
      </c>
      <c r="B281" s="442" t="s">
        <v>370</v>
      </c>
      <c r="C281" s="361"/>
      <c r="D281" s="440"/>
      <c r="E281" s="377"/>
      <c r="F281" s="378"/>
      <c r="G281" s="379"/>
      <c r="H281" s="380"/>
      <c r="I281" s="381"/>
      <c r="J281" s="384"/>
    </row>
    <row r="282" spans="1:10" s="257" customFormat="1" ht="14.25">
      <c r="A282" s="320"/>
      <c r="B282" s="442" t="s">
        <v>369</v>
      </c>
      <c r="C282" s="361"/>
      <c r="D282" s="493" t="s">
        <v>65</v>
      </c>
      <c r="E282" s="377">
        <v>1</v>
      </c>
      <c r="F282" s="378">
        <v>75</v>
      </c>
      <c r="G282" s="379"/>
      <c r="H282" s="380"/>
      <c r="I282" s="381"/>
      <c r="J282" s="363">
        <v>75</v>
      </c>
    </row>
    <row r="283" spans="1:10" s="257" customFormat="1" ht="15.75">
      <c r="A283" s="326">
        <f>+A281+1</f>
        <v>68</v>
      </c>
      <c r="B283" s="442" t="s">
        <v>371</v>
      </c>
      <c r="C283" s="361"/>
      <c r="D283" s="440"/>
      <c r="E283" s="377"/>
      <c r="F283" s="378"/>
      <c r="G283" s="379"/>
      <c r="H283" s="380"/>
      <c r="I283" s="381"/>
      <c r="J283" s="384"/>
    </row>
    <row r="284" spans="1:10" s="257" customFormat="1" ht="14.25">
      <c r="A284" s="320"/>
      <c r="B284" s="442" t="s">
        <v>369</v>
      </c>
      <c r="C284" s="361"/>
      <c r="D284" s="493" t="s">
        <v>65</v>
      </c>
      <c r="E284" s="377">
        <v>1</v>
      </c>
      <c r="F284" s="378">
        <v>72</v>
      </c>
      <c r="G284" s="379"/>
      <c r="H284" s="380"/>
      <c r="I284" s="381"/>
      <c r="J284" s="363">
        <v>72</v>
      </c>
    </row>
    <row r="285" spans="1:10" s="257" customFormat="1" ht="15.75">
      <c r="A285" s="326">
        <f>+A283+1</f>
        <v>69</v>
      </c>
      <c r="B285" s="442" t="s">
        <v>372</v>
      </c>
      <c r="C285" s="361"/>
      <c r="D285" s="440"/>
      <c r="E285" s="377"/>
      <c r="F285" s="378"/>
      <c r="G285" s="379"/>
      <c r="H285" s="380"/>
      <c r="I285" s="381"/>
      <c r="J285" s="384"/>
    </row>
    <row r="286" spans="1:10" s="257" customFormat="1" ht="14.25">
      <c r="A286" s="320"/>
      <c r="B286" s="442" t="s">
        <v>373</v>
      </c>
      <c r="C286" s="361"/>
      <c r="D286" s="493" t="s">
        <v>159</v>
      </c>
      <c r="E286" s="377">
        <v>1</v>
      </c>
      <c r="F286" s="378"/>
      <c r="G286" s="379"/>
      <c r="H286" s="380"/>
      <c r="I286" s="381"/>
      <c r="J286" s="363">
        <f>+E286</f>
        <v>1</v>
      </c>
    </row>
    <row r="287" spans="1:10" s="257" customFormat="1" ht="15.75">
      <c r="A287" s="326">
        <f>+A285+1</f>
        <v>70</v>
      </c>
      <c r="B287" s="442" t="s">
        <v>374</v>
      </c>
      <c r="C287" s="361"/>
      <c r="D287" s="440"/>
      <c r="E287" s="377"/>
      <c r="F287" s="378"/>
      <c r="G287" s="379"/>
      <c r="H287" s="380"/>
      <c r="I287" s="381"/>
      <c r="J287" s="384"/>
    </row>
    <row r="288" spans="1:10" s="257" customFormat="1" ht="14.25">
      <c r="A288" s="320"/>
      <c r="B288" s="442" t="s">
        <v>358</v>
      </c>
      <c r="C288" s="361"/>
      <c r="D288" s="493" t="s">
        <v>209</v>
      </c>
      <c r="E288" s="377">
        <v>1</v>
      </c>
      <c r="F288" s="378">
        <v>260</v>
      </c>
      <c r="G288" s="379"/>
      <c r="H288" s="380"/>
      <c r="I288" s="381"/>
      <c r="J288" s="363">
        <v>260</v>
      </c>
    </row>
    <row r="289" spans="1:13" s="257" customFormat="1" ht="15.75">
      <c r="A289" s="326">
        <f>+A287+1</f>
        <v>71</v>
      </c>
      <c r="B289" s="442" t="s">
        <v>375</v>
      </c>
      <c r="C289" s="361"/>
      <c r="D289" s="440"/>
      <c r="E289" s="377"/>
      <c r="F289" s="378"/>
      <c r="G289" s="379"/>
      <c r="H289" s="380"/>
      <c r="I289" s="381"/>
      <c r="J289" s="384"/>
    </row>
    <row r="290" spans="1:13" s="257" customFormat="1" ht="14.25">
      <c r="A290" s="320"/>
      <c r="B290" s="442" t="s">
        <v>358</v>
      </c>
      <c r="C290" s="361"/>
      <c r="D290" s="493" t="s">
        <v>209</v>
      </c>
      <c r="E290" s="377">
        <v>1</v>
      </c>
      <c r="F290" s="378">
        <v>120</v>
      </c>
      <c r="G290" s="379"/>
      <c r="H290" s="380"/>
      <c r="I290" s="381"/>
      <c r="J290" s="363">
        <v>120</v>
      </c>
    </row>
    <row r="291" spans="1:13" s="257" customFormat="1" ht="15.75">
      <c r="A291" s="326">
        <f>+A289+1</f>
        <v>72</v>
      </c>
      <c r="B291" s="442" t="s">
        <v>376</v>
      </c>
      <c r="C291" s="361"/>
      <c r="D291" s="440"/>
      <c r="E291" s="377"/>
      <c r="F291" s="378"/>
      <c r="G291" s="379"/>
      <c r="H291" s="380"/>
      <c r="I291" s="381"/>
      <c r="J291" s="384"/>
    </row>
    <row r="292" spans="1:13" s="257" customFormat="1" ht="14.25">
      <c r="A292" s="320"/>
      <c r="B292" s="442" t="s">
        <v>358</v>
      </c>
      <c r="C292" s="361"/>
      <c r="D292" s="493" t="s">
        <v>209</v>
      </c>
      <c r="E292" s="377">
        <v>1</v>
      </c>
      <c r="F292" s="378">
        <v>358</v>
      </c>
      <c r="G292" s="379"/>
      <c r="H292" s="380"/>
      <c r="I292" s="381"/>
      <c r="J292" s="363">
        <v>358</v>
      </c>
    </row>
    <row r="293" spans="1:13" s="257" customFormat="1" ht="15.75">
      <c r="A293" s="326">
        <f>+A291+1</f>
        <v>73</v>
      </c>
      <c r="B293" s="442" t="s">
        <v>377</v>
      </c>
      <c r="C293" s="361"/>
      <c r="D293" s="440"/>
      <c r="E293" s="377"/>
      <c r="F293" s="378"/>
      <c r="G293" s="379"/>
      <c r="H293" s="380"/>
      <c r="I293" s="381"/>
      <c r="J293" s="384"/>
    </row>
    <row r="294" spans="1:13" s="257" customFormat="1" ht="14.25">
      <c r="A294" s="320"/>
      <c r="B294" s="442" t="s">
        <v>369</v>
      </c>
      <c r="C294" s="361"/>
      <c r="D294" s="440" t="s">
        <v>65</v>
      </c>
      <c r="E294" s="377">
        <v>1</v>
      </c>
      <c r="F294" s="378">
        <f>20.1+36+32.1</f>
        <v>88.2</v>
      </c>
      <c r="G294" s="379"/>
      <c r="H294" s="380"/>
      <c r="I294" s="381"/>
      <c r="J294" s="363">
        <f>+F294</f>
        <v>88.2</v>
      </c>
    </row>
    <row r="295" spans="1:13" s="257" customFormat="1" ht="15.75">
      <c r="A295" s="326">
        <f>+A293+1</f>
        <v>74</v>
      </c>
      <c r="B295" s="442" t="s">
        <v>378</v>
      </c>
      <c r="C295" s="361"/>
      <c r="D295" s="440"/>
      <c r="E295" s="377"/>
      <c r="F295" s="378"/>
      <c r="G295" s="379"/>
      <c r="H295" s="380"/>
      <c r="I295" s="381"/>
      <c r="J295" s="384"/>
    </row>
    <row r="296" spans="1:13" s="257" customFormat="1" ht="14.25">
      <c r="A296" s="320"/>
      <c r="B296" s="442" t="s">
        <v>379</v>
      </c>
      <c r="C296" s="361"/>
      <c r="D296" s="440" t="s">
        <v>65</v>
      </c>
      <c r="E296" s="377">
        <v>1</v>
      </c>
      <c r="F296" s="378">
        <f>9+4.4+2.8+6.85+5.8+3+14.25+16.65</f>
        <v>62.749999999999993</v>
      </c>
      <c r="G296" s="379"/>
      <c r="H296" s="380"/>
      <c r="I296" s="381"/>
      <c r="J296" s="363">
        <f>+F296</f>
        <v>62.749999999999993</v>
      </c>
      <c r="M296" s="258"/>
    </row>
    <row r="297" spans="1:13" s="257" customFormat="1" ht="24.75">
      <c r="A297" s="326">
        <f>+A295+1</f>
        <v>75</v>
      </c>
      <c r="B297" s="442" t="s">
        <v>380</v>
      </c>
      <c r="C297" s="361"/>
      <c r="D297" s="440"/>
      <c r="E297" s="377"/>
      <c r="F297" s="378"/>
      <c r="G297" s="379"/>
      <c r="H297" s="380"/>
      <c r="I297" s="381"/>
      <c r="J297" s="384"/>
    </row>
    <row r="298" spans="1:13" s="257" customFormat="1" thickBot="1">
      <c r="A298" s="407"/>
      <c r="B298" s="451" t="s">
        <v>381</v>
      </c>
      <c r="C298" s="452"/>
      <c r="D298" s="453" t="s">
        <v>410</v>
      </c>
      <c r="E298" s="454">
        <v>1</v>
      </c>
      <c r="F298" s="455"/>
      <c r="G298" s="456"/>
      <c r="H298" s="457"/>
      <c r="I298" s="458"/>
      <c r="J298" s="459">
        <v>1</v>
      </c>
    </row>
    <row r="299" spans="1:13">
      <c r="A299" s="391"/>
      <c r="B299" s="389"/>
      <c r="C299" s="389"/>
      <c r="D299" s="392"/>
      <c r="E299" s="393"/>
      <c r="F299" s="393"/>
      <c r="G299" s="393"/>
      <c r="H299" s="393"/>
      <c r="I299" s="393"/>
      <c r="J299" s="393"/>
    </row>
    <row r="300" spans="1:13">
      <c r="A300" s="391"/>
      <c r="B300" s="389" t="s">
        <v>41</v>
      </c>
      <c r="C300" s="389"/>
      <c r="D300" s="391" t="s">
        <v>42</v>
      </c>
      <c r="E300" s="393"/>
      <c r="F300" s="393"/>
      <c r="G300" s="389"/>
      <c r="H300" s="393" t="s">
        <v>43</v>
      </c>
      <c r="I300" s="393"/>
      <c r="J300" s="393"/>
    </row>
    <row r="301" spans="1:13">
      <c r="E301" s="41"/>
    </row>
    <row r="302" spans="1:13">
      <c r="E302" s="41"/>
    </row>
    <row r="303" spans="1:13">
      <c r="E303" s="41"/>
    </row>
    <row r="304" spans="1:13">
      <c r="E304" s="41"/>
    </row>
    <row r="305" spans="5:5">
      <c r="E305" s="41"/>
    </row>
    <row r="306" spans="5:5">
      <c r="E306" s="41"/>
    </row>
    <row r="307" spans="5:5">
      <c r="E307" s="41"/>
    </row>
    <row r="308" spans="5:5">
      <c r="E308" s="41"/>
    </row>
    <row r="309" spans="5:5">
      <c r="E309" s="41"/>
    </row>
    <row r="310" spans="5:5">
      <c r="E310" s="41"/>
    </row>
    <row r="311" spans="5:5">
      <c r="E311" s="41"/>
    </row>
    <row r="312" spans="5:5">
      <c r="E312" s="41"/>
    </row>
    <row r="313" spans="5:5">
      <c r="E313" s="41"/>
    </row>
    <row r="314" spans="5:5">
      <c r="E314" s="41"/>
    </row>
    <row r="315" spans="5:5">
      <c r="E315" s="41"/>
    </row>
    <row r="316" spans="5:5">
      <c r="E316" s="41"/>
    </row>
    <row r="317" spans="5:5">
      <c r="E317" s="41"/>
    </row>
    <row r="318" spans="5:5">
      <c r="E318" s="41"/>
    </row>
    <row r="319" spans="5:5">
      <c r="E319" s="41"/>
    </row>
    <row r="320" spans="5:5">
      <c r="E320" s="41"/>
    </row>
    <row r="321" spans="5:5">
      <c r="E321" s="41"/>
    </row>
    <row r="322" spans="5:5">
      <c r="E322" s="41"/>
    </row>
    <row r="323" spans="5:5">
      <c r="E323" s="41"/>
    </row>
    <row r="324" spans="5:5">
      <c r="E324" s="41"/>
    </row>
    <row r="325" spans="5:5">
      <c r="E325" s="41"/>
    </row>
    <row r="326" spans="5:5">
      <c r="E326" s="41"/>
    </row>
    <row r="327" spans="5:5">
      <c r="E327" s="41"/>
    </row>
    <row r="328" spans="5:5">
      <c r="E328" s="41"/>
    </row>
    <row r="329" spans="5:5">
      <c r="E329" s="41"/>
    </row>
    <row r="330" spans="5:5">
      <c r="E330" s="41"/>
    </row>
    <row r="331" spans="5:5">
      <c r="E331" s="41"/>
    </row>
    <row r="332" spans="5:5">
      <c r="E332" s="41"/>
    </row>
    <row r="333" spans="5:5">
      <c r="E333" s="41"/>
    </row>
    <row r="334" spans="5:5">
      <c r="E334" s="41"/>
    </row>
    <row r="335" spans="5:5">
      <c r="E335" s="41"/>
    </row>
    <row r="336" spans="5:5">
      <c r="E336" s="41"/>
    </row>
    <row r="337" spans="5:5">
      <c r="E337" s="41"/>
    </row>
    <row r="338" spans="5:5">
      <c r="E338" s="41"/>
    </row>
    <row r="339" spans="5:5">
      <c r="E339" s="41"/>
    </row>
    <row r="340" spans="5:5">
      <c r="E340" s="41"/>
    </row>
    <row r="341" spans="5:5">
      <c r="E341" s="41"/>
    </row>
    <row r="342" spans="5:5">
      <c r="E342" s="41"/>
    </row>
    <row r="343" spans="5:5">
      <c r="E343" s="41"/>
    </row>
    <row r="344" spans="5:5">
      <c r="E344" s="41"/>
    </row>
    <row r="345" spans="5:5">
      <c r="E345" s="41"/>
    </row>
    <row r="346" spans="5:5">
      <c r="E346" s="41"/>
    </row>
    <row r="347" spans="5:5">
      <c r="E347" s="41"/>
    </row>
    <row r="348" spans="5:5">
      <c r="E348" s="41"/>
    </row>
    <row r="349" spans="5:5">
      <c r="E349" s="41"/>
    </row>
    <row r="350" spans="5:5">
      <c r="E350" s="41"/>
    </row>
    <row r="351" spans="5:5">
      <c r="E351" s="41"/>
    </row>
    <row r="352" spans="5:5">
      <c r="E352" s="41"/>
    </row>
    <row r="353" spans="5:5">
      <c r="E353" s="41"/>
    </row>
    <row r="354" spans="5:5">
      <c r="E354" s="41"/>
    </row>
    <row r="355" spans="5:5">
      <c r="E355" s="41"/>
    </row>
    <row r="356" spans="5:5">
      <c r="E356" s="41"/>
    </row>
    <row r="357" spans="5:5">
      <c r="E357" s="41"/>
    </row>
    <row r="358" spans="5:5">
      <c r="E358" s="41"/>
    </row>
    <row r="359" spans="5:5">
      <c r="E359" s="41"/>
    </row>
    <row r="360" spans="5:5">
      <c r="E360" s="41"/>
    </row>
    <row r="361" spans="5:5">
      <c r="E361" s="41"/>
    </row>
    <row r="362" spans="5:5">
      <c r="E362" s="41"/>
    </row>
    <row r="363" spans="5:5">
      <c r="E363" s="41"/>
    </row>
    <row r="364" spans="5:5">
      <c r="E364" s="41"/>
    </row>
    <row r="365" spans="5:5">
      <c r="E365" s="41"/>
    </row>
    <row r="366" spans="5:5">
      <c r="E366" s="41"/>
    </row>
    <row r="367" spans="5:5">
      <c r="E367" s="41"/>
    </row>
    <row r="368" spans="5:5">
      <c r="E368" s="41"/>
    </row>
    <row r="369" spans="5:5">
      <c r="E369" s="41"/>
    </row>
    <row r="370" spans="5:5">
      <c r="E370" s="41"/>
    </row>
    <row r="371" spans="5:5">
      <c r="E371" s="41"/>
    </row>
    <row r="372" spans="5:5">
      <c r="E372" s="41"/>
    </row>
    <row r="373" spans="5:5">
      <c r="E373" s="41"/>
    </row>
    <row r="374" spans="5:5">
      <c r="E374" s="41"/>
    </row>
    <row r="375" spans="5:5">
      <c r="E375" s="41"/>
    </row>
    <row r="376" spans="5:5">
      <c r="E376" s="41"/>
    </row>
    <row r="377" spans="5:5">
      <c r="E377" s="41"/>
    </row>
    <row r="378" spans="5:5">
      <c r="E378" s="41"/>
    </row>
    <row r="379" spans="5:5">
      <c r="E379" s="41"/>
    </row>
    <row r="380" spans="5:5">
      <c r="E380" s="41"/>
    </row>
    <row r="381" spans="5:5">
      <c r="E381" s="41"/>
    </row>
    <row r="382" spans="5:5">
      <c r="E382" s="41"/>
    </row>
    <row r="383" spans="5:5">
      <c r="E383" s="41"/>
    </row>
    <row r="384" spans="5:5">
      <c r="E384" s="41"/>
    </row>
    <row r="385" spans="5:5">
      <c r="E385" s="41"/>
    </row>
    <row r="386" spans="5:5">
      <c r="E386" s="41"/>
    </row>
    <row r="387" spans="5:5">
      <c r="E387" s="41"/>
    </row>
    <row r="388" spans="5:5">
      <c r="E388" s="41"/>
    </row>
    <row r="389" spans="5:5">
      <c r="E389" s="41"/>
    </row>
    <row r="390" spans="5:5">
      <c r="E390" s="41"/>
    </row>
    <row r="391" spans="5:5">
      <c r="E391" s="41"/>
    </row>
    <row r="392" spans="5:5">
      <c r="E392" s="41"/>
    </row>
    <row r="393" spans="5:5">
      <c r="E393" s="41"/>
    </row>
    <row r="394" spans="5:5">
      <c r="E394" s="41"/>
    </row>
    <row r="395" spans="5:5">
      <c r="E395" s="41"/>
    </row>
    <row r="396" spans="5:5">
      <c r="E396" s="41"/>
    </row>
    <row r="397" spans="5:5">
      <c r="E397" s="41"/>
    </row>
    <row r="398" spans="5:5">
      <c r="E398" s="41"/>
    </row>
    <row r="399" spans="5:5">
      <c r="E399" s="41"/>
    </row>
    <row r="400" spans="5:5">
      <c r="E400" s="41"/>
    </row>
    <row r="401" spans="5:5">
      <c r="E401" s="41"/>
    </row>
    <row r="402" spans="5:5">
      <c r="E402" s="41"/>
    </row>
    <row r="403" spans="5:5">
      <c r="E403" s="41"/>
    </row>
    <row r="404" spans="5:5">
      <c r="E404" s="41"/>
    </row>
    <row r="405" spans="5:5">
      <c r="E405" s="41"/>
    </row>
    <row r="406" spans="5:5">
      <c r="E406" s="41"/>
    </row>
    <row r="407" spans="5:5">
      <c r="E407" s="41"/>
    </row>
    <row r="408" spans="5:5">
      <c r="E408" s="41"/>
    </row>
    <row r="409" spans="5:5">
      <c r="E409" s="41"/>
    </row>
    <row r="410" spans="5:5">
      <c r="E410" s="41"/>
    </row>
    <row r="411" spans="5:5">
      <c r="E411" s="41"/>
    </row>
    <row r="412" spans="5:5">
      <c r="E412" s="41"/>
    </row>
    <row r="413" spans="5:5">
      <c r="E413" s="41"/>
    </row>
    <row r="414" spans="5:5">
      <c r="E414" s="41"/>
    </row>
    <row r="415" spans="5:5">
      <c r="E415" s="41"/>
    </row>
    <row r="416" spans="5:5">
      <c r="E416" s="41"/>
    </row>
    <row r="417" spans="5:5">
      <c r="E417" s="41"/>
    </row>
    <row r="418" spans="5:5">
      <c r="E418" s="41"/>
    </row>
    <row r="419" spans="5:5">
      <c r="E419" s="41"/>
    </row>
    <row r="420" spans="5:5">
      <c r="E420" s="41"/>
    </row>
    <row r="421" spans="5:5">
      <c r="E421" s="41"/>
    </row>
    <row r="422" spans="5:5">
      <c r="E422" s="41"/>
    </row>
    <row r="423" spans="5:5">
      <c r="E423" s="41"/>
    </row>
    <row r="424" spans="5:5">
      <c r="E424" s="41"/>
    </row>
    <row r="425" spans="5:5">
      <c r="E425" s="41"/>
    </row>
    <row r="426" spans="5:5">
      <c r="E426" s="41"/>
    </row>
    <row r="427" spans="5:5">
      <c r="E427" s="41"/>
    </row>
    <row r="428" spans="5:5">
      <c r="E428" s="41"/>
    </row>
    <row r="429" spans="5:5">
      <c r="E429" s="41"/>
    </row>
    <row r="430" spans="5:5">
      <c r="E430" s="41"/>
    </row>
    <row r="431" spans="5:5">
      <c r="E431" s="41"/>
    </row>
    <row r="432" spans="5:5">
      <c r="E432" s="41"/>
    </row>
    <row r="433" spans="5:5">
      <c r="E433" s="41"/>
    </row>
    <row r="434" spans="5:5">
      <c r="E434" s="41"/>
    </row>
    <row r="435" spans="5:5">
      <c r="E435" s="41"/>
    </row>
    <row r="436" spans="5:5">
      <c r="E436" s="41"/>
    </row>
    <row r="437" spans="5:5">
      <c r="E437" s="41"/>
    </row>
    <row r="438" spans="5:5">
      <c r="E438" s="41"/>
    </row>
    <row r="439" spans="5:5">
      <c r="E439" s="41"/>
    </row>
    <row r="440" spans="5:5">
      <c r="E440" s="41"/>
    </row>
    <row r="441" spans="5:5">
      <c r="E441" s="41"/>
    </row>
    <row r="442" spans="5:5">
      <c r="E442" s="41"/>
    </row>
    <row r="443" spans="5:5">
      <c r="E443" s="41"/>
    </row>
    <row r="444" spans="5:5">
      <c r="E444" s="41"/>
    </row>
    <row r="445" spans="5:5">
      <c r="E445" s="41"/>
    </row>
    <row r="446" spans="5:5">
      <c r="E446" s="41"/>
    </row>
    <row r="447" spans="5:5">
      <c r="E447" s="41"/>
    </row>
    <row r="448" spans="5:5">
      <c r="E448" s="41"/>
    </row>
    <row r="449" spans="5:5">
      <c r="E449" s="41"/>
    </row>
    <row r="450" spans="5:5">
      <c r="E450" s="41"/>
    </row>
    <row r="451" spans="5:5">
      <c r="E451" s="41"/>
    </row>
    <row r="452" spans="5:5">
      <c r="E452" s="41"/>
    </row>
    <row r="453" spans="5:5">
      <c r="E453" s="41"/>
    </row>
    <row r="454" spans="5:5">
      <c r="E454" s="41"/>
    </row>
    <row r="455" spans="5:5">
      <c r="E455" s="41"/>
    </row>
    <row r="456" spans="5:5">
      <c r="E456" s="41"/>
    </row>
    <row r="457" spans="5:5">
      <c r="E457" s="41"/>
    </row>
    <row r="458" spans="5:5">
      <c r="E458" s="41"/>
    </row>
    <row r="459" spans="5:5">
      <c r="E459" s="41"/>
    </row>
    <row r="460" spans="5:5">
      <c r="E460" s="41"/>
    </row>
    <row r="461" spans="5:5">
      <c r="E461" s="41"/>
    </row>
    <row r="462" spans="5:5">
      <c r="E462" s="41"/>
    </row>
    <row r="463" spans="5:5">
      <c r="E463" s="41"/>
    </row>
    <row r="464" spans="5:5">
      <c r="E464" s="41"/>
    </row>
    <row r="465" spans="5:5">
      <c r="E465" s="41"/>
    </row>
    <row r="466" spans="5:5">
      <c r="E466" s="41"/>
    </row>
    <row r="467" spans="5:5">
      <c r="E467" s="41"/>
    </row>
    <row r="468" spans="5:5">
      <c r="E468" s="41"/>
    </row>
    <row r="469" spans="5:5">
      <c r="E469" s="41"/>
    </row>
    <row r="470" spans="5:5">
      <c r="E470" s="41"/>
    </row>
    <row r="471" spans="5:5">
      <c r="E471" s="41"/>
    </row>
    <row r="472" spans="5:5">
      <c r="E472" s="41"/>
    </row>
    <row r="473" spans="5:5">
      <c r="E473" s="41"/>
    </row>
    <row r="474" spans="5:5">
      <c r="E474" s="41"/>
    </row>
    <row r="475" spans="5:5">
      <c r="E475" s="41"/>
    </row>
    <row r="476" spans="5:5">
      <c r="E476" s="41"/>
    </row>
    <row r="477" spans="5:5">
      <c r="E477" s="41"/>
    </row>
    <row r="478" spans="5:5">
      <c r="E478" s="41"/>
    </row>
    <row r="479" spans="5:5">
      <c r="E479" s="41"/>
    </row>
    <row r="480" spans="5:5">
      <c r="E480" s="41"/>
    </row>
    <row r="481" spans="5:5">
      <c r="E481" s="41"/>
    </row>
    <row r="482" spans="5:5">
      <c r="E482" s="41"/>
    </row>
    <row r="483" spans="5:5">
      <c r="E483" s="41"/>
    </row>
    <row r="484" spans="5:5">
      <c r="E484" s="41"/>
    </row>
    <row r="485" spans="5:5">
      <c r="E485" s="41"/>
    </row>
    <row r="486" spans="5:5">
      <c r="E486" s="41"/>
    </row>
    <row r="487" spans="5:5">
      <c r="E487" s="41"/>
    </row>
    <row r="488" spans="5:5">
      <c r="E488" s="41"/>
    </row>
    <row r="489" spans="5:5">
      <c r="E489" s="41"/>
    </row>
    <row r="490" spans="5:5">
      <c r="E490" s="41"/>
    </row>
    <row r="491" spans="5:5">
      <c r="E491" s="41"/>
    </row>
    <row r="492" spans="5:5">
      <c r="E492" s="41"/>
    </row>
    <row r="493" spans="5:5">
      <c r="E493" s="41"/>
    </row>
    <row r="494" spans="5:5">
      <c r="E494" s="41"/>
    </row>
    <row r="495" spans="5:5">
      <c r="E495" s="41"/>
    </row>
    <row r="496" spans="5:5">
      <c r="E496" s="41"/>
    </row>
    <row r="497" spans="5:5">
      <c r="E497" s="41"/>
    </row>
    <row r="498" spans="5:5">
      <c r="E498" s="41"/>
    </row>
    <row r="499" spans="5:5">
      <c r="E499" s="41"/>
    </row>
    <row r="500" spans="5:5">
      <c r="E500" s="41"/>
    </row>
    <row r="501" spans="5:5">
      <c r="E501" s="41"/>
    </row>
    <row r="502" spans="5:5">
      <c r="E502" s="41"/>
    </row>
    <row r="503" spans="5:5">
      <c r="E503" s="41"/>
    </row>
    <row r="504" spans="5:5">
      <c r="E504" s="41"/>
    </row>
    <row r="505" spans="5:5">
      <c r="E505" s="41"/>
    </row>
    <row r="506" spans="5:5">
      <c r="E506" s="41"/>
    </row>
    <row r="507" spans="5:5">
      <c r="E507" s="41"/>
    </row>
    <row r="508" spans="5:5">
      <c r="E508" s="41"/>
    </row>
    <row r="509" spans="5:5">
      <c r="E509" s="41"/>
    </row>
    <row r="510" spans="5:5">
      <c r="E510" s="41"/>
    </row>
    <row r="511" spans="5:5">
      <c r="E511" s="41"/>
    </row>
    <row r="512" spans="5:5">
      <c r="E512" s="41"/>
    </row>
    <row r="513" spans="5:5">
      <c r="E513" s="41"/>
    </row>
    <row r="514" spans="5:5">
      <c r="E514" s="41"/>
    </row>
    <row r="515" spans="5:5">
      <c r="E515" s="41"/>
    </row>
    <row r="516" spans="5:5">
      <c r="E516" s="41"/>
    </row>
    <row r="517" spans="5:5">
      <c r="E517" s="41"/>
    </row>
    <row r="518" spans="5:5">
      <c r="E518" s="41"/>
    </row>
    <row r="519" spans="5:5">
      <c r="E519" s="41"/>
    </row>
    <row r="520" spans="5:5">
      <c r="E520" s="41"/>
    </row>
    <row r="521" spans="5:5">
      <c r="E521" s="41"/>
    </row>
    <row r="522" spans="5:5">
      <c r="E522" s="41"/>
    </row>
    <row r="523" spans="5:5">
      <c r="E523" s="41"/>
    </row>
    <row r="524" spans="5:5">
      <c r="E524" s="41"/>
    </row>
    <row r="525" spans="5:5">
      <c r="E525" s="41"/>
    </row>
    <row r="526" spans="5:5">
      <c r="E526" s="41"/>
    </row>
    <row r="527" spans="5:5">
      <c r="E527" s="41"/>
    </row>
    <row r="528" spans="5:5">
      <c r="E528" s="41"/>
    </row>
    <row r="529" spans="5:5">
      <c r="E529" s="41"/>
    </row>
    <row r="530" spans="5:5">
      <c r="E530" s="41"/>
    </row>
    <row r="531" spans="5:5">
      <c r="E531" s="41"/>
    </row>
    <row r="532" spans="5:5">
      <c r="E532" s="41"/>
    </row>
    <row r="533" spans="5:5">
      <c r="E533" s="41"/>
    </row>
    <row r="534" spans="5:5">
      <c r="E534" s="41"/>
    </row>
    <row r="535" spans="5:5">
      <c r="E535" s="41"/>
    </row>
    <row r="536" spans="5:5">
      <c r="E536" s="41"/>
    </row>
    <row r="537" spans="5:5">
      <c r="E537" s="41"/>
    </row>
    <row r="538" spans="5:5">
      <c r="E538" s="41"/>
    </row>
    <row r="539" spans="5:5">
      <c r="E539" s="41"/>
    </row>
    <row r="540" spans="5:5">
      <c r="E540" s="41"/>
    </row>
    <row r="541" spans="5:5">
      <c r="E541" s="41"/>
    </row>
    <row r="542" spans="5:5">
      <c r="E542" s="41"/>
    </row>
    <row r="543" spans="5:5">
      <c r="E543" s="41"/>
    </row>
    <row r="544" spans="5:5">
      <c r="E544" s="41"/>
    </row>
    <row r="545" spans="5:5">
      <c r="E545" s="41"/>
    </row>
    <row r="546" spans="5:5">
      <c r="E546" s="41"/>
    </row>
    <row r="547" spans="5:5">
      <c r="E547" s="41"/>
    </row>
    <row r="548" spans="5:5">
      <c r="E548" s="41"/>
    </row>
    <row r="549" spans="5:5">
      <c r="E549" s="41"/>
    </row>
    <row r="550" spans="5:5">
      <c r="E550" s="41"/>
    </row>
    <row r="551" spans="5:5">
      <c r="E551" s="41"/>
    </row>
    <row r="552" spans="5:5">
      <c r="E552" s="41"/>
    </row>
    <row r="553" spans="5:5">
      <c r="E553" s="41"/>
    </row>
    <row r="554" spans="5:5">
      <c r="E554" s="41"/>
    </row>
    <row r="555" spans="5:5">
      <c r="E555" s="41"/>
    </row>
    <row r="556" spans="5:5">
      <c r="E556" s="41"/>
    </row>
    <row r="557" spans="5:5">
      <c r="E557" s="41"/>
    </row>
    <row r="558" spans="5:5">
      <c r="E558" s="41"/>
    </row>
    <row r="559" spans="5:5">
      <c r="E559" s="41"/>
    </row>
    <row r="560" spans="5:5">
      <c r="E560" s="41"/>
    </row>
    <row r="561" spans="5:5">
      <c r="E561" s="41"/>
    </row>
    <row r="562" spans="5:5">
      <c r="E562" s="41"/>
    </row>
    <row r="563" spans="5:5">
      <c r="E563" s="41"/>
    </row>
    <row r="564" spans="5:5">
      <c r="E564" s="41"/>
    </row>
    <row r="565" spans="5:5">
      <c r="E565" s="41"/>
    </row>
    <row r="566" spans="5:5">
      <c r="E566" s="41"/>
    </row>
    <row r="567" spans="5:5">
      <c r="E567" s="41"/>
    </row>
    <row r="568" spans="5:5">
      <c r="E568" s="41"/>
    </row>
    <row r="569" spans="5:5">
      <c r="E569" s="41"/>
    </row>
    <row r="570" spans="5:5">
      <c r="E570" s="41"/>
    </row>
    <row r="571" spans="5:5">
      <c r="E571" s="41"/>
    </row>
    <row r="572" spans="5:5">
      <c r="E572" s="41"/>
    </row>
    <row r="573" spans="5:5">
      <c r="E573" s="41"/>
    </row>
    <row r="574" spans="5:5">
      <c r="E574" s="41"/>
    </row>
    <row r="575" spans="5:5">
      <c r="E575" s="41"/>
    </row>
    <row r="576" spans="5:5">
      <c r="E576" s="41"/>
    </row>
    <row r="577" spans="5:5">
      <c r="E577" s="41"/>
    </row>
    <row r="578" spans="5:5">
      <c r="E578" s="41"/>
    </row>
    <row r="579" spans="5:5">
      <c r="E579" s="41"/>
    </row>
    <row r="580" spans="5:5">
      <c r="E580" s="41"/>
    </row>
    <row r="581" spans="5:5">
      <c r="E581" s="41"/>
    </row>
    <row r="582" spans="5:5">
      <c r="E582" s="41"/>
    </row>
    <row r="583" spans="5:5">
      <c r="E583" s="41"/>
    </row>
    <row r="584" spans="5:5">
      <c r="E584" s="41"/>
    </row>
    <row r="585" spans="5:5">
      <c r="E585" s="41"/>
    </row>
    <row r="586" spans="5:5">
      <c r="E586" s="41"/>
    </row>
    <row r="587" spans="5:5">
      <c r="E587" s="41"/>
    </row>
    <row r="588" spans="5:5">
      <c r="E588" s="41"/>
    </row>
    <row r="589" spans="5:5">
      <c r="E589" s="41"/>
    </row>
    <row r="590" spans="5:5">
      <c r="E590" s="41"/>
    </row>
    <row r="591" spans="5:5">
      <c r="E591" s="41"/>
    </row>
    <row r="592" spans="5:5">
      <c r="E592" s="41"/>
    </row>
    <row r="593" spans="5:5">
      <c r="E593" s="41"/>
    </row>
    <row r="594" spans="5:5">
      <c r="E594" s="41"/>
    </row>
    <row r="595" spans="5:5">
      <c r="E595" s="41"/>
    </row>
    <row r="596" spans="5:5">
      <c r="E596" s="41"/>
    </row>
    <row r="597" spans="5:5">
      <c r="E597" s="41"/>
    </row>
    <row r="598" spans="5:5">
      <c r="E598" s="41"/>
    </row>
    <row r="599" spans="5:5">
      <c r="E599" s="41"/>
    </row>
    <row r="600" spans="5:5">
      <c r="E600" s="41"/>
    </row>
    <row r="601" spans="5:5">
      <c r="E601" s="41"/>
    </row>
    <row r="602" spans="5:5">
      <c r="E602" s="41"/>
    </row>
    <row r="603" spans="5:5">
      <c r="E603" s="41"/>
    </row>
    <row r="604" spans="5:5">
      <c r="E604" s="41"/>
    </row>
    <row r="605" spans="5:5">
      <c r="E605" s="41"/>
    </row>
    <row r="606" spans="5:5">
      <c r="E606" s="41"/>
    </row>
    <row r="607" spans="5:5">
      <c r="E607" s="41"/>
    </row>
    <row r="608" spans="5:5">
      <c r="E608" s="41"/>
    </row>
    <row r="609" spans="5:5">
      <c r="E609" s="41"/>
    </row>
    <row r="610" spans="5:5">
      <c r="E610" s="41"/>
    </row>
    <row r="611" spans="5:5">
      <c r="E611" s="41"/>
    </row>
    <row r="612" spans="5:5">
      <c r="E612" s="41"/>
    </row>
    <row r="613" spans="5:5">
      <c r="E613" s="41"/>
    </row>
    <row r="614" spans="5:5">
      <c r="E614" s="41"/>
    </row>
    <row r="615" spans="5:5">
      <c r="E615" s="41"/>
    </row>
    <row r="616" spans="5:5">
      <c r="E616" s="41"/>
    </row>
    <row r="617" spans="5:5">
      <c r="E617" s="41"/>
    </row>
    <row r="618" spans="5:5">
      <c r="E618" s="41"/>
    </row>
    <row r="619" spans="5:5">
      <c r="E619" s="41"/>
    </row>
    <row r="620" spans="5:5">
      <c r="E620" s="41"/>
    </row>
    <row r="621" spans="5:5">
      <c r="E621" s="41"/>
    </row>
    <row r="622" spans="5:5">
      <c r="E622" s="41"/>
    </row>
    <row r="623" spans="5:5">
      <c r="E623" s="41"/>
    </row>
    <row r="624" spans="5:5">
      <c r="E624" s="41"/>
    </row>
    <row r="625" spans="5:5">
      <c r="E625" s="41"/>
    </row>
    <row r="626" spans="5:5">
      <c r="E626" s="41"/>
    </row>
    <row r="627" spans="5:5">
      <c r="E627" s="41"/>
    </row>
    <row r="628" spans="5:5">
      <c r="E628" s="41"/>
    </row>
    <row r="629" spans="5:5">
      <c r="E629" s="41"/>
    </row>
    <row r="630" spans="5:5">
      <c r="E630" s="41"/>
    </row>
    <row r="631" spans="5:5">
      <c r="E631" s="41"/>
    </row>
    <row r="632" spans="5:5">
      <c r="E632" s="41"/>
    </row>
    <row r="633" spans="5:5">
      <c r="E633" s="41"/>
    </row>
    <row r="634" spans="5:5">
      <c r="E634" s="41"/>
    </row>
    <row r="635" spans="5:5">
      <c r="E635" s="41"/>
    </row>
    <row r="636" spans="5:5">
      <c r="E636" s="41"/>
    </row>
    <row r="637" spans="5:5">
      <c r="E637" s="41"/>
    </row>
    <row r="638" spans="5:5">
      <c r="E638" s="41"/>
    </row>
    <row r="639" spans="5:5">
      <c r="E639" s="41"/>
    </row>
    <row r="640" spans="5:5">
      <c r="E640" s="41"/>
    </row>
    <row r="641" spans="5:5">
      <c r="E641" s="41"/>
    </row>
    <row r="642" spans="5:5">
      <c r="E642" s="41"/>
    </row>
    <row r="643" spans="5:5">
      <c r="E643" s="41"/>
    </row>
    <row r="644" spans="5:5">
      <c r="E644" s="41"/>
    </row>
    <row r="645" spans="5:5">
      <c r="E645" s="41"/>
    </row>
    <row r="646" spans="5:5">
      <c r="E646" s="41"/>
    </row>
    <row r="647" spans="5:5">
      <c r="E647" s="41"/>
    </row>
    <row r="648" spans="5:5">
      <c r="E648" s="41"/>
    </row>
    <row r="649" spans="5:5">
      <c r="E649" s="41"/>
    </row>
    <row r="650" spans="5:5">
      <c r="E650" s="41"/>
    </row>
    <row r="651" spans="5:5">
      <c r="E651" s="41"/>
    </row>
    <row r="652" spans="5:5">
      <c r="E652" s="41"/>
    </row>
    <row r="653" spans="5:5">
      <c r="E653" s="41"/>
    </row>
    <row r="654" spans="5:5">
      <c r="E654" s="41"/>
    </row>
    <row r="655" spans="5:5">
      <c r="E655" s="41"/>
    </row>
    <row r="656" spans="5:5">
      <c r="E656" s="41"/>
    </row>
    <row r="657" spans="5:5">
      <c r="E657" s="41"/>
    </row>
    <row r="658" spans="5:5">
      <c r="E658" s="41"/>
    </row>
    <row r="659" spans="5:5">
      <c r="E659" s="41"/>
    </row>
    <row r="660" spans="5:5">
      <c r="E660" s="41"/>
    </row>
    <row r="661" spans="5:5">
      <c r="E661" s="41"/>
    </row>
    <row r="662" spans="5:5">
      <c r="E662" s="41"/>
    </row>
    <row r="663" spans="5:5">
      <c r="E663" s="41"/>
    </row>
    <row r="664" spans="5:5">
      <c r="E664" s="41"/>
    </row>
    <row r="665" spans="5:5">
      <c r="E665" s="41"/>
    </row>
    <row r="666" spans="5:5">
      <c r="E666" s="41"/>
    </row>
    <row r="667" spans="5:5">
      <c r="E667" s="41"/>
    </row>
    <row r="668" spans="5:5">
      <c r="E668" s="41"/>
    </row>
    <row r="669" spans="5:5">
      <c r="E669" s="41"/>
    </row>
    <row r="670" spans="5:5">
      <c r="E670" s="41"/>
    </row>
    <row r="671" spans="5:5">
      <c r="E671" s="41"/>
    </row>
    <row r="672" spans="5:5">
      <c r="E672" s="41"/>
    </row>
    <row r="673" spans="5:5">
      <c r="E673" s="41"/>
    </row>
    <row r="674" spans="5:5">
      <c r="E674" s="41"/>
    </row>
    <row r="675" spans="5:5">
      <c r="E675" s="41"/>
    </row>
    <row r="676" spans="5:5">
      <c r="E676" s="41"/>
    </row>
    <row r="677" spans="5:5">
      <c r="E677" s="41"/>
    </row>
    <row r="678" spans="5:5">
      <c r="E678" s="41"/>
    </row>
    <row r="679" spans="5:5">
      <c r="E679" s="41"/>
    </row>
    <row r="680" spans="5:5">
      <c r="E680" s="41"/>
    </row>
    <row r="681" spans="5:5">
      <c r="E681" s="41"/>
    </row>
    <row r="682" spans="5:5">
      <c r="E682" s="41"/>
    </row>
    <row r="683" spans="5:5">
      <c r="E683" s="41"/>
    </row>
    <row r="684" spans="5:5">
      <c r="E684" s="41"/>
    </row>
    <row r="685" spans="5:5">
      <c r="E685" s="41"/>
    </row>
    <row r="686" spans="5:5">
      <c r="E686" s="41"/>
    </row>
    <row r="687" spans="5:5">
      <c r="E687" s="41"/>
    </row>
    <row r="688" spans="5:5">
      <c r="E688" s="41"/>
    </row>
    <row r="689" spans="5:5">
      <c r="E689" s="41"/>
    </row>
    <row r="690" spans="5:5">
      <c r="E690" s="41"/>
    </row>
    <row r="691" spans="5:5">
      <c r="E691" s="41"/>
    </row>
    <row r="692" spans="5:5">
      <c r="E692" s="41"/>
    </row>
    <row r="693" spans="5:5">
      <c r="E693" s="41"/>
    </row>
    <row r="694" spans="5:5">
      <c r="E694" s="41"/>
    </row>
    <row r="695" spans="5:5">
      <c r="E695" s="41"/>
    </row>
    <row r="696" spans="5:5">
      <c r="E696" s="41"/>
    </row>
    <row r="697" spans="5:5">
      <c r="E697" s="41"/>
    </row>
    <row r="698" spans="5:5">
      <c r="E698" s="41"/>
    </row>
    <row r="699" spans="5:5">
      <c r="E699" s="41"/>
    </row>
    <row r="700" spans="5:5">
      <c r="E700" s="41"/>
    </row>
    <row r="701" spans="5:5">
      <c r="E701" s="41"/>
    </row>
    <row r="702" spans="5:5">
      <c r="E702" s="41"/>
    </row>
    <row r="703" spans="5:5">
      <c r="E703" s="41"/>
    </row>
    <row r="704" spans="5:5">
      <c r="E704" s="41"/>
    </row>
    <row r="705" spans="5:5">
      <c r="E705" s="41"/>
    </row>
    <row r="706" spans="5:5">
      <c r="E706" s="41"/>
    </row>
    <row r="707" spans="5:5">
      <c r="E707" s="41"/>
    </row>
    <row r="708" spans="5:5">
      <c r="E708" s="41"/>
    </row>
    <row r="709" spans="5:5">
      <c r="E709" s="41"/>
    </row>
    <row r="710" spans="5:5">
      <c r="E710" s="41"/>
    </row>
    <row r="711" spans="5:5">
      <c r="E711" s="41"/>
    </row>
    <row r="712" spans="5:5">
      <c r="E712" s="41"/>
    </row>
    <row r="713" spans="5:5">
      <c r="E713" s="41"/>
    </row>
    <row r="714" spans="5:5">
      <c r="E714" s="41"/>
    </row>
    <row r="715" spans="5:5">
      <c r="E715" s="41"/>
    </row>
    <row r="716" spans="5:5">
      <c r="E716" s="41"/>
    </row>
    <row r="717" spans="5:5">
      <c r="E717" s="41"/>
    </row>
    <row r="718" spans="5:5">
      <c r="E718" s="41"/>
    </row>
    <row r="719" spans="5:5">
      <c r="E719" s="41"/>
    </row>
    <row r="720" spans="5:5">
      <c r="E720" s="41"/>
    </row>
    <row r="721" spans="5:5">
      <c r="E721" s="41"/>
    </row>
    <row r="722" spans="5:5">
      <c r="E722" s="41"/>
    </row>
    <row r="723" spans="5:5">
      <c r="E723" s="41"/>
    </row>
    <row r="724" spans="5:5">
      <c r="E724" s="41"/>
    </row>
    <row r="725" spans="5:5">
      <c r="E725" s="41"/>
    </row>
    <row r="726" spans="5:5">
      <c r="E726" s="41"/>
    </row>
    <row r="727" spans="5:5">
      <c r="E727" s="41"/>
    </row>
    <row r="728" spans="5:5">
      <c r="E728" s="41"/>
    </row>
    <row r="729" spans="5:5">
      <c r="E729" s="41"/>
    </row>
    <row r="730" spans="5:5">
      <c r="E730" s="41"/>
    </row>
    <row r="731" spans="5:5">
      <c r="E731" s="41"/>
    </row>
    <row r="732" spans="5:5">
      <c r="E732" s="41"/>
    </row>
    <row r="733" spans="5:5">
      <c r="E733" s="41"/>
    </row>
    <row r="734" spans="5:5">
      <c r="E734" s="41"/>
    </row>
    <row r="735" spans="5:5">
      <c r="E735" s="41"/>
    </row>
    <row r="736" spans="5:5">
      <c r="E736" s="41"/>
    </row>
    <row r="737" spans="5:5">
      <c r="E737" s="41"/>
    </row>
    <row r="738" spans="5:5">
      <c r="E738" s="41"/>
    </row>
    <row r="739" spans="5:5">
      <c r="E739" s="41"/>
    </row>
    <row r="740" spans="5:5">
      <c r="E740" s="41"/>
    </row>
    <row r="741" spans="5:5">
      <c r="E741" s="41"/>
    </row>
    <row r="742" spans="5:5">
      <c r="E742" s="41"/>
    </row>
    <row r="743" spans="5:5">
      <c r="E743" s="41"/>
    </row>
    <row r="744" spans="5:5">
      <c r="E744" s="41"/>
    </row>
    <row r="745" spans="5:5">
      <c r="E745" s="41"/>
    </row>
    <row r="746" spans="5:5">
      <c r="E746" s="41"/>
    </row>
    <row r="747" spans="5:5">
      <c r="E747" s="41"/>
    </row>
    <row r="748" spans="5:5">
      <c r="E748" s="41"/>
    </row>
    <row r="749" spans="5:5">
      <c r="E749" s="41"/>
    </row>
    <row r="750" spans="5:5">
      <c r="E750" s="41"/>
    </row>
    <row r="751" spans="5:5">
      <c r="E751" s="41"/>
    </row>
    <row r="752" spans="5:5">
      <c r="E752" s="41"/>
    </row>
    <row r="753" spans="5:5">
      <c r="E753" s="41"/>
    </row>
    <row r="754" spans="5:5">
      <c r="E754" s="41"/>
    </row>
    <row r="755" spans="5:5">
      <c r="E755" s="41"/>
    </row>
    <row r="756" spans="5:5">
      <c r="E756" s="41"/>
    </row>
    <row r="757" spans="5:5">
      <c r="E757" s="41"/>
    </row>
    <row r="758" spans="5:5">
      <c r="E758" s="41"/>
    </row>
    <row r="759" spans="5:5">
      <c r="E759" s="41"/>
    </row>
    <row r="760" spans="5:5">
      <c r="E760" s="41"/>
    </row>
    <row r="761" spans="5:5">
      <c r="E761" s="41"/>
    </row>
    <row r="762" spans="5:5">
      <c r="E762" s="41"/>
    </row>
    <row r="763" spans="5:5">
      <c r="E763" s="41"/>
    </row>
    <row r="764" spans="5:5">
      <c r="E764" s="41"/>
    </row>
    <row r="765" spans="5:5">
      <c r="E765" s="41"/>
    </row>
    <row r="766" spans="5:5">
      <c r="E766" s="41"/>
    </row>
    <row r="767" spans="5:5">
      <c r="E767" s="41"/>
    </row>
    <row r="768" spans="5:5">
      <c r="E768" s="41"/>
    </row>
    <row r="769" spans="5:5">
      <c r="E769" s="41"/>
    </row>
    <row r="770" spans="5:5">
      <c r="E770" s="41"/>
    </row>
    <row r="771" spans="5:5">
      <c r="E771" s="41"/>
    </row>
    <row r="772" spans="5:5">
      <c r="E772" s="41"/>
    </row>
    <row r="773" spans="5:5">
      <c r="E773" s="41"/>
    </row>
    <row r="774" spans="5:5">
      <c r="E774" s="41"/>
    </row>
    <row r="775" spans="5:5">
      <c r="E775" s="41"/>
    </row>
    <row r="776" spans="5:5">
      <c r="E776" s="41"/>
    </row>
    <row r="777" spans="5:5">
      <c r="E777" s="41"/>
    </row>
    <row r="778" spans="5:5">
      <c r="E778" s="41"/>
    </row>
    <row r="779" spans="5:5">
      <c r="E779" s="41"/>
    </row>
    <row r="780" spans="5:5">
      <c r="E780" s="41"/>
    </row>
    <row r="781" spans="5:5">
      <c r="E781" s="41"/>
    </row>
    <row r="782" spans="5:5">
      <c r="E782" s="41"/>
    </row>
    <row r="783" spans="5:5">
      <c r="E783" s="41"/>
    </row>
    <row r="784" spans="5:5">
      <c r="E784" s="41"/>
    </row>
    <row r="785" spans="5:5">
      <c r="E785" s="41"/>
    </row>
    <row r="786" spans="5:5">
      <c r="E786" s="41"/>
    </row>
    <row r="787" spans="5:5">
      <c r="E787" s="41"/>
    </row>
    <row r="788" spans="5:5">
      <c r="E788" s="41"/>
    </row>
    <row r="789" spans="5:5">
      <c r="E789" s="41"/>
    </row>
    <row r="790" spans="5:5">
      <c r="E790" s="41"/>
    </row>
    <row r="791" spans="5:5">
      <c r="E791" s="41"/>
    </row>
    <row r="792" spans="5:5">
      <c r="E792" s="41"/>
    </row>
    <row r="793" spans="5:5">
      <c r="E793" s="41"/>
    </row>
    <row r="794" spans="5:5">
      <c r="E794" s="41"/>
    </row>
    <row r="795" spans="5:5">
      <c r="E795" s="41"/>
    </row>
    <row r="796" spans="5:5">
      <c r="E796" s="41"/>
    </row>
    <row r="797" spans="5:5">
      <c r="E797" s="41"/>
    </row>
    <row r="798" spans="5:5">
      <c r="E798" s="41"/>
    </row>
    <row r="799" spans="5:5">
      <c r="E799" s="41"/>
    </row>
    <row r="800" spans="5:5">
      <c r="E800" s="41"/>
    </row>
    <row r="801" spans="5:5">
      <c r="E801" s="41"/>
    </row>
    <row r="802" spans="5:5">
      <c r="E802" s="41"/>
    </row>
    <row r="803" spans="5:5">
      <c r="E803" s="41"/>
    </row>
    <row r="804" spans="5:5">
      <c r="E804" s="41"/>
    </row>
    <row r="805" spans="5:5">
      <c r="E805" s="41"/>
    </row>
    <row r="806" spans="5:5">
      <c r="E806" s="41"/>
    </row>
    <row r="807" spans="5:5">
      <c r="E807" s="41"/>
    </row>
    <row r="808" spans="5:5">
      <c r="E808" s="41"/>
    </row>
    <row r="809" spans="5:5">
      <c r="E809" s="41"/>
    </row>
    <row r="810" spans="5:5">
      <c r="E810" s="41"/>
    </row>
    <row r="811" spans="5:5">
      <c r="E811" s="41"/>
    </row>
    <row r="812" spans="5:5">
      <c r="E812" s="41"/>
    </row>
    <row r="813" spans="5:5">
      <c r="E813" s="41"/>
    </row>
    <row r="814" spans="5:5">
      <c r="E814" s="41"/>
    </row>
    <row r="815" spans="5:5">
      <c r="E815" s="41"/>
    </row>
    <row r="816" spans="5:5">
      <c r="E816" s="41"/>
    </row>
    <row r="817" spans="5:5">
      <c r="E817" s="41"/>
    </row>
    <row r="818" spans="5:5">
      <c r="E818" s="41"/>
    </row>
    <row r="819" spans="5:5">
      <c r="E819" s="41"/>
    </row>
    <row r="820" spans="5:5">
      <c r="E820" s="41"/>
    </row>
    <row r="821" spans="5:5">
      <c r="E821" s="41"/>
    </row>
    <row r="822" spans="5:5">
      <c r="E822" s="41"/>
    </row>
    <row r="823" spans="5:5">
      <c r="E823" s="41"/>
    </row>
    <row r="824" spans="5:5">
      <c r="E824" s="41"/>
    </row>
    <row r="825" spans="5:5">
      <c r="E825" s="41"/>
    </row>
    <row r="826" spans="5:5">
      <c r="E826" s="41"/>
    </row>
    <row r="827" spans="5:5">
      <c r="E827" s="41"/>
    </row>
    <row r="828" spans="5:5">
      <c r="E828" s="41"/>
    </row>
    <row r="829" spans="5:5">
      <c r="E829" s="41"/>
    </row>
    <row r="830" spans="5:5">
      <c r="E830" s="41"/>
    </row>
    <row r="831" spans="5:5">
      <c r="E831" s="41"/>
    </row>
    <row r="832" spans="5:5">
      <c r="E832" s="41"/>
    </row>
    <row r="833" spans="5:5">
      <c r="E833" s="41"/>
    </row>
    <row r="834" spans="5:5">
      <c r="E834" s="41"/>
    </row>
    <row r="835" spans="5:5">
      <c r="E835" s="41"/>
    </row>
    <row r="836" spans="5:5">
      <c r="E836" s="41"/>
    </row>
    <row r="837" spans="5:5">
      <c r="E837" s="41"/>
    </row>
    <row r="838" spans="5:5">
      <c r="E838" s="41"/>
    </row>
    <row r="839" spans="5:5">
      <c r="E839" s="41"/>
    </row>
    <row r="840" spans="5:5">
      <c r="E840" s="41"/>
    </row>
    <row r="841" spans="5:5">
      <c r="E841" s="41"/>
    </row>
    <row r="842" spans="5:5">
      <c r="E842" s="41"/>
    </row>
    <row r="843" spans="5:5">
      <c r="E843" s="41"/>
    </row>
    <row r="844" spans="5:5">
      <c r="E844" s="41"/>
    </row>
    <row r="845" spans="5:5">
      <c r="E845" s="41"/>
    </row>
    <row r="846" spans="5:5">
      <c r="E846" s="41"/>
    </row>
    <row r="847" spans="5:5">
      <c r="E847" s="41"/>
    </row>
    <row r="848" spans="5:5">
      <c r="E848" s="41"/>
    </row>
    <row r="849" spans="5:5">
      <c r="E849" s="41"/>
    </row>
    <row r="850" spans="5:5">
      <c r="E850" s="41"/>
    </row>
    <row r="851" spans="5:5">
      <c r="E851" s="41"/>
    </row>
    <row r="852" spans="5:5">
      <c r="E852" s="41"/>
    </row>
    <row r="853" spans="5:5">
      <c r="E853" s="41"/>
    </row>
    <row r="854" spans="5:5">
      <c r="E854" s="41"/>
    </row>
    <row r="855" spans="5:5">
      <c r="E855" s="41"/>
    </row>
  </sheetData>
  <mergeCells count="1">
    <mergeCell ref="A8:J8"/>
  </mergeCells>
  <phoneticPr fontId="55" type="noConversion"/>
  <pageMargins left="0.27559055118110237" right="0.15748031496062992" top="0.39370078740157483" bottom="0.43307086614173229" header="0.19685039370078741" footer="0.15748031496062992"/>
  <pageSetup paperSize="9" scale="85" firstPageNumber="0" orientation="portrait" useFirstPageNumber="1" verticalDpi="300" r:id="rId1"/>
  <headerFooter alignWithMargins="0">
    <oddFooter>&amp;Cpage &amp;P</oddFooter>
  </headerFooter>
  <rowBreaks count="2" manualBreakCount="2">
    <brk id="138" max="9" man="1"/>
    <brk id="225" max="9"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B194"/>
  <sheetViews>
    <sheetView topLeftCell="A158" workbookViewId="0">
      <selection activeCell="B191" sqref="B191"/>
    </sheetView>
  </sheetViews>
  <sheetFormatPr baseColWidth="10" defaultColWidth="11.5703125" defaultRowHeight="15"/>
  <cols>
    <col min="1" max="1" width="5.7109375" style="150" customWidth="1"/>
    <col min="2" max="2" width="59.85546875" style="148" customWidth="1"/>
    <col min="3" max="3" width="10" style="276" customWidth="1"/>
    <col min="4" max="4" width="9.5703125" style="277" customWidth="1"/>
    <col min="5" max="5" width="10.85546875" style="278" customWidth="1"/>
    <col min="6" max="6" width="14.7109375" style="279" customWidth="1"/>
    <col min="7" max="16384" width="11.5703125" style="76"/>
  </cols>
  <sheetData>
    <row r="1" spans="1:6">
      <c r="A1" s="275" t="s">
        <v>214</v>
      </c>
    </row>
    <row r="2" spans="1:6">
      <c r="A2" s="275" t="s">
        <v>13</v>
      </c>
    </row>
    <row r="3" spans="1:6" ht="15.75" thickBot="1">
      <c r="A3" s="275" t="s">
        <v>14</v>
      </c>
    </row>
    <row r="4" spans="1:6" ht="36.75" customHeight="1" thickBot="1">
      <c r="A4" s="842" t="s">
        <v>215</v>
      </c>
      <c r="B4" s="843"/>
      <c r="C4" s="843"/>
      <c r="D4" s="843"/>
      <c r="E4" s="843"/>
      <c r="F4" s="844"/>
    </row>
    <row r="5" spans="1:6" ht="15.75" thickBot="1">
      <c r="A5" s="845" t="s">
        <v>216</v>
      </c>
      <c r="B5" s="846"/>
      <c r="C5" s="846"/>
      <c r="D5" s="846"/>
      <c r="E5" s="846"/>
      <c r="F5" s="847"/>
    </row>
    <row r="6" spans="1:6" ht="27" customHeight="1" thickBot="1">
      <c r="A6" s="280" t="s">
        <v>217</v>
      </c>
      <c r="B6" s="281" t="s">
        <v>218</v>
      </c>
      <c r="C6" s="282" t="s">
        <v>0</v>
      </c>
      <c r="D6" s="283" t="s">
        <v>219</v>
      </c>
      <c r="E6" s="282" t="s">
        <v>220</v>
      </c>
      <c r="F6" s="282" t="s">
        <v>8</v>
      </c>
    </row>
    <row r="7" spans="1:6" ht="15.75" thickBot="1">
      <c r="A7" s="681" t="s">
        <v>221</v>
      </c>
      <c r="B7" s="682"/>
      <c r="C7" s="682"/>
      <c r="D7" s="682"/>
      <c r="E7" s="682"/>
      <c r="F7" s="683"/>
    </row>
    <row r="8" spans="1:6">
      <c r="A8" s="284"/>
      <c r="B8" s="285" t="s">
        <v>222</v>
      </c>
      <c r="C8" s="286"/>
      <c r="D8" s="287"/>
      <c r="E8" s="287"/>
      <c r="F8" s="288"/>
    </row>
    <row r="9" spans="1:6" ht="36">
      <c r="A9" s="289" t="s">
        <v>223</v>
      </c>
      <c r="B9" s="290" t="s">
        <v>224</v>
      </c>
      <c r="C9" s="291"/>
      <c r="D9" s="287"/>
      <c r="E9" s="287"/>
      <c r="F9" s="292"/>
    </row>
    <row r="10" spans="1:6">
      <c r="A10" s="289"/>
      <c r="B10" s="290" t="s">
        <v>225</v>
      </c>
      <c r="C10" s="291" t="s">
        <v>152</v>
      </c>
      <c r="D10" s="287">
        <v>1</v>
      </c>
      <c r="E10" s="287"/>
      <c r="F10" s="288">
        <f>+E10*D10</f>
        <v>0</v>
      </c>
    </row>
    <row r="11" spans="1:6">
      <c r="A11" s="289" t="s">
        <v>226</v>
      </c>
      <c r="B11" s="290" t="s">
        <v>227</v>
      </c>
      <c r="C11" s="291"/>
      <c r="D11" s="287"/>
      <c r="E11" s="287"/>
      <c r="F11" s="288"/>
    </row>
    <row r="12" spans="1:6">
      <c r="A12" s="289"/>
      <c r="B12" s="290" t="s">
        <v>225</v>
      </c>
      <c r="C12" s="291" t="s">
        <v>69</v>
      </c>
      <c r="D12" s="287">
        <v>16</v>
      </c>
      <c r="E12" s="287"/>
      <c r="F12" s="288">
        <f>+E12*D12</f>
        <v>0</v>
      </c>
    </row>
    <row r="13" spans="1:6" s="294" customFormat="1" ht="12">
      <c r="A13" s="289" t="s">
        <v>228</v>
      </c>
      <c r="B13" s="290" t="s">
        <v>229</v>
      </c>
      <c r="C13" s="293"/>
      <c r="D13" s="287"/>
      <c r="E13" s="287"/>
      <c r="F13" s="288"/>
    </row>
    <row r="14" spans="1:6" s="294" customFormat="1" ht="12">
      <c r="A14" s="289"/>
      <c r="B14" s="290" t="s">
        <v>230</v>
      </c>
      <c r="C14" s="293" t="s">
        <v>210</v>
      </c>
      <c r="D14" s="287">
        <v>35</v>
      </c>
      <c r="E14" s="287"/>
      <c r="F14" s="288">
        <f>+E14*D14</f>
        <v>0</v>
      </c>
    </row>
    <row r="15" spans="1:6" s="294" customFormat="1" ht="12">
      <c r="A15" s="289" t="s">
        <v>228</v>
      </c>
      <c r="B15" s="290" t="s">
        <v>231</v>
      </c>
      <c r="C15" s="293"/>
      <c r="D15" s="287"/>
      <c r="E15" s="287"/>
      <c r="F15" s="288"/>
    </row>
    <row r="16" spans="1:6" s="294" customFormat="1" ht="12">
      <c r="A16" s="289"/>
      <c r="B16" s="290" t="s">
        <v>230</v>
      </c>
      <c r="C16" s="293" t="s">
        <v>210</v>
      </c>
      <c r="D16" s="287">
        <v>40</v>
      </c>
      <c r="E16" s="287"/>
      <c r="F16" s="288">
        <f>+E16*D16</f>
        <v>0</v>
      </c>
    </row>
    <row r="17" spans="1:6" s="294" customFormat="1" ht="12">
      <c r="A17" s="289"/>
      <c r="B17" s="295" t="s">
        <v>232</v>
      </c>
      <c r="C17" s="293"/>
      <c r="D17" s="287"/>
      <c r="E17" s="287"/>
      <c r="F17" s="288"/>
    </row>
    <row r="18" spans="1:6" s="294" customFormat="1" ht="12">
      <c r="A18" s="289" t="s">
        <v>233</v>
      </c>
      <c r="B18" s="290" t="s">
        <v>234</v>
      </c>
      <c r="C18" s="293"/>
      <c r="D18" s="287"/>
      <c r="E18" s="287"/>
      <c r="F18" s="288"/>
    </row>
    <row r="19" spans="1:6" s="294" customFormat="1" ht="12">
      <c r="A19" s="289"/>
      <c r="B19" s="290" t="s">
        <v>235</v>
      </c>
      <c r="C19" s="293"/>
      <c r="D19" s="287"/>
      <c r="E19" s="287"/>
      <c r="F19" s="288"/>
    </row>
    <row r="20" spans="1:6" s="294" customFormat="1" ht="12">
      <c r="A20" s="289"/>
      <c r="B20" s="290" t="s">
        <v>236</v>
      </c>
      <c r="C20" s="293" t="s">
        <v>65</v>
      </c>
      <c r="D20" s="287">
        <v>250</v>
      </c>
      <c r="E20" s="287"/>
      <c r="F20" s="288">
        <f>+E20*D20</f>
        <v>0</v>
      </c>
    </row>
    <row r="21" spans="1:6" s="294" customFormat="1" ht="12">
      <c r="A21" s="289"/>
      <c r="B21" s="290" t="s">
        <v>237</v>
      </c>
      <c r="C21" s="293"/>
      <c r="D21" s="287"/>
      <c r="E21" s="287"/>
      <c r="F21" s="288"/>
    </row>
    <row r="22" spans="1:6" s="294" customFormat="1" ht="12">
      <c r="A22" s="289"/>
      <c r="B22" s="290" t="s">
        <v>236</v>
      </c>
      <c r="C22" s="293" t="s">
        <v>65</v>
      </c>
      <c r="D22" s="287">
        <v>45</v>
      </c>
      <c r="E22" s="287"/>
      <c r="F22" s="288">
        <f>+E22*D22</f>
        <v>0</v>
      </c>
    </row>
    <row r="23" spans="1:6" s="294" customFormat="1" ht="12">
      <c r="A23" s="289" t="s">
        <v>238</v>
      </c>
      <c r="B23" s="290" t="s">
        <v>239</v>
      </c>
      <c r="C23" s="293"/>
      <c r="D23" s="287"/>
      <c r="E23" s="287"/>
      <c r="F23" s="288"/>
    </row>
    <row r="24" spans="1:6" s="294" customFormat="1" ht="12">
      <c r="A24" s="289"/>
      <c r="B24" s="290" t="s">
        <v>240</v>
      </c>
      <c r="C24" s="293"/>
      <c r="D24" s="287"/>
      <c r="E24" s="287"/>
      <c r="F24" s="288"/>
    </row>
    <row r="25" spans="1:6" s="294" customFormat="1" ht="12">
      <c r="A25" s="289"/>
      <c r="B25" s="290" t="s">
        <v>241</v>
      </c>
      <c r="C25" s="293" t="s">
        <v>34</v>
      </c>
      <c r="D25" s="287">
        <v>2</v>
      </c>
      <c r="E25" s="287"/>
      <c r="F25" s="288">
        <f>+E25*D25</f>
        <v>0</v>
      </c>
    </row>
    <row r="26" spans="1:6" s="294" customFormat="1" ht="12">
      <c r="A26" s="289" t="s">
        <v>242</v>
      </c>
      <c r="B26" s="290" t="s">
        <v>243</v>
      </c>
      <c r="C26" s="293"/>
      <c r="D26" s="287"/>
      <c r="E26" s="287"/>
      <c r="F26" s="288"/>
    </row>
    <row r="27" spans="1:6" s="294" customFormat="1" ht="12">
      <c r="A27" s="289"/>
      <c r="B27" s="290" t="s">
        <v>244</v>
      </c>
      <c r="C27" s="293" t="s">
        <v>34</v>
      </c>
      <c r="D27" s="287">
        <v>4</v>
      </c>
      <c r="E27" s="287"/>
      <c r="F27" s="288">
        <f>+E27*D27</f>
        <v>0</v>
      </c>
    </row>
    <row r="28" spans="1:6" s="294" customFormat="1" ht="12">
      <c r="A28" s="289" t="s">
        <v>245</v>
      </c>
      <c r="B28" s="290" t="s">
        <v>246</v>
      </c>
      <c r="C28" s="293"/>
      <c r="D28" s="287"/>
      <c r="E28" s="287"/>
      <c r="F28" s="288"/>
    </row>
    <row r="29" spans="1:6" s="294" customFormat="1" ht="12">
      <c r="A29" s="289"/>
      <c r="B29" s="290" t="s">
        <v>247</v>
      </c>
      <c r="C29" s="293" t="s">
        <v>34</v>
      </c>
      <c r="D29" s="287">
        <v>1</v>
      </c>
      <c r="E29" s="287"/>
      <c r="F29" s="288">
        <f>+E29*D29</f>
        <v>0</v>
      </c>
    </row>
    <row r="30" spans="1:6" s="294" customFormat="1" ht="12">
      <c r="A30" s="289" t="s">
        <v>248</v>
      </c>
      <c r="B30" s="290" t="s">
        <v>249</v>
      </c>
      <c r="C30" s="293"/>
      <c r="D30" s="287"/>
      <c r="E30" s="287"/>
      <c r="F30" s="288"/>
    </row>
    <row r="31" spans="1:6" s="294" customFormat="1" ht="12">
      <c r="A31" s="289"/>
      <c r="B31" s="290" t="s">
        <v>247</v>
      </c>
      <c r="C31" s="293" t="s">
        <v>34</v>
      </c>
      <c r="D31" s="287">
        <v>1</v>
      </c>
      <c r="E31" s="287"/>
      <c r="F31" s="288">
        <f>+E31*D31</f>
        <v>0</v>
      </c>
    </row>
    <row r="32" spans="1:6" s="294" customFormat="1" ht="12">
      <c r="A32" s="289"/>
      <c r="B32" s="295" t="s">
        <v>250</v>
      </c>
      <c r="C32" s="293"/>
      <c r="D32" s="287"/>
      <c r="E32" s="287"/>
      <c r="F32" s="288"/>
    </row>
    <row r="33" spans="1:6" customFormat="1" ht="12.75">
      <c r="A33" s="289" t="s">
        <v>251</v>
      </c>
      <c r="B33" s="290" t="s">
        <v>252</v>
      </c>
      <c r="C33" s="293"/>
      <c r="D33" s="287"/>
      <c r="E33" s="287"/>
      <c r="F33" s="288"/>
    </row>
    <row r="34" spans="1:6" s="294" customFormat="1" ht="12">
      <c r="A34" s="289"/>
      <c r="B34" s="290" t="s">
        <v>253</v>
      </c>
      <c r="C34" s="293" t="s">
        <v>29</v>
      </c>
      <c r="D34" s="287">
        <v>9</v>
      </c>
      <c r="E34" s="287"/>
      <c r="F34" s="288">
        <f>+E34*D34</f>
        <v>0</v>
      </c>
    </row>
    <row r="35" spans="1:6" customFormat="1" ht="12.75">
      <c r="A35" s="289" t="s">
        <v>254</v>
      </c>
      <c r="B35" s="290" t="s">
        <v>255</v>
      </c>
      <c r="C35" s="293"/>
      <c r="D35" s="287"/>
      <c r="E35" s="287"/>
      <c r="F35" s="288"/>
    </row>
    <row r="36" spans="1:6" s="294" customFormat="1" ht="12">
      <c r="A36" s="289"/>
      <c r="B36" s="290" t="s">
        <v>256</v>
      </c>
      <c r="C36" s="293" t="s">
        <v>257</v>
      </c>
      <c r="D36" s="287">
        <f>D34*130</f>
        <v>1170</v>
      </c>
      <c r="E36" s="287"/>
      <c r="F36" s="288">
        <f>+E36*D36</f>
        <v>0</v>
      </c>
    </row>
    <row r="37" spans="1:6" s="294" customFormat="1" ht="12.6" customHeight="1">
      <c r="A37" s="289" t="s">
        <v>258</v>
      </c>
      <c r="B37" s="290" t="s">
        <v>259</v>
      </c>
      <c r="C37" s="293"/>
      <c r="D37" s="287"/>
      <c r="E37" s="287"/>
      <c r="F37" s="288"/>
    </row>
    <row r="38" spans="1:6" s="294" customFormat="1" ht="12">
      <c r="A38" s="289"/>
      <c r="B38" s="290" t="s">
        <v>253</v>
      </c>
      <c r="C38" s="293" t="s">
        <v>29</v>
      </c>
      <c r="D38" s="287">
        <v>20</v>
      </c>
      <c r="E38" s="287"/>
      <c r="F38" s="288">
        <f>+E38*D38</f>
        <v>0</v>
      </c>
    </row>
    <row r="39" spans="1:6" s="294" customFormat="1" ht="12">
      <c r="A39" s="289" t="s">
        <v>260</v>
      </c>
      <c r="B39" s="290" t="s">
        <v>261</v>
      </c>
      <c r="C39" s="293"/>
      <c r="D39" s="287"/>
      <c r="E39" s="287"/>
      <c r="F39" s="288"/>
    </row>
    <row r="40" spans="1:6" s="294" customFormat="1" ht="12.75" thickBot="1">
      <c r="A40" s="289"/>
      <c r="B40" s="290" t="s">
        <v>253</v>
      </c>
      <c r="C40" s="293" t="s">
        <v>29</v>
      </c>
      <c r="D40" s="287">
        <v>10</v>
      </c>
      <c r="E40" s="287"/>
      <c r="F40" s="288">
        <f>+E40*D40</f>
        <v>0</v>
      </c>
    </row>
    <row r="41" spans="1:6" s="297" customFormat="1" ht="13.5" thickBot="1">
      <c r="A41" s="651" t="s">
        <v>262</v>
      </c>
      <c r="B41" s="652"/>
      <c r="C41" s="652"/>
      <c r="D41" s="652"/>
      <c r="E41" s="653"/>
      <c r="F41" s="296">
        <f>SUM(F9:F38)</f>
        <v>0</v>
      </c>
    </row>
    <row r="42" spans="1:6" customFormat="1" ht="12.75">
      <c r="A42" s="654" t="s">
        <v>263</v>
      </c>
      <c r="B42" s="655"/>
      <c r="C42" s="655"/>
      <c r="D42" s="655"/>
      <c r="E42" s="655"/>
      <c r="F42" s="656"/>
    </row>
    <row r="43" spans="1:6" s="294" customFormat="1" ht="12">
      <c r="A43" s="298">
        <v>13</v>
      </c>
      <c r="B43" s="299" t="s">
        <v>264</v>
      </c>
      <c r="C43" s="300"/>
      <c r="D43" s="301"/>
      <c r="E43" s="301"/>
      <c r="F43" s="302"/>
    </row>
    <row r="44" spans="1:6" s="294" customFormat="1" ht="12">
      <c r="A44" s="298"/>
      <c r="B44" s="299" t="s">
        <v>265</v>
      </c>
      <c r="C44" s="300" t="s">
        <v>209</v>
      </c>
      <c r="D44" s="301">
        <f>3+9+0.7+0.7</f>
        <v>13.399999999999999</v>
      </c>
      <c r="E44" s="301"/>
      <c r="F44" s="302">
        <f>E44*D44</f>
        <v>0</v>
      </c>
    </row>
    <row r="45" spans="1:6" customFormat="1" ht="12.75">
      <c r="A45" s="298">
        <v>14</v>
      </c>
      <c r="B45" s="299" t="s">
        <v>266</v>
      </c>
      <c r="C45" s="300"/>
      <c r="D45" s="301"/>
      <c r="E45" s="301"/>
      <c r="F45" s="302"/>
    </row>
    <row r="46" spans="1:6" s="294" customFormat="1" ht="12">
      <c r="A46" s="298"/>
      <c r="B46" s="299" t="s">
        <v>265</v>
      </c>
      <c r="C46" s="300" t="s">
        <v>209</v>
      </c>
      <c r="D46" s="301">
        <v>117</v>
      </c>
      <c r="E46" s="301"/>
      <c r="F46" s="302">
        <f t="shared" ref="F46:F56" si="0">E46*D46</f>
        <v>0</v>
      </c>
    </row>
    <row r="47" spans="1:6" s="294" customFormat="1" ht="12">
      <c r="A47" s="298">
        <v>15</v>
      </c>
      <c r="B47" s="299" t="s">
        <v>267</v>
      </c>
      <c r="C47" s="300"/>
      <c r="D47" s="301"/>
      <c r="E47" s="301"/>
      <c r="F47" s="302"/>
    </row>
    <row r="48" spans="1:6" s="294" customFormat="1" ht="12">
      <c r="A48" s="298"/>
      <c r="B48" s="299" t="s">
        <v>265</v>
      </c>
      <c r="C48" s="300" t="s">
        <v>209</v>
      </c>
      <c r="D48" s="301">
        <v>322</v>
      </c>
      <c r="E48" s="301"/>
      <c r="F48" s="302">
        <f t="shared" si="0"/>
        <v>0</v>
      </c>
    </row>
    <row r="49" spans="1:233" s="294" customFormat="1" ht="12">
      <c r="A49" s="298">
        <v>16</v>
      </c>
      <c r="B49" s="290" t="s">
        <v>268</v>
      </c>
      <c r="C49" s="293"/>
      <c r="D49" s="287"/>
      <c r="E49" s="287"/>
      <c r="F49" s="302"/>
    </row>
    <row r="50" spans="1:233" s="294" customFormat="1" ht="12">
      <c r="A50" s="298"/>
      <c r="B50" s="290" t="s">
        <v>230</v>
      </c>
      <c r="C50" s="293" t="s">
        <v>209</v>
      </c>
      <c r="D50" s="287">
        <v>35</v>
      </c>
      <c r="E50" s="287"/>
      <c r="F50" s="302">
        <f t="shared" si="0"/>
        <v>0</v>
      </c>
    </row>
    <row r="51" spans="1:233" s="294" customFormat="1" ht="12">
      <c r="A51" s="298">
        <v>17</v>
      </c>
      <c r="B51" s="299" t="s">
        <v>269</v>
      </c>
      <c r="C51" s="300"/>
      <c r="D51" s="301"/>
      <c r="E51" s="301"/>
      <c r="F51" s="302"/>
    </row>
    <row r="52" spans="1:233" s="294" customFormat="1" ht="12">
      <c r="A52" s="298"/>
      <c r="B52" s="299" t="s">
        <v>265</v>
      </c>
      <c r="C52" s="300" t="s">
        <v>209</v>
      </c>
      <c r="D52" s="301">
        <v>262</v>
      </c>
      <c r="E52" s="301"/>
      <c r="F52" s="302">
        <f t="shared" si="0"/>
        <v>0</v>
      </c>
    </row>
    <row r="53" spans="1:233" s="294" customFormat="1" ht="12">
      <c r="A53" s="298">
        <v>18</v>
      </c>
      <c r="B53" s="299" t="s">
        <v>270</v>
      </c>
      <c r="C53" s="300"/>
      <c r="D53" s="301"/>
      <c r="E53" s="301"/>
      <c r="F53" s="302"/>
    </row>
    <row r="54" spans="1:233" s="294" customFormat="1" ht="12">
      <c r="A54" s="298"/>
      <c r="B54" s="299" t="s">
        <v>265</v>
      </c>
      <c r="C54" s="300" t="s">
        <v>209</v>
      </c>
      <c r="D54" s="301">
        <v>60</v>
      </c>
      <c r="E54" s="301"/>
      <c r="F54" s="302">
        <f t="shared" si="0"/>
        <v>0</v>
      </c>
    </row>
    <row r="55" spans="1:233" s="294" customFormat="1" ht="12">
      <c r="A55" s="298">
        <v>19</v>
      </c>
      <c r="B55" s="299" t="s">
        <v>271</v>
      </c>
      <c r="C55" s="300"/>
      <c r="D55" s="301"/>
      <c r="E55" s="301"/>
      <c r="F55" s="302"/>
    </row>
    <row r="56" spans="1:233" s="294" customFormat="1" ht="12">
      <c r="A56" s="298"/>
      <c r="B56" s="299" t="s">
        <v>272</v>
      </c>
      <c r="C56" s="300" t="s">
        <v>65</v>
      </c>
      <c r="D56" s="301">
        <v>90</v>
      </c>
      <c r="E56" s="301"/>
      <c r="F56" s="302">
        <f t="shared" si="0"/>
        <v>0</v>
      </c>
    </row>
    <row r="57" spans="1:233" s="294" customFormat="1" ht="12">
      <c r="A57" s="298">
        <v>20</v>
      </c>
      <c r="B57" s="299" t="s">
        <v>273</v>
      </c>
      <c r="C57" s="300"/>
      <c r="D57" s="301"/>
      <c r="E57" s="301"/>
      <c r="F57" s="302"/>
    </row>
    <row r="58" spans="1:233" s="294" customFormat="1" ht="12">
      <c r="A58" s="298"/>
      <c r="B58" s="299" t="s">
        <v>274</v>
      </c>
      <c r="C58" s="300" t="s">
        <v>34</v>
      </c>
      <c r="D58" s="301">
        <v>12</v>
      </c>
      <c r="E58" s="301"/>
      <c r="F58" s="302">
        <f>E58*D58</f>
        <v>0</v>
      </c>
    </row>
    <row r="59" spans="1:233" s="294" customFormat="1" ht="12">
      <c r="A59" s="298">
        <v>21</v>
      </c>
      <c r="B59" s="299" t="s">
        <v>275</v>
      </c>
      <c r="C59" s="300"/>
      <c r="D59" s="301"/>
      <c r="E59" s="301"/>
      <c r="F59" s="302"/>
    </row>
    <row r="60" spans="1:233" s="294" customFormat="1" ht="12.75" thickBot="1">
      <c r="A60" s="298"/>
      <c r="B60" s="299" t="s">
        <v>272</v>
      </c>
      <c r="C60" s="300" t="s">
        <v>65</v>
      </c>
      <c r="D60" s="301">
        <v>45</v>
      </c>
      <c r="E60" s="301"/>
      <c r="F60" s="302">
        <f>E60*D60</f>
        <v>0</v>
      </c>
    </row>
    <row r="61" spans="1:233" s="297" customFormat="1" ht="13.5" thickBot="1">
      <c r="A61" s="640" t="s">
        <v>276</v>
      </c>
      <c r="B61" s="641"/>
      <c r="C61" s="641"/>
      <c r="D61" s="641"/>
      <c r="E61" s="641"/>
      <c r="F61" s="296">
        <f>SUM(F43:F60)</f>
        <v>0</v>
      </c>
    </row>
    <row r="62" spans="1:233">
      <c r="A62" s="654" t="s">
        <v>277</v>
      </c>
      <c r="B62" s="655"/>
      <c r="C62" s="655"/>
      <c r="D62" s="655"/>
      <c r="E62" s="655"/>
      <c r="F62" s="656"/>
    </row>
    <row r="63" spans="1:233" s="294" customFormat="1" ht="12">
      <c r="A63" s="303"/>
      <c r="B63" s="304" t="s">
        <v>278</v>
      </c>
      <c r="C63" s="305"/>
      <c r="D63" s="306"/>
      <c r="E63" s="307"/>
      <c r="F63" s="308"/>
    </row>
    <row r="64" spans="1:233" s="294" customFormat="1" ht="12">
      <c r="A64" s="298">
        <v>22</v>
      </c>
      <c r="B64" s="299" t="s">
        <v>279</v>
      </c>
      <c r="C64" s="300"/>
      <c r="D64" s="306"/>
      <c r="E64" s="307"/>
      <c r="F64" s="308"/>
      <c r="G64" s="309"/>
      <c r="H64" s="309"/>
      <c r="I64" s="309"/>
      <c r="J64" s="309"/>
      <c r="K64" s="309"/>
      <c r="L64" s="309"/>
      <c r="M64" s="309"/>
      <c r="N64" s="309"/>
      <c r="O64" s="309"/>
      <c r="P64" s="309"/>
      <c r="Q64" s="309"/>
      <c r="R64" s="309"/>
      <c r="S64" s="309"/>
      <c r="T64" s="309"/>
      <c r="U64" s="309"/>
      <c r="V64" s="309"/>
      <c r="W64" s="309"/>
      <c r="X64" s="309"/>
      <c r="Y64" s="309"/>
      <c r="Z64" s="309"/>
      <c r="AA64" s="309"/>
      <c r="AB64" s="309"/>
      <c r="AC64" s="309"/>
      <c r="AD64" s="309"/>
      <c r="AE64" s="309"/>
      <c r="AF64" s="309"/>
      <c r="AG64" s="309"/>
      <c r="AH64" s="309"/>
      <c r="AI64" s="309"/>
      <c r="AJ64" s="309"/>
      <c r="AK64" s="309"/>
      <c r="AL64" s="309"/>
      <c r="AM64" s="309"/>
      <c r="AN64" s="309"/>
      <c r="AO64" s="309"/>
      <c r="AP64" s="309"/>
      <c r="AQ64" s="309"/>
      <c r="AR64" s="309"/>
      <c r="AS64" s="309"/>
      <c r="AT64" s="309"/>
      <c r="AU64" s="309"/>
      <c r="AV64" s="309"/>
      <c r="AW64" s="309"/>
      <c r="AX64" s="309"/>
      <c r="AY64" s="309"/>
      <c r="AZ64" s="309"/>
      <c r="BA64" s="309"/>
      <c r="BB64" s="309"/>
      <c r="BC64" s="309"/>
      <c r="BD64" s="309"/>
      <c r="BE64" s="309"/>
      <c r="BF64" s="309"/>
      <c r="BG64" s="309"/>
      <c r="BH64" s="309"/>
      <c r="BI64" s="309"/>
      <c r="BJ64" s="309"/>
      <c r="BK64" s="309"/>
      <c r="BL64" s="309"/>
      <c r="BM64" s="309"/>
      <c r="BN64" s="309"/>
      <c r="BO64" s="309"/>
      <c r="BP64" s="309"/>
      <c r="BQ64" s="309"/>
      <c r="BR64" s="309"/>
      <c r="BS64" s="309"/>
      <c r="BT64" s="309"/>
      <c r="BU64" s="309"/>
      <c r="BV64" s="309"/>
      <c r="BW64" s="309"/>
      <c r="BX64" s="309"/>
      <c r="BY64" s="309"/>
      <c r="BZ64" s="309"/>
      <c r="CA64" s="309"/>
      <c r="CB64" s="309"/>
      <c r="CC64" s="309"/>
      <c r="CD64" s="309"/>
      <c r="CE64" s="309"/>
      <c r="CF64" s="309"/>
      <c r="CG64" s="309"/>
      <c r="CH64" s="309"/>
      <c r="CI64" s="309"/>
      <c r="CJ64" s="309"/>
      <c r="CK64" s="309"/>
      <c r="CL64" s="309"/>
      <c r="CM64" s="309"/>
      <c r="CN64" s="309"/>
      <c r="CO64" s="309"/>
      <c r="CP64" s="309"/>
      <c r="CQ64" s="309"/>
      <c r="CR64" s="309"/>
      <c r="CS64" s="309"/>
      <c r="CT64" s="309"/>
      <c r="CU64" s="309"/>
      <c r="CV64" s="309"/>
      <c r="CW64" s="309"/>
      <c r="CX64" s="309"/>
      <c r="CY64" s="309"/>
      <c r="CZ64" s="309"/>
      <c r="DA64" s="309"/>
      <c r="DB64" s="309"/>
      <c r="DC64" s="309"/>
      <c r="DD64" s="309"/>
      <c r="DE64" s="309"/>
      <c r="DF64" s="309"/>
      <c r="DG64" s="309"/>
      <c r="DH64" s="309"/>
      <c r="DI64" s="309"/>
      <c r="DJ64" s="309"/>
      <c r="DK64" s="309"/>
      <c r="DL64" s="309"/>
      <c r="DM64" s="309"/>
      <c r="DN64" s="309"/>
      <c r="DO64" s="309"/>
      <c r="DP64" s="309"/>
      <c r="DQ64" s="309"/>
      <c r="DR64" s="309"/>
      <c r="DS64" s="309"/>
      <c r="DT64" s="309"/>
      <c r="DU64" s="309"/>
      <c r="DV64" s="309"/>
      <c r="DW64" s="309"/>
      <c r="DX64" s="309"/>
      <c r="DY64" s="309"/>
      <c r="DZ64" s="309"/>
      <c r="EA64" s="309"/>
      <c r="EB64" s="309"/>
      <c r="EC64" s="309"/>
      <c r="ED64" s="309"/>
      <c r="EE64" s="309"/>
      <c r="EF64" s="309"/>
      <c r="EG64" s="309"/>
      <c r="EH64" s="309"/>
      <c r="EI64" s="309"/>
      <c r="EJ64" s="309"/>
      <c r="EK64" s="309"/>
      <c r="EL64" s="309"/>
      <c r="EM64" s="309"/>
      <c r="EN64" s="309"/>
      <c r="EO64" s="309"/>
      <c r="EP64" s="309"/>
      <c r="EQ64" s="309"/>
      <c r="ER64" s="309"/>
      <c r="ES64" s="309"/>
      <c r="ET64" s="309"/>
      <c r="EU64" s="309"/>
      <c r="EV64" s="309"/>
      <c r="EW64" s="309"/>
      <c r="EX64" s="309"/>
      <c r="EY64" s="309"/>
      <c r="EZ64" s="309"/>
      <c r="FA64" s="309"/>
      <c r="FB64" s="309"/>
      <c r="FC64" s="309"/>
      <c r="FD64" s="309"/>
      <c r="FE64" s="309"/>
      <c r="FF64" s="309"/>
      <c r="FG64" s="309"/>
      <c r="FH64" s="309"/>
      <c r="FI64" s="309"/>
      <c r="FJ64" s="309"/>
      <c r="FK64" s="309"/>
      <c r="FL64" s="309"/>
      <c r="FM64" s="309"/>
      <c r="FN64" s="309"/>
      <c r="FO64" s="309"/>
      <c r="FP64" s="309"/>
      <c r="FQ64" s="309"/>
      <c r="FR64" s="309"/>
      <c r="FS64" s="309"/>
      <c r="FT64" s="309"/>
      <c r="FU64" s="309"/>
      <c r="FV64" s="309"/>
      <c r="FW64" s="309"/>
      <c r="FX64" s="309"/>
      <c r="FY64" s="309"/>
      <c r="FZ64" s="309"/>
      <c r="GA64" s="309"/>
      <c r="GB64" s="309"/>
      <c r="GC64" s="309"/>
      <c r="GD64" s="309"/>
      <c r="GE64" s="309"/>
      <c r="GF64" s="309"/>
      <c r="GG64" s="309"/>
      <c r="GH64" s="309"/>
      <c r="GI64" s="309"/>
      <c r="GJ64" s="309"/>
      <c r="GK64" s="309"/>
      <c r="GL64" s="309"/>
      <c r="GM64" s="309"/>
      <c r="GN64" s="309"/>
      <c r="GO64" s="309"/>
      <c r="GP64" s="309"/>
      <c r="GQ64" s="309"/>
      <c r="GR64" s="309"/>
      <c r="GS64" s="309"/>
      <c r="GT64" s="309"/>
      <c r="GU64" s="309"/>
      <c r="GV64" s="309"/>
      <c r="GW64" s="309"/>
      <c r="GX64" s="309"/>
      <c r="GY64" s="309"/>
      <c r="GZ64" s="309"/>
      <c r="HA64" s="309"/>
      <c r="HB64" s="309"/>
      <c r="HC64" s="309"/>
      <c r="HD64" s="309"/>
      <c r="HE64" s="309"/>
      <c r="HF64" s="309"/>
      <c r="HG64" s="309"/>
      <c r="HH64" s="309"/>
      <c r="HI64" s="309"/>
      <c r="HJ64" s="309"/>
      <c r="HK64" s="309"/>
      <c r="HL64" s="309"/>
      <c r="HM64" s="309"/>
      <c r="HN64" s="309"/>
      <c r="HO64" s="309"/>
      <c r="HP64" s="309"/>
      <c r="HQ64" s="309"/>
      <c r="HR64" s="309"/>
      <c r="HS64" s="309"/>
      <c r="HT64" s="309"/>
      <c r="HU64" s="309"/>
      <c r="HV64" s="309"/>
      <c r="HW64" s="309"/>
      <c r="HX64" s="309"/>
      <c r="HY64" s="309"/>
    </row>
    <row r="65" spans="1:236" s="294" customFormat="1" ht="12">
      <c r="A65" s="298"/>
      <c r="B65" s="299" t="s">
        <v>280</v>
      </c>
      <c r="C65" s="300" t="s">
        <v>209</v>
      </c>
      <c r="D65" s="306">
        <v>6.5</v>
      </c>
      <c r="E65" s="307"/>
      <c r="F65" s="308">
        <f>E65*D65</f>
        <v>0</v>
      </c>
      <c r="G65" s="309"/>
      <c r="H65" s="309"/>
      <c r="I65" s="309"/>
      <c r="J65" s="309"/>
      <c r="K65" s="309"/>
      <c r="L65" s="309"/>
      <c r="M65" s="309"/>
      <c r="N65" s="309"/>
      <c r="O65" s="309"/>
      <c r="P65" s="309"/>
      <c r="Q65" s="309"/>
      <c r="R65" s="309"/>
      <c r="S65" s="309"/>
      <c r="T65" s="309"/>
      <c r="U65" s="309"/>
      <c r="V65" s="309"/>
      <c r="W65" s="309"/>
      <c r="X65" s="309"/>
      <c r="Y65" s="309"/>
      <c r="Z65" s="309"/>
      <c r="AA65" s="309"/>
      <c r="AB65" s="309"/>
      <c r="AC65" s="309"/>
      <c r="AD65" s="309"/>
      <c r="AE65" s="309"/>
      <c r="AF65" s="309"/>
      <c r="AG65" s="309"/>
      <c r="AH65" s="309"/>
      <c r="AI65" s="309"/>
      <c r="AJ65" s="309"/>
      <c r="AK65" s="309"/>
      <c r="AL65" s="309"/>
      <c r="AM65" s="309"/>
      <c r="AN65" s="309"/>
      <c r="AO65" s="309"/>
      <c r="AP65" s="309"/>
      <c r="AQ65" s="309"/>
      <c r="AR65" s="309"/>
      <c r="AS65" s="309"/>
      <c r="AT65" s="309"/>
      <c r="AU65" s="309"/>
      <c r="AV65" s="309"/>
      <c r="AW65" s="309"/>
      <c r="AX65" s="309"/>
      <c r="AY65" s="309"/>
      <c r="AZ65" s="309"/>
      <c r="BA65" s="309"/>
      <c r="BB65" s="309"/>
      <c r="BC65" s="309"/>
      <c r="BD65" s="309"/>
      <c r="BE65" s="309"/>
      <c r="BF65" s="309"/>
      <c r="BG65" s="309"/>
      <c r="BH65" s="309"/>
      <c r="BI65" s="309"/>
      <c r="BJ65" s="309"/>
      <c r="BK65" s="309"/>
      <c r="BL65" s="309"/>
      <c r="BM65" s="309"/>
      <c r="BN65" s="309"/>
      <c r="BO65" s="309"/>
      <c r="BP65" s="309"/>
      <c r="BQ65" s="309"/>
      <c r="BR65" s="309"/>
      <c r="BS65" s="309"/>
      <c r="BT65" s="309"/>
      <c r="BU65" s="309"/>
      <c r="BV65" s="309"/>
      <c r="BW65" s="309"/>
      <c r="BX65" s="309"/>
      <c r="BY65" s="309"/>
      <c r="BZ65" s="309"/>
      <c r="CA65" s="309"/>
      <c r="CB65" s="309"/>
      <c r="CC65" s="309"/>
      <c r="CD65" s="309"/>
      <c r="CE65" s="309"/>
      <c r="CF65" s="309"/>
      <c r="CG65" s="309"/>
      <c r="CH65" s="309"/>
      <c r="CI65" s="309"/>
      <c r="CJ65" s="309"/>
      <c r="CK65" s="309"/>
      <c r="CL65" s="309"/>
      <c r="CM65" s="309"/>
      <c r="CN65" s="309"/>
      <c r="CO65" s="309"/>
      <c r="CP65" s="309"/>
      <c r="CQ65" s="309"/>
      <c r="CR65" s="309"/>
      <c r="CS65" s="309"/>
      <c r="CT65" s="309"/>
      <c r="CU65" s="309"/>
      <c r="CV65" s="309"/>
      <c r="CW65" s="309"/>
      <c r="CX65" s="309"/>
      <c r="CY65" s="309"/>
      <c r="CZ65" s="309"/>
      <c r="DA65" s="309"/>
      <c r="DB65" s="309"/>
      <c r="DC65" s="309"/>
      <c r="DD65" s="309"/>
      <c r="DE65" s="309"/>
      <c r="DF65" s="309"/>
      <c r="DG65" s="309"/>
      <c r="DH65" s="309"/>
      <c r="DI65" s="309"/>
      <c r="DJ65" s="309"/>
      <c r="DK65" s="309"/>
      <c r="DL65" s="309"/>
      <c r="DM65" s="309"/>
      <c r="DN65" s="309"/>
      <c r="DO65" s="309"/>
      <c r="DP65" s="309"/>
      <c r="DQ65" s="309"/>
      <c r="DR65" s="309"/>
      <c r="DS65" s="309"/>
      <c r="DT65" s="309"/>
      <c r="DU65" s="309"/>
      <c r="DV65" s="309"/>
      <c r="DW65" s="309"/>
      <c r="DX65" s="309"/>
      <c r="DY65" s="309"/>
      <c r="DZ65" s="309"/>
      <c r="EA65" s="309"/>
      <c r="EB65" s="309"/>
      <c r="EC65" s="309"/>
      <c r="ED65" s="309"/>
      <c r="EE65" s="309"/>
      <c r="EF65" s="309"/>
      <c r="EG65" s="309"/>
      <c r="EH65" s="309"/>
      <c r="EI65" s="309"/>
      <c r="EJ65" s="309"/>
      <c r="EK65" s="309"/>
      <c r="EL65" s="309"/>
      <c r="EM65" s="309"/>
      <c r="EN65" s="309"/>
      <c r="EO65" s="309"/>
      <c r="EP65" s="309"/>
      <c r="EQ65" s="309"/>
      <c r="ER65" s="309"/>
      <c r="ES65" s="309"/>
      <c r="ET65" s="309"/>
      <c r="EU65" s="309"/>
      <c r="EV65" s="309"/>
      <c r="EW65" s="309"/>
      <c r="EX65" s="309"/>
      <c r="EY65" s="309"/>
      <c r="EZ65" s="309"/>
      <c r="FA65" s="309"/>
      <c r="FB65" s="309"/>
      <c r="FC65" s="309"/>
      <c r="FD65" s="309"/>
      <c r="FE65" s="309"/>
      <c r="FF65" s="309"/>
      <c r="FG65" s="309"/>
      <c r="FH65" s="309"/>
      <c r="FI65" s="309"/>
      <c r="FJ65" s="309"/>
      <c r="FK65" s="309"/>
      <c r="FL65" s="309"/>
      <c r="FM65" s="309"/>
      <c r="FN65" s="309"/>
      <c r="FO65" s="309"/>
      <c r="FP65" s="309"/>
      <c r="FQ65" s="309"/>
      <c r="FR65" s="309"/>
      <c r="FS65" s="309"/>
      <c r="FT65" s="309"/>
      <c r="FU65" s="309"/>
      <c r="FV65" s="309"/>
      <c r="FW65" s="309"/>
      <c r="FX65" s="309"/>
      <c r="FY65" s="309"/>
      <c r="FZ65" s="309"/>
      <c r="GA65" s="309"/>
      <c r="GB65" s="309"/>
      <c r="GC65" s="309"/>
      <c r="GD65" s="309"/>
      <c r="GE65" s="309"/>
      <c r="GF65" s="309"/>
      <c r="GG65" s="309"/>
      <c r="GH65" s="309"/>
      <c r="GI65" s="309"/>
      <c r="GJ65" s="309"/>
      <c r="GK65" s="309"/>
      <c r="GL65" s="309"/>
      <c r="GM65" s="309"/>
      <c r="GN65" s="309"/>
      <c r="GO65" s="309"/>
      <c r="GP65" s="309"/>
      <c r="GQ65" s="309"/>
      <c r="GR65" s="309"/>
      <c r="GS65" s="309"/>
      <c r="GT65" s="309"/>
      <c r="GU65" s="309"/>
      <c r="GV65" s="309"/>
      <c r="GW65" s="309"/>
      <c r="GX65" s="309"/>
      <c r="GY65" s="309"/>
      <c r="GZ65" s="309"/>
      <c r="HA65" s="309"/>
      <c r="HB65" s="309"/>
      <c r="HC65" s="309"/>
      <c r="HD65" s="309"/>
      <c r="HE65" s="309"/>
      <c r="HF65" s="309"/>
      <c r="HG65" s="309"/>
      <c r="HH65" s="309"/>
      <c r="HI65" s="309"/>
      <c r="HJ65" s="309"/>
      <c r="HK65" s="309"/>
      <c r="HL65" s="309"/>
      <c r="HM65" s="309"/>
      <c r="HN65" s="309"/>
      <c r="HO65" s="309"/>
      <c r="HP65" s="309"/>
      <c r="HQ65" s="309"/>
      <c r="HR65" s="309"/>
      <c r="HS65" s="309"/>
      <c r="HT65" s="309"/>
      <c r="HU65" s="309"/>
      <c r="HV65" s="309"/>
      <c r="HW65" s="309"/>
      <c r="HX65" s="309"/>
      <c r="HY65" s="309"/>
    </row>
    <row r="66" spans="1:236" s="294" customFormat="1" ht="12">
      <c r="A66" s="298">
        <f>A64+1</f>
        <v>23</v>
      </c>
      <c r="B66" s="299" t="s">
        <v>281</v>
      </c>
      <c r="C66" s="300"/>
      <c r="D66" s="306"/>
      <c r="E66" s="307"/>
      <c r="F66" s="308"/>
      <c r="G66" s="309"/>
      <c r="H66" s="309"/>
      <c r="I66" s="309"/>
      <c r="J66" s="309"/>
      <c r="K66" s="309"/>
      <c r="L66" s="309"/>
      <c r="M66" s="309"/>
      <c r="N66" s="309"/>
      <c r="O66" s="309"/>
      <c r="P66" s="309"/>
      <c r="Q66" s="309"/>
      <c r="R66" s="309"/>
      <c r="S66" s="309"/>
      <c r="T66" s="309"/>
      <c r="U66" s="309"/>
      <c r="V66" s="309"/>
      <c r="W66" s="309"/>
      <c r="X66" s="309"/>
      <c r="Y66" s="309"/>
      <c r="Z66" s="309"/>
      <c r="AA66" s="309"/>
      <c r="AB66" s="309"/>
      <c r="AC66" s="309"/>
      <c r="AD66" s="309"/>
      <c r="AE66" s="309"/>
      <c r="AF66" s="309"/>
      <c r="AG66" s="309"/>
      <c r="AH66" s="309"/>
      <c r="AI66" s="309"/>
      <c r="AJ66" s="309"/>
      <c r="AK66" s="309"/>
      <c r="AL66" s="309"/>
      <c r="AM66" s="309"/>
      <c r="AN66" s="309"/>
      <c r="AO66" s="309"/>
      <c r="AP66" s="309"/>
      <c r="AQ66" s="309"/>
      <c r="AR66" s="309"/>
      <c r="AS66" s="309"/>
      <c r="AT66" s="309"/>
      <c r="AU66" s="309"/>
      <c r="AV66" s="309"/>
      <c r="AW66" s="309"/>
      <c r="AX66" s="309"/>
      <c r="AY66" s="309"/>
      <c r="AZ66" s="309"/>
      <c r="BA66" s="309"/>
      <c r="BB66" s="309"/>
      <c r="BC66" s="309"/>
      <c r="BD66" s="309"/>
      <c r="BE66" s="309"/>
      <c r="BF66" s="309"/>
      <c r="BG66" s="309"/>
      <c r="BH66" s="309"/>
      <c r="BI66" s="309"/>
      <c r="BJ66" s="309"/>
      <c r="BK66" s="309"/>
      <c r="BL66" s="309"/>
      <c r="BM66" s="309"/>
      <c r="BN66" s="309"/>
      <c r="BO66" s="309"/>
      <c r="BP66" s="309"/>
      <c r="BQ66" s="309"/>
      <c r="BR66" s="309"/>
      <c r="BS66" s="309"/>
      <c r="BT66" s="309"/>
      <c r="BU66" s="309"/>
      <c r="BV66" s="309"/>
      <c r="BW66" s="309"/>
      <c r="BX66" s="309"/>
      <c r="BY66" s="309"/>
      <c r="BZ66" s="309"/>
      <c r="CA66" s="309"/>
      <c r="CB66" s="309"/>
      <c r="CC66" s="309"/>
      <c r="CD66" s="309"/>
      <c r="CE66" s="309"/>
      <c r="CF66" s="309"/>
      <c r="CG66" s="309"/>
      <c r="CH66" s="309"/>
      <c r="CI66" s="309"/>
      <c r="CJ66" s="309"/>
      <c r="CK66" s="309"/>
      <c r="CL66" s="309"/>
      <c r="CM66" s="309"/>
      <c r="CN66" s="309"/>
      <c r="CO66" s="309"/>
      <c r="CP66" s="309"/>
      <c r="CQ66" s="309"/>
      <c r="CR66" s="309"/>
      <c r="CS66" s="309"/>
      <c r="CT66" s="309"/>
      <c r="CU66" s="309"/>
      <c r="CV66" s="309"/>
      <c r="CW66" s="309"/>
      <c r="CX66" s="309"/>
      <c r="CY66" s="309"/>
      <c r="CZ66" s="309"/>
      <c r="DA66" s="309"/>
      <c r="DB66" s="309"/>
      <c r="DC66" s="309"/>
      <c r="DD66" s="309"/>
      <c r="DE66" s="309"/>
      <c r="DF66" s="309"/>
      <c r="DG66" s="309"/>
      <c r="DH66" s="309"/>
      <c r="DI66" s="309"/>
      <c r="DJ66" s="309"/>
      <c r="DK66" s="309"/>
      <c r="DL66" s="309"/>
      <c r="DM66" s="309"/>
      <c r="DN66" s="309"/>
      <c r="DO66" s="309"/>
      <c r="DP66" s="309"/>
      <c r="DQ66" s="309"/>
      <c r="DR66" s="309"/>
      <c r="DS66" s="309"/>
      <c r="DT66" s="309"/>
      <c r="DU66" s="309"/>
      <c r="DV66" s="309"/>
      <c r="DW66" s="309"/>
      <c r="DX66" s="309"/>
      <c r="DY66" s="309"/>
      <c r="DZ66" s="309"/>
      <c r="EA66" s="309"/>
      <c r="EB66" s="309"/>
      <c r="EC66" s="309"/>
      <c r="ED66" s="309"/>
      <c r="EE66" s="309"/>
      <c r="EF66" s="309"/>
      <c r="EG66" s="309"/>
      <c r="EH66" s="309"/>
      <c r="EI66" s="309"/>
      <c r="EJ66" s="309"/>
      <c r="EK66" s="309"/>
      <c r="EL66" s="309"/>
      <c r="EM66" s="309"/>
      <c r="EN66" s="309"/>
      <c r="EO66" s="309"/>
      <c r="EP66" s="309"/>
      <c r="EQ66" s="309"/>
      <c r="ER66" s="309"/>
      <c r="ES66" s="309"/>
      <c r="ET66" s="309"/>
      <c r="EU66" s="309"/>
      <c r="EV66" s="309"/>
      <c r="EW66" s="309"/>
      <c r="EX66" s="309"/>
      <c r="EY66" s="309"/>
      <c r="EZ66" s="309"/>
      <c r="FA66" s="309"/>
      <c r="FB66" s="309"/>
      <c r="FC66" s="309"/>
      <c r="FD66" s="309"/>
      <c r="FE66" s="309"/>
      <c r="FF66" s="309"/>
      <c r="FG66" s="309"/>
      <c r="FH66" s="309"/>
      <c r="FI66" s="309"/>
      <c r="FJ66" s="309"/>
      <c r="FK66" s="309"/>
      <c r="FL66" s="309"/>
      <c r="FM66" s="309"/>
      <c r="FN66" s="309"/>
      <c r="FO66" s="309"/>
      <c r="FP66" s="309"/>
      <c r="FQ66" s="309"/>
      <c r="FR66" s="309"/>
      <c r="FS66" s="309"/>
      <c r="FT66" s="309"/>
      <c r="FU66" s="309"/>
      <c r="FV66" s="309"/>
      <c r="FW66" s="309"/>
      <c r="FX66" s="309"/>
      <c r="FY66" s="309"/>
      <c r="FZ66" s="309"/>
      <c r="GA66" s="309"/>
      <c r="GB66" s="309"/>
      <c r="GC66" s="309"/>
      <c r="GD66" s="309"/>
      <c r="GE66" s="309"/>
      <c r="GF66" s="309"/>
      <c r="GG66" s="309"/>
      <c r="GH66" s="309"/>
      <c r="GI66" s="309"/>
      <c r="GJ66" s="309"/>
      <c r="GK66" s="309"/>
      <c r="GL66" s="309"/>
      <c r="GM66" s="309"/>
      <c r="GN66" s="309"/>
      <c r="GO66" s="309"/>
      <c r="GP66" s="309"/>
      <c r="GQ66" s="309"/>
      <c r="GR66" s="309"/>
      <c r="GS66" s="309"/>
      <c r="GT66" s="309"/>
      <c r="GU66" s="309"/>
      <c r="GV66" s="309"/>
      <c r="GW66" s="309"/>
      <c r="GX66" s="309"/>
      <c r="GY66" s="309"/>
      <c r="GZ66" s="309"/>
      <c r="HA66" s="309"/>
      <c r="HB66" s="309"/>
      <c r="HC66" s="309"/>
      <c r="HD66" s="309"/>
      <c r="HE66" s="309"/>
      <c r="HF66" s="309"/>
      <c r="HG66" s="309"/>
      <c r="HH66" s="309"/>
      <c r="HI66" s="309"/>
      <c r="HJ66" s="309"/>
      <c r="HK66" s="309"/>
      <c r="HL66" s="309"/>
      <c r="HM66" s="309"/>
      <c r="HN66" s="309"/>
      <c r="HO66" s="309"/>
      <c r="HP66" s="309"/>
      <c r="HQ66" s="309"/>
      <c r="HR66" s="309"/>
      <c r="HS66" s="309"/>
      <c r="HT66" s="309"/>
      <c r="HU66" s="309"/>
      <c r="HV66" s="309"/>
      <c r="HW66" s="309"/>
      <c r="HX66" s="309"/>
      <c r="HY66" s="309"/>
    </row>
    <row r="67" spans="1:236" s="294" customFormat="1" ht="12">
      <c r="A67" s="298"/>
      <c r="B67" s="299" t="s">
        <v>282</v>
      </c>
      <c r="C67" s="300" t="s">
        <v>209</v>
      </c>
      <c r="D67" s="306">
        <v>13</v>
      </c>
      <c r="E67" s="307"/>
      <c r="F67" s="308">
        <f t="shared" ref="F67:F84" si="1">E67*D67</f>
        <v>0</v>
      </c>
      <c r="G67" s="309"/>
      <c r="H67" s="309"/>
      <c r="I67" s="309"/>
      <c r="J67" s="309"/>
      <c r="K67" s="309"/>
      <c r="L67" s="309"/>
      <c r="M67" s="309"/>
      <c r="N67" s="309"/>
      <c r="O67" s="309"/>
      <c r="P67" s="309"/>
      <c r="Q67" s="309"/>
      <c r="R67" s="309"/>
      <c r="S67" s="309"/>
      <c r="T67" s="309"/>
      <c r="U67" s="309"/>
      <c r="V67" s="309"/>
      <c r="W67" s="309"/>
      <c r="X67" s="309"/>
      <c r="Y67" s="309"/>
      <c r="Z67" s="309"/>
      <c r="AA67" s="309"/>
      <c r="AB67" s="309"/>
      <c r="AC67" s="309"/>
      <c r="AD67" s="309"/>
      <c r="AE67" s="309"/>
      <c r="AF67" s="309"/>
      <c r="AG67" s="309"/>
      <c r="AH67" s="309"/>
      <c r="AI67" s="309"/>
      <c r="AJ67" s="309"/>
      <c r="AK67" s="309"/>
      <c r="AL67" s="309"/>
      <c r="AM67" s="309"/>
      <c r="AN67" s="309"/>
      <c r="AO67" s="309"/>
      <c r="AP67" s="309"/>
      <c r="AQ67" s="309"/>
      <c r="AR67" s="309"/>
      <c r="AS67" s="309"/>
      <c r="AT67" s="309"/>
      <c r="AU67" s="309"/>
      <c r="AV67" s="309"/>
      <c r="AW67" s="309"/>
      <c r="AX67" s="309"/>
      <c r="AY67" s="309"/>
      <c r="AZ67" s="309"/>
      <c r="BA67" s="309"/>
      <c r="BB67" s="309"/>
      <c r="BC67" s="309"/>
      <c r="BD67" s="309"/>
      <c r="BE67" s="309"/>
      <c r="BF67" s="309"/>
      <c r="BG67" s="309"/>
      <c r="BH67" s="309"/>
      <c r="BI67" s="309"/>
      <c r="BJ67" s="309"/>
      <c r="BK67" s="309"/>
      <c r="BL67" s="309"/>
      <c r="BM67" s="309"/>
      <c r="BN67" s="309"/>
      <c r="BO67" s="309"/>
      <c r="BP67" s="309"/>
      <c r="BQ67" s="309"/>
      <c r="BR67" s="309"/>
      <c r="BS67" s="309"/>
      <c r="BT67" s="309"/>
      <c r="BU67" s="309"/>
      <c r="BV67" s="309"/>
      <c r="BW67" s="309"/>
      <c r="BX67" s="309"/>
      <c r="BY67" s="309"/>
      <c r="BZ67" s="309"/>
      <c r="CA67" s="309"/>
      <c r="CB67" s="309"/>
      <c r="CC67" s="309"/>
      <c r="CD67" s="309"/>
      <c r="CE67" s="309"/>
      <c r="CF67" s="309"/>
      <c r="CG67" s="309"/>
      <c r="CH67" s="309"/>
      <c r="CI67" s="309"/>
      <c r="CJ67" s="309"/>
      <c r="CK67" s="309"/>
      <c r="CL67" s="309"/>
      <c r="CM67" s="309"/>
      <c r="CN67" s="309"/>
      <c r="CO67" s="309"/>
      <c r="CP67" s="309"/>
      <c r="CQ67" s="309"/>
      <c r="CR67" s="309"/>
      <c r="CS67" s="309"/>
      <c r="CT67" s="309"/>
      <c r="CU67" s="309"/>
      <c r="CV67" s="309"/>
      <c r="CW67" s="309"/>
      <c r="CX67" s="309"/>
      <c r="CY67" s="309"/>
      <c r="CZ67" s="309"/>
      <c r="DA67" s="309"/>
      <c r="DB67" s="309"/>
      <c r="DC67" s="309"/>
      <c r="DD67" s="309"/>
      <c r="DE67" s="309"/>
      <c r="DF67" s="309"/>
      <c r="DG67" s="309"/>
      <c r="DH67" s="309"/>
      <c r="DI67" s="309"/>
      <c r="DJ67" s="309"/>
      <c r="DK67" s="309"/>
      <c r="DL67" s="309"/>
      <c r="DM67" s="309"/>
      <c r="DN67" s="309"/>
      <c r="DO67" s="309"/>
      <c r="DP67" s="309"/>
      <c r="DQ67" s="309"/>
      <c r="DR67" s="309"/>
      <c r="DS67" s="309"/>
      <c r="DT67" s="309"/>
      <c r="DU67" s="309"/>
      <c r="DV67" s="309"/>
      <c r="DW67" s="309"/>
      <c r="DX67" s="309"/>
      <c r="DY67" s="309"/>
      <c r="DZ67" s="309"/>
      <c r="EA67" s="309"/>
      <c r="EB67" s="309"/>
      <c r="EC67" s="309"/>
      <c r="ED67" s="309"/>
      <c r="EE67" s="309"/>
      <c r="EF67" s="309"/>
      <c r="EG67" s="309"/>
      <c r="EH67" s="309"/>
      <c r="EI67" s="309"/>
      <c r="EJ67" s="309"/>
      <c r="EK67" s="309"/>
      <c r="EL67" s="309"/>
      <c r="EM67" s="309"/>
      <c r="EN67" s="309"/>
      <c r="EO67" s="309"/>
      <c r="EP67" s="309"/>
      <c r="EQ67" s="309"/>
      <c r="ER67" s="309"/>
      <c r="ES67" s="309"/>
      <c r="ET67" s="309"/>
      <c r="EU67" s="309"/>
      <c r="EV67" s="309"/>
      <c r="EW67" s="309"/>
      <c r="EX67" s="309"/>
      <c r="EY67" s="309"/>
      <c r="EZ67" s="309"/>
      <c r="FA67" s="309"/>
      <c r="FB67" s="309"/>
      <c r="FC67" s="309"/>
      <c r="FD67" s="309"/>
      <c r="FE67" s="309"/>
      <c r="FF67" s="309"/>
      <c r="FG67" s="309"/>
      <c r="FH67" s="309"/>
      <c r="FI67" s="309"/>
      <c r="FJ67" s="309"/>
      <c r="FK67" s="309"/>
      <c r="FL67" s="309"/>
      <c r="FM67" s="309"/>
      <c r="FN67" s="309"/>
      <c r="FO67" s="309"/>
      <c r="FP67" s="309"/>
      <c r="FQ67" s="309"/>
      <c r="FR67" s="309"/>
      <c r="FS67" s="309"/>
      <c r="FT67" s="309"/>
      <c r="FU67" s="309"/>
      <c r="FV67" s="309"/>
      <c r="FW67" s="309"/>
      <c r="FX67" s="309"/>
      <c r="FY67" s="309"/>
      <c r="FZ67" s="309"/>
      <c r="GA67" s="309"/>
      <c r="GB67" s="309"/>
      <c r="GC67" s="309"/>
      <c r="GD67" s="309"/>
      <c r="GE67" s="309"/>
      <c r="GF67" s="309"/>
      <c r="GG67" s="309"/>
      <c r="GH67" s="309"/>
      <c r="GI67" s="309"/>
      <c r="GJ67" s="309"/>
      <c r="GK67" s="309"/>
      <c r="GL67" s="309"/>
      <c r="GM67" s="309"/>
      <c r="GN67" s="309"/>
      <c r="GO67" s="309"/>
      <c r="GP67" s="309"/>
      <c r="GQ67" s="309"/>
      <c r="GR67" s="309"/>
      <c r="GS67" s="309"/>
      <c r="GT67" s="309"/>
      <c r="GU67" s="309"/>
      <c r="GV67" s="309"/>
      <c r="GW67" s="309"/>
      <c r="GX67" s="309"/>
      <c r="GY67" s="309"/>
      <c r="GZ67" s="309"/>
      <c r="HA67" s="309"/>
      <c r="HB67" s="309"/>
      <c r="HC67" s="309"/>
      <c r="HD67" s="309"/>
      <c r="HE67" s="309"/>
      <c r="HF67" s="309"/>
      <c r="HG67" s="309"/>
      <c r="HH67" s="309"/>
      <c r="HI67" s="309"/>
      <c r="HJ67" s="309"/>
      <c r="HK67" s="309"/>
      <c r="HL67" s="309"/>
      <c r="HM67" s="309"/>
      <c r="HN67" s="309"/>
      <c r="HO67" s="309"/>
      <c r="HP67" s="309"/>
      <c r="HQ67" s="309"/>
      <c r="HR67" s="309"/>
      <c r="HS67" s="309"/>
      <c r="HT67" s="309"/>
      <c r="HU67" s="309"/>
      <c r="HV67" s="309"/>
      <c r="HW67" s="309"/>
      <c r="HX67" s="309"/>
      <c r="HY67" s="309"/>
    </row>
    <row r="68" spans="1:236" s="294" customFormat="1" ht="12">
      <c r="A68" s="298">
        <f>A66+1</f>
        <v>24</v>
      </c>
      <c r="B68" s="299" t="s">
        <v>283</v>
      </c>
      <c r="C68" s="300"/>
      <c r="D68" s="306"/>
      <c r="E68" s="307"/>
      <c r="F68" s="308"/>
      <c r="G68" s="309"/>
      <c r="H68" s="309"/>
      <c r="I68" s="309"/>
      <c r="J68" s="309"/>
      <c r="K68" s="309"/>
      <c r="L68" s="309"/>
      <c r="M68" s="309"/>
      <c r="N68" s="309"/>
      <c r="O68" s="309"/>
      <c r="P68" s="309"/>
      <c r="Q68" s="309"/>
      <c r="R68" s="309"/>
      <c r="S68" s="309"/>
      <c r="T68" s="309"/>
      <c r="U68" s="309"/>
      <c r="V68" s="309"/>
      <c r="W68" s="309"/>
      <c r="X68" s="309"/>
      <c r="Y68" s="309"/>
      <c r="Z68" s="309"/>
      <c r="AA68" s="309"/>
      <c r="AB68" s="309"/>
      <c r="AC68" s="309"/>
      <c r="AD68" s="309"/>
      <c r="AE68" s="309"/>
      <c r="AF68" s="309"/>
      <c r="AG68" s="309"/>
      <c r="AH68" s="309"/>
      <c r="AI68" s="309"/>
      <c r="AJ68" s="309"/>
      <c r="AK68" s="309"/>
      <c r="AL68" s="309"/>
      <c r="AM68" s="309"/>
      <c r="AN68" s="309"/>
      <c r="AO68" s="309"/>
      <c r="AP68" s="309"/>
      <c r="AQ68" s="309"/>
      <c r="AR68" s="309"/>
      <c r="AS68" s="309"/>
      <c r="AT68" s="309"/>
      <c r="AU68" s="309"/>
      <c r="AV68" s="309"/>
      <c r="AW68" s="309"/>
      <c r="AX68" s="309"/>
      <c r="AY68" s="309"/>
      <c r="AZ68" s="309"/>
      <c r="BA68" s="309"/>
      <c r="BB68" s="309"/>
      <c r="BC68" s="309"/>
      <c r="BD68" s="309"/>
      <c r="BE68" s="309"/>
      <c r="BF68" s="309"/>
      <c r="BG68" s="309"/>
      <c r="BH68" s="309"/>
      <c r="BI68" s="309"/>
      <c r="BJ68" s="309"/>
      <c r="BK68" s="309"/>
      <c r="BL68" s="309"/>
      <c r="BM68" s="309"/>
      <c r="BN68" s="309"/>
      <c r="BO68" s="309"/>
      <c r="BP68" s="309"/>
      <c r="BQ68" s="309"/>
      <c r="BR68" s="309"/>
      <c r="BS68" s="309"/>
      <c r="BT68" s="309"/>
      <c r="BU68" s="309"/>
      <c r="BV68" s="309"/>
      <c r="BW68" s="309"/>
      <c r="BX68" s="309"/>
      <c r="BY68" s="309"/>
      <c r="BZ68" s="309"/>
      <c r="CA68" s="309"/>
      <c r="CB68" s="309"/>
      <c r="CC68" s="309"/>
      <c r="CD68" s="309"/>
      <c r="CE68" s="309"/>
      <c r="CF68" s="309"/>
      <c r="CG68" s="309"/>
      <c r="CH68" s="309"/>
      <c r="CI68" s="309"/>
      <c r="CJ68" s="309"/>
      <c r="CK68" s="309"/>
      <c r="CL68" s="309"/>
      <c r="CM68" s="309"/>
      <c r="CN68" s="309"/>
      <c r="CO68" s="309"/>
      <c r="CP68" s="309"/>
      <c r="CQ68" s="309"/>
      <c r="CR68" s="309"/>
      <c r="CS68" s="309"/>
      <c r="CT68" s="309"/>
      <c r="CU68" s="309"/>
      <c r="CV68" s="309"/>
      <c r="CW68" s="309"/>
      <c r="CX68" s="309"/>
      <c r="CY68" s="309"/>
      <c r="CZ68" s="309"/>
      <c r="DA68" s="309"/>
      <c r="DB68" s="309"/>
      <c r="DC68" s="309"/>
      <c r="DD68" s="309"/>
      <c r="DE68" s="309"/>
      <c r="DF68" s="309"/>
      <c r="DG68" s="309"/>
      <c r="DH68" s="309"/>
      <c r="DI68" s="309"/>
      <c r="DJ68" s="309"/>
      <c r="DK68" s="309"/>
      <c r="DL68" s="309"/>
      <c r="DM68" s="309"/>
      <c r="DN68" s="309"/>
      <c r="DO68" s="309"/>
      <c r="DP68" s="309"/>
      <c r="DQ68" s="309"/>
      <c r="DR68" s="309"/>
      <c r="DS68" s="309"/>
      <c r="DT68" s="309"/>
      <c r="DU68" s="309"/>
      <c r="DV68" s="309"/>
      <c r="DW68" s="309"/>
      <c r="DX68" s="309"/>
      <c r="DY68" s="309"/>
      <c r="DZ68" s="309"/>
      <c r="EA68" s="309"/>
      <c r="EB68" s="309"/>
      <c r="EC68" s="309"/>
      <c r="ED68" s="309"/>
      <c r="EE68" s="309"/>
      <c r="EF68" s="309"/>
      <c r="EG68" s="309"/>
      <c r="EH68" s="309"/>
      <c r="EI68" s="309"/>
      <c r="EJ68" s="309"/>
      <c r="EK68" s="309"/>
      <c r="EL68" s="309"/>
      <c r="EM68" s="309"/>
      <c r="EN68" s="309"/>
      <c r="EO68" s="309"/>
      <c r="EP68" s="309"/>
      <c r="EQ68" s="309"/>
      <c r="ER68" s="309"/>
      <c r="ES68" s="309"/>
      <c r="ET68" s="309"/>
      <c r="EU68" s="309"/>
      <c r="EV68" s="309"/>
      <c r="EW68" s="309"/>
      <c r="EX68" s="309"/>
      <c r="EY68" s="309"/>
      <c r="EZ68" s="309"/>
      <c r="FA68" s="309"/>
      <c r="FB68" s="309"/>
      <c r="FC68" s="309"/>
      <c r="FD68" s="309"/>
      <c r="FE68" s="309"/>
      <c r="FF68" s="309"/>
      <c r="FG68" s="309"/>
      <c r="FH68" s="309"/>
      <c r="FI68" s="309"/>
      <c r="FJ68" s="309"/>
      <c r="FK68" s="309"/>
      <c r="FL68" s="309"/>
      <c r="FM68" s="309"/>
      <c r="FN68" s="309"/>
      <c r="FO68" s="309"/>
      <c r="FP68" s="309"/>
      <c r="FQ68" s="309"/>
      <c r="FR68" s="309"/>
      <c r="FS68" s="309"/>
      <c r="FT68" s="309"/>
      <c r="FU68" s="309"/>
      <c r="FV68" s="309"/>
      <c r="FW68" s="309"/>
      <c r="FX68" s="309"/>
      <c r="FY68" s="309"/>
      <c r="FZ68" s="309"/>
      <c r="GA68" s="309"/>
      <c r="GB68" s="309"/>
      <c r="GC68" s="309"/>
      <c r="GD68" s="309"/>
      <c r="GE68" s="309"/>
      <c r="GF68" s="309"/>
      <c r="GG68" s="309"/>
      <c r="GH68" s="309"/>
      <c r="GI68" s="309"/>
      <c r="GJ68" s="309"/>
      <c r="GK68" s="309"/>
      <c r="GL68" s="309"/>
      <c r="GM68" s="309"/>
      <c r="GN68" s="309"/>
      <c r="GO68" s="309"/>
      <c r="GP68" s="309"/>
      <c r="GQ68" s="309"/>
      <c r="GR68" s="309"/>
      <c r="GS68" s="309"/>
      <c r="GT68" s="309"/>
      <c r="GU68" s="309"/>
      <c r="GV68" s="309"/>
      <c r="GW68" s="309"/>
      <c r="GX68" s="309"/>
      <c r="GY68" s="309"/>
      <c r="GZ68" s="309"/>
      <c r="HA68" s="309"/>
      <c r="HB68" s="309"/>
      <c r="HC68" s="309"/>
      <c r="HD68" s="309"/>
      <c r="HE68" s="309"/>
      <c r="HF68" s="309"/>
      <c r="HG68" s="309"/>
      <c r="HH68" s="309"/>
      <c r="HI68" s="309"/>
      <c r="HJ68" s="309"/>
      <c r="HK68" s="309"/>
      <c r="HL68" s="309"/>
      <c r="HM68" s="309"/>
      <c r="HN68" s="309"/>
      <c r="HO68" s="309"/>
      <c r="HP68" s="309"/>
      <c r="HQ68" s="309"/>
      <c r="HR68" s="309"/>
      <c r="HS68" s="309"/>
      <c r="HT68" s="309"/>
      <c r="HU68" s="309"/>
      <c r="HV68" s="309"/>
      <c r="HW68" s="309"/>
      <c r="HX68" s="309"/>
      <c r="HY68" s="309"/>
    </row>
    <row r="69" spans="1:236" s="294" customFormat="1" ht="12">
      <c r="A69" s="298"/>
      <c r="B69" s="299" t="s">
        <v>284</v>
      </c>
      <c r="C69" s="300" t="s">
        <v>209</v>
      </c>
      <c r="D69" s="306">
        <v>56</v>
      </c>
      <c r="E69" s="307"/>
      <c r="F69" s="308">
        <f t="shared" si="1"/>
        <v>0</v>
      </c>
      <c r="G69" s="309"/>
      <c r="H69" s="309"/>
      <c r="I69" s="309"/>
      <c r="J69" s="309"/>
      <c r="K69" s="309"/>
      <c r="L69" s="309"/>
      <c r="M69" s="309"/>
      <c r="N69" s="309"/>
      <c r="O69" s="309"/>
      <c r="P69" s="309"/>
      <c r="Q69" s="309"/>
      <c r="R69" s="309"/>
      <c r="S69" s="309"/>
      <c r="T69" s="309"/>
      <c r="U69" s="309"/>
      <c r="V69" s="309"/>
      <c r="W69" s="309"/>
      <c r="X69" s="309"/>
      <c r="Y69" s="309"/>
      <c r="Z69" s="309"/>
      <c r="AA69" s="309"/>
      <c r="AB69" s="309"/>
      <c r="AC69" s="309"/>
      <c r="AD69" s="309"/>
      <c r="AE69" s="309"/>
      <c r="AF69" s="309"/>
      <c r="AG69" s="309"/>
      <c r="AH69" s="309"/>
      <c r="AI69" s="309"/>
      <c r="AJ69" s="309"/>
      <c r="AK69" s="309"/>
      <c r="AL69" s="309"/>
      <c r="AM69" s="309"/>
      <c r="AN69" s="309"/>
      <c r="AO69" s="309"/>
      <c r="AP69" s="309"/>
      <c r="AQ69" s="309"/>
      <c r="AR69" s="309"/>
      <c r="AS69" s="309"/>
      <c r="AT69" s="309"/>
      <c r="AU69" s="309"/>
      <c r="AV69" s="309"/>
      <c r="AW69" s="309"/>
      <c r="AX69" s="309"/>
      <c r="AY69" s="309"/>
      <c r="AZ69" s="309"/>
      <c r="BA69" s="309"/>
      <c r="BB69" s="309"/>
      <c r="BC69" s="309"/>
      <c r="BD69" s="309"/>
      <c r="BE69" s="309"/>
      <c r="BF69" s="309"/>
      <c r="BG69" s="309"/>
      <c r="BH69" s="309"/>
      <c r="BI69" s="309"/>
      <c r="BJ69" s="309"/>
      <c r="BK69" s="309"/>
      <c r="BL69" s="309"/>
      <c r="BM69" s="309"/>
      <c r="BN69" s="309"/>
      <c r="BO69" s="309"/>
      <c r="BP69" s="309"/>
      <c r="BQ69" s="309"/>
      <c r="BR69" s="309"/>
      <c r="BS69" s="309"/>
      <c r="BT69" s="309"/>
      <c r="BU69" s="309"/>
      <c r="BV69" s="309"/>
      <c r="BW69" s="309"/>
      <c r="BX69" s="309"/>
      <c r="BY69" s="309"/>
      <c r="BZ69" s="309"/>
      <c r="CA69" s="309"/>
      <c r="CB69" s="309"/>
      <c r="CC69" s="309"/>
      <c r="CD69" s="309"/>
      <c r="CE69" s="309"/>
      <c r="CF69" s="309"/>
      <c r="CG69" s="309"/>
      <c r="CH69" s="309"/>
      <c r="CI69" s="309"/>
      <c r="CJ69" s="309"/>
      <c r="CK69" s="309"/>
      <c r="CL69" s="309"/>
      <c r="CM69" s="309"/>
      <c r="CN69" s="309"/>
      <c r="CO69" s="309"/>
      <c r="CP69" s="309"/>
      <c r="CQ69" s="309"/>
      <c r="CR69" s="309"/>
      <c r="CS69" s="309"/>
      <c r="CT69" s="309"/>
      <c r="CU69" s="309"/>
      <c r="CV69" s="309"/>
      <c r="CW69" s="309"/>
      <c r="CX69" s="309"/>
      <c r="CY69" s="309"/>
      <c r="CZ69" s="309"/>
      <c r="DA69" s="309"/>
      <c r="DB69" s="309"/>
      <c r="DC69" s="309"/>
      <c r="DD69" s="309"/>
      <c r="DE69" s="309"/>
      <c r="DF69" s="309"/>
      <c r="DG69" s="309"/>
      <c r="DH69" s="309"/>
      <c r="DI69" s="309"/>
      <c r="DJ69" s="309"/>
      <c r="DK69" s="309"/>
      <c r="DL69" s="309"/>
      <c r="DM69" s="309"/>
      <c r="DN69" s="309"/>
      <c r="DO69" s="309"/>
      <c r="DP69" s="309"/>
      <c r="DQ69" s="309"/>
      <c r="DR69" s="309"/>
      <c r="DS69" s="309"/>
      <c r="DT69" s="309"/>
      <c r="DU69" s="309"/>
      <c r="DV69" s="309"/>
      <c r="DW69" s="309"/>
      <c r="DX69" s="309"/>
      <c r="DY69" s="309"/>
      <c r="DZ69" s="309"/>
      <c r="EA69" s="309"/>
      <c r="EB69" s="309"/>
      <c r="EC69" s="309"/>
      <c r="ED69" s="309"/>
      <c r="EE69" s="309"/>
      <c r="EF69" s="309"/>
      <c r="EG69" s="309"/>
      <c r="EH69" s="309"/>
      <c r="EI69" s="309"/>
      <c r="EJ69" s="309"/>
      <c r="EK69" s="309"/>
      <c r="EL69" s="309"/>
      <c r="EM69" s="309"/>
      <c r="EN69" s="309"/>
      <c r="EO69" s="309"/>
      <c r="EP69" s="309"/>
      <c r="EQ69" s="309"/>
      <c r="ER69" s="309"/>
      <c r="ES69" s="309"/>
      <c r="ET69" s="309"/>
      <c r="EU69" s="309"/>
      <c r="EV69" s="309"/>
      <c r="EW69" s="309"/>
      <c r="EX69" s="309"/>
      <c r="EY69" s="309"/>
      <c r="EZ69" s="309"/>
      <c r="FA69" s="309"/>
      <c r="FB69" s="309"/>
      <c r="FC69" s="309"/>
      <c r="FD69" s="309"/>
      <c r="FE69" s="309"/>
      <c r="FF69" s="309"/>
      <c r="FG69" s="309"/>
      <c r="FH69" s="309"/>
      <c r="FI69" s="309"/>
      <c r="FJ69" s="309"/>
      <c r="FK69" s="309"/>
      <c r="FL69" s="309"/>
      <c r="FM69" s="309"/>
      <c r="FN69" s="309"/>
      <c r="FO69" s="309"/>
      <c r="FP69" s="309"/>
      <c r="FQ69" s="309"/>
      <c r="FR69" s="309"/>
      <c r="FS69" s="309"/>
      <c r="FT69" s="309"/>
      <c r="FU69" s="309"/>
      <c r="FV69" s="309"/>
      <c r="FW69" s="309"/>
      <c r="FX69" s="309"/>
      <c r="FY69" s="309"/>
      <c r="FZ69" s="309"/>
      <c r="GA69" s="309"/>
      <c r="GB69" s="309"/>
      <c r="GC69" s="309"/>
      <c r="GD69" s="309"/>
      <c r="GE69" s="309"/>
      <c r="GF69" s="309"/>
      <c r="GG69" s="309"/>
      <c r="GH69" s="309"/>
      <c r="GI69" s="309"/>
      <c r="GJ69" s="309"/>
      <c r="GK69" s="309"/>
      <c r="GL69" s="309"/>
      <c r="GM69" s="309"/>
      <c r="GN69" s="309"/>
      <c r="GO69" s="309"/>
      <c r="GP69" s="309"/>
      <c r="GQ69" s="309"/>
      <c r="GR69" s="309"/>
      <c r="GS69" s="309"/>
      <c r="GT69" s="309"/>
      <c r="GU69" s="309"/>
      <c r="GV69" s="309"/>
      <c r="GW69" s="309"/>
      <c r="GX69" s="309"/>
      <c r="GY69" s="309"/>
      <c r="GZ69" s="309"/>
      <c r="HA69" s="309"/>
      <c r="HB69" s="309"/>
      <c r="HC69" s="309"/>
      <c r="HD69" s="309"/>
      <c r="HE69" s="309"/>
      <c r="HF69" s="309"/>
      <c r="HG69" s="309"/>
      <c r="HH69" s="309"/>
      <c r="HI69" s="309"/>
      <c r="HJ69" s="309"/>
      <c r="HK69" s="309"/>
      <c r="HL69" s="309"/>
      <c r="HM69" s="309"/>
      <c r="HN69" s="309"/>
      <c r="HO69" s="309"/>
      <c r="HP69" s="309"/>
      <c r="HQ69" s="309"/>
      <c r="HR69" s="309"/>
      <c r="HS69" s="309"/>
      <c r="HT69" s="309"/>
      <c r="HU69" s="309"/>
      <c r="HV69" s="309"/>
      <c r="HW69" s="309"/>
      <c r="HX69" s="309"/>
      <c r="HY69" s="309"/>
    </row>
    <row r="70" spans="1:236" s="294" customFormat="1" ht="12">
      <c r="A70" s="298">
        <f>A68+1</f>
        <v>25</v>
      </c>
      <c r="B70" s="299" t="s">
        <v>285</v>
      </c>
      <c r="C70" s="300"/>
      <c r="D70" s="306"/>
      <c r="E70" s="305"/>
      <c r="F70" s="308"/>
      <c r="G70" s="310"/>
      <c r="H70" s="310"/>
      <c r="I70" s="310"/>
      <c r="J70" s="310"/>
      <c r="K70" s="310"/>
      <c r="L70" s="310"/>
      <c r="M70" s="310"/>
      <c r="N70" s="310"/>
      <c r="O70" s="310"/>
      <c r="P70" s="310"/>
      <c r="Q70" s="310"/>
      <c r="R70" s="310"/>
      <c r="S70" s="310"/>
      <c r="T70" s="310"/>
      <c r="U70" s="310"/>
      <c r="V70" s="310"/>
      <c r="W70" s="310"/>
      <c r="X70" s="310"/>
      <c r="Y70" s="310"/>
      <c r="Z70" s="310"/>
      <c r="AA70" s="310"/>
      <c r="AB70" s="310"/>
      <c r="AC70" s="310"/>
      <c r="AD70" s="310"/>
      <c r="AE70" s="310"/>
      <c r="AF70" s="310"/>
      <c r="AG70" s="310"/>
      <c r="AH70" s="310"/>
      <c r="AI70" s="310"/>
      <c r="AJ70" s="310"/>
      <c r="AK70" s="310"/>
      <c r="AL70" s="310"/>
      <c r="AM70" s="310"/>
      <c r="AN70" s="310"/>
      <c r="AO70" s="310"/>
      <c r="AP70" s="310"/>
      <c r="AQ70" s="310"/>
      <c r="AR70" s="310"/>
      <c r="AS70" s="310"/>
      <c r="AT70" s="310"/>
      <c r="AU70" s="310"/>
      <c r="AV70" s="310"/>
      <c r="AW70" s="310"/>
      <c r="AX70" s="310"/>
      <c r="AY70" s="310"/>
      <c r="AZ70" s="310"/>
      <c r="BA70" s="310"/>
      <c r="BB70" s="310"/>
      <c r="BC70" s="310"/>
      <c r="BD70" s="310"/>
      <c r="BE70" s="310"/>
      <c r="BF70" s="310"/>
      <c r="BG70" s="310"/>
      <c r="BH70" s="310"/>
      <c r="BI70" s="310"/>
      <c r="BJ70" s="310"/>
      <c r="BK70" s="310"/>
      <c r="BL70" s="310"/>
      <c r="BM70" s="310"/>
      <c r="BN70" s="310"/>
      <c r="BO70" s="310"/>
      <c r="BP70" s="310"/>
      <c r="BQ70" s="310"/>
      <c r="BR70" s="310"/>
      <c r="BS70" s="310"/>
      <c r="BT70" s="310"/>
      <c r="BU70" s="310"/>
      <c r="BV70" s="310"/>
      <c r="BW70" s="310"/>
      <c r="BX70" s="310"/>
      <c r="BY70" s="310"/>
      <c r="BZ70" s="310"/>
      <c r="CA70" s="310"/>
      <c r="CB70" s="310"/>
      <c r="CC70" s="310"/>
      <c r="CD70" s="310"/>
      <c r="CE70" s="310"/>
      <c r="CF70" s="310"/>
      <c r="CG70" s="310"/>
      <c r="CH70" s="310"/>
      <c r="CI70" s="310"/>
      <c r="CJ70" s="310"/>
      <c r="CK70" s="310"/>
      <c r="CL70" s="310"/>
      <c r="CM70" s="310"/>
      <c r="CN70" s="310"/>
      <c r="CO70" s="310"/>
      <c r="CP70" s="310"/>
      <c r="CQ70" s="310"/>
      <c r="CR70" s="310"/>
      <c r="CS70" s="310"/>
      <c r="CT70" s="310"/>
      <c r="CU70" s="310"/>
      <c r="CV70" s="310"/>
      <c r="CW70" s="310"/>
      <c r="CX70" s="310"/>
      <c r="CY70" s="310"/>
      <c r="CZ70" s="310"/>
      <c r="DA70" s="310"/>
      <c r="DB70" s="310"/>
      <c r="DC70" s="310"/>
      <c r="DD70" s="310"/>
      <c r="DE70" s="310"/>
      <c r="DF70" s="310"/>
      <c r="DG70" s="310"/>
      <c r="DH70" s="310"/>
      <c r="DI70" s="310"/>
      <c r="DJ70" s="310"/>
      <c r="DK70" s="310"/>
      <c r="DL70" s="310"/>
      <c r="DM70" s="310"/>
      <c r="DN70" s="310"/>
      <c r="DO70" s="310"/>
      <c r="DP70" s="310"/>
      <c r="DQ70" s="310"/>
      <c r="DR70" s="310"/>
      <c r="DS70" s="310"/>
      <c r="DT70" s="310"/>
      <c r="DU70" s="310"/>
      <c r="DV70" s="310"/>
      <c r="DW70" s="310"/>
      <c r="DX70" s="310"/>
      <c r="DY70" s="310"/>
      <c r="DZ70" s="310"/>
      <c r="EA70" s="310"/>
      <c r="EB70" s="310"/>
      <c r="EC70" s="310"/>
      <c r="ED70" s="310"/>
      <c r="EE70" s="310"/>
      <c r="EF70" s="310"/>
      <c r="EG70" s="310"/>
      <c r="EH70" s="310"/>
      <c r="EI70" s="310"/>
      <c r="EJ70" s="310"/>
      <c r="EK70" s="310"/>
      <c r="EL70" s="310"/>
      <c r="EM70" s="310"/>
      <c r="EN70" s="310"/>
      <c r="EO70" s="310"/>
      <c r="EP70" s="310"/>
      <c r="EQ70" s="310"/>
      <c r="ER70" s="310"/>
      <c r="ES70" s="310"/>
      <c r="ET70" s="310"/>
      <c r="EU70" s="310"/>
      <c r="EV70" s="310"/>
      <c r="EW70" s="310"/>
      <c r="EX70" s="310"/>
      <c r="EY70" s="310"/>
      <c r="EZ70" s="310"/>
      <c r="FA70" s="310"/>
      <c r="FB70" s="310"/>
      <c r="FC70" s="310"/>
      <c r="FD70" s="310"/>
      <c r="FE70" s="310"/>
      <c r="FF70" s="310"/>
      <c r="FG70" s="310"/>
      <c r="FH70" s="310"/>
      <c r="FI70" s="310"/>
      <c r="FJ70" s="310"/>
      <c r="FK70" s="310"/>
      <c r="FL70" s="310"/>
      <c r="FM70" s="310"/>
      <c r="FN70" s="310"/>
      <c r="FO70" s="310"/>
      <c r="FP70" s="310"/>
      <c r="FQ70" s="310"/>
      <c r="FR70" s="310"/>
      <c r="FS70" s="310"/>
      <c r="FT70" s="310"/>
      <c r="FU70" s="310"/>
      <c r="FV70" s="310"/>
      <c r="FW70" s="310"/>
      <c r="FX70" s="310"/>
      <c r="FY70" s="310"/>
      <c r="FZ70" s="310"/>
      <c r="GA70" s="310"/>
      <c r="GB70" s="310"/>
      <c r="GC70" s="310"/>
      <c r="GD70" s="310"/>
      <c r="GE70" s="310"/>
      <c r="GF70" s="310"/>
      <c r="GG70" s="310"/>
      <c r="GH70" s="310"/>
      <c r="GI70" s="310"/>
      <c r="GJ70" s="310"/>
      <c r="GK70" s="310"/>
      <c r="GL70" s="310"/>
      <c r="GM70" s="310"/>
      <c r="GN70" s="310"/>
      <c r="GO70" s="310"/>
      <c r="GP70" s="310"/>
      <c r="GQ70" s="310"/>
      <c r="GR70" s="310"/>
      <c r="GS70" s="310"/>
      <c r="GT70" s="310"/>
      <c r="GU70" s="310"/>
      <c r="GV70" s="310"/>
      <c r="GW70" s="310"/>
      <c r="GX70" s="310"/>
      <c r="GY70" s="310"/>
      <c r="GZ70" s="310"/>
      <c r="HA70" s="310"/>
      <c r="HB70" s="310"/>
      <c r="HC70" s="310"/>
      <c r="HD70" s="310"/>
      <c r="HE70" s="310"/>
      <c r="HF70" s="310"/>
      <c r="HG70" s="310"/>
      <c r="HH70" s="310"/>
      <c r="HI70" s="310"/>
      <c r="HJ70" s="310"/>
      <c r="HK70" s="310"/>
      <c r="HL70" s="310"/>
      <c r="HM70" s="310"/>
      <c r="HN70" s="310"/>
      <c r="HO70" s="310"/>
      <c r="HP70" s="310"/>
      <c r="HQ70" s="310"/>
      <c r="HR70" s="310"/>
      <c r="HS70" s="310"/>
      <c r="HT70" s="310"/>
      <c r="HU70" s="310"/>
      <c r="HV70" s="310"/>
      <c r="HW70" s="310"/>
      <c r="HX70" s="310"/>
      <c r="HY70" s="310"/>
    </row>
    <row r="71" spans="1:236" s="294" customFormat="1" ht="12">
      <c r="A71" s="298"/>
      <c r="B71" s="299" t="s">
        <v>286</v>
      </c>
      <c r="C71" s="300" t="s">
        <v>209</v>
      </c>
      <c r="D71" s="306">
        <f>4*2.8</f>
        <v>11.2</v>
      </c>
      <c r="E71" s="307"/>
      <c r="F71" s="308">
        <f t="shared" si="1"/>
        <v>0</v>
      </c>
      <c r="G71" s="309"/>
      <c r="H71" s="309"/>
      <c r="I71" s="309"/>
      <c r="J71" s="309"/>
      <c r="K71" s="309"/>
      <c r="L71" s="309"/>
      <c r="M71" s="309"/>
      <c r="N71" s="309"/>
      <c r="O71" s="309"/>
      <c r="P71" s="309"/>
      <c r="Q71" s="309"/>
      <c r="R71" s="309"/>
      <c r="S71" s="309"/>
      <c r="T71" s="309"/>
      <c r="U71" s="309"/>
      <c r="V71" s="309"/>
      <c r="W71" s="309"/>
      <c r="X71" s="309"/>
      <c r="Y71" s="309"/>
      <c r="Z71" s="309"/>
      <c r="AA71" s="309"/>
      <c r="AB71" s="309"/>
      <c r="AC71" s="309"/>
      <c r="AD71" s="309"/>
      <c r="AE71" s="309"/>
      <c r="AF71" s="309"/>
      <c r="AG71" s="309"/>
      <c r="AH71" s="309"/>
      <c r="AI71" s="309"/>
      <c r="AJ71" s="309"/>
      <c r="AK71" s="309"/>
      <c r="AL71" s="309"/>
      <c r="AM71" s="309"/>
      <c r="AN71" s="309"/>
      <c r="AO71" s="309"/>
      <c r="AP71" s="309"/>
      <c r="AQ71" s="309"/>
      <c r="AR71" s="309"/>
      <c r="AS71" s="309"/>
      <c r="AT71" s="309"/>
      <c r="AU71" s="309"/>
      <c r="AV71" s="309"/>
      <c r="AW71" s="309"/>
      <c r="AX71" s="309"/>
      <c r="AY71" s="309"/>
      <c r="AZ71" s="309"/>
      <c r="BA71" s="309"/>
      <c r="BB71" s="309"/>
      <c r="BC71" s="309"/>
      <c r="BD71" s="309"/>
      <c r="BE71" s="309"/>
      <c r="BF71" s="309"/>
      <c r="BG71" s="309"/>
      <c r="BH71" s="309"/>
      <c r="BI71" s="309"/>
      <c r="BJ71" s="309"/>
      <c r="BK71" s="309"/>
      <c r="BL71" s="309"/>
      <c r="BM71" s="309"/>
      <c r="BN71" s="309"/>
      <c r="BO71" s="309"/>
      <c r="BP71" s="309"/>
      <c r="BQ71" s="309"/>
      <c r="BR71" s="309"/>
      <c r="BS71" s="309"/>
      <c r="BT71" s="309"/>
      <c r="BU71" s="309"/>
      <c r="BV71" s="309"/>
      <c r="BW71" s="309"/>
      <c r="BX71" s="309"/>
      <c r="BY71" s="309"/>
      <c r="BZ71" s="309"/>
      <c r="CA71" s="309"/>
      <c r="CB71" s="309"/>
      <c r="CC71" s="309"/>
      <c r="CD71" s="309"/>
      <c r="CE71" s="309"/>
      <c r="CF71" s="309"/>
      <c r="CG71" s="309"/>
      <c r="CH71" s="309"/>
      <c r="CI71" s="309"/>
      <c r="CJ71" s="309"/>
      <c r="CK71" s="309"/>
      <c r="CL71" s="309"/>
      <c r="CM71" s="309"/>
      <c r="CN71" s="309"/>
      <c r="CO71" s="309"/>
      <c r="CP71" s="309"/>
      <c r="CQ71" s="309"/>
      <c r="CR71" s="309"/>
      <c r="CS71" s="309"/>
      <c r="CT71" s="309"/>
      <c r="CU71" s="309"/>
      <c r="CV71" s="309"/>
      <c r="CW71" s="309"/>
      <c r="CX71" s="309"/>
      <c r="CY71" s="309"/>
      <c r="CZ71" s="309"/>
      <c r="DA71" s="309"/>
      <c r="DB71" s="309"/>
      <c r="DC71" s="309"/>
      <c r="DD71" s="309"/>
      <c r="DE71" s="309"/>
      <c r="DF71" s="309"/>
      <c r="DG71" s="309"/>
      <c r="DH71" s="309"/>
      <c r="DI71" s="309"/>
      <c r="DJ71" s="309"/>
      <c r="DK71" s="309"/>
      <c r="DL71" s="309"/>
      <c r="DM71" s="309"/>
      <c r="DN71" s="309"/>
      <c r="DO71" s="309"/>
      <c r="DP71" s="309"/>
      <c r="DQ71" s="309"/>
      <c r="DR71" s="309"/>
      <c r="DS71" s="309"/>
      <c r="DT71" s="309"/>
      <c r="DU71" s="309"/>
      <c r="DV71" s="309"/>
      <c r="DW71" s="309"/>
      <c r="DX71" s="309"/>
      <c r="DY71" s="309"/>
      <c r="DZ71" s="309"/>
      <c r="EA71" s="309"/>
      <c r="EB71" s="309"/>
      <c r="EC71" s="309"/>
      <c r="ED71" s="309"/>
      <c r="EE71" s="309"/>
      <c r="EF71" s="309"/>
      <c r="EG71" s="309"/>
      <c r="EH71" s="309"/>
      <c r="EI71" s="309"/>
      <c r="EJ71" s="309"/>
      <c r="EK71" s="309"/>
      <c r="EL71" s="309"/>
      <c r="EM71" s="309"/>
      <c r="EN71" s="309"/>
      <c r="EO71" s="309"/>
      <c r="EP71" s="309"/>
      <c r="EQ71" s="309"/>
      <c r="ER71" s="309"/>
      <c r="ES71" s="309"/>
      <c r="ET71" s="309"/>
      <c r="EU71" s="309"/>
      <c r="EV71" s="309"/>
      <c r="EW71" s="309"/>
      <c r="EX71" s="309"/>
      <c r="EY71" s="309"/>
      <c r="EZ71" s="309"/>
      <c r="FA71" s="309"/>
      <c r="FB71" s="309"/>
      <c r="FC71" s="309"/>
      <c r="FD71" s="309"/>
      <c r="FE71" s="309"/>
      <c r="FF71" s="309"/>
      <c r="FG71" s="309"/>
      <c r="FH71" s="309"/>
      <c r="FI71" s="309"/>
      <c r="FJ71" s="309"/>
      <c r="FK71" s="309"/>
      <c r="FL71" s="309"/>
      <c r="FM71" s="309"/>
      <c r="FN71" s="309"/>
      <c r="FO71" s="309"/>
      <c r="FP71" s="309"/>
      <c r="FQ71" s="309"/>
      <c r="FR71" s="309"/>
      <c r="FS71" s="309"/>
      <c r="FT71" s="309"/>
      <c r="FU71" s="309"/>
      <c r="FV71" s="309"/>
      <c r="FW71" s="309"/>
      <c r="FX71" s="309"/>
      <c r="FY71" s="309"/>
      <c r="FZ71" s="309"/>
      <c r="GA71" s="309"/>
      <c r="GB71" s="309"/>
      <c r="GC71" s="309"/>
      <c r="GD71" s="309"/>
      <c r="GE71" s="309"/>
      <c r="GF71" s="309"/>
      <c r="GG71" s="309"/>
      <c r="GH71" s="309"/>
      <c r="GI71" s="309"/>
      <c r="GJ71" s="309"/>
      <c r="GK71" s="309"/>
      <c r="GL71" s="309"/>
      <c r="GM71" s="309"/>
      <c r="GN71" s="309"/>
      <c r="GO71" s="309"/>
      <c r="GP71" s="309"/>
      <c r="GQ71" s="309"/>
      <c r="GR71" s="309"/>
      <c r="GS71" s="309"/>
      <c r="GT71" s="309"/>
      <c r="GU71" s="309"/>
      <c r="GV71" s="309"/>
      <c r="GW71" s="309"/>
      <c r="GX71" s="309"/>
      <c r="GY71" s="309"/>
      <c r="GZ71" s="309"/>
      <c r="HA71" s="309"/>
      <c r="HB71" s="309"/>
      <c r="HC71" s="309"/>
      <c r="HD71" s="309"/>
      <c r="HE71" s="309"/>
      <c r="HF71" s="309"/>
      <c r="HG71" s="309"/>
      <c r="HH71" s="309"/>
      <c r="HI71" s="309"/>
      <c r="HJ71" s="309"/>
      <c r="HK71" s="309"/>
      <c r="HL71" s="309"/>
      <c r="HM71" s="309"/>
      <c r="HN71" s="309"/>
      <c r="HO71" s="309"/>
      <c r="HP71" s="309"/>
      <c r="HQ71" s="309"/>
      <c r="HR71" s="309"/>
      <c r="HS71" s="309"/>
      <c r="HT71" s="309"/>
      <c r="HU71" s="309"/>
      <c r="HV71" s="309"/>
      <c r="HW71" s="309"/>
      <c r="HX71" s="309"/>
      <c r="HY71" s="309"/>
    </row>
    <row r="72" spans="1:236" s="294" customFormat="1" ht="12">
      <c r="A72" s="298">
        <f>A70+1</f>
        <v>26</v>
      </c>
      <c r="B72" s="311" t="s">
        <v>287</v>
      </c>
      <c r="C72" s="305"/>
      <c r="D72" s="306"/>
      <c r="E72" s="307"/>
      <c r="F72" s="308"/>
      <c r="G72" s="312"/>
      <c r="H72" s="312"/>
      <c r="I72" s="312"/>
      <c r="J72" s="312"/>
      <c r="K72" s="312"/>
      <c r="L72" s="312"/>
      <c r="M72" s="312"/>
      <c r="N72" s="312"/>
      <c r="O72" s="312"/>
      <c r="P72" s="312"/>
      <c r="Q72" s="312"/>
      <c r="R72" s="312"/>
      <c r="S72" s="312"/>
      <c r="T72" s="312"/>
      <c r="U72" s="312"/>
      <c r="V72" s="312"/>
      <c r="W72" s="312"/>
      <c r="X72" s="312"/>
      <c r="Y72" s="312"/>
      <c r="Z72" s="312"/>
      <c r="AA72" s="312"/>
      <c r="AB72" s="312"/>
      <c r="AC72" s="312"/>
      <c r="AD72" s="312"/>
      <c r="AE72" s="312"/>
      <c r="AF72" s="312"/>
      <c r="AG72" s="312"/>
      <c r="AH72" s="312"/>
      <c r="AI72" s="312"/>
      <c r="AJ72" s="312"/>
      <c r="AK72" s="312"/>
      <c r="AL72" s="312"/>
      <c r="AM72" s="312"/>
      <c r="AN72" s="312"/>
      <c r="AO72" s="312"/>
      <c r="AP72" s="312"/>
      <c r="AQ72" s="312"/>
      <c r="AR72" s="312"/>
      <c r="AS72" s="312"/>
      <c r="AT72" s="312"/>
      <c r="AU72" s="312"/>
      <c r="AV72" s="312"/>
      <c r="AW72" s="312"/>
      <c r="AX72" s="312"/>
      <c r="AY72" s="312"/>
      <c r="AZ72" s="312"/>
      <c r="BA72" s="312"/>
      <c r="BB72" s="312"/>
      <c r="BC72" s="312"/>
      <c r="BD72" s="312"/>
      <c r="BE72" s="312"/>
      <c r="BF72" s="312"/>
      <c r="BG72" s="312"/>
      <c r="BH72" s="312"/>
      <c r="BI72" s="312"/>
      <c r="BJ72" s="312"/>
      <c r="BK72" s="312"/>
      <c r="BL72" s="312"/>
      <c r="BM72" s="312"/>
      <c r="BN72" s="312"/>
      <c r="BO72" s="312"/>
      <c r="BP72" s="312"/>
      <c r="BQ72" s="312"/>
      <c r="BR72" s="312"/>
      <c r="BS72" s="312"/>
      <c r="BT72" s="312"/>
      <c r="BU72" s="312"/>
      <c r="BV72" s="312"/>
      <c r="BW72" s="312"/>
      <c r="BX72" s="312"/>
      <c r="BY72" s="312"/>
      <c r="BZ72" s="312"/>
      <c r="CA72" s="312"/>
      <c r="CB72" s="312"/>
      <c r="CC72" s="312"/>
      <c r="CD72" s="312"/>
      <c r="CE72" s="312"/>
      <c r="CF72" s="312"/>
      <c r="CG72" s="312"/>
      <c r="CH72" s="312"/>
      <c r="CI72" s="312"/>
      <c r="CJ72" s="312"/>
      <c r="CK72" s="312"/>
      <c r="CL72" s="312"/>
      <c r="CM72" s="312"/>
      <c r="CN72" s="312"/>
      <c r="CO72" s="312"/>
      <c r="CP72" s="312"/>
      <c r="CQ72" s="312"/>
      <c r="CR72" s="312"/>
      <c r="CS72" s="312"/>
      <c r="CT72" s="312"/>
      <c r="CU72" s="312"/>
      <c r="CV72" s="312"/>
      <c r="CW72" s="312"/>
      <c r="CX72" s="312"/>
      <c r="CY72" s="312"/>
      <c r="CZ72" s="312"/>
      <c r="DA72" s="312"/>
      <c r="DB72" s="312"/>
      <c r="DC72" s="312"/>
      <c r="DD72" s="312"/>
      <c r="DE72" s="312"/>
      <c r="DF72" s="312"/>
      <c r="DG72" s="312"/>
      <c r="DH72" s="312"/>
      <c r="DI72" s="312"/>
      <c r="DJ72" s="312"/>
      <c r="DK72" s="312"/>
      <c r="DL72" s="312"/>
      <c r="DM72" s="312"/>
      <c r="DN72" s="312"/>
      <c r="DO72" s="312"/>
      <c r="DP72" s="312"/>
      <c r="DQ72" s="312"/>
      <c r="DR72" s="312"/>
      <c r="DS72" s="312"/>
      <c r="DT72" s="312"/>
      <c r="DU72" s="312"/>
      <c r="DV72" s="312"/>
      <c r="DW72" s="312"/>
      <c r="DX72" s="312"/>
      <c r="DY72" s="312"/>
      <c r="DZ72" s="312"/>
      <c r="EA72" s="312"/>
      <c r="EB72" s="312"/>
      <c r="EC72" s="312"/>
      <c r="ED72" s="312"/>
      <c r="EE72" s="312"/>
      <c r="EF72" s="312"/>
      <c r="EG72" s="312"/>
      <c r="EH72" s="312"/>
      <c r="EI72" s="312"/>
      <c r="EJ72" s="312"/>
      <c r="EK72" s="312"/>
      <c r="EL72" s="312"/>
      <c r="EM72" s="312"/>
      <c r="EN72" s="312"/>
      <c r="EO72" s="312"/>
      <c r="EP72" s="312"/>
      <c r="EQ72" s="312"/>
      <c r="ER72" s="312"/>
      <c r="ES72" s="312"/>
      <c r="ET72" s="312"/>
      <c r="EU72" s="312"/>
      <c r="EV72" s="312"/>
      <c r="EW72" s="312"/>
      <c r="EX72" s="312"/>
      <c r="EY72" s="312"/>
      <c r="EZ72" s="312"/>
      <c r="FA72" s="312"/>
      <c r="FB72" s="312"/>
      <c r="FC72" s="312"/>
      <c r="FD72" s="312"/>
      <c r="FE72" s="312"/>
      <c r="FF72" s="312"/>
      <c r="FG72" s="312"/>
      <c r="FH72" s="312"/>
      <c r="FI72" s="312"/>
      <c r="FJ72" s="312"/>
      <c r="FK72" s="312"/>
      <c r="FL72" s="312"/>
      <c r="FM72" s="312"/>
      <c r="FN72" s="312"/>
      <c r="FO72" s="312"/>
      <c r="FP72" s="312"/>
      <c r="FQ72" s="312"/>
      <c r="FR72" s="312"/>
      <c r="FS72" s="312"/>
      <c r="FT72" s="312"/>
      <c r="FU72" s="312"/>
      <c r="FV72" s="312"/>
      <c r="FW72" s="312"/>
      <c r="FX72" s="312"/>
      <c r="FY72" s="312"/>
      <c r="FZ72" s="312"/>
      <c r="GA72" s="312"/>
      <c r="GB72" s="312"/>
      <c r="GC72" s="312"/>
      <c r="GD72" s="312"/>
      <c r="GE72" s="312"/>
      <c r="GF72" s="312"/>
      <c r="GG72" s="312"/>
      <c r="GH72" s="312"/>
      <c r="GI72" s="312"/>
      <c r="GJ72" s="312"/>
      <c r="GK72" s="312"/>
      <c r="GL72" s="312"/>
      <c r="GM72" s="312"/>
      <c r="GN72" s="312"/>
      <c r="GO72" s="312"/>
      <c r="GP72" s="312"/>
      <c r="GQ72" s="312"/>
      <c r="GR72" s="312"/>
      <c r="GS72" s="312"/>
      <c r="GT72" s="312"/>
      <c r="GU72" s="312"/>
      <c r="GV72" s="312"/>
      <c r="GW72" s="312"/>
      <c r="GX72" s="312"/>
      <c r="GY72" s="312"/>
      <c r="GZ72" s="312"/>
      <c r="HA72" s="312"/>
      <c r="HB72" s="312"/>
      <c r="HC72" s="312"/>
      <c r="HD72" s="312"/>
      <c r="HE72" s="312"/>
      <c r="HF72" s="312"/>
      <c r="HG72" s="312"/>
      <c r="HH72" s="312"/>
      <c r="HI72" s="312"/>
      <c r="HJ72" s="312"/>
      <c r="HK72" s="312"/>
      <c r="HL72" s="312"/>
      <c r="HM72" s="312"/>
      <c r="HN72" s="312"/>
      <c r="HO72" s="312"/>
      <c r="HP72" s="312"/>
      <c r="HQ72" s="312"/>
      <c r="HR72" s="312"/>
      <c r="HS72" s="312"/>
      <c r="HT72" s="312"/>
      <c r="HU72" s="312"/>
      <c r="HV72" s="312"/>
      <c r="HW72" s="312"/>
      <c r="HX72" s="312"/>
      <c r="HY72" s="312"/>
    </row>
    <row r="73" spans="1:236" s="294" customFormat="1" ht="12">
      <c r="A73" s="298"/>
      <c r="B73" s="311" t="s">
        <v>230</v>
      </c>
      <c r="C73" s="305" t="s">
        <v>209</v>
      </c>
      <c r="D73" s="306">
        <v>180</v>
      </c>
      <c r="E73" s="307"/>
      <c r="F73" s="308">
        <f t="shared" si="1"/>
        <v>0</v>
      </c>
      <c r="G73" s="312"/>
      <c r="H73" s="312"/>
      <c r="I73" s="312"/>
      <c r="J73" s="312"/>
      <c r="K73" s="312"/>
      <c r="L73" s="312"/>
      <c r="M73" s="312"/>
      <c r="N73" s="312"/>
      <c r="O73" s="312"/>
      <c r="P73" s="312"/>
      <c r="Q73" s="312"/>
      <c r="R73" s="312"/>
      <c r="S73" s="312"/>
      <c r="T73" s="312"/>
      <c r="U73" s="312"/>
      <c r="V73" s="312"/>
      <c r="W73" s="312"/>
      <c r="X73" s="312"/>
      <c r="Y73" s="312"/>
      <c r="Z73" s="312"/>
      <c r="AA73" s="312"/>
      <c r="AB73" s="312"/>
      <c r="AC73" s="312"/>
      <c r="AD73" s="312"/>
      <c r="AE73" s="312"/>
      <c r="AF73" s="312"/>
      <c r="AG73" s="312"/>
      <c r="AH73" s="312"/>
      <c r="AI73" s="312"/>
      <c r="AJ73" s="312"/>
      <c r="AK73" s="312"/>
      <c r="AL73" s="312"/>
      <c r="AM73" s="312"/>
      <c r="AN73" s="312"/>
      <c r="AO73" s="312"/>
      <c r="AP73" s="312"/>
      <c r="AQ73" s="312"/>
      <c r="AR73" s="312"/>
      <c r="AS73" s="312"/>
      <c r="AT73" s="312"/>
      <c r="AU73" s="312"/>
      <c r="AV73" s="312"/>
      <c r="AW73" s="312"/>
      <c r="AX73" s="312"/>
      <c r="AY73" s="312"/>
      <c r="AZ73" s="312"/>
      <c r="BA73" s="312"/>
      <c r="BB73" s="312"/>
      <c r="BC73" s="312"/>
      <c r="BD73" s="312"/>
      <c r="BE73" s="312"/>
      <c r="BF73" s="312"/>
      <c r="BG73" s="312"/>
      <c r="BH73" s="312"/>
      <c r="BI73" s="312"/>
      <c r="BJ73" s="312"/>
      <c r="BK73" s="312"/>
      <c r="BL73" s="312"/>
      <c r="BM73" s="312"/>
      <c r="BN73" s="312"/>
      <c r="BO73" s="312"/>
      <c r="BP73" s="312"/>
      <c r="BQ73" s="312"/>
      <c r="BR73" s="312"/>
      <c r="BS73" s="312"/>
      <c r="BT73" s="312"/>
      <c r="BU73" s="312"/>
      <c r="BV73" s="312"/>
      <c r="BW73" s="312"/>
      <c r="BX73" s="312"/>
      <c r="BY73" s="312"/>
      <c r="BZ73" s="312"/>
      <c r="CA73" s="312"/>
      <c r="CB73" s="312"/>
      <c r="CC73" s="312"/>
      <c r="CD73" s="312"/>
      <c r="CE73" s="312"/>
      <c r="CF73" s="312"/>
      <c r="CG73" s="312"/>
      <c r="CH73" s="312"/>
      <c r="CI73" s="312"/>
      <c r="CJ73" s="312"/>
      <c r="CK73" s="312"/>
      <c r="CL73" s="312"/>
      <c r="CM73" s="312"/>
      <c r="CN73" s="312"/>
      <c r="CO73" s="312"/>
      <c r="CP73" s="312"/>
      <c r="CQ73" s="312"/>
      <c r="CR73" s="312"/>
      <c r="CS73" s="312"/>
      <c r="CT73" s="312"/>
      <c r="CU73" s="312"/>
      <c r="CV73" s="312"/>
      <c r="CW73" s="312"/>
      <c r="CX73" s="312"/>
      <c r="CY73" s="312"/>
      <c r="CZ73" s="312"/>
      <c r="DA73" s="312"/>
      <c r="DB73" s="312"/>
      <c r="DC73" s="312"/>
      <c r="DD73" s="312"/>
      <c r="DE73" s="312"/>
      <c r="DF73" s="312"/>
      <c r="DG73" s="312"/>
      <c r="DH73" s="312"/>
      <c r="DI73" s="312"/>
      <c r="DJ73" s="312"/>
      <c r="DK73" s="312"/>
      <c r="DL73" s="312"/>
      <c r="DM73" s="312"/>
      <c r="DN73" s="312"/>
      <c r="DO73" s="312"/>
      <c r="DP73" s="312"/>
      <c r="DQ73" s="312"/>
      <c r="DR73" s="312"/>
      <c r="DS73" s="312"/>
      <c r="DT73" s="312"/>
      <c r="DU73" s="312"/>
      <c r="DV73" s="312"/>
      <c r="DW73" s="312"/>
      <c r="DX73" s="312"/>
      <c r="DY73" s="312"/>
      <c r="DZ73" s="312"/>
      <c r="EA73" s="312"/>
      <c r="EB73" s="312"/>
      <c r="EC73" s="312"/>
      <c r="ED73" s="312"/>
      <c r="EE73" s="312"/>
      <c r="EF73" s="312"/>
      <c r="EG73" s="312"/>
      <c r="EH73" s="312"/>
      <c r="EI73" s="312"/>
      <c r="EJ73" s="312"/>
      <c r="EK73" s="312"/>
      <c r="EL73" s="312"/>
      <c r="EM73" s="312"/>
      <c r="EN73" s="312"/>
      <c r="EO73" s="312"/>
      <c r="EP73" s="312"/>
      <c r="EQ73" s="312"/>
      <c r="ER73" s="312"/>
      <c r="ES73" s="312"/>
      <c r="ET73" s="312"/>
      <c r="EU73" s="312"/>
      <c r="EV73" s="312"/>
      <c r="EW73" s="312"/>
      <c r="EX73" s="312"/>
      <c r="EY73" s="312"/>
      <c r="EZ73" s="312"/>
      <c r="FA73" s="312"/>
      <c r="FB73" s="312"/>
      <c r="FC73" s="312"/>
      <c r="FD73" s="312"/>
      <c r="FE73" s="312"/>
      <c r="FF73" s="312"/>
      <c r="FG73" s="312"/>
      <c r="FH73" s="312"/>
      <c r="FI73" s="312"/>
      <c r="FJ73" s="312"/>
      <c r="FK73" s="312"/>
      <c r="FL73" s="312"/>
      <c r="FM73" s="312"/>
      <c r="FN73" s="312"/>
      <c r="FO73" s="312"/>
      <c r="FP73" s="312"/>
      <c r="FQ73" s="312"/>
      <c r="FR73" s="312"/>
      <c r="FS73" s="312"/>
      <c r="FT73" s="312"/>
      <c r="FU73" s="312"/>
      <c r="FV73" s="312"/>
      <c r="FW73" s="312"/>
      <c r="FX73" s="312"/>
      <c r="FY73" s="312"/>
      <c r="FZ73" s="312"/>
      <c r="GA73" s="312"/>
      <c r="GB73" s="312"/>
      <c r="GC73" s="312"/>
      <c r="GD73" s="312"/>
      <c r="GE73" s="312"/>
      <c r="GF73" s="312"/>
      <c r="GG73" s="312"/>
      <c r="GH73" s="312"/>
      <c r="GI73" s="312"/>
      <c r="GJ73" s="312"/>
      <c r="GK73" s="312"/>
      <c r="GL73" s="312"/>
      <c r="GM73" s="312"/>
      <c r="GN73" s="312"/>
      <c r="GO73" s="312"/>
      <c r="GP73" s="312"/>
      <c r="GQ73" s="312"/>
      <c r="GR73" s="312"/>
      <c r="GS73" s="312"/>
      <c r="GT73" s="312"/>
      <c r="GU73" s="312"/>
      <c r="GV73" s="312"/>
      <c r="GW73" s="312"/>
      <c r="GX73" s="312"/>
      <c r="GY73" s="312"/>
      <c r="GZ73" s="312"/>
      <c r="HA73" s="312"/>
      <c r="HB73" s="312"/>
      <c r="HC73" s="312"/>
      <c r="HD73" s="312"/>
      <c r="HE73" s="312"/>
      <c r="HF73" s="312"/>
      <c r="HG73" s="312"/>
      <c r="HH73" s="312"/>
      <c r="HI73" s="312"/>
      <c r="HJ73" s="312"/>
      <c r="HK73" s="312"/>
      <c r="HL73" s="312"/>
      <c r="HM73" s="312"/>
      <c r="HN73" s="312"/>
      <c r="HO73" s="312"/>
      <c r="HP73" s="312"/>
      <c r="HQ73" s="312"/>
      <c r="HR73" s="312"/>
      <c r="HS73" s="312"/>
      <c r="HT73" s="312"/>
      <c r="HU73" s="312"/>
      <c r="HV73" s="312"/>
      <c r="HW73" s="312"/>
      <c r="HX73" s="312"/>
      <c r="HY73" s="312"/>
    </row>
    <row r="74" spans="1:236" s="294" customFormat="1" ht="12">
      <c r="A74" s="298"/>
      <c r="B74" s="304" t="s">
        <v>288</v>
      </c>
      <c r="C74" s="305"/>
      <c r="D74" s="306"/>
      <c r="E74" s="307"/>
      <c r="F74" s="308"/>
      <c r="G74" s="309"/>
      <c r="H74" s="309"/>
      <c r="I74" s="309"/>
      <c r="J74" s="309"/>
      <c r="K74" s="309"/>
      <c r="L74" s="309"/>
      <c r="M74" s="309"/>
      <c r="N74" s="309"/>
      <c r="O74" s="309"/>
      <c r="P74" s="309"/>
      <c r="Q74" s="309"/>
      <c r="R74" s="309"/>
      <c r="S74" s="309"/>
      <c r="T74" s="309"/>
      <c r="U74" s="309"/>
      <c r="V74" s="309"/>
      <c r="W74" s="309"/>
      <c r="X74" s="309"/>
      <c r="Y74" s="309"/>
      <c r="Z74" s="309"/>
      <c r="AA74" s="309"/>
      <c r="AB74" s="309"/>
      <c r="AC74" s="309"/>
      <c r="AD74" s="309"/>
      <c r="AE74" s="309"/>
      <c r="AF74" s="309"/>
      <c r="AG74" s="309"/>
      <c r="AH74" s="309"/>
      <c r="AI74" s="309"/>
      <c r="AJ74" s="309"/>
      <c r="AK74" s="309"/>
      <c r="AL74" s="309"/>
      <c r="AM74" s="309"/>
      <c r="AN74" s="309"/>
      <c r="AO74" s="309"/>
      <c r="AP74" s="309"/>
      <c r="AQ74" s="309"/>
      <c r="AR74" s="309"/>
      <c r="AS74" s="309"/>
      <c r="AT74" s="309"/>
      <c r="AU74" s="309"/>
      <c r="AV74" s="309"/>
      <c r="AW74" s="309"/>
      <c r="AX74" s="309"/>
      <c r="AY74" s="309"/>
      <c r="AZ74" s="309"/>
      <c r="BA74" s="309"/>
      <c r="BB74" s="309"/>
      <c r="BC74" s="309"/>
      <c r="BD74" s="309"/>
      <c r="BE74" s="309"/>
      <c r="BF74" s="309"/>
      <c r="BG74" s="309"/>
      <c r="BH74" s="309"/>
      <c r="BI74" s="309"/>
      <c r="BJ74" s="309"/>
      <c r="BK74" s="309"/>
      <c r="BL74" s="309"/>
      <c r="BM74" s="309"/>
      <c r="BN74" s="309"/>
      <c r="BO74" s="309"/>
      <c r="BP74" s="309"/>
      <c r="BQ74" s="309"/>
      <c r="BR74" s="309"/>
      <c r="BS74" s="309"/>
      <c r="BT74" s="309"/>
      <c r="BU74" s="309"/>
      <c r="BV74" s="309"/>
      <c r="BW74" s="309"/>
      <c r="BX74" s="309"/>
      <c r="BY74" s="309"/>
      <c r="BZ74" s="309"/>
      <c r="CA74" s="309"/>
      <c r="CB74" s="309"/>
      <c r="CC74" s="309"/>
      <c r="CD74" s="309"/>
      <c r="CE74" s="309"/>
      <c r="CF74" s="309"/>
      <c r="CG74" s="309"/>
      <c r="CH74" s="309"/>
      <c r="CI74" s="309"/>
      <c r="CJ74" s="309"/>
      <c r="CK74" s="309"/>
      <c r="CL74" s="309"/>
      <c r="CM74" s="309"/>
      <c r="CN74" s="309"/>
      <c r="CO74" s="309"/>
      <c r="CP74" s="309"/>
      <c r="CQ74" s="309"/>
      <c r="CR74" s="309"/>
      <c r="CS74" s="309"/>
      <c r="CT74" s="309"/>
      <c r="CU74" s="309"/>
      <c r="CV74" s="309"/>
      <c r="CW74" s="309"/>
      <c r="CX74" s="309"/>
      <c r="CY74" s="309"/>
      <c r="CZ74" s="309"/>
      <c r="DA74" s="309"/>
      <c r="DB74" s="309"/>
      <c r="DC74" s="309"/>
      <c r="DD74" s="309"/>
      <c r="DE74" s="309"/>
      <c r="DF74" s="309"/>
      <c r="DG74" s="309"/>
      <c r="DH74" s="309"/>
      <c r="DI74" s="309"/>
      <c r="DJ74" s="309"/>
      <c r="DK74" s="309"/>
      <c r="DL74" s="309"/>
      <c r="DM74" s="309"/>
      <c r="DN74" s="309"/>
      <c r="DO74" s="309"/>
      <c r="DP74" s="309"/>
      <c r="DQ74" s="309"/>
      <c r="DR74" s="309"/>
      <c r="DS74" s="309"/>
      <c r="DT74" s="309"/>
      <c r="DU74" s="309"/>
      <c r="DV74" s="309"/>
      <c r="DW74" s="309"/>
      <c r="DX74" s="309"/>
      <c r="DY74" s="309"/>
      <c r="DZ74" s="309"/>
      <c r="EA74" s="309"/>
      <c r="EB74" s="309"/>
      <c r="EC74" s="309"/>
      <c r="ED74" s="309"/>
      <c r="EE74" s="309"/>
      <c r="EF74" s="309"/>
      <c r="EG74" s="309"/>
      <c r="EH74" s="309"/>
      <c r="EI74" s="309"/>
      <c r="EJ74" s="309"/>
      <c r="EK74" s="309"/>
      <c r="EL74" s="309"/>
      <c r="EM74" s="309"/>
      <c r="EN74" s="309"/>
      <c r="EO74" s="309"/>
      <c r="EP74" s="309"/>
      <c r="EQ74" s="309"/>
      <c r="ER74" s="309"/>
      <c r="ES74" s="309"/>
      <c r="ET74" s="309"/>
      <c r="EU74" s="309"/>
      <c r="EV74" s="309"/>
      <c r="EW74" s="309"/>
      <c r="EX74" s="309"/>
      <c r="EY74" s="309"/>
      <c r="EZ74" s="309"/>
      <c r="FA74" s="309"/>
      <c r="FB74" s="309"/>
      <c r="FC74" s="309"/>
      <c r="FD74" s="309"/>
      <c r="FE74" s="309"/>
      <c r="FF74" s="309"/>
      <c r="FG74" s="309"/>
      <c r="FH74" s="309"/>
      <c r="FI74" s="309"/>
      <c r="FJ74" s="309"/>
      <c r="FK74" s="309"/>
      <c r="FL74" s="309"/>
      <c r="FM74" s="309"/>
      <c r="FN74" s="309"/>
      <c r="FO74" s="309"/>
      <c r="FP74" s="309"/>
      <c r="FQ74" s="309"/>
      <c r="FR74" s="309"/>
      <c r="FS74" s="309"/>
      <c r="FT74" s="309"/>
      <c r="FU74" s="309"/>
      <c r="FV74" s="309"/>
      <c r="FW74" s="309"/>
      <c r="FX74" s="309"/>
      <c r="FY74" s="309"/>
      <c r="FZ74" s="309"/>
      <c r="GA74" s="309"/>
      <c r="GB74" s="309"/>
      <c r="GC74" s="309"/>
      <c r="GD74" s="309"/>
      <c r="GE74" s="309"/>
      <c r="GF74" s="309"/>
      <c r="GG74" s="309"/>
      <c r="GH74" s="309"/>
      <c r="GI74" s="309"/>
      <c r="GJ74" s="309"/>
      <c r="GK74" s="309"/>
      <c r="GL74" s="309"/>
      <c r="GM74" s="309"/>
      <c r="GN74" s="309"/>
      <c r="GO74" s="309"/>
      <c r="GP74" s="309"/>
      <c r="GQ74" s="309"/>
      <c r="GR74" s="309"/>
      <c r="GS74" s="309"/>
      <c r="GT74" s="309"/>
      <c r="GU74" s="309"/>
      <c r="GV74" s="309"/>
      <c r="GW74" s="309"/>
      <c r="GX74" s="309"/>
      <c r="GY74" s="309"/>
      <c r="GZ74" s="309"/>
      <c r="HA74" s="309"/>
      <c r="HB74" s="309"/>
      <c r="HC74" s="309"/>
      <c r="HD74" s="309"/>
      <c r="HE74" s="309"/>
      <c r="HF74" s="309"/>
      <c r="HG74" s="309"/>
      <c r="HH74" s="309"/>
      <c r="HI74" s="309"/>
      <c r="HJ74" s="309"/>
      <c r="HK74" s="309"/>
      <c r="HL74" s="309"/>
      <c r="HM74" s="309"/>
      <c r="HN74" s="309"/>
      <c r="HO74" s="309"/>
      <c r="HP74" s="309"/>
      <c r="HQ74" s="309"/>
      <c r="HR74" s="309"/>
      <c r="HS74" s="309"/>
      <c r="HT74" s="309"/>
      <c r="HU74" s="309"/>
      <c r="HV74" s="309"/>
      <c r="HW74" s="309"/>
      <c r="HX74" s="309"/>
      <c r="HY74" s="309"/>
    </row>
    <row r="75" spans="1:236" s="294" customFormat="1" ht="12">
      <c r="A75" s="303">
        <v>27</v>
      </c>
      <c r="B75" s="311" t="s">
        <v>289</v>
      </c>
      <c r="C75" s="305"/>
      <c r="D75" s="306"/>
      <c r="E75" s="307"/>
      <c r="F75" s="308"/>
      <c r="G75" s="309"/>
      <c r="H75" s="309"/>
      <c r="I75" s="309"/>
      <c r="J75" s="309"/>
      <c r="K75" s="309"/>
      <c r="L75" s="309"/>
      <c r="M75" s="309"/>
      <c r="N75" s="309"/>
      <c r="O75" s="309"/>
      <c r="P75" s="309"/>
      <c r="Q75" s="309"/>
      <c r="R75" s="309"/>
      <c r="S75" s="309"/>
      <c r="T75" s="309"/>
      <c r="U75" s="309"/>
      <c r="V75" s="309"/>
      <c r="W75" s="309"/>
      <c r="X75" s="309"/>
      <c r="Y75" s="309"/>
      <c r="Z75" s="309"/>
      <c r="AA75" s="309"/>
      <c r="AB75" s="309"/>
      <c r="AC75" s="309"/>
      <c r="AD75" s="309"/>
      <c r="AE75" s="309"/>
      <c r="AF75" s="309"/>
      <c r="AG75" s="309"/>
      <c r="AH75" s="309"/>
      <c r="AI75" s="309"/>
      <c r="AJ75" s="309"/>
      <c r="AK75" s="309"/>
      <c r="AL75" s="309"/>
      <c r="AM75" s="309"/>
      <c r="AN75" s="309"/>
      <c r="AO75" s="309"/>
      <c r="AP75" s="309"/>
      <c r="AQ75" s="309"/>
      <c r="AR75" s="309"/>
      <c r="AS75" s="309"/>
      <c r="AT75" s="309"/>
      <c r="AU75" s="309"/>
      <c r="AV75" s="309"/>
      <c r="AW75" s="309"/>
      <c r="AX75" s="309"/>
      <c r="AY75" s="309"/>
      <c r="AZ75" s="309"/>
      <c r="BA75" s="309"/>
      <c r="BB75" s="309"/>
      <c r="BC75" s="309"/>
      <c r="BD75" s="309"/>
      <c r="BE75" s="309"/>
      <c r="BF75" s="309"/>
      <c r="BG75" s="309"/>
      <c r="BH75" s="309"/>
      <c r="BI75" s="309"/>
      <c r="BJ75" s="309"/>
      <c r="BK75" s="309"/>
      <c r="BL75" s="309"/>
      <c r="BM75" s="309"/>
      <c r="BN75" s="309"/>
      <c r="BO75" s="309"/>
      <c r="BP75" s="309"/>
      <c r="BQ75" s="309"/>
      <c r="BR75" s="309"/>
      <c r="BS75" s="309"/>
      <c r="BT75" s="309"/>
      <c r="BU75" s="309"/>
      <c r="BV75" s="309"/>
      <c r="BW75" s="309"/>
      <c r="BX75" s="309"/>
      <c r="BY75" s="309"/>
      <c r="BZ75" s="309"/>
      <c r="CA75" s="309"/>
      <c r="CB75" s="309"/>
      <c r="CC75" s="309"/>
      <c r="CD75" s="309"/>
      <c r="CE75" s="309"/>
      <c r="CF75" s="309"/>
      <c r="CG75" s="309"/>
      <c r="CH75" s="309"/>
      <c r="CI75" s="309"/>
      <c r="CJ75" s="309"/>
      <c r="CK75" s="309"/>
      <c r="CL75" s="309"/>
      <c r="CM75" s="309"/>
      <c r="CN75" s="309"/>
      <c r="CO75" s="309"/>
      <c r="CP75" s="309"/>
      <c r="CQ75" s="309"/>
      <c r="CR75" s="309"/>
      <c r="CS75" s="309"/>
      <c r="CT75" s="309"/>
      <c r="CU75" s="309"/>
      <c r="CV75" s="309"/>
      <c r="CW75" s="309"/>
      <c r="CX75" s="309"/>
      <c r="CY75" s="309"/>
      <c r="CZ75" s="309"/>
      <c r="DA75" s="309"/>
      <c r="DB75" s="309"/>
      <c r="DC75" s="309"/>
      <c r="DD75" s="309"/>
      <c r="DE75" s="309"/>
      <c r="DF75" s="309"/>
      <c r="DG75" s="309"/>
      <c r="DH75" s="309"/>
      <c r="DI75" s="309"/>
      <c r="DJ75" s="309"/>
      <c r="DK75" s="309"/>
      <c r="DL75" s="309"/>
      <c r="DM75" s="309"/>
      <c r="DN75" s="309"/>
      <c r="DO75" s="309"/>
      <c r="DP75" s="309"/>
      <c r="DQ75" s="309"/>
      <c r="DR75" s="309"/>
      <c r="DS75" s="309"/>
      <c r="DT75" s="309"/>
      <c r="DU75" s="309"/>
      <c r="DV75" s="309"/>
      <c r="DW75" s="309"/>
      <c r="DX75" s="309"/>
      <c r="DY75" s="309"/>
      <c r="DZ75" s="309"/>
      <c r="EA75" s="309"/>
      <c r="EB75" s="309"/>
      <c r="EC75" s="309"/>
      <c r="ED75" s="309"/>
      <c r="EE75" s="309"/>
      <c r="EF75" s="309"/>
      <c r="EG75" s="309"/>
      <c r="EH75" s="309"/>
      <c r="EI75" s="309"/>
      <c r="EJ75" s="309"/>
      <c r="EK75" s="309"/>
      <c r="EL75" s="309"/>
      <c r="EM75" s="309"/>
      <c r="EN75" s="309"/>
      <c r="EO75" s="309"/>
      <c r="EP75" s="309"/>
      <c r="EQ75" s="309"/>
      <c r="ER75" s="309"/>
      <c r="ES75" s="309"/>
      <c r="ET75" s="309"/>
      <c r="EU75" s="309"/>
      <c r="EV75" s="309"/>
      <c r="EW75" s="309"/>
      <c r="EX75" s="309"/>
      <c r="EY75" s="309"/>
      <c r="EZ75" s="309"/>
      <c r="FA75" s="309"/>
      <c r="FB75" s="309"/>
      <c r="FC75" s="309"/>
      <c r="FD75" s="309"/>
      <c r="FE75" s="309"/>
      <c r="FF75" s="309"/>
      <c r="FG75" s="309"/>
      <c r="FH75" s="309"/>
      <c r="FI75" s="309"/>
      <c r="FJ75" s="309"/>
      <c r="FK75" s="309"/>
      <c r="FL75" s="309"/>
      <c r="FM75" s="309"/>
      <c r="FN75" s="309"/>
      <c r="FO75" s="309"/>
      <c r="FP75" s="309"/>
      <c r="FQ75" s="309"/>
      <c r="FR75" s="309"/>
      <c r="FS75" s="309"/>
      <c r="FT75" s="309"/>
      <c r="FU75" s="309"/>
      <c r="FV75" s="309"/>
      <c r="FW75" s="309"/>
      <c r="FX75" s="309"/>
      <c r="FY75" s="309"/>
      <c r="FZ75" s="309"/>
      <c r="GA75" s="309"/>
      <c r="GB75" s="309"/>
      <c r="GC75" s="309"/>
      <c r="GD75" s="309"/>
      <c r="GE75" s="309"/>
      <c r="GF75" s="309"/>
      <c r="GG75" s="309"/>
      <c r="GH75" s="309"/>
      <c r="GI75" s="309"/>
      <c r="GJ75" s="309"/>
      <c r="GK75" s="309"/>
      <c r="GL75" s="309"/>
      <c r="GM75" s="309"/>
      <c r="GN75" s="309"/>
      <c r="GO75" s="309"/>
      <c r="GP75" s="309"/>
      <c r="GQ75" s="309"/>
      <c r="GR75" s="309"/>
      <c r="GS75" s="309"/>
      <c r="GT75" s="309"/>
      <c r="GU75" s="309"/>
      <c r="GV75" s="309"/>
      <c r="GW75" s="309"/>
      <c r="GX75" s="309"/>
      <c r="GY75" s="309"/>
      <c r="GZ75" s="309"/>
      <c r="HA75" s="309"/>
      <c r="HB75" s="309"/>
      <c r="HC75" s="309"/>
      <c r="HD75" s="309"/>
      <c r="HE75" s="309"/>
      <c r="HF75" s="309"/>
      <c r="HG75" s="309"/>
      <c r="HH75" s="309"/>
      <c r="HI75" s="309"/>
      <c r="HJ75" s="309"/>
      <c r="HK75" s="309"/>
      <c r="HL75" s="309"/>
      <c r="HM75" s="309"/>
      <c r="HN75" s="309"/>
      <c r="HO75" s="309"/>
      <c r="HP75" s="309"/>
      <c r="HQ75" s="309"/>
      <c r="HR75" s="309"/>
      <c r="HS75" s="309"/>
      <c r="HT75" s="309"/>
      <c r="HU75" s="309"/>
      <c r="HV75" s="309"/>
      <c r="HW75" s="309"/>
      <c r="HX75" s="309"/>
      <c r="HY75" s="309"/>
    </row>
    <row r="76" spans="1:236" s="294" customFormat="1" ht="12">
      <c r="A76" s="303"/>
      <c r="B76" s="311" t="s">
        <v>230</v>
      </c>
      <c r="C76" s="305" t="s">
        <v>209</v>
      </c>
      <c r="D76" s="306">
        <f>2*4*1.8</f>
        <v>14.4</v>
      </c>
      <c r="E76" s="307"/>
      <c r="F76" s="308">
        <f t="shared" si="1"/>
        <v>0</v>
      </c>
      <c r="G76" s="309"/>
      <c r="H76" s="309"/>
      <c r="I76" s="309"/>
      <c r="J76" s="309"/>
      <c r="K76" s="309"/>
      <c r="L76" s="309"/>
      <c r="M76" s="309"/>
      <c r="N76" s="309"/>
      <c r="O76" s="309"/>
      <c r="P76" s="309"/>
      <c r="Q76" s="309"/>
      <c r="R76" s="309"/>
      <c r="S76" s="309"/>
      <c r="T76" s="309"/>
      <c r="U76" s="309"/>
      <c r="V76" s="309"/>
      <c r="W76" s="309"/>
      <c r="X76" s="309"/>
      <c r="Y76" s="309"/>
      <c r="Z76" s="309"/>
      <c r="AA76" s="309"/>
      <c r="AB76" s="309"/>
      <c r="AC76" s="309"/>
      <c r="AD76" s="309"/>
      <c r="AE76" s="309"/>
      <c r="AF76" s="309"/>
      <c r="AG76" s="309"/>
      <c r="AH76" s="309"/>
      <c r="AI76" s="309"/>
      <c r="AJ76" s="309"/>
      <c r="AK76" s="309"/>
      <c r="AL76" s="309"/>
      <c r="AM76" s="309"/>
      <c r="AN76" s="309"/>
      <c r="AO76" s="309"/>
      <c r="AP76" s="309"/>
      <c r="AQ76" s="309"/>
      <c r="AR76" s="309"/>
      <c r="AS76" s="309"/>
      <c r="AT76" s="309"/>
      <c r="AU76" s="309"/>
      <c r="AV76" s="309"/>
      <c r="AW76" s="309"/>
      <c r="AX76" s="309"/>
      <c r="AY76" s="309"/>
      <c r="AZ76" s="309"/>
      <c r="BA76" s="309"/>
      <c r="BB76" s="309"/>
      <c r="BC76" s="309"/>
      <c r="BD76" s="309"/>
      <c r="BE76" s="309"/>
      <c r="BF76" s="309"/>
      <c r="BG76" s="309"/>
      <c r="BH76" s="309"/>
      <c r="BI76" s="309"/>
      <c r="BJ76" s="309"/>
      <c r="BK76" s="309"/>
      <c r="BL76" s="309"/>
      <c r="BM76" s="309"/>
      <c r="BN76" s="309"/>
      <c r="BO76" s="309"/>
      <c r="BP76" s="309"/>
      <c r="BQ76" s="309"/>
      <c r="BR76" s="309"/>
      <c r="BS76" s="309"/>
      <c r="BT76" s="309"/>
      <c r="BU76" s="309"/>
      <c r="BV76" s="309"/>
      <c r="BW76" s="309"/>
      <c r="BX76" s="309"/>
      <c r="BY76" s="309"/>
      <c r="BZ76" s="309"/>
      <c r="CA76" s="309"/>
      <c r="CB76" s="309"/>
      <c r="CC76" s="309"/>
      <c r="CD76" s="309"/>
      <c r="CE76" s="309"/>
      <c r="CF76" s="309"/>
      <c r="CG76" s="309"/>
      <c r="CH76" s="309"/>
      <c r="CI76" s="309"/>
      <c r="CJ76" s="309"/>
      <c r="CK76" s="309"/>
      <c r="CL76" s="309"/>
      <c r="CM76" s="309"/>
      <c r="CN76" s="309"/>
      <c r="CO76" s="309"/>
      <c r="CP76" s="309"/>
      <c r="CQ76" s="309"/>
      <c r="CR76" s="309"/>
      <c r="CS76" s="309"/>
      <c r="CT76" s="309"/>
      <c r="CU76" s="309"/>
      <c r="CV76" s="309"/>
      <c r="CW76" s="309"/>
      <c r="CX76" s="309"/>
      <c r="CY76" s="309"/>
      <c r="CZ76" s="309"/>
      <c r="DA76" s="309"/>
      <c r="DB76" s="309"/>
      <c r="DC76" s="309"/>
      <c r="DD76" s="309"/>
      <c r="DE76" s="309"/>
      <c r="DF76" s="309"/>
      <c r="DG76" s="309"/>
      <c r="DH76" s="309"/>
      <c r="DI76" s="309"/>
      <c r="DJ76" s="309"/>
      <c r="DK76" s="309"/>
      <c r="DL76" s="309"/>
      <c r="DM76" s="309"/>
      <c r="DN76" s="309"/>
      <c r="DO76" s="309"/>
      <c r="DP76" s="309"/>
      <c r="DQ76" s="309"/>
      <c r="DR76" s="309"/>
      <c r="DS76" s="309"/>
      <c r="DT76" s="309"/>
      <c r="DU76" s="309"/>
      <c r="DV76" s="309"/>
      <c r="DW76" s="309"/>
      <c r="DX76" s="309"/>
      <c r="DY76" s="309"/>
      <c r="DZ76" s="309"/>
      <c r="EA76" s="309"/>
      <c r="EB76" s="309"/>
      <c r="EC76" s="309"/>
      <c r="ED76" s="309"/>
      <c r="EE76" s="309"/>
      <c r="EF76" s="309"/>
      <c r="EG76" s="309"/>
      <c r="EH76" s="309"/>
      <c r="EI76" s="309"/>
      <c r="EJ76" s="309"/>
      <c r="EK76" s="309"/>
      <c r="EL76" s="309"/>
      <c r="EM76" s="309"/>
      <c r="EN76" s="309"/>
      <c r="EO76" s="309"/>
      <c r="EP76" s="309"/>
      <c r="EQ76" s="309"/>
      <c r="ER76" s="309"/>
      <c r="ES76" s="309"/>
      <c r="ET76" s="309"/>
      <c r="EU76" s="309"/>
      <c r="EV76" s="309"/>
      <c r="EW76" s="309"/>
      <c r="EX76" s="309"/>
      <c r="EY76" s="309"/>
      <c r="EZ76" s="309"/>
      <c r="FA76" s="309"/>
      <c r="FB76" s="309"/>
      <c r="FC76" s="309"/>
      <c r="FD76" s="309"/>
      <c r="FE76" s="309"/>
      <c r="FF76" s="309"/>
      <c r="FG76" s="309"/>
      <c r="FH76" s="309"/>
      <c r="FI76" s="309"/>
      <c r="FJ76" s="309"/>
      <c r="FK76" s="309"/>
      <c r="FL76" s="309"/>
      <c r="FM76" s="309"/>
      <c r="FN76" s="309"/>
      <c r="FO76" s="309"/>
      <c r="FP76" s="309"/>
      <c r="FQ76" s="309"/>
      <c r="FR76" s="309"/>
      <c r="FS76" s="309"/>
      <c r="FT76" s="309"/>
      <c r="FU76" s="309"/>
      <c r="FV76" s="309"/>
      <c r="FW76" s="309"/>
      <c r="FX76" s="309"/>
      <c r="FY76" s="309"/>
      <c r="FZ76" s="309"/>
      <c r="GA76" s="309"/>
      <c r="GB76" s="309"/>
      <c r="GC76" s="309"/>
      <c r="GD76" s="309"/>
      <c r="GE76" s="309"/>
      <c r="GF76" s="309"/>
      <c r="GG76" s="309"/>
      <c r="GH76" s="309"/>
      <c r="GI76" s="309"/>
      <c r="GJ76" s="309"/>
      <c r="GK76" s="309"/>
      <c r="GL76" s="309"/>
      <c r="GM76" s="309"/>
      <c r="GN76" s="309"/>
      <c r="GO76" s="309"/>
      <c r="GP76" s="309"/>
      <c r="GQ76" s="309"/>
      <c r="GR76" s="309"/>
      <c r="GS76" s="309"/>
      <c r="GT76" s="309"/>
      <c r="GU76" s="309"/>
      <c r="GV76" s="309"/>
      <c r="GW76" s="309"/>
      <c r="GX76" s="309"/>
      <c r="GY76" s="309"/>
      <c r="GZ76" s="309"/>
      <c r="HA76" s="309"/>
      <c r="HB76" s="309"/>
      <c r="HC76" s="309"/>
      <c r="HD76" s="309"/>
      <c r="HE76" s="309"/>
      <c r="HF76" s="309"/>
      <c r="HG76" s="309"/>
      <c r="HH76" s="309"/>
      <c r="HI76" s="309"/>
      <c r="HJ76" s="309"/>
      <c r="HK76" s="309"/>
      <c r="HL76" s="309"/>
      <c r="HM76" s="309"/>
      <c r="HN76" s="309"/>
      <c r="HO76" s="309"/>
      <c r="HP76" s="309"/>
      <c r="HQ76" s="309"/>
      <c r="HR76" s="309"/>
      <c r="HS76" s="309"/>
      <c r="HT76" s="309"/>
      <c r="HU76" s="309"/>
      <c r="HV76" s="309"/>
      <c r="HW76" s="309"/>
      <c r="HX76" s="309"/>
      <c r="HY76" s="309"/>
    </row>
    <row r="77" spans="1:236" s="294" customFormat="1" ht="12">
      <c r="A77" s="303">
        <f>A75+1</f>
        <v>28</v>
      </c>
      <c r="B77" s="311" t="s">
        <v>290</v>
      </c>
      <c r="C77" s="305"/>
      <c r="D77" s="306"/>
      <c r="E77" s="307"/>
      <c r="F77" s="308"/>
      <c r="G77" s="309"/>
      <c r="H77" s="309"/>
      <c r="I77" s="309"/>
      <c r="J77" s="309"/>
      <c r="K77" s="309"/>
      <c r="L77" s="309"/>
      <c r="M77" s="309"/>
      <c r="N77" s="309"/>
      <c r="O77" s="309"/>
      <c r="P77" s="309"/>
      <c r="Q77" s="309"/>
      <c r="R77" s="309"/>
      <c r="S77" s="309"/>
      <c r="T77" s="309"/>
      <c r="U77" s="309"/>
      <c r="V77" s="309"/>
      <c r="W77" s="309"/>
      <c r="X77" s="309"/>
      <c r="Y77" s="309"/>
      <c r="Z77" s="309"/>
      <c r="AA77" s="309"/>
      <c r="AB77" s="309"/>
      <c r="AC77" s="309"/>
      <c r="AD77" s="309"/>
      <c r="AE77" s="309"/>
      <c r="AF77" s="309"/>
      <c r="AG77" s="309"/>
      <c r="AH77" s="309"/>
      <c r="AI77" s="309"/>
      <c r="AJ77" s="309"/>
      <c r="AK77" s="309"/>
      <c r="AL77" s="309"/>
      <c r="AM77" s="309"/>
      <c r="AN77" s="309"/>
      <c r="AO77" s="309"/>
      <c r="AP77" s="309"/>
      <c r="AQ77" s="309"/>
      <c r="AR77" s="309"/>
      <c r="AS77" s="309"/>
      <c r="AT77" s="309"/>
      <c r="AU77" s="309"/>
      <c r="AV77" s="309"/>
      <c r="AW77" s="309"/>
      <c r="AX77" s="309"/>
      <c r="AY77" s="309"/>
      <c r="AZ77" s="309"/>
      <c r="BA77" s="309"/>
      <c r="BB77" s="309"/>
      <c r="BC77" s="309"/>
      <c r="BD77" s="309"/>
      <c r="BE77" s="309"/>
      <c r="BF77" s="309"/>
      <c r="BG77" s="309"/>
      <c r="BH77" s="309"/>
      <c r="BI77" s="309"/>
      <c r="BJ77" s="309"/>
      <c r="BK77" s="309"/>
      <c r="BL77" s="309"/>
      <c r="BM77" s="309"/>
      <c r="BN77" s="309"/>
      <c r="BO77" s="309"/>
      <c r="BP77" s="309"/>
      <c r="BQ77" s="309"/>
      <c r="BR77" s="309"/>
      <c r="BS77" s="309"/>
      <c r="BT77" s="309"/>
      <c r="BU77" s="309"/>
      <c r="BV77" s="309"/>
      <c r="BW77" s="309"/>
      <c r="BX77" s="309"/>
      <c r="BY77" s="309"/>
      <c r="BZ77" s="309"/>
      <c r="CA77" s="309"/>
      <c r="CB77" s="309"/>
      <c r="CC77" s="309"/>
      <c r="CD77" s="309"/>
      <c r="CE77" s="309"/>
      <c r="CF77" s="309"/>
      <c r="CG77" s="309"/>
      <c r="CH77" s="309"/>
      <c r="CI77" s="309"/>
      <c r="CJ77" s="309"/>
      <c r="CK77" s="309"/>
      <c r="CL77" s="309"/>
      <c r="CM77" s="309"/>
      <c r="CN77" s="309"/>
      <c r="CO77" s="309"/>
      <c r="CP77" s="309"/>
      <c r="CQ77" s="309"/>
      <c r="CR77" s="309"/>
      <c r="CS77" s="309"/>
      <c r="CT77" s="309"/>
      <c r="CU77" s="309"/>
      <c r="CV77" s="309"/>
      <c r="CW77" s="309"/>
      <c r="CX77" s="309"/>
      <c r="CY77" s="309"/>
      <c r="CZ77" s="309"/>
      <c r="DA77" s="309"/>
      <c r="DB77" s="309"/>
      <c r="DC77" s="309"/>
      <c r="DD77" s="309"/>
      <c r="DE77" s="309"/>
      <c r="DF77" s="309"/>
      <c r="DG77" s="309"/>
      <c r="DH77" s="309"/>
      <c r="DI77" s="309"/>
      <c r="DJ77" s="309"/>
      <c r="DK77" s="309"/>
      <c r="DL77" s="309"/>
      <c r="DM77" s="309"/>
      <c r="DN77" s="309"/>
      <c r="DO77" s="309"/>
      <c r="DP77" s="309"/>
      <c r="DQ77" s="309"/>
      <c r="DR77" s="309"/>
      <c r="DS77" s="309"/>
      <c r="DT77" s="309"/>
      <c r="DU77" s="309"/>
      <c r="DV77" s="309"/>
      <c r="DW77" s="309"/>
      <c r="DX77" s="309"/>
      <c r="DY77" s="309"/>
      <c r="DZ77" s="309"/>
      <c r="EA77" s="309"/>
      <c r="EB77" s="309"/>
      <c r="EC77" s="309"/>
      <c r="ED77" s="309"/>
      <c r="EE77" s="309"/>
      <c r="EF77" s="309"/>
      <c r="EG77" s="309"/>
      <c r="EH77" s="309"/>
      <c r="EI77" s="309"/>
      <c r="EJ77" s="309"/>
      <c r="EK77" s="309"/>
      <c r="EL77" s="309"/>
      <c r="EM77" s="309"/>
      <c r="EN77" s="309"/>
      <c r="EO77" s="309"/>
      <c r="EP77" s="309"/>
      <c r="EQ77" s="309"/>
      <c r="ER77" s="309"/>
      <c r="ES77" s="309"/>
      <c r="ET77" s="309"/>
      <c r="EU77" s="309"/>
      <c r="EV77" s="309"/>
      <c r="EW77" s="309"/>
      <c r="EX77" s="309"/>
      <c r="EY77" s="309"/>
      <c r="EZ77" s="309"/>
      <c r="FA77" s="309"/>
      <c r="FB77" s="309"/>
      <c r="FC77" s="309"/>
      <c r="FD77" s="309"/>
      <c r="FE77" s="309"/>
      <c r="FF77" s="309"/>
      <c r="FG77" s="309"/>
      <c r="FH77" s="309"/>
      <c r="FI77" s="309"/>
      <c r="FJ77" s="309"/>
      <c r="FK77" s="309"/>
      <c r="FL77" s="309"/>
      <c r="FM77" s="309"/>
      <c r="FN77" s="309"/>
      <c r="FO77" s="309"/>
      <c r="FP77" s="309"/>
      <c r="FQ77" s="309"/>
      <c r="FR77" s="309"/>
      <c r="FS77" s="309"/>
      <c r="FT77" s="309"/>
      <c r="FU77" s="309"/>
      <c r="FV77" s="309"/>
      <c r="FW77" s="309"/>
      <c r="FX77" s="309"/>
      <c r="FY77" s="309"/>
      <c r="FZ77" s="309"/>
      <c r="GA77" s="309"/>
      <c r="GB77" s="309"/>
      <c r="GC77" s="309"/>
      <c r="GD77" s="309"/>
      <c r="GE77" s="309"/>
      <c r="GF77" s="309"/>
      <c r="GG77" s="309"/>
      <c r="GH77" s="309"/>
      <c r="GI77" s="309"/>
      <c r="GJ77" s="309"/>
      <c r="GK77" s="309"/>
      <c r="GL77" s="309"/>
      <c r="GM77" s="309"/>
      <c r="GN77" s="309"/>
      <c r="GO77" s="309"/>
      <c r="GP77" s="309"/>
      <c r="GQ77" s="309"/>
      <c r="GR77" s="309"/>
      <c r="GS77" s="309"/>
      <c r="GT77" s="309"/>
      <c r="GU77" s="309"/>
      <c r="GV77" s="309"/>
      <c r="GW77" s="309"/>
      <c r="GX77" s="309"/>
      <c r="GY77" s="309"/>
      <c r="GZ77" s="309"/>
      <c r="HA77" s="309"/>
      <c r="HB77" s="309"/>
      <c r="HC77" s="309"/>
      <c r="HD77" s="309"/>
      <c r="HE77" s="309"/>
      <c r="HF77" s="309"/>
      <c r="HG77" s="309"/>
      <c r="HH77" s="309"/>
      <c r="HI77" s="309"/>
      <c r="HJ77" s="309"/>
      <c r="HK77" s="309"/>
      <c r="HL77" s="309"/>
      <c r="HM77" s="309"/>
      <c r="HN77" s="309"/>
      <c r="HO77" s="309"/>
      <c r="HP77" s="309"/>
      <c r="HQ77" s="309"/>
      <c r="HR77" s="309"/>
      <c r="HS77" s="309"/>
      <c r="HT77" s="309"/>
      <c r="HU77" s="309"/>
      <c r="HV77" s="309"/>
      <c r="HW77" s="309"/>
      <c r="HX77" s="309"/>
      <c r="HY77" s="309"/>
    </row>
    <row r="78" spans="1:236" s="294" customFormat="1" ht="12">
      <c r="A78" s="303"/>
      <c r="B78" s="311" t="s">
        <v>230</v>
      </c>
      <c r="C78" s="305" t="s">
        <v>209</v>
      </c>
      <c r="D78" s="306">
        <v>8</v>
      </c>
      <c r="E78" s="307"/>
      <c r="F78" s="308">
        <f t="shared" si="1"/>
        <v>0</v>
      </c>
      <c r="G78" s="309"/>
      <c r="H78" s="309"/>
      <c r="I78" s="309"/>
      <c r="J78" s="309"/>
      <c r="K78" s="309"/>
      <c r="L78" s="309"/>
      <c r="M78" s="309"/>
      <c r="N78" s="309"/>
      <c r="O78" s="309"/>
      <c r="P78" s="309"/>
      <c r="Q78" s="309"/>
      <c r="R78" s="309"/>
      <c r="S78" s="309"/>
      <c r="T78" s="309"/>
      <c r="U78" s="309"/>
      <c r="V78" s="309"/>
      <c r="W78" s="309"/>
      <c r="X78" s="309"/>
      <c r="Y78" s="309"/>
      <c r="Z78" s="309"/>
      <c r="AA78" s="309"/>
      <c r="AB78" s="309"/>
      <c r="AC78" s="309"/>
      <c r="AD78" s="309"/>
      <c r="AE78" s="309"/>
      <c r="AF78" s="309"/>
      <c r="AG78" s="309"/>
      <c r="AH78" s="309"/>
      <c r="AI78" s="309"/>
      <c r="AJ78" s="309"/>
      <c r="AK78" s="309"/>
      <c r="AL78" s="309"/>
      <c r="AM78" s="309"/>
      <c r="AN78" s="309"/>
      <c r="AO78" s="309"/>
      <c r="AP78" s="309"/>
      <c r="AQ78" s="309"/>
      <c r="AR78" s="309"/>
      <c r="AS78" s="309"/>
      <c r="AT78" s="309"/>
      <c r="AU78" s="309"/>
      <c r="AV78" s="309"/>
      <c r="AW78" s="309"/>
      <c r="AX78" s="309"/>
      <c r="AY78" s="309"/>
      <c r="AZ78" s="309"/>
      <c r="BA78" s="309"/>
      <c r="BB78" s="309"/>
      <c r="BC78" s="309"/>
      <c r="BD78" s="309"/>
      <c r="BE78" s="309"/>
      <c r="BF78" s="309"/>
      <c r="BG78" s="309"/>
      <c r="BH78" s="309"/>
      <c r="BI78" s="309"/>
      <c r="BJ78" s="309"/>
      <c r="BK78" s="309"/>
      <c r="BL78" s="309"/>
      <c r="BM78" s="309"/>
      <c r="BN78" s="309"/>
      <c r="BO78" s="309"/>
      <c r="BP78" s="309"/>
      <c r="BQ78" s="309"/>
      <c r="BR78" s="309"/>
      <c r="BS78" s="309"/>
      <c r="BT78" s="309"/>
      <c r="BU78" s="309"/>
      <c r="BV78" s="309"/>
      <c r="BW78" s="309"/>
      <c r="BX78" s="309"/>
      <c r="BY78" s="309"/>
      <c r="BZ78" s="309"/>
      <c r="CA78" s="309"/>
      <c r="CB78" s="309"/>
      <c r="CC78" s="309"/>
      <c r="CD78" s="309"/>
      <c r="CE78" s="309"/>
      <c r="CF78" s="309"/>
      <c r="CG78" s="309"/>
      <c r="CH78" s="309"/>
      <c r="CI78" s="309"/>
      <c r="CJ78" s="309"/>
      <c r="CK78" s="309"/>
      <c r="CL78" s="309"/>
      <c r="CM78" s="309"/>
      <c r="CN78" s="309"/>
      <c r="CO78" s="309"/>
      <c r="CP78" s="309"/>
      <c r="CQ78" s="309"/>
      <c r="CR78" s="309"/>
      <c r="CS78" s="309"/>
      <c r="CT78" s="309"/>
      <c r="CU78" s="309"/>
      <c r="CV78" s="309"/>
      <c r="CW78" s="309"/>
      <c r="CX78" s="309"/>
      <c r="CY78" s="309"/>
      <c r="CZ78" s="309"/>
      <c r="DA78" s="309"/>
      <c r="DB78" s="309"/>
      <c r="DC78" s="309"/>
      <c r="DD78" s="309"/>
      <c r="DE78" s="309"/>
      <c r="DF78" s="309"/>
      <c r="DG78" s="309"/>
      <c r="DH78" s="309"/>
      <c r="DI78" s="309"/>
      <c r="DJ78" s="309"/>
      <c r="DK78" s="309"/>
      <c r="DL78" s="309"/>
      <c r="DM78" s="309"/>
      <c r="DN78" s="309"/>
      <c r="DO78" s="309"/>
      <c r="DP78" s="309"/>
      <c r="DQ78" s="309"/>
      <c r="DR78" s="309"/>
      <c r="DS78" s="309"/>
      <c r="DT78" s="309"/>
      <c r="DU78" s="309"/>
      <c r="DV78" s="309"/>
      <c r="DW78" s="309"/>
      <c r="DX78" s="309"/>
      <c r="DY78" s="309"/>
      <c r="DZ78" s="309"/>
      <c r="EA78" s="309"/>
      <c r="EB78" s="309"/>
      <c r="EC78" s="309"/>
      <c r="ED78" s="309"/>
      <c r="EE78" s="309"/>
      <c r="EF78" s="309"/>
      <c r="EG78" s="309"/>
      <c r="EH78" s="309"/>
      <c r="EI78" s="309"/>
      <c r="EJ78" s="309"/>
      <c r="EK78" s="309"/>
      <c r="EL78" s="309"/>
      <c r="EM78" s="309"/>
      <c r="EN78" s="309"/>
      <c r="EO78" s="309"/>
      <c r="EP78" s="309"/>
      <c r="EQ78" s="309"/>
      <c r="ER78" s="309"/>
      <c r="ES78" s="309"/>
      <c r="ET78" s="309"/>
      <c r="EU78" s="309"/>
      <c r="EV78" s="309"/>
      <c r="EW78" s="309"/>
      <c r="EX78" s="309"/>
      <c r="EY78" s="309"/>
      <c r="EZ78" s="309"/>
      <c r="FA78" s="309"/>
      <c r="FB78" s="309"/>
      <c r="FC78" s="309"/>
      <c r="FD78" s="309"/>
      <c r="FE78" s="309"/>
      <c r="FF78" s="309"/>
      <c r="FG78" s="309"/>
      <c r="FH78" s="309"/>
      <c r="FI78" s="309"/>
      <c r="FJ78" s="309"/>
      <c r="FK78" s="309"/>
      <c r="FL78" s="309"/>
      <c r="FM78" s="309"/>
      <c r="FN78" s="309"/>
      <c r="FO78" s="309"/>
      <c r="FP78" s="309"/>
      <c r="FQ78" s="309"/>
      <c r="FR78" s="309"/>
      <c r="FS78" s="309"/>
      <c r="FT78" s="309"/>
      <c r="FU78" s="309"/>
      <c r="FV78" s="309"/>
      <c r="FW78" s="309"/>
      <c r="FX78" s="309"/>
      <c r="FY78" s="309"/>
      <c r="FZ78" s="309"/>
      <c r="GA78" s="309"/>
      <c r="GB78" s="309"/>
      <c r="GC78" s="309"/>
      <c r="GD78" s="309"/>
      <c r="GE78" s="309"/>
      <c r="GF78" s="309"/>
      <c r="GG78" s="309"/>
      <c r="GH78" s="309"/>
      <c r="GI78" s="309"/>
      <c r="GJ78" s="309"/>
      <c r="GK78" s="309"/>
      <c r="GL78" s="309"/>
      <c r="GM78" s="309"/>
      <c r="GN78" s="309"/>
      <c r="GO78" s="309"/>
      <c r="GP78" s="309"/>
      <c r="GQ78" s="309"/>
      <c r="GR78" s="309"/>
      <c r="GS78" s="309"/>
      <c r="GT78" s="309"/>
      <c r="GU78" s="309"/>
      <c r="GV78" s="309"/>
      <c r="GW78" s="309"/>
      <c r="GX78" s="309"/>
      <c r="GY78" s="309"/>
      <c r="GZ78" s="309"/>
      <c r="HA78" s="309"/>
      <c r="HB78" s="309"/>
      <c r="HC78" s="309"/>
      <c r="HD78" s="309"/>
      <c r="HE78" s="309"/>
      <c r="HF78" s="309"/>
      <c r="HG78" s="309"/>
      <c r="HH78" s="309"/>
      <c r="HI78" s="309"/>
      <c r="HJ78" s="309"/>
      <c r="HK78" s="309"/>
      <c r="HL78" s="309"/>
      <c r="HM78" s="309"/>
      <c r="HN78" s="309"/>
      <c r="HO78" s="309"/>
      <c r="HP78" s="309"/>
      <c r="HQ78" s="309"/>
      <c r="HR78" s="309"/>
      <c r="HS78" s="309"/>
      <c r="HT78" s="309"/>
      <c r="HU78" s="309"/>
      <c r="HV78" s="309"/>
      <c r="HW78" s="309"/>
      <c r="HX78" s="309"/>
      <c r="HY78" s="309"/>
    </row>
    <row r="79" spans="1:236" s="294" customFormat="1" ht="12">
      <c r="A79" s="303">
        <f>A77+1</f>
        <v>29</v>
      </c>
      <c r="B79" s="311" t="s">
        <v>291</v>
      </c>
      <c r="C79" s="305"/>
      <c r="D79" s="306"/>
      <c r="E79" s="307"/>
      <c r="F79" s="308"/>
      <c r="G79" s="312"/>
      <c r="H79" s="312"/>
      <c r="I79" s="312"/>
      <c r="J79" s="312"/>
      <c r="K79" s="312"/>
      <c r="L79" s="312"/>
      <c r="M79" s="312"/>
      <c r="N79" s="312"/>
      <c r="O79" s="312"/>
      <c r="P79" s="312"/>
      <c r="Q79" s="312"/>
      <c r="R79" s="312"/>
      <c r="S79" s="312"/>
      <c r="T79" s="312"/>
      <c r="U79" s="312"/>
      <c r="V79" s="312"/>
      <c r="W79" s="312"/>
      <c r="X79" s="312"/>
      <c r="Y79" s="312"/>
      <c r="Z79" s="312"/>
      <c r="AA79" s="312"/>
      <c r="AB79" s="312"/>
      <c r="AC79" s="312"/>
      <c r="AD79" s="312"/>
      <c r="AE79" s="312"/>
      <c r="AF79" s="312"/>
      <c r="AG79" s="312"/>
      <c r="AH79" s="312"/>
      <c r="AI79" s="312"/>
      <c r="AJ79" s="312"/>
      <c r="AK79" s="312"/>
      <c r="AL79" s="312"/>
      <c r="AM79" s="312"/>
      <c r="AN79" s="312"/>
      <c r="AO79" s="312"/>
      <c r="AP79" s="312"/>
      <c r="AQ79" s="312"/>
      <c r="AR79" s="312"/>
      <c r="AS79" s="312"/>
      <c r="AT79" s="312"/>
      <c r="AU79" s="312"/>
      <c r="AV79" s="312"/>
      <c r="AW79" s="312"/>
      <c r="AX79" s="312"/>
      <c r="AY79" s="312"/>
      <c r="AZ79" s="312"/>
      <c r="BA79" s="312"/>
      <c r="BB79" s="312"/>
      <c r="BC79" s="312"/>
      <c r="BD79" s="312"/>
      <c r="BE79" s="312"/>
      <c r="BF79" s="312"/>
      <c r="BG79" s="312"/>
      <c r="BH79" s="312"/>
      <c r="BI79" s="312"/>
      <c r="BJ79" s="312"/>
      <c r="BK79" s="312"/>
      <c r="BL79" s="312"/>
      <c r="BM79" s="312"/>
      <c r="BN79" s="312"/>
      <c r="BO79" s="312"/>
      <c r="BP79" s="312"/>
      <c r="BQ79" s="312"/>
      <c r="BR79" s="312"/>
      <c r="BS79" s="312"/>
      <c r="BT79" s="312"/>
      <c r="BU79" s="312"/>
      <c r="BV79" s="312"/>
      <c r="BW79" s="312"/>
      <c r="BX79" s="312"/>
      <c r="BY79" s="312"/>
      <c r="BZ79" s="312"/>
      <c r="CA79" s="312"/>
      <c r="CB79" s="312"/>
      <c r="CC79" s="312"/>
      <c r="CD79" s="312"/>
      <c r="CE79" s="312"/>
      <c r="CF79" s="312"/>
      <c r="CG79" s="312"/>
      <c r="CH79" s="312"/>
      <c r="CI79" s="312"/>
      <c r="CJ79" s="312"/>
      <c r="CK79" s="312"/>
      <c r="CL79" s="312"/>
      <c r="CM79" s="312"/>
      <c r="CN79" s="312"/>
      <c r="CO79" s="312"/>
      <c r="CP79" s="312"/>
      <c r="CQ79" s="312"/>
      <c r="CR79" s="312"/>
      <c r="CS79" s="312"/>
      <c r="CT79" s="312"/>
      <c r="CU79" s="312"/>
      <c r="CV79" s="312"/>
      <c r="CW79" s="312"/>
      <c r="CX79" s="312"/>
      <c r="CY79" s="312"/>
      <c r="CZ79" s="312"/>
      <c r="DA79" s="312"/>
      <c r="DB79" s="312"/>
      <c r="DC79" s="312"/>
      <c r="DD79" s="312"/>
      <c r="DE79" s="312"/>
      <c r="DF79" s="312"/>
      <c r="DG79" s="312"/>
      <c r="DH79" s="312"/>
      <c r="DI79" s="312"/>
      <c r="DJ79" s="312"/>
      <c r="DK79" s="312"/>
      <c r="DL79" s="312"/>
      <c r="DM79" s="312"/>
      <c r="DN79" s="312"/>
      <c r="DO79" s="312"/>
      <c r="DP79" s="312"/>
      <c r="DQ79" s="312"/>
      <c r="DR79" s="312"/>
      <c r="DS79" s="312"/>
      <c r="DT79" s="312"/>
      <c r="DU79" s="312"/>
      <c r="DV79" s="312"/>
      <c r="DW79" s="312"/>
      <c r="DX79" s="312"/>
      <c r="DY79" s="312"/>
      <c r="DZ79" s="312"/>
      <c r="EA79" s="312"/>
      <c r="EB79" s="312"/>
      <c r="EC79" s="312"/>
      <c r="ED79" s="312"/>
      <c r="EE79" s="312"/>
      <c r="EF79" s="312"/>
      <c r="EG79" s="312"/>
      <c r="EH79" s="312"/>
      <c r="EI79" s="312"/>
      <c r="EJ79" s="312"/>
      <c r="EK79" s="312"/>
      <c r="EL79" s="312"/>
      <c r="EM79" s="312"/>
      <c r="EN79" s="312"/>
      <c r="EO79" s="312"/>
      <c r="EP79" s="312"/>
      <c r="EQ79" s="312"/>
      <c r="ER79" s="312"/>
      <c r="ES79" s="312"/>
      <c r="ET79" s="312"/>
      <c r="EU79" s="312"/>
      <c r="EV79" s="312"/>
      <c r="EW79" s="312"/>
      <c r="EX79" s="312"/>
      <c r="EY79" s="312"/>
      <c r="EZ79" s="312"/>
      <c r="FA79" s="312"/>
      <c r="FB79" s="312"/>
      <c r="FC79" s="312"/>
      <c r="FD79" s="312"/>
      <c r="FE79" s="312"/>
      <c r="FF79" s="312"/>
      <c r="FG79" s="312"/>
      <c r="FH79" s="312"/>
      <c r="FI79" s="312"/>
      <c r="FJ79" s="312"/>
      <c r="FK79" s="312"/>
      <c r="FL79" s="312"/>
      <c r="FM79" s="312"/>
      <c r="FN79" s="312"/>
      <c r="FO79" s="312"/>
      <c r="FP79" s="312"/>
      <c r="FQ79" s="312"/>
      <c r="FR79" s="312"/>
      <c r="FS79" s="312"/>
      <c r="FT79" s="312"/>
      <c r="FU79" s="312"/>
      <c r="FV79" s="312"/>
      <c r="FW79" s="312"/>
      <c r="FX79" s="312"/>
      <c r="FY79" s="312"/>
      <c r="FZ79" s="312"/>
      <c r="GA79" s="312"/>
      <c r="GB79" s="312"/>
      <c r="GC79" s="312"/>
      <c r="GD79" s="312"/>
      <c r="GE79" s="312"/>
      <c r="GF79" s="312"/>
      <c r="GG79" s="312"/>
      <c r="GH79" s="312"/>
      <c r="GI79" s="312"/>
      <c r="GJ79" s="312"/>
      <c r="GK79" s="312"/>
      <c r="GL79" s="312"/>
      <c r="GM79" s="312"/>
      <c r="GN79" s="312"/>
      <c r="GO79" s="312"/>
      <c r="GP79" s="312"/>
      <c r="GQ79" s="312"/>
      <c r="GR79" s="312"/>
      <c r="GS79" s="312"/>
      <c r="GT79" s="312"/>
      <c r="GU79" s="312"/>
      <c r="GV79" s="312"/>
      <c r="GW79" s="312"/>
      <c r="GX79" s="312"/>
      <c r="GY79" s="312"/>
      <c r="GZ79" s="312"/>
      <c r="HA79" s="312"/>
      <c r="HB79" s="312"/>
      <c r="HC79" s="312"/>
      <c r="HD79" s="312"/>
      <c r="HE79" s="312"/>
      <c r="HF79" s="312"/>
      <c r="HG79" s="312"/>
      <c r="HH79" s="312"/>
      <c r="HI79" s="312"/>
      <c r="HJ79" s="312"/>
      <c r="HK79" s="312"/>
      <c r="HL79" s="312"/>
      <c r="HM79" s="312"/>
      <c r="HN79" s="312"/>
      <c r="HO79" s="312"/>
      <c r="HP79" s="312"/>
      <c r="HQ79" s="312"/>
      <c r="HR79" s="312"/>
      <c r="HS79" s="312"/>
      <c r="HT79" s="312"/>
      <c r="HU79" s="312"/>
      <c r="HV79" s="312"/>
      <c r="HW79" s="312"/>
      <c r="HX79" s="312"/>
      <c r="HY79" s="312"/>
      <c r="HZ79" s="312"/>
      <c r="IA79" s="312"/>
      <c r="IB79" s="312"/>
    </row>
    <row r="80" spans="1:236" s="294" customFormat="1" ht="12">
      <c r="A80" s="303"/>
      <c r="B80" s="311" t="s">
        <v>272</v>
      </c>
      <c r="C80" s="305" t="s">
        <v>65</v>
      </c>
      <c r="D80" s="306">
        <v>70</v>
      </c>
      <c r="E80" s="307"/>
      <c r="F80" s="308">
        <f t="shared" si="1"/>
        <v>0</v>
      </c>
      <c r="G80" s="312"/>
      <c r="H80" s="312"/>
      <c r="I80" s="312"/>
      <c r="J80" s="312"/>
      <c r="K80" s="312"/>
      <c r="L80" s="312"/>
      <c r="M80" s="312"/>
      <c r="N80" s="312"/>
      <c r="O80" s="312"/>
      <c r="P80" s="312"/>
      <c r="Q80" s="312"/>
      <c r="R80" s="312"/>
      <c r="S80" s="312"/>
      <c r="T80" s="312"/>
      <c r="U80" s="312"/>
      <c r="V80" s="312"/>
      <c r="W80" s="312"/>
      <c r="X80" s="312"/>
      <c r="Y80" s="312"/>
      <c r="Z80" s="312"/>
      <c r="AA80" s="312"/>
      <c r="AB80" s="312"/>
      <c r="AC80" s="312"/>
      <c r="AD80" s="312"/>
      <c r="AE80" s="312"/>
      <c r="AF80" s="312"/>
      <c r="AG80" s="312"/>
      <c r="AH80" s="312"/>
      <c r="AI80" s="312"/>
      <c r="AJ80" s="312"/>
      <c r="AK80" s="312"/>
      <c r="AL80" s="312"/>
      <c r="AM80" s="312"/>
      <c r="AN80" s="312"/>
      <c r="AO80" s="312"/>
      <c r="AP80" s="312"/>
      <c r="AQ80" s="312"/>
      <c r="AR80" s="312"/>
      <c r="AS80" s="312"/>
      <c r="AT80" s="312"/>
      <c r="AU80" s="312"/>
      <c r="AV80" s="312"/>
      <c r="AW80" s="312"/>
      <c r="AX80" s="312"/>
      <c r="AY80" s="312"/>
      <c r="AZ80" s="312"/>
      <c r="BA80" s="312"/>
      <c r="BB80" s="312"/>
      <c r="BC80" s="312"/>
      <c r="BD80" s="312"/>
      <c r="BE80" s="312"/>
      <c r="BF80" s="312"/>
      <c r="BG80" s="312"/>
      <c r="BH80" s="312"/>
      <c r="BI80" s="312"/>
      <c r="BJ80" s="312"/>
      <c r="BK80" s="312"/>
      <c r="BL80" s="312"/>
      <c r="BM80" s="312"/>
      <c r="BN80" s="312"/>
      <c r="BO80" s="312"/>
      <c r="BP80" s="312"/>
      <c r="BQ80" s="312"/>
      <c r="BR80" s="312"/>
      <c r="BS80" s="312"/>
      <c r="BT80" s="312"/>
      <c r="BU80" s="312"/>
      <c r="BV80" s="312"/>
      <c r="BW80" s="312"/>
      <c r="BX80" s="312"/>
      <c r="BY80" s="312"/>
      <c r="BZ80" s="312"/>
      <c r="CA80" s="312"/>
      <c r="CB80" s="312"/>
      <c r="CC80" s="312"/>
      <c r="CD80" s="312"/>
      <c r="CE80" s="312"/>
      <c r="CF80" s="312"/>
      <c r="CG80" s="312"/>
      <c r="CH80" s="312"/>
      <c r="CI80" s="312"/>
      <c r="CJ80" s="312"/>
      <c r="CK80" s="312"/>
      <c r="CL80" s="312"/>
      <c r="CM80" s="312"/>
      <c r="CN80" s="312"/>
      <c r="CO80" s="312"/>
      <c r="CP80" s="312"/>
      <c r="CQ80" s="312"/>
      <c r="CR80" s="312"/>
      <c r="CS80" s="312"/>
      <c r="CT80" s="312"/>
      <c r="CU80" s="312"/>
      <c r="CV80" s="312"/>
      <c r="CW80" s="312"/>
      <c r="CX80" s="312"/>
      <c r="CY80" s="312"/>
      <c r="CZ80" s="312"/>
      <c r="DA80" s="312"/>
      <c r="DB80" s="312"/>
      <c r="DC80" s="312"/>
      <c r="DD80" s="312"/>
      <c r="DE80" s="312"/>
      <c r="DF80" s="312"/>
      <c r="DG80" s="312"/>
      <c r="DH80" s="312"/>
      <c r="DI80" s="312"/>
      <c r="DJ80" s="312"/>
      <c r="DK80" s="312"/>
      <c r="DL80" s="312"/>
      <c r="DM80" s="312"/>
      <c r="DN80" s="312"/>
      <c r="DO80" s="312"/>
      <c r="DP80" s="312"/>
      <c r="DQ80" s="312"/>
      <c r="DR80" s="312"/>
      <c r="DS80" s="312"/>
      <c r="DT80" s="312"/>
      <c r="DU80" s="312"/>
      <c r="DV80" s="312"/>
      <c r="DW80" s="312"/>
      <c r="DX80" s="312"/>
      <c r="DY80" s="312"/>
      <c r="DZ80" s="312"/>
      <c r="EA80" s="312"/>
      <c r="EB80" s="312"/>
      <c r="EC80" s="312"/>
      <c r="ED80" s="312"/>
      <c r="EE80" s="312"/>
      <c r="EF80" s="312"/>
      <c r="EG80" s="312"/>
      <c r="EH80" s="312"/>
      <c r="EI80" s="312"/>
      <c r="EJ80" s="312"/>
      <c r="EK80" s="312"/>
      <c r="EL80" s="312"/>
      <c r="EM80" s="312"/>
      <c r="EN80" s="312"/>
      <c r="EO80" s="312"/>
      <c r="EP80" s="312"/>
      <c r="EQ80" s="312"/>
      <c r="ER80" s="312"/>
      <c r="ES80" s="312"/>
      <c r="ET80" s="312"/>
      <c r="EU80" s="312"/>
      <c r="EV80" s="312"/>
      <c r="EW80" s="312"/>
      <c r="EX80" s="312"/>
      <c r="EY80" s="312"/>
      <c r="EZ80" s="312"/>
      <c r="FA80" s="312"/>
      <c r="FB80" s="312"/>
      <c r="FC80" s="312"/>
      <c r="FD80" s="312"/>
      <c r="FE80" s="312"/>
      <c r="FF80" s="312"/>
      <c r="FG80" s="312"/>
      <c r="FH80" s="312"/>
      <c r="FI80" s="312"/>
      <c r="FJ80" s="312"/>
      <c r="FK80" s="312"/>
      <c r="FL80" s="312"/>
      <c r="FM80" s="312"/>
      <c r="FN80" s="312"/>
      <c r="FO80" s="312"/>
      <c r="FP80" s="312"/>
      <c r="FQ80" s="312"/>
      <c r="FR80" s="312"/>
      <c r="FS80" s="312"/>
      <c r="FT80" s="312"/>
      <c r="FU80" s="312"/>
      <c r="FV80" s="312"/>
      <c r="FW80" s="312"/>
      <c r="FX80" s="312"/>
      <c r="FY80" s="312"/>
      <c r="FZ80" s="312"/>
      <c r="GA80" s="312"/>
      <c r="GB80" s="312"/>
      <c r="GC80" s="312"/>
      <c r="GD80" s="312"/>
      <c r="GE80" s="312"/>
      <c r="GF80" s="312"/>
      <c r="GG80" s="312"/>
      <c r="GH80" s="312"/>
      <c r="GI80" s="312"/>
      <c r="GJ80" s="312"/>
      <c r="GK80" s="312"/>
      <c r="GL80" s="312"/>
      <c r="GM80" s="312"/>
      <c r="GN80" s="312"/>
      <c r="GO80" s="312"/>
      <c r="GP80" s="312"/>
      <c r="GQ80" s="312"/>
      <c r="GR80" s="312"/>
      <c r="GS80" s="312"/>
      <c r="GT80" s="312"/>
      <c r="GU80" s="312"/>
      <c r="GV80" s="312"/>
      <c r="GW80" s="312"/>
      <c r="GX80" s="312"/>
      <c r="GY80" s="312"/>
      <c r="GZ80" s="312"/>
      <c r="HA80" s="312"/>
      <c r="HB80" s="312"/>
      <c r="HC80" s="312"/>
      <c r="HD80" s="312"/>
      <c r="HE80" s="312"/>
      <c r="HF80" s="312"/>
      <c r="HG80" s="312"/>
      <c r="HH80" s="312"/>
      <c r="HI80" s="312"/>
      <c r="HJ80" s="312"/>
      <c r="HK80" s="312"/>
      <c r="HL80" s="312"/>
      <c r="HM80" s="312"/>
      <c r="HN80" s="312"/>
      <c r="HO80" s="312"/>
      <c r="HP80" s="312"/>
      <c r="HQ80" s="312"/>
      <c r="HR80" s="312"/>
      <c r="HS80" s="312"/>
      <c r="HT80" s="312"/>
      <c r="HU80" s="312"/>
      <c r="HV80" s="312"/>
      <c r="HW80" s="312"/>
      <c r="HX80" s="312"/>
      <c r="HY80" s="312"/>
      <c r="HZ80" s="312"/>
      <c r="IA80" s="312"/>
      <c r="IB80" s="312"/>
    </row>
    <row r="81" spans="1:6" s="294" customFormat="1" ht="12">
      <c r="A81" s="303">
        <f>A79+1</f>
        <v>30</v>
      </c>
      <c r="B81" s="311" t="s">
        <v>292</v>
      </c>
      <c r="C81" s="305"/>
      <c r="D81" s="306"/>
      <c r="E81" s="307"/>
      <c r="F81" s="308"/>
    </row>
    <row r="82" spans="1:6" s="294" customFormat="1" ht="12">
      <c r="A82" s="303"/>
      <c r="B82" s="311" t="s">
        <v>230</v>
      </c>
      <c r="C82" s="305" t="s">
        <v>209</v>
      </c>
      <c r="D82" s="306">
        <f>4*9</f>
        <v>36</v>
      </c>
      <c r="E82" s="307"/>
      <c r="F82" s="308">
        <f t="shared" si="1"/>
        <v>0</v>
      </c>
    </row>
    <row r="83" spans="1:6" s="294" customFormat="1" ht="12">
      <c r="A83" s="303">
        <f>A81+1</f>
        <v>31</v>
      </c>
      <c r="B83" s="311" t="s">
        <v>293</v>
      </c>
      <c r="C83" s="305"/>
      <c r="D83" s="306"/>
      <c r="E83" s="307"/>
      <c r="F83" s="308"/>
    </row>
    <row r="84" spans="1:6" s="294" customFormat="1" ht="12.75" thickBot="1">
      <c r="A84" s="303"/>
      <c r="B84" s="311" t="s">
        <v>294</v>
      </c>
      <c r="C84" s="305" t="s">
        <v>34</v>
      </c>
      <c r="D84" s="306">
        <v>1</v>
      </c>
      <c r="E84" s="307"/>
      <c r="F84" s="308">
        <f t="shared" si="1"/>
        <v>0</v>
      </c>
    </row>
    <row r="85" spans="1:6" s="297" customFormat="1" ht="13.5" thickBot="1">
      <c r="A85" s="640" t="s">
        <v>295</v>
      </c>
      <c r="B85" s="641"/>
      <c r="C85" s="641"/>
      <c r="D85" s="641"/>
      <c r="E85" s="641"/>
      <c r="F85" s="296">
        <f>SUM(F64:F84)</f>
        <v>0</v>
      </c>
    </row>
    <row r="86" spans="1:6">
      <c r="A86" s="654" t="s">
        <v>296</v>
      </c>
      <c r="B86" s="655"/>
      <c r="C86" s="655"/>
      <c r="D86" s="655"/>
      <c r="E86" s="655"/>
      <c r="F86" s="656"/>
    </row>
    <row r="87" spans="1:6" s="294" customFormat="1" ht="12">
      <c r="A87" s="313"/>
      <c r="B87" s="304" t="s">
        <v>297</v>
      </c>
      <c r="C87" s="305"/>
      <c r="D87" s="306"/>
      <c r="E87" s="307"/>
      <c r="F87" s="308"/>
    </row>
    <row r="88" spans="1:6" s="294" customFormat="1" ht="12">
      <c r="A88" s="303">
        <v>32</v>
      </c>
      <c r="B88" s="311" t="s">
        <v>298</v>
      </c>
      <c r="C88" s="305"/>
      <c r="D88" s="306"/>
      <c r="E88" s="307"/>
      <c r="F88" s="308"/>
    </row>
    <row r="89" spans="1:6" s="294" customFormat="1" ht="12">
      <c r="A89" s="313"/>
      <c r="B89" s="311" t="s">
        <v>299</v>
      </c>
      <c r="C89" s="305" t="s">
        <v>211</v>
      </c>
      <c r="D89" s="306">
        <v>2</v>
      </c>
      <c r="E89" s="307"/>
      <c r="F89" s="308">
        <f>E89*D89</f>
        <v>0</v>
      </c>
    </row>
    <row r="90" spans="1:6" s="294" customFormat="1" ht="12">
      <c r="A90" s="303">
        <v>33</v>
      </c>
      <c r="B90" s="311" t="s">
        <v>300</v>
      </c>
      <c r="C90" s="305"/>
      <c r="D90" s="306"/>
      <c r="E90" s="307"/>
      <c r="F90" s="308"/>
    </row>
    <row r="91" spans="1:6" s="294" customFormat="1" ht="12">
      <c r="A91" s="313"/>
      <c r="B91" s="311" t="s">
        <v>301</v>
      </c>
      <c r="C91" s="305"/>
      <c r="D91" s="306"/>
      <c r="E91" s="307"/>
      <c r="F91" s="308"/>
    </row>
    <row r="92" spans="1:6" s="294" customFormat="1" ht="12">
      <c r="A92" s="303"/>
      <c r="B92" s="311" t="s">
        <v>302</v>
      </c>
      <c r="C92" s="305" t="s">
        <v>65</v>
      </c>
      <c r="D92" s="306">
        <v>40</v>
      </c>
      <c r="E92" s="307"/>
      <c r="F92" s="308">
        <f>E92*D92</f>
        <v>0</v>
      </c>
    </row>
    <row r="93" spans="1:6" s="294" customFormat="1" ht="12">
      <c r="A93" s="313"/>
      <c r="B93" s="311" t="s">
        <v>303</v>
      </c>
      <c r="C93" s="305"/>
      <c r="D93" s="306"/>
      <c r="E93" s="307"/>
      <c r="F93" s="308"/>
    </row>
    <row r="94" spans="1:6" s="294" customFormat="1" ht="12">
      <c r="A94" s="303"/>
      <c r="B94" s="311" t="s">
        <v>302</v>
      </c>
      <c r="C94" s="305" t="s">
        <v>65</v>
      </c>
      <c r="D94" s="306">
        <v>15</v>
      </c>
      <c r="E94" s="307"/>
      <c r="F94" s="308">
        <f>E94*D94</f>
        <v>0</v>
      </c>
    </row>
    <row r="95" spans="1:6" s="294" customFormat="1" ht="12">
      <c r="A95" s="313"/>
      <c r="B95" s="311" t="s">
        <v>304</v>
      </c>
      <c r="C95" s="305"/>
      <c r="D95" s="306"/>
      <c r="E95" s="307"/>
      <c r="F95" s="308"/>
    </row>
    <row r="96" spans="1:6" s="294" customFormat="1" ht="12">
      <c r="A96" s="303"/>
      <c r="B96" s="311" t="s">
        <v>305</v>
      </c>
      <c r="C96" s="305" t="s">
        <v>65</v>
      </c>
      <c r="D96" s="306">
        <v>32</v>
      </c>
      <c r="E96" s="307"/>
      <c r="F96" s="308">
        <f>E96*D96</f>
        <v>0</v>
      </c>
    </row>
    <row r="97" spans="1:6" s="294" customFormat="1" ht="12">
      <c r="A97" s="313" t="s">
        <v>306</v>
      </c>
      <c r="B97" s="311" t="s">
        <v>307</v>
      </c>
      <c r="C97" s="305"/>
      <c r="D97" s="306"/>
      <c r="E97" s="307"/>
      <c r="F97" s="308"/>
    </row>
    <row r="98" spans="1:6" s="294" customFormat="1" ht="12">
      <c r="A98" s="303"/>
      <c r="B98" s="311" t="s">
        <v>299</v>
      </c>
      <c r="C98" s="305" t="s">
        <v>211</v>
      </c>
      <c r="D98" s="306">
        <v>1</v>
      </c>
      <c r="E98" s="307"/>
      <c r="F98" s="308">
        <f>E98*D98</f>
        <v>0</v>
      </c>
    </row>
    <row r="99" spans="1:6" s="294" customFormat="1" ht="12">
      <c r="A99" s="313"/>
      <c r="B99" s="304" t="s">
        <v>308</v>
      </c>
      <c r="C99" s="305"/>
      <c r="D99" s="306"/>
      <c r="E99" s="307"/>
      <c r="F99" s="308"/>
    </row>
    <row r="100" spans="1:6" s="294" customFormat="1" ht="12">
      <c r="A100" s="303">
        <v>35</v>
      </c>
      <c r="B100" s="311" t="s">
        <v>309</v>
      </c>
      <c r="C100" s="305"/>
      <c r="D100" s="306"/>
      <c r="E100" s="307"/>
      <c r="F100" s="308"/>
    </row>
    <row r="101" spans="1:6" s="294" customFormat="1" ht="12">
      <c r="A101" s="313"/>
      <c r="B101" s="311" t="s">
        <v>310</v>
      </c>
      <c r="C101" s="305" t="s">
        <v>34</v>
      </c>
      <c r="D101" s="306">
        <v>4</v>
      </c>
      <c r="E101" s="307"/>
      <c r="F101" s="308">
        <f>E101*D101</f>
        <v>0</v>
      </c>
    </row>
    <row r="102" spans="1:6" s="294" customFormat="1" ht="12">
      <c r="A102" s="313" t="s">
        <v>311</v>
      </c>
      <c r="B102" s="314" t="s">
        <v>312</v>
      </c>
      <c r="C102" s="315"/>
      <c r="D102" s="306"/>
      <c r="E102" s="307"/>
      <c r="F102" s="308"/>
    </row>
    <row r="103" spans="1:6" s="294" customFormat="1" ht="12">
      <c r="A103" s="313"/>
      <c r="B103" s="314" t="s">
        <v>313</v>
      </c>
      <c r="C103" s="305" t="s">
        <v>34</v>
      </c>
      <c r="D103" s="306">
        <v>3</v>
      </c>
      <c r="E103" s="307"/>
      <c r="F103" s="308">
        <f>E103*D103</f>
        <v>0</v>
      </c>
    </row>
    <row r="104" spans="1:6" s="294" customFormat="1" ht="12">
      <c r="A104" s="313" t="s">
        <v>314</v>
      </c>
      <c r="B104" s="311" t="s">
        <v>315</v>
      </c>
      <c r="C104" s="305"/>
      <c r="D104" s="306"/>
      <c r="E104" s="307"/>
      <c r="F104" s="308"/>
    </row>
    <row r="105" spans="1:6" s="294" customFormat="1" ht="12">
      <c r="A105" s="313"/>
      <c r="B105" s="311" t="s">
        <v>310</v>
      </c>
      <c r="C105" s="305" t="s">
        <v>34</v>
      </c>
      <c r="D105" s="306">
        <v>4</v>
      </c>
      <c r="E105" s="307"/>
      <c r="F105" s="308">
        <f>E105*D105</f>
        <v>0</v>
      </c>
    </row>
    <row r="106" spans="1:6" s="294" customFormat="1" ht="12">
      <c r="A106" s="313" t="s">
        <v>316</v>
      </c>
      <c r="B106" s="311" t="s">
        <v>317</v>
      </c>
      <c r="C106" s="305"/>
      <c r="D106" s="306"/>
      <c r="E106" s="307"/>
      <c r="F106" s="308"/>
    </row>
    <row r="107" spans="1:6" s="294" customFormat="1" ht="12">
      <c r="A107" s="313"/>
      <c r="B107" s="311" t="s">
        <v>318</v>
      </c>
      <c r="C107" s="305" t="s">
        <v>34</v>
      </c>
      <c r="D107" s="306">
        <v>2</v>
      </c>
      <c r="E107" s="307"/>
      <c r="F107" s="308">
        <f>E107*D107</f>
        <v>0</v>
      </c>
    </row>
    <row r="108" spans="1:6" s="294" customFormat="1" ht="12">
      <c r="A108" s="313" t="s">
        <v>319</v>
      </c>
      <c r="B108" s="311" t="s">
        <v>320</v>
      </c>
      <c r="C108" s="305"/>
      <c r="D108" s="306"/>
      <c r="E108" s="307"/>
      <c r="F108" s="308"/>
    </row>
    <row r="109" spans="1:6" s="294" customFormat="1" ht="12.75" thickBot="1">
      <c r="A109" s="316"/>
      <c r="B109" s="311" t="s">
        <v>318</v>
      </c>
      <c r="C109" s="305" t="s">
        <v>34</v>
      </c>
      <c r="D109" s="306">
        <v>8</v>
      </c>
      <c r="E109" s="307"/>
      <c r="F109" s="308">
        <f>E109*D109</f>
        <v>0</v>
      </c>
    </row>
    <row r="110" spans="1:6" s="297" customFormat="1" ht="13.5" thickBot="1">
      <c r="A110" s="640" t="s">
        <v>321</v>
      </c>
      <c r="B110" s="641"/>
      <c r="C110" s="641"/>
      <c r="D110" s="641"/>
      <c r="E110" s="641"/>
      <c r="F110" s="296">
        <f>SUM(F87:F109)</f>
        <v>0</v>
      </c>
    </row>
    <row r="111" spans="1:6">
      <c r="A111" s="654" t="s">
        <v>322</v>
      </c>
      <c r="B111" s="655"/>
      <c r="C111" s="655"/>
      <c r="D111" s="655"/>
      <c r="E111" s="655"/>
      <c r="F111" s="656"/>
    </row>
    <row r="112" spans="1:6" s="317" customFormat="1">
      <c r="A112" s="303">
        <v>40</v>
      </c>
      <c r="B112" s="311" t="s">
        <v>323</v>
      </c>
      <c r="C112" s="305"/>
      <c r="D112" s="306"/>
      <c r="E112" s="307"/>
      <c r="F112" s="308" t="str">
        <f>IF(D112=0,"",E112*D112)</f>
        <v/>
      </c>
    </row>
    <row r="113" spans="1:6" s="317" customFormat="1">
      <c r="A113" s="303"/>
      <c r="B113" s="311" t="s">
        <v>299</v>
      </c>
      <c r="C113" s="305" t="s">
        <v>211</v>
      </c>
      <c r="D113" s="306">
        <v>2</v>
      </c>
      <c r="E113" s="307"/>
      <c r="F113" s="308">
        <f>IF(D113=0,"",E113*D113)</f>
        <v>0</v>
      </c>
    </row>
    <row r="114" spans="1:6" s="317" customFormat="1">
      <c r="A114" s="303">
        <f>A112+1</f>
        <v>41</v>
      </c>
      <c r="B114" s="311" t="s">
        <v>324</v>
      </c>
      <c r="C114" s="305"/>
      <c r="D114" s="306"/>
      <c r="E114" s="307"/>
      <c r="F114" s="308" t="str">
        <f t="shared" ref="F114:F148" si="2">IF(D114=0,"",E114*D114)</f>
        <v/>
      </c>
    </row>
    <row r="115" spans="1:6" s="294" customFormat="1" ht="12">
      <c r="A115" s="303"/>
      <c r="B115" s="311" t="s">
        <v>310</v>
      </c>
      <c r="C115" s="305" t="s">
        <v>34</v>
      </c>
      <c r="D115" s="306">
        <v>2</v>
      </c>
      <c r="E115" s="307"/>
      <c r="F115" s="308">
        <f t="shared" si="2"/>
        <v>0</v>
      </c>
    </row>
    <row r="116" spans="1:6" s="294" customFormat="1" ht="12">
      <c r="A116" s="303">
        <f>A114+1</f>
        <v>42</v>
      </c>
      <c r="B116" s="311" t="s">
        <v>325</v>
      </c>
      <c r="C116" s="305"/>
      <c r="D116" s="306"/>
      <c r="E116" s="307"/>
      <c r="F116" s="308" t="str">
        <f t="shared" si="2"/>
        <v/>
      </c>
    </row>
    <row r="117" spans="1:6" s="294" customFormat="1" ht="12">
      <c r="A117" s="303"/>
      <c r="B117" s="311" t="s">
        <v>310</v>
      </c>
      <c r="C117" s="305" t="s">
        <v>34</v>
      </c>
      <c r="D117" s="306">
        <v>12</v>
      </c>
      <c r="E117" s="307"/>
      <c r="F117" s="308">
        <f t="shared" si="2"/>
        <v>0</v>
      </c>
    </row>
    <row r="118" spans="1:6" s="294" customFormat="1" ht="12">
      <c r="A118" s="303">
        <f>A116+1</f>
        <v>43</v>
      </c>
      <c r="B118" s="311" t="s">
        <v>326</v>
      </c>
      <c r="C118" s="305"/>
      <c r="D118" s="306"/>
      <c r="E118" s="307"/>
      <c r="F118" s="308" t="str">
        <f t="shared" si="2"/>
        <v/>
      </c>
    </row>
    <row r="119" spans="1:6" s="294" customFormat="1" ht="12">
      <c r="A119" s="303"/>
      <c r="B119" s="311" t="s">
        <v>310</v>
      </c>
      <c r="C119" s="305" t="s">
        <v>34</v>
      </c>
      <c r="D119" s="306">
        <v>6</v>
      </c>
      <c r="E119" s="307"/>
      <c r="F119" s="308">
        <f t="shared" si="2"/>
        <v>0</v>
      </c>
    </row>
    <row r="120" spans="1:6" s="294" customFormat="1" ht="12">
      <c r="A120" s="303">
        <f>A118+1</f>
        <v>44</v>
      </c>
      <c r="B120" s="311" t="s">
        <v>327</v>
      </c>
      <c r="C120" s="305"/>
      <c r="D120" s="306"/>
      <c r="E120" s="307"/>
      <c r="F120" s="308" t="str">
        <f t="shared" si="2"/>
        <v/>
      </c>
    </row>
    <row r="121" spans="1:6" s="294" customFormat="1" ht="12">
      <c r="A121" s="303"/>
      <c r="B121" s="311" t="s">
        <v>310</v>
      </c>
      <c r="C121" s="305" t="s">
        <v>34</v>
      </c>
      <c r="D121" s="306">
        <v>3</v>
      </c>
      <c r="E121" s="307"/>
      <c r="F121" s="308">
        <f t="shared" si="2"/>
        <v>0</v>
      </c>
    </row>
    <row r="122" spans="1:6" s="294" customFormat="1" ht="12">
      <c r="A122" s="303">
        <f>A120+1</f>
        <v>45</v>
      </c>
      <c r="B122" s="311" t="s">
        <v>328</v>
      </c>
      <c r="C122" s="305"/>
      <c r="D122" s="306"/>
      <c r="E122" s="307"/>
      <c r="F122" s="308" t="str">
        <f t="shared" si="2"/>
        <v/>
      </c>
    </row>
    <row r="123" spans="1:6" s="294" customFormat="1" ht="12">
      <c r="A123" s="303"/>
      <c r="B123" s="311" t="s">
        <v>310</v>
      </c>
      <c r="C123" s="305" t="s">
        <v>34</v>
      </c>
      <c r="D123" s="306">
        <v>9</v>
      </c>
      <c r="E123" s="307"/>
      <c r="F123" s="308">
        <f t="shared" si="2"/>
        <v>0</v>
      </c>
    </row>
    <row r="124" spans="1:6" s="294" customFormat="1" ht="12">
      <c r="A124" s="303">
        <f>A122+1</f>
        <v>46</v>
      </c>
      <c r="B124" s="311" t="s">
        <v>329</v>
      </c>
      <c r="C124" s="305"/>
      <c r="D124" s="306"/>
      <c r="E124" s="307"/>
      <c r="F124" s="308" t="str">
        <f t="shared" si="2"/>
        <v/>
      </c>
    </row>
    <row r="125" spans="1:6" s="294" customFormat="1" ht="12">
      <c r="A125" s="303"/>
      <c r="B125" s="311" t="s">
        <v>330</v>
      </c>
      <c r="C125" s="305" t="s">
        <v>34</v>
      </c>
      <c r="D125" s="306">
        <v>2</v>
      </c>
      <c r="E125" s="307"/>
      <c r="F125" s="308">
        <f t="shared" si="2"/>
        <v>0</v>
      </c>
    </row>
    <row r="126" spans="1:6" s="294" customFormat="1" ht="12">
      <c r="A126" s="303">
        <f t="shared" ref="A126:A134" si="3">A124+1</f>
        <v>47</v>
      </c>
      <c r="B126" s="311" t="s">
        <v>331</v>
      </c>
      <c r="C126" s="305"/>
      <c r="D126" s="306"/>
      <c r="E126" s="307"/>
      <c r="F126" s="308" t="str">
        <f t="shared" si="2"/>
        <v/>
      </c>
    </row>
    <row r="127" spans="1:6" s="294" customFormat="1" ht="12">
      <c r="A127" s="303"/>
      <c r="B127" s="311" t="s">
        <v>330</v>
      </c>
      <c r="C127" s="305" t="s">
        <v>34</v>
      </c>
      <c r="D127" s="306">
        <v>2</v>
      </c>
      <c r="E127" s="307"/>
      <c r="F127" s="308">
        <f t="shared" si="2"/>
        <v>0</v>
      </c>
    </row>
    <row r="128" spans="1:6" s="294" customFormat="1" ht="12">
      <c r="A128" s="303">
        <f t="shared" si="3"/>
        <v>48</v>
      </c>
      <c r="B128" s="311" t="s">
        <v>332</v>
      </c>
      <c r="C128" s="305"/>
      <c r="D128" s="306"/>
      <c r="E128" s="307"/>
      <c r="F128" s="308" t="str">
        <f t="shared" si="2"/>
        <v/>
      </c>
    </row>
    <row r="129" spans="1:6" s="294" customFormat="1" ht="12">
      <c r="A129" s="303"/>
      <c r="B129" s="311" t="s">
        <v>333</v>
      </c>
      <c r="C129" s="305" t="s">
        <v>34</v>
      </c>
      <c r="D129" s="306">
        <v>2</v>
      </c>
      <c r="E129" s="307"/>
      <c r="F129" s="308">
        <f t="shared" si="2"/>
        <v>0</v>
      </c>
    </row>
    <row r="130" spans="1:6" customFormat="1" ht="12.75">
      <c r="A130" s="303">
        <f t="shared" si="3"/>
        <v>49</v>
      </c>
      <c r="B130" s="311" t="s">
        <v>334</v>
      </c>
      <c r="C130" s="305"/>
      <c r="D130" s="306"/>
      <c r="E130" s="307"/>
      <c r="F130" s="308" t="str">
        <f t="shared" si="2"/>
        <v/>
      </c>
    </row>
    <row r="131" spans="1:6" s="294" customFormat="1" ht="12">
      <c r="A131" s="303"/>
      <c r="B131" s="311" t="s">
        <v>335</v>
      </c>
      <c r="C131" s="305" t="s">
        <v>34</v>
      </c>
      <c r="D131" s="306">
        <v>6</v>
      </c>
      <c r="E131" s="307"/>
      <c r="F131" s="308">
        <f t="shared" si="2"/>
        <v>0</v>
      </c>
    </row>
    <row r="132" spans="1:6" customFormat="1" ht="12.75">
      <c r="A132" s="303">
        <f t="shared" si="3"/>
        <v>50</v>
      </c>
      <c r="B132" s="311" t="s">
        <v>336</v>
      </c>
      <c r="C132" s="305"/>
      <c r="D132" s="306"/>
      <c r="E132" s="307"/>
      <c r="F132" s="308" t="str">
        <f t="shared" si="2"/>
        <v/>
      </c>
    </row>
    <row r="133" spans="1:6" s="294" customFormat="1" ht="12">
      <c r="A133" s="303"/>
      <c r="B133" s="311" t="s">
        <v>335</v>
      </c>
      <c r="C133" s="305" t="s">
        <v>34</v>
      </c>
      <c r="D133" s="306">
        <v>5</v>
      </c>
      <c r="E133" s="307"/>
      <c r="F133" s="308">
        <f t="shared" si="2"/>
        <v>0</v>
      </c>
    </row>
    <row r="134" spans="1:6" customFormat="1" ht="12.75">
      <c r="A134" s="303">
        <f t="shared" si="3"/>
        <v>51</v>
      </c>
      <c r="B134" s="311" t="s">
        <v>337</v>
      </c>
      <c r="C134" s="305"/>
      <c r="D134" s="306"/>
      <c r="E134" s="307"/>
      <c r="F134" s="308" t="str">
        <f t="shared" si="2"/>
        <v/>
      </c>
    </row>
    <row r="135" spans="1:6" s="294" customFormat="1" ht="12">
      <c r="A135" s="316"/>
      <c r="B135" s="311" t="s">
        <v>335</v>
      </c>
      <c r="C135" s="305" t="s">
        <v>34</v>
      </c>
      <c r="D135" s="306">
        <v>3</v>
      </c>
      <c r="E135" s="307"/>
      <c r="F135" s="308">
        <f t="shared" si="2"/>
        <v>0</v>
      </c>
    </row>
    <row r="136" spans="1:6" s="294" customFormat="1" ht="12">
      <c r="A136" s="313"/>
      <c r="B136" s="304" t="s">
        <v>338</v>
      </c>
      <c r="C136" s="305"/>
      <c r="D136" s="306"/>
      <c r="E136" s="318"/>
      <c r="F136" s="308" t="str">
        <f t="shared" si="2"/>
        <v/>
      </c>
    </row>
    <row r="137" spans="1:6" s="294" customFormat="1" ht="12">
      <c r="A137" s="313" t="s">
        <v>339</v>
      </c>
      <c r="B137" s="311" t="s">
        <v>340</v>
      </c>
      <c r="C137" s="305"/>
      <c r="D137" s="306"/>
      <c r="E137" s="318"/>
      <c r="F137" s="308" t="str">
        <f t="shared" si="2"/>
        <v/>
      </c>
    </row>
    <row r="138" spans="1:6" s="294" customFormat="1" ht="12">
      <c r="A138" s="313"/>
      <c r="B138" s="311" t="s">
        <v>341</v>
      </c>
      <c r="C138" s="305" t="s">
        <v>211</v>
      </c>
      <c r="D138" s="306">
        <v>1</v>
      </c>
      <c r="E138" s="318"/>
      <c r="F138" s="308">
        <f t="shared" si="2"/>
        <v>0</v>
      </c>
    </row>
    <row r="139" spans="1:6" s="294" customFormat="1" ht="12">
      <c r="A139" s="313" t="s">
        <v>342</v>
      </c>
      <c r="B139" s="311" t="s">
        <v>343</v>
      </c>
      <c r="C139" s="305"/>
      <c r="D139" s="306"/>
      <c r="E139" s="307"/>
      <c r="F139" s="308" t="str">
        <f t="shared" si="2"/>
        <v/>
      </c>
    </row>
    <row r="140" spans="1:6" s="294" customFormat="1" ht="12">
      <c r="A140" s="313"/>
      <c r="B140" s="311" t="s">
        <v>344</v>
      </c>
      <c r="C140" s="305" t="s">
        <v>34</v>
      </c>
      <c r="D140" s="306">
        <v>5</v>
      </c>
      <c r="E140" s="307"/>
      <c r="F140" s="308">
        <f t="shared" si="2"/>
        <v>0</v>
      </c>
    </row>
    <row r="141" spans="1:6" s="294" customFormat="1" ht="12">
      <c r="A141" s="313" t="s">
        <v>345</v>
      </c>
      <c r="B141" s="311" t="s">
        <v>346</v>
      </c>
      <c r="C141" s="305"/>
      <c r="D141" s="306"/>
      <c r="E141" s="307"/>
      <c r="F141" s="308" t="str">
        <f t="shared" si="2"/>
        <v/>
      </c>
    </row>
    <row r="142" spans="1:6" s="294" customFormat="1" ht="12">
      <c r="A142" s="313"/>
      <c r="B142" s="311" t="s">
        <v>344</v>
      </c>
      <c r="C142" s="305" t="s">
        <v>34</v>
      </c>
      <c r="D142" s="306">
        <v>1</v>
      </c>
      <c r="E142" s="307"/>
      <c r="F142" s="308">
        <f t="shared" si="2"/>
        <v>0</v>
      </c>
    </row>
    <row r="143" spans="1:6" s="294" customFormat="1" ht="12">
      <c r="A143" s="313" t="s">
        <v>347</v>
      </c>
      <c r="B143" s="311" t="s">
        <v>348</v>
      </c>
      <c r="C143" s="305"/>
      <c r="D143" s="306"/>
      <c r="E143" s="307"/>
      <c r="F143" s="308" t="str">
        <f t="shared" si="2"/>
        <v/>
      </c>
    </row>
    <row r="144" spans="1:6" s="294" customFormat="1" ht="12">
      <c r="A144" s="313"/>
      <c r="B144" s="311" t="s">
        <v>341</v>
      </c>
      <c r="C144" s="305" t="s">
        <v>34</v>
      </c>
      <c r="D144" s="306">
        <v>1</v>
      </c>
      <c r="E144" s="307"/>
      <c r="F144" s="308">
        <f t="shared" si="2"/>
        <v>0</v>
      </c>
    </row>
    <row r="145" spans="1:6" s="294" customFormat="1" ht="12">
      <c r="A145" s="313" t="s">
        <v>349</v>
      </c>
      <c r="B145" s="311" t="s">
        <v>350</v>
      </c>
      <c r="C145" s="305"/>
      <c r="D145" s="306"/>
      <c r="E145" s="318"/>
      <c r="F145" s="308" t="str">
        <f t="shared" si="2"/>
        <v/>
      </c>
    </row>
    <row r="146" spans="1:6" s="294" customFormat="1" ht="12">
      <c r="A146" s="313"/>
      <c r="B146" s="311" t="s">
        <v>341</v>
      </c>
      <c r="C146" s="305" t="s">
        <v>34</v>
      </c>
      <c r="D146" s="306">
        <v>1</v>
      </c>
      <c r="E146" s="318"/>
      <c r="F146" s="308">
        <f t="shared" si="2"/>
        <v>0</v>
      </c>
    </row>
    <row r="147" spans="1:6" s="294" customFormat="1" ht="12">
      <c r="A147" s="313" t="s">
        <v>351</v>
      </c>
      <c r="B147" s="319" t="s">
        <v>352</v>
      </c>
      <c r="C147" s="305"/>
      <c r="D147" s="306"/>
      <c r="E147" s="318"/>
      <c r="F147" s="308" t="str">
        <f t="shared" si="2"/>
        <v/>
      </c>
    </row>
    <row r="148" spans="1:6" s="294" customFormat="1" ht="12.75" thickBot="1">
      <c r="A148" s="313"/>
      <c r="B148" s="311" t="s">
        <v>335</v>
      </c>
      <c r="C148" s="305" t="s">
        <v>34</v>
      </c>
      <c r="D148" s="306">
        <v>4</v>
      </c>
      <c r="E148" s="318"/>
      <c r="F148" s="308">
        <f t="shared" si="2"/>
        <v>0</v>
      </c>
    </row>
    <row r="149" spans="1:6" s="297" customFormat="1" ht="13.5" thickBot="1">
      <c r="A149" s="640" t="s">
        <v>353</v>
      </c>
      <c r="B149" s="641"/>
      <c r="C149" s="641"/>
      <c r="D149" s="641"/>
      <c r="E149" s="641"/>
      <c r="F149" s="296">
        <f>SUM(F113:F148)</f>
        <v>0</v>
      </c>
    </row>
    <row r="150" spans="1:6">
      <c r="A150" s="654" t="s">
        <v>354</v>
      </c>
      <c r="B150" s="655"/>
      <c r="C150" s="655"/>
      <c r="D150" s="655"/>
      <c r="E150" s="655"/>
      <c r="F150" s="656"/>
    </row>
    <row r="151" spans="1:6" s="294" customFormat="1" ht="12">
      <c r="A151" s="320">
        <v>58</v>
      </c>
      <c r="B151" s="290" t="s">
        <v>355</v>
      </c>
      <c r="C151" s="290"/>
      <c r="D151" s="287"/>
      <c r="E151" s="321"/>
      <c r="F151" s="322"/>
    </row>
    <row r="152" spans="1:6" s="294" customFormat="1" ht="12">
      <c r="A152" s="289"/>
      <c r="B152" s="290" t="s">
        <v>280</v>
      </c>
      <c r="C152" s="290" t="s">
        <v>209</v>
      </c>
      <c r="D152" s="323">
        <v>598</v>
      </c>
      <c r="E152" s="323"/>
      <c r="F152" s="322">
        <f>+E152*D152</f>
        <v>0</v>
      </c>
    </row>
    <row r="153" spans="1:6" s="294" customFormat="1" ht="12">
      <c r="A153" s="320">
        <v>59</v>
      </c>
      <c r="B153" s="324" t="s">
        <v>356</v>
      </c>
      <c r="C153" s="325"/>
      <c r="D153" s="323"/>
      <c r="E153" s="323"/>
      <c r="F153" s="322">
        <f>+E153*D153</f>
        <v>0</v>
      </c>
    </row>
    <row r="154" spans="1:6" s="294" customFormat="1" ht="12">
      <c r="A154" s="326"/>
      <c r="B154" s="290" t="s">
        <v>280</v>
      </c>
      <c r="C154" s="290" t="s">
        <v>209</v>
      </c>
      <c r="D154" s="323">
        <v>1750</v>
      </c>
      <c r="E154" s="323"/>
      <c r="F154" s="322">
        <f>+E154*D154</f>
        <v>0</v>
      </c>
    </row>
    <row r="155" spans="1:6" s="294" customFormat="1" ht="24">
      <c r="A155" s="320">
        <v>60</v>
      </c>
      <c r="B155" s="324" t="s">
        <v>357</v>
      </c>
      <c r="C155" s="290"/>
      <c r="D155" s="287"/>
      <c r="E155" s="321"/>
      <c r="F155" s="322">
        <f>+E155*D155</f>
        <v>0</v>
      </c>
    </row>
    <row r="156" spans="1:6" s="294" customFormat="1" ht="12.75" thickBot="1">
      <c r="A156" s="289"/>
      <c r="B156" s="290" t="s">
        <v>358</v>
      </c>
      <c r="C156" s="290" t="s">
        <v>209</v>
      </c>
      <c r="D156" s="287">
        <f>254+234</f>
        <v>488</v>
      </c>
      <c r="E156" s="323"/>
      <c r="F156" s="322">
        <f>+E156*D156</f>
        <v>0</v>
      </c>
    </row>
    <row r="157" spans="1:6" s="297" customFormat="1" ht="13.5" thickBot="1">
      <c r="A157" s="651" t="s">
        <v>359</v>
      </c>
      <c r="B157" s="652"/>
      <c r="C157" s="652"/>
      <c r="D157" s="652"/>
      <c r="E157" s="653"/>
      <c r="F157" s="296">
        <f>+SUM(F151:F156)</f>
        <v>0</v>
      </c>
    </row>
    <row r="158" spans="1:6">
      <c r="A158" s="654" t="s">
        <v>360</v>
      </c>
      <c r="B158" s="655"/>
      <c r="C158" s="655"/>
      <c r="D158" s="655"/>
      <c r="E158" s="655"/>
      <c r="F158" s="656"/>
    </row>
    <row r="159" spans="1:6">
      <c r="A159" s="327"/>
      <c r="B159" s="328" t="s">
        <v>361</v>
      </c>
      <c r="C159" s="329"/>
      <c r="D159" s="330"/>
      <c r="E159" s="331"/>
      <c r="F159" s="332"/>
    </row>
    <row r="160" spans="1:6">
      <c r="A160" s="326">
        <v>61</v>
      </c>
      <c r="B160" s="290" t="s">
        <v>362</v>
      </c>
      <c r="C160" s="290"/>
      <c r="D160" s="323"/>
      <c r="E160" s="323"/>
      <c r="F160" s="322"/>
    </row>
    <row r="161" spans="1:6" s="294" customFormat="1" ht="12">
      <c r="A161" s="320"/>
      <c r="B161" s="324" t="s">
        <v>358</v>
      </c>
      <c r="C161" s="293" t="s">
        <v>209</v>
      </c>
      <c r="D161" s="287">
        <v>120</v>
      </c>
      <c r="E161" s="321"/>
      <c r="F161" s="322">
        <f>+E161*D161</f>
        <v>0</v>
      </c>
    </row>
    <row r="162" spans="1:6" s="294" customFormat="1" ht="12">
      <c r="A162" s="326">
        <v>62</v>
      </c>
      <c r="B162" s="324" t="s">
        <v>363</v>
      </c>
      <c r="C162" s="293"/>
      <c r="D162" s="287"/>
      <c r="E162" s="321"/>
      <c r="F162" s="322"/>
    </row>
    <row r="163" spans="1:6" s="294" customFormat="1" ht="12">
      <c r="A163" s="320"/>
      <c r="B163" s="324" t="s">
        <v>364</v>
      </c>
      <c r="C163" s="293" t="s">
        <v>1</v>
      </c>
      <c r="D163" s="287">
        <v>30</v>
      </c>
      <c r="E163" s="321"/>
      <c r="F163" s="322">
        <f>+E163*D163</f>
        <v>0</v>
      </c>
    </row>
    <row r="164" spans="1:6" s="294" customFormat="1" ht="12">
      <c r="A164" s="326">
        <v>63</v>
      </c>
      <c r="B164" s="324" t="s">
        <v>365</v>
      </c>
      <c r="C164" s="293"/>
      <c r="D164" s="287"/>
      <c r="E164" s="321"/>
      <c r="F164" s="322"/>
    </row>
    <row r="165" spans="1:6" s="294" customFormat="1" ht="12">
      <c r="A165" s="320"/>
      <c r="B165" s="324" t="s">
        <v>364</v>
      </c>
      <c r="C165" s="293" t="s">
        <v>1</v>
      </c>
      <c r="D165" s="287">
        <f>1800*0.3</f>
        <v>540</v>
      </c>
      <c r="E165" s="321"/>
      <c r="F165" s="322">
        <f>+E165*D165</f>
        <v>0</v>
      </c>
    </row>
    <row r="166" spans="1:6" s="294" customFormat="1" ht="12">
      <c r="A166" s="326">
        <f>+A164+1</f>
        <v>64</v>
      </c>
      <c r="B166" s="324" t="s">
        <v>366</v>
      </c>
      <c r="C166" s="293"/>
      <c r="D166" s="287"/>
      <c r="E166" s="321"/>
      <c r="F166" s="322"/>
    </row>
    <row r="167" spans="1:6" s="294" customFormat="1" ht="12">
      <c r="A167" s="320"/>
      <c r="B167" s="324" t="s">
        <v>364</v>
      </c>
      <c r="C167" s="293" t="s">
        <v>1</v>
      </c>
      <c r="D167" s="287">
        <f>1850*0.2</f>
        <v>370</v>
      </c>
      <c r="E167" s="321"/>
      <c r="F167" s="322">
        <f t="shared" ref="F167:F189" si="4">+E167*D167</f>
        <v>0</v>
      </c>
    </row>
    <row r="168" spans="1:6" s="294" customFormat="1" ht="12">
      <c r="A168" s="326">
        <f>+A166+1</f>
        <v>65</v>
      </c>
      <c r="B168" s="290" t="s">
        <v>367</v>
      </c>
      <c r="C168" s="293"/>
      <c r="D168" s="323"/>
      <c r="E168" s="323"/>
      <c r="F168" s="322"/>
    </row>
    <row r="169" spans="1:6" s="294" customFormat="1" ht="12">
      <c r="A169" s="320"/>
      <c r="B169" s="311" t="s">
        <v>341</v>
      </c>
      <c r="C169" s="305" t="s">
        <v>34</v>
      </c>
      <c r="D169" s="306">
        <v>1</v>
      </c>
      <c r="E169" s="318"/>
      <c r="F169" s="322">
        <f t="shared" si="4"/>
        <v>0</v>
      </c>
    </row>
    <row r="170" spans="1:6" s="294" customFormat="1" ht="12">
      <c r="A170" s="326">
        <f>+A168+1</f>
        <v>66</v>
      </c>
      <c r="B170" s="324" t="s">
        <v>368</v>
      </c>
      <c r="C170" s="293"/>
      <c r="D170" s="287"/>
      <c r="E170" s="321"/>
      <c r="F170" s="322"/>
    </row>
    <row r="171" spans="1:6" s="294" customFormat="1" ht="12">
      <c r="A171" s="320"/>
      <c r="B171" s="324" t="s">
        <v>369</v>
      </c>
      <c r="C171" s="293" t="s">
        <v>65</v>
      </c>
      <c r="D171" s="287">
        <v>95</v>
      </c>
      <c r="E171" s="321"/>
      <c r="F171" s="322">
        <f t="shared" si="4"/>
        <v>0</v>
      </c>
    </row>
    <row r="172" spans="1:6" s="294" customFormat="1" ht="12">
      <c r="A172" s="326">
        <f>+A170+1</f>
        <v>67</v>
      </c>
      <c r="B172" s="290" t="s">
        <v>370</v>
      </c>
      <c r="C172" s="293"/>
      <c r="D172" s="323"/>
      <c r="E172" s="323"/>
      <c r="F172" s="322"/>
    </row>
    <row r="173" spans="1:6" s="294" customFormat="1" ht="12">
      <c r="A173" s="320"/>
      <c r="B173" s="324" t="s">
        <v>369</v>
      </c>
      <c r="C173" s="293" t="s">
        <v>65</v>
      </c>
      <c r="D173" s="287">
        <v>32</v>
      </c>
      <c r="E173" s="321"/>
      <c r="F173" s="322">
        <f t="shared" si="4"/>
        <v>0</v>
      </c>
    </row>
    <row r="174" spans="1:6" s="294" customFormat="1" ht="12">
      <c r="A174" s="326">
        <f>+A172+1</f>
        <v>68</v>
      </c>
      <c r="B174" s="290" t="s">
        <v>371</v>
      </c>
      <c r="C174" s="293"/>
      <c r="D174" s="323"/>
      <c r="E174" s="323"/>
      <c r="F174" s="322"/>
    </row>
    <row r="175" spans="1:6" s="294" customFormat="1" ht="12">
      <c r="A175" s="320"/>
      <c r="B175" s="324" t="s">
        <v>369</v>
      </c>
      <c r="C175" s="293" t="s">
        <v>65</v>
      </c>
      <c r="D175" s="287">
        <v>12</v>
      </c>
      <c r="E175" s="321"/>
      <c r="F175" s="322">
        <f t="shared" si="4"/>
        <v>0</v>
      </c>
    </row>
    <row r="176" spans="1:6" s="294" customFormat="1" ht="12">
      <c r="A176" s="326">
        <f>+A174+1</f>
        <v>69</v>
      </c>
      <c r="B176" s="311" t="s">
        <v>372</v>
      </c>
      <c r="C176" s="305"/>
      <c r="D176" s="318"/>
      <c r="E176" s="318"/>
      <c r="F176" s="322"/>
    </row>
    <row r="177" spans="1:6" s="294" customFormat="1" ht="12">
      <c r="A177" s="320"/>
      <c r="B177" s="311" t="s">
        <v>373</v>
      </c>
      <c r="C177" s="305" t="s">
        <v>211</v>
      </c>
      <c r="D177" s="318">
        <v>1</v>
      </c>
      <c r="E177" s="318"/>
      <c r="F177" s="322">
        <f t="shared" si="4"/>
        <v>0</v>
      </c>
    </row>
    <row r="178" spans="1:6">
      <c r="A178" s="326">
        <f>+A176+1</f>
        <v>70</v>
      </c>
      <c r="B178" s="290" t="s">
        <v>374</v>
      </c>
      <c r="C178" s="293"/>
      <c r="D178" s="323"/>
      <c r="E178" s="323"/>
      <c r="F178" s="322"/>
    </row>
    <row r="179" spans="1:6" s="294" customFormat="1" ht="12">
      <c r="A179" s="320"/>
      <c r="B179" s="324" t="s">
        <v>358</v>
      </c>
      <c r="C179" s="293" t="s">
        <v>209</v>
      </c>
      <c r="D179" s="287">
        <v>80</v>
      </c>
      <c r="E179" s="321"/>
      <c r="F179" s="322">
        <f t="shared" si="4"/>
        <v>0</v>
      </c>
    </row>
    <row r="180" spans="1:6">
      <c r="A180" s="326">
        <f>+A178+1</f>
        <v>71</v>
      </c>
      <c r="B180" s="290" t="s">
        <v>375</v>
      </c>
      <c r="C180" s="293"/>
      <c r="D180" s="323"/>
      <c r="E180" s="323"/>
      <c r="F180" s="322"/>
    </row>
    <row r="181" spans="1:6" s="294" customFormat="1" ht="12">
      <c r="A181" s="320"/>
      <c r="B181" s="324" t="s">
        <v>358</v>
      </c>
      <c r="C181" s="293" t="s">
        <v>209</v>
      </c>
      <c r="D181" s="287">
        <v>120</v>
      </c>
      <c r="E181" s="321"/>
      <c r="F181" s="322">
        <f t="shared" si="4"/>
        <v>0</v>
      </c>
    </row>
    <row r="182" spans="1:6">
      <c r="A182" s="326">
        <f>+A180+1</f>
        <v>72</v>
      </c>
      <c r="B182" s="290" t="s">
        <v>376</v>
      </c>
      <c r="C182" s="293"/>
      <c r="D182" s="323"/>
      <c r="E182" s="323"/>
      <c r="F182" s="322"/>
    </row>
    <row r="183" spans="1:6" s="294" customFormat="1" ht="12">
      <c r="A183" s="320"/>
      <c r="B183" s="324" t="s">
        <v>358</v>
      </c>
      <c r="C183" s="293" t="s">
        <v>209</v>
      </c>
      <c r="D183" s="287">
        <v>230</v>
      </c>
      <c r="E183" s="321"/>
      <c r="F183" s="322">
        <f t="shared" si="4"/>
        <v>0</v>
      </c>
    </row>
    <row r="184" spans="1:6" s="294" customFormat="1" ht="12">
      <c r="A184" s="326">
        <f>+A182+1</f>
        <v>73</v>
      </c>
      <c r="B184" s="290" t="s">
        <v>377</v>
      </c>
      <c r="C184" s="293"/>
      <c r="D184" s="287"/>
      <c r="E184" s="321"/>
      <c r="F184" s="322"/>
    </row>
    <row r="185" spans="1:6" s="294" customFormat="1" ht="12">
      <c r="A185" s="320"/>
      <c r="B185" s="290" t="s">
        <v>369</v>
      </c>
      <c r="C185" s="293" t="s">
        <v>65</v>
      </c>
      <c r="D185" s="287">
        <f>50-12</f>
        <v>38</v>
      </c>
      <c r="E185" s="321"/>
      <c r="F185" s="322">
        <f t="shared" si="4"/>
        <v>0</v>
      </c>
    </row>
    <row r="186" spans="1:6" s="294" customFormat="1" ht="12">
      <c r="A186" s="326">
        <f>+A184+1</f>
        <v>74</v>
      </c>
      <c r="B186" s="290" t="s">
        <v>378</v>
      </c>
      <c r="C186" s="293"/>
      <c r="D186" s="287"/>
      <c r="E186" s="321"/>
      <c r="F186" s="322"/>
    </row>
    <row r="187" spans="1:6" s="294" customFormat="1" ht="12">
      <c r="A187" s="320"/>
      <c r="B187" s="290" t="s">
        <v>379</v>
      </c>
      <c r="C187" s="293" t="s">
        <v>65</v>
      </c>
      <c r="D187" s="287">
        <f>50+45+45</f>
        <v>140</v>
      </c>
      <c r="E187" s="321"/>
      <c r="F187" s="322">
        <f t="shared" si="4"/>
        <v>0</v>
      </c>
    </row>
    <row r="188" spans="1:6" s="294" customFormat="1" ht="12">
      <c r="A188" s="326">
        <f>+A186+1</f>
        <v>75</v>
      </c>
      <c r="B188" s="290" t="s">
        <v>380</v>
      </c>
      <c r="C188" s="293"/>
      <c r="D188" s="287"/>
      <c r="E188" s="321"/>
      <c r="F188" s="322"/>
    </row>
    <row r="189" spans="1:6" s="294" customFormat="1" ht="10.9" customHeight="1" thickBot="1">
      <c r="A189" s="289"/>
      <c r="B189" s="290" t="s">
        <v>381</v>
      </c>
      <c r="C189" s="293" t="s">
        <v>62</v>
      </c>
      <c r="D189" s="287">
        <v>1</v>
      </c>
      <c r="E189" s="321"/>
      <c r="F189" s="322">
        <f t="shared" si="4"/>
        <v>0</v>
      </c>
    </row>
    <row r="190" spans="1:6" s="297" customFormat="1" ht="13.5" thickBot="1">
      <c r="A190" s="640" t="s">
        <v>382</v>
      </c>
      <c r="B190" s="641"/>
      <c r="C190" s="641"/>
      <c r="D190" s="641"/>
      <c r="E190" s="641"/>
      <c r="F190" s="333">
        <f>SUM(F159:F189)</f>
        <v>0</v>
      </c>
    </row>
    <row r="191" spans="1:6" s="297" customFormat="1" ht="13.5" thickBot="1">
      <c r="A191" s="334"/>
      <c r="B191" s="335"/>
      <c r="C191" s="336"/>
      <c r="D191" s="337"/>
      <c r="E191" s="338"/>
      <c r="F191" s="339"/>
    </row>
    <row r="192" spans="1:6" ht="16.5" thickBot="1">
      <c r="A192" s="657" t="s">
        <v>383</v>
      </c>
      <c r="B192" s="658"/>
      <c r="C192" s="659">
        <f>+F190+F157+F149+F110+F85+F61+F41</f>
        <v>0</v>
      </c>
      <c r="D192" s="660"/>
      <c r="E192" s="660"/>
      <c r="F192" s="661"/>
    </row>
    <row r="193" spans="1:6" ht="16.5" thickBot="1">
      <c r="A193" s="657" t="s">
        <v>213</v>
      </c>
      <c r="B193" s="658"/>
      <c r="C193" s="659">
        <f>+C192*0.2</f>
        <v>0</v>
      </c>
      <c r="D193" s="660"/>
      <c r="E193" s="660"/>
      <c r="F193" s="661"/>
    </row>
    <row r="194" spans="1:6" ht="16.5" thickBot="1">
      <c r="A194" s="657" t="s">
        <v>384</v>
      </c>
      <c r="B194" s="658"/>
      <c r="C194" s="659">
        <f>+C193+C192</f>
        <v>0</v>
      </c>
      <c r="D194" s="660"/>
      <c r="E194" s="660"/>
      <c r="F194" s="661"/>
    </row>
  </sheetData>
  <mergeCells count="22">
    <mergeCell ref="A4:F4"/>
    <mergeCell ref="A5:F5"/>
    <mergeCell ref="A7:F7"/>
    <mergeCell ref="A41:E41"/>
    <mergeCell ref="A42:F42"/>
    <mergeCell ref="A61:E61"/>
    <mergeCell ref="A62:F62"/>
    <mergeCell ref="A85:E85"/>
    <mergeCell ref="A86:F86"/>
    <mergeCell ref="A110:E110"/>
    <mergeCell ref="A111:F111"/>
    <mergeCell ref="A149:E149"/>
    <mergeCell ref="A193:B193"/>
    <mergeCell ref="C193:F193"/>
    <mergeCell ref="A194:B194"/>
    <mergeCell ref="C194:F194"/>
    <mergeCell ref="A150:F150"/>
    <mergeCell ref="A157:E157"/>
    <mergeCell ref="A158:F158"/>
    <mergeCell ref="A190:E190"/>
    <mergeCell ref="A192:B192"/>
    <mergeCell ref="C192:F19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V175"/>
  <sheetViews>
    <sheetView view="pageLayout" topLeftCell="A165" workbookViewId="0">
      <selection activeCell="D173" sqref="D173:F173"/>
    </sheetView>
  </sheetViews>
  <sheetFormatPr baseColWidth="10" defaultRowHeight="15"/>
  <cols>
    <col min="1" max="1" width="6" style="147" customWidth="1"/>
    <col min="2" max="2" width="53.42578125" style="148" customWidth="1"/>
    <col min="3" max="3" width="5.7109375" style="76" customWidth="1"/>
    <col min="4" max="4" width="7.5703125" style="149" customWidth="1"/>
    <col min="5" max="5" width="11.7109375" style="150" bestFit="1" customWidth="1"/>
    <col min="6" max="6" width="15.28515625" style="150" customWidth="1"/>
    <col min="7" max="7" width="26.85546875" style="76" customWidth="1"/>
    <col min="8" max="16384" width="11.42578125" style="76"/>
  </cols>
  <sheetData>
    <row r="1" spans="1:10" ht="18" customHeight="1">
      <c r="A1" s="75"/>
      <c r="B1" s="887" t="s">
        <v>52</v>
      </c>
      <c r="C1" s="887"/>
      <c r="D1" s="887"/>
      <c r="E1" s="887"/>
      <c r="F1" s="887"/>
    </row>
    <row r="2" spans="1:10">
      <c r="A2" s="888" t="s">
        <v>50</v>
      </c>
      <c r="B2" s="888"/>
      <c r="C2" s="888"/>
      <c r="D2" s="888"/>
      <c r="E2" s="888"/>
      <c r="F2" s="888"/>
    </row>
    <row r="3" spans="1:10" ht="55.5" customHeight="1">
      <c r="A3" s="887" t="s">
        <v>53</v>
      </c>
      <c r="B3" s="887"/>
      <c r="C3" s="887"/>
      <c r="D3" s="887"/>
      <c r="E3" s="887"/>
      <c r="F3" s="887"/>
    </row>
    <row r="4" spans="1:10">
      <c r="A4" s="889" t="s">
        <v>54</v>
      </c>
      <c r="B4" s="889"/>
      <c r="C4" s="889"/>
      <c r="D4" s="889"/>
      <c r="E4" s="889"/>
      <c r="F4" s="889"/>
    </row>
    <row r="5" spans="1:10">
      <c r="A5" s="889"/>
      <c r="B5" s="889"/>
      <c r="C5" s="889"/>
      <c r="D5" s="889"/>
      <c r="E5" s="889"/>
      <c r="F5" s="889"/>
    </row>
    <row r="6" spans="1:10" ht="16.5" thickBot="1">
      <c r="A6" s="851"/>
      <c r="B6" s="851"/>
      <c r="C6" s="851"/>
      <c r="D6" s="851"/>
      <c r="E6" s="851"/>
      <c r="F6" s="851"/>
    </row>
    <row r="7" spans="1:10" ht="22.5" customHeight="1">
      <c r="A7" s="881" t="s">
        <v>55</v>
      </c>
      <c r="B7" s="881" t="s">
        <v>56</v>
      </c>
      <c r="C7" s="883" t="s">
        <v>34</v>
      </c>
      <c r="D7" s="885" t="s">
        <v>9</v>
      </c>
      <c r="E7" s="881" t="s">
        <v>57</v>
      </c>
      <c r="F7" s="873" t="s">
        <v>58</v>
      </c>
    </row>
    <row r="8" spans="1:10" ht="15.75" thickBot="1">
      <c r="A8" s="882"/>
      <c r="B8" s="882"/>
      <c r="C8" s="884"/>
      <c r="D8" s="886"/>
      <c r="E8" s="882"/>
      <c r="F8" s="874"/>
    </row>
    <row r="9" spans="1:10" ht="15" customHeight="1" thickBot="1">
      <c r="A9" s="861" t="s">
        <v>59</v>
      </c>
      <c r="B9" s="862"/>
      <c r="C9" s="862"/>
      <c r="D9" s="862"/>
      <c r="E9" s="862"/>
      <c r="F9" s="863"/>
    </row>
    <row r="10" spans="1:10" ht="6.75" customHeight="1">
      <c r="A10" s="77"/>
      <c r="B10" s="78"/>
      <c r="C10" s="79"/>
      <c r="D10" s="80"/>
      <c r="E10" s="81"/>
      <c r="F10" s="82"/>
    </row>
    <row r="11" spans="1:10" ht="24">
      <c r="A11" s="77">
        <v>101</v>
      </c>
      <c r="B11" s="83" t="s">
        <v>60</v>
      </c>
      <c r="C11" s="79"/>
      <c r="D11" s="80"/>
      <c r="E11" s="81"/>
      <c r="F11" s="82"/>
    </row>
    <row r="12" spans="1:10" customFormat="1">
      <c r="A12" s="77"/>
      <c r="B12" s="84" t="s">
        <v>176</v>
      </c>
      <c r="C12" s="79" t="s">
        <v>62</v>
      </c>
      <c r="D12" s="80">
        <v>1</v>
      </c>
      <c r="E12" s="81">
        <v>2000</v>
      </c>
      <c r="F12" s="82">
        <f>E12*D12</f>
        <v>2000</v>
      </c>
      <c r="G12" s="76"/>
      <c r="H12" s="76"/>
      <c r="I12" s="76"/>
      <c r="J12" s="76"/>
    </row>
    <row r="13" spans="1:10" ht="24">
      <c r="A13" s="85">
        <f>+A11+1</f>
        <v>102</v>
      </c>
      <c r="B13" s="83" t="s">
        <v>63</v>
      </c>
      <c r="C13" s="79"/>
      <c r="D13" s="80"/>
      <c r="E13" s="81"/>
      <c r="F13" s="82"/>
    </row>
    <row r="14" spans="1:10">
      <c r="A14" s="85"/>
      <c r="B14" s="86" t="s">
        <v>175</v>
      </c>
      <c r="C14" s="79" t="s">
        <v>65</v>
      </c>
      <c r="D14" s="80">
        <v>100</v>
      </c>
      <c r="E14" s="81">
        <v>400</v>
      </c>
      <c r="F14" s="82">
        <f>+E14*D14</f>
        <v>40000</v>
      </c>
    </row>
    <row r="15" spans="1:10">
      <c r="A15" s="85">
        <f>+A13+1</f>
        <v>103</v>
      </c>
      <c r="B15" s="83" t="s">
        <v>66</v>
      </c>
      <c r="C15" s="79"/>
      <c r="D15" s="80"/>
      <c r="E15" s="81"/>
      <c r="F15" s="87"/>
    </row>
    <row r="16" spans="1:10">
      <c r="A16" s="85"/>
      <c r="B16" s="88" t="s">
        <v>174</v>
      </c>
      <c r="C16" s="79" t="s">
        <v>34</v>
      </c>
      <c r="D16" s="80">
        <v>1</v>
      </c>
      <c r="E16" s="81">
        <v>1000</v>
      </c>
      <c r="F16" s="87">
        <f>+E16*D16</f>
        <v>1000</v>
      </c>
    </row>
    <row r="17" spans="1:178">
      <c r="A17" s="85">
        <f>+A15+1</f>
        <v>104</v>
      </c>
      <c r="B17" s="83" t="s">
        <v>67</v>
      </c>
      <c r="C17" s="79"/>
      <c r="D17" s="80"/>
      <c r="E17" s="81"/>
      <c r="F17" s="82"/>
    </row>
    <row r="18" spans="1:178">
      <c r="A18" s="85"/>
      <c r="B18" s="86" t="s">
        <v>175</v>
      </c>
      <c r="C18" s="79" t="s">
        <v>65</v>
      </c>
      <c r="D18" s="89">
        <v>90</v>
      </c>
      <c r="E18" s="81">
        <v>200</v>
      </c>
      <c r="F18" s="82">
        <f>+E18*D18</f>
        <v>18000</v>
      </c>
    </row>
    <row r="19" spans="1:178" ht="21.75" customHeight="1">
      <c r="A19" s="85">
        <f>+A17+1</f>
        <v>105</v>
      </c>
      <c r="B19" s="83" t="s">
        <v>68</v>
      </c>
      <c r="C19" s="79"/>
      <c r="D19" s="89"/>
      <c r="E19" s="81"/>
      <c r="F19" s="82"/>
    </row>
    <row r="20" spans="1:178" s="95" customFormat="1" ht="21" customHeight="1" thickBot="1">
      <c r="A20" s="85"/>
      <c r="B20" s="90" t="s">
        <v>177</v>
      </c>
      <c r="C20" s="91" t="s">
        <v>69</v>
      </c>
      <c r="D20" s="92">
        <v>16</v>
      </c>
      <c r="E20" s="93">
        <v>1200</v>
      </c>
      <c r="F20" s="94">
        <f>+E20*D20</f>
        <v>19200</v>
      </c>
    </row>
    <row r="21" spans="1:178" ht="15.75" thickBot="1">
      <c r="A21" s="76"/>
      <c r="B21" s="875" t="s">
        <v>70</v>
      </c>
      <c r="C21" s="876"/>
      <c r="D21" s="877"/>
      <c r="E21" s="867">
        <f>SUM(F12:F20)</f>
        <v>80200</v>
      </c>
      <c r="F21" s="868"/>
    </row>
    <row r="22" spans="1:178" customFormat="1" ht="23.25" customHeight="1" thickBot="1">
      <c r="A22" s="878" t="s">
        <v>71</v>
      </c>
      <c r="B22" s="879"/>
      <c r="C22" s="879"/>
      <c r="D22" s="879"/>
      <c r="E22" s="879"/>
      <c r="F22" s="880"/>
      <c r="G22" s="76"/>
      <c r="H22" s="76"/>
      <c r="I22" s="76"/>
      <c r="J22" s="76"/>
      <c r="K22" s="96"/>
      <c r="L22" s="96"/>
      <c r="M22" s="96"/>
      <c r="N22" s="96"/>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row>
    <row r="23" spans="1:178" customFormat="1">
      <c r="A23" s="97">
        <v>201</v>
      </c>
      <c r="B23" s="98" t="s">
        <v>72</v>
      </c>
      <c r="C23" s="99"/>
      <c r="D23" s="100"/>
      <c r="E23" s="101"/>
      <c r="F23" s="82"/>
      <c r="G23" s="76"/>
      <c r="H23" s="76"/>
      <c r="I23" s="76"/>
      <c r="J23" s="76"/>
      <c r="K23" s="96"/>
      <c r="L23" s="96"/>
      <c r="M23" s="96"/>
      <c r="N23" s="96"/>
      <c r="O23" s="96"/>
      <c r="P23" s="96"/>
      <c r="Q23" s="96"/>
      <c r="R23" s="96"/>
      <c r="S23" s="96"/>
      <c r="T23" s="96"/>
      <c r="U23" s="96"/>
      <c r="V23" s="96"/>
      <c r="W23" s="96"/>
      <c r="X23" s="96"/>
      <c r="Y23" s="96"/>
      <c r="Z23" s="96"/>
      <c r="AA23" s="96"/>
      <c r="AB23" s="96"/>
      <c r="AC23" s="96"/>
      <c r="AD23" s="96"/>
      <c r="AE23" s="96"/>
      <c r="AF23" s="96"/>
      <c r="AG23" s="96"/>
      <c r="AH23" s="96"/>
      <c r="AI23" s="96"/>
      <c r="AJ23" s="96"/>
      <c r="AK23" s="96"/>
      <c r="AL23" s="96"/>
      <c r="AM23" s="96"/>
      <c r="AN23" s="96"/>
      <c r="AO23" s="96"/>
      <c r="AP23" s="96"/>
      <c r="AQ23" s="96"/>
      <c r="AR23" s="96"/>
      <c r="AS23" s="96"/>
      <c r="AT23" s="96"/>
      <c r="AU23" s="96"/>
      <c r="AV23" s="96"/>
      <c r="AW23" s="96"/>
      <c r="AX23" s="96"/>
      <c r="AY23" s="96"/>
      <c r="AZ23" s="96"/>
      <c r="BA23" s="96"/>
      <c r="BB23" s="96"/>
      <c r="BC23" s="96"/>
      <c r="BD23" s="96"/>
      <c r="BE23" s="96"/>
      <c r="BF23" s="96"/>
      <c r="BG23" s="96"/>
      <c r="BH23" s="96"/>
      <c r="BI23" s="96"/>
      <c r="BJ23" s="96"/>
      <c r="BK23" s="96"/>
      <c r="BL23" s="96"/>
      <c r="BM23" s="96"/>
      <c r="BN23" s="96"/>
      <c r="BO23" s="96"/>
      <c r="BP23" s="96"/>
      <c r="BQ23" s="96"/>
      <c r="BR23" s="96"/>
      <c r="BS23" s="96"/>
      <c r="BT23" s="96"/>
      <c r="BU23" s="96"/>
      <c r="BV23" s="96"/>
      <c r="BW23" s="96"/>
      <c r="BX23" s="96"/>
      <c r="BY23" s="96"/>
      <c r="BZ23" s="96"/>
      <c r="CA23" s="96"/>
      <c r="CB23" s="96"/>
      <c r="CC23" s="96"/>
      <c r="CD23" s="96"/>
      <c r="CE23" s="96"/>
      <c r="CF23" s="96"/>
      <c r="CG23" s="96"/>
      <c r="CH23" s="96"/>
      <c r="CI23" s="96"/>
      <c r="CJ23" s="96"/>
      <c r="CK23" s="96"/>
      <c r="CL23" s="96"/>
      <c r="CM23" s="96"/>
      <c r="CN23" s="96"/>
      <c r="CO23" s="96"/>
      <c r="CP23" s="96"/>
      <c r="CQ23" s="96"/>
      <c r="CR23" s="96"/>
      <c r="CS23" s="96"/>
      <c r="CT23" s="96"/>
      <c r="CU23" s="96"/>
      <c r="CV23" s="96"/>
      <c r="CW23" s="96"/>
      <c r="CX23" s="96"/>
      <c r="CY23" s="96"/>
      <c r="CZ23" s="96"/>
      <c r="DA23" s="96"/>
      <c r="DB23" s="96"/>
      <c r="DC23" s="96"/>
      <c r="DD23" s="96"/>
      <c r="DE23" s="96"/>
      <c r="DF23" s="96"/>
      <c r="DG23" s="96"/>
      <c r="DH23" s="96"/>
      <c r="DI23" s="96"/>
      <c r="DJ23" s="96"/>
      <c r="DK23" s="96"/>
      <c r="DL23" s="96"/>
      <c r="DM23" s="96"/>
      <c r="DN23" s="96"/>
      <c r="DO23" s="96"/>
      <c r="DP23" s="96"/>
      <c r="DQ23" s="96"/>
      <c r="DR23" s="96"/>
      <c r="DS23" s="96"/>
      <c r="DT23" s="96"/>
      <c r="DU23" s="96"/>
      <c r="DV23" s="96"/>
      <c r="DW23" s="96"/>
      <c r="DX23" s="96"/>
      <c r="DY23" s="96"/>
      <c r="DZ23" s="96"/>
      <c r="EA23" s="96"/>
      <c r="EB23" s="96"/>
      <c r="EC23" s="96"/>
      <c r="ED23" s="96"/>
      <c r="EE23" s="96"/>
      <c r="EF23" s="96"/>
      <c r="EG23" s="96"/>
      <c r="EH23" s="96"/>
      <c r="EI23" s="96"/>
      <c r="EJ23" s="96"/>
      <c r="EK23" s="96"/>
      <c r="EL23" s="96"/>
      <c r="EM23" s="96"/>
      <c r="EN23" s="96"/>
      <c r="EO23" s="96"/>
      <c r="EP23" s="96"/>
      <c r="EQ23" s="96"/>
      <c r="ER23" s="96"/>
      <c r="ES23" s="96"/>
      <c r="ET23" s="96"/>
      <c r="EU23" s="96"/>
      <c r="EV23" s="96"/>
      <c r="EW23" s="96"/>
      <c r="EX23" s="96"/>
      <c r="EY23" s="96"/>
      <c r="EZ23" s="96"/>
      <c r="FA23" s="96"/>
      <c r="FB23" s="96"/>
      <c r="FC23" s="96"/>
      <c r="FD23" s="96"/>
      <c r="FE23" s="96"/>
      <c r="FF23" s="96"/>
      <c r="FG23" s="96"/>
      <c r="FH23" s="96"/>
      <c r="FI23" s="96"/>
      <c r="FJ23" s="96"/>
      <c r="FK23" s="96"/>
      <c r="FL23" s="96"/>
      <c r="FM23" s="96"/>
      <c r="FN23" s="96"/>
      <c r="FO23" s="96"/>
      <c r="FP23" s="96"/>
      <c r="FQ23" s="96"/>
      <c r="FR23" s="96"/>
      <c r="FS23" s="96"/>
      <c r="FT23" s="96"/>
      <c r="FU23" s="96"/>
      <c r="FV23" s="96"/>
    </row>
    <row r="24" spans="1:178" customFormat="1">
      <c r="A24" s="97"/>
      <c r="B24" s="102" t="s">
        <v>73</v>
      </c>
      <c r="C24" s="99" t="s">
        <v>29</v>
      </c>
      <c r="D24" s="100">
        <v>84</v>
      </c>
      <c r="E24" s="101">
        <v>20</v>
      </c>
      <c r="F24" s="82">
        <f>E24*D24</f>
        <v>1680</v>
      </c>
      <c r="G24" s="76"/>
      <c r="H24" s="76"/>
      <c r="I24" s="76"/>
      <c r="J24" s="76"/>
      <c r="K24" s="96"/>
      <c r="L24" s="96"/>
      <c r="M24" s="96"/>
      <c r="N24" s="96"/>
      <c r="O24" s="96"/>
      <c r="P24" s="96"/>
      <c r="Q24" s="96"/>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row>
    <row r="25" spans="1:178" customFormat="1">
      <c r="A25" s="97">
        <f>+A23+1</f>
        <v>202</v>
      </c>
      <c r="B25" s="98" t="s">
        <v>74</v>
      </c>
      <c r="C25" s="99"/>
      <c r="D25" s="100"/>
      <c r="E25" s="101"/>
      <c r="F25" s="82"/>
      <c r="G25" s="76"/>
      <c r="H25" s="76"/>
      <c r="I25" s="76"/>
      <c r="J25" s="76"/>
      <c r="K25" s="96"/>
      <c r="L25" s="96"/>
      <c r="M25" s="96"/>
      <c r="N25" s="96"/>
      <c r="O25" s="96"/>
      <c r="P25" s="96"/>
      <c r="Q25" s="96"/>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row>
    <row r="26" spans="1:178" customFormat="1">
      <c r="A26" s="97"/>
      <c r="B26" s="102" t="s">
        <v>73</v>
      </c>
      <c r="C26" s="99" t="s">
        <v>29</v>
      </c>
      <c r="D26" s="100">
        <f>D24</f>
        <v>84</v>
      </c>
      <c r="E26" s="101">
        <v>10</v>
      </c>
      <c r="F26" s="82">
        <f>E26*D26</f>
        <v>840</v>
      </c>
      <c r="G26" s="76"/>
      <c r="H26" s="76"/>
      <c r="I26" s="76"/>
      <c r="J26" s="76"/>
      <c r="K26" s="96"/>
      <c r="L26" s="96"/>
      <c r="M26" s="96"/>
      <c r="N26" s="96"/>
      <c r="O26" s="96"/>
      <c r="P26" s="96"/>
      <c r="Q26" s="96"/>
      <c r="R26" s="96"/>
      <c r="S26" s="96"/>
      <c r="T26" s="96"/>
      <c r="U26" s="96"/>
      <c r="V26" s="96"/>
      <c r="W26" s="96"/>
      <c r="X26" s="96"/>
      <c r="Y26" s="96"/>
      <c r="Z26" s="96"/>
      <c r="AA26" s="96"/>
      <c r="AB26" s="96"/>
      <c r="AC26" s="96"/>
      <c r="AD26" s="96"/>
      <c r="AE26" s="96"/>
      <c r="AF26" s="96"/>
      <c r="AG26" s="96"/>
      <c r="AH26" s="96"/>
      <c r="AI26" s="96"/>
      <c r="AJ26" s="96"/>
      <c r="AK26" s="96"/>
      <c r="AL26" s="96"/>
      <c r="AM26" s="96"/>
      <c r="AN26" s="96"/>
      <c r="AO26" s="96"/>
      <c r="AP26" s="96"/>
      <c r="AQ26" s="96"/>
      <c r="AR26" s="96"/>
      <c r="AS26" s="96"/>
      <c r="AT26" s="96"/>
      <c r="AU26" s="96"/>
      <c r="AV26" s="96"/>
      <c r="AW26" s="96"/>
      <c r="AX26" s="96"/>
      <c r="AY26" s="96"/>
      <c r="AZ26" s="96"/>
      <c r="BA26" s="96"/>
      <c r="BB26" s="96"/>
      <c r="BC26" s="96"/>
      <c r="BD26" s="96"/>
      <c r="BE26" s="96"/>
      <c r="BF26" s="96"/>
      <c r="BG26" s="96"/>
      <c r="BH26" s="96"/>
      <c r="BI26" s="96"/>
      <c r="BJ26" s="96"/>
      <c r="BK26" s="96"/>
      <c r="BL26" s="96"/>
      <c r="BM26" s="96"/>
      <c r="BN26" s="96"/>
      <c r="BO26" s="96"/>
      <c r="BP26" s="96"/>
      <c r="BQ26" s="96"/>
      <c r="BR26" s="96"/>
      <c r="BS26" s="96"/>
      <c r="BT26" s="96"/>
      <c r="BU26" s="96"/>
      <c r="BV26" s="96"/>
      <c r="BW26" s="96"/>
      <c r="BX26" s="96"/>
      <c r="BY26" s="96"/>
      <c r="BZ26" s="96"/>
      <c r="CA26" s="96"/>
      <c r="CB26" s="96"/>
      <c r="CC26" s="96"/>
      <c r="CD26" s="96"/>
      <c r="CE26" s="96"/>
      <c r="CF26" s="96"/>
      <c r="CG26" s="96"/>
      <c r="CH26" s="96"/>
      <c r="CI26" s="96"/>
      <c r="CJ26" s="96"/>
      <c r="CK26" s="96"/>
      <c r="CL26" s="96"/>
      <c r="CM26" s="96"/>
      <c r="CN26" s="96"/>
      <c r="CO26" s="96"/>
      <c r="CP26" s="96"/>
      <c r="CQ26" s="96"/>
      <c r="CR26" s="96"/>
      <c r="CS26" s="96"/>
      <c r="CT26" s="96"/>
      <c r="CU26" s="96"/>
      <c r="CV26" s="96"/>
      <c r="CW26" s="96"/>
      <c r="CX26" s="96"/>
      <c r="CY26" s="96"/>
      <c r="CZ26" s="96"/>
      <c r="DA26" s="96"/>
      <c r="DB26" s="96"/>
      <c r="DC26" s="96"/>
      <c r="DD26" s="96"/>
      <c r="DE26" s="96"/>
      <c r="DF26" s="96"/>
      <c r="DG26" s="96"/>
      <c r="DH26" s="96"/>
      <c r="DI26" s="96"/>
      <c r="DJ26" s="96"/>
      <c r="DK26" s="96"/>
      <c r="DL26" s="96"/>
      <c r="DM26" s="96"/>
      <c r="DN26" s="96"/>
      <c r="DO26" s="96"/>
      <c r="DP26" s="96"/>
      <c r="DQ26" s="96"/>
      <c r="DR26" s="96"/>
      <c r="DS26" s="96"/>
      <c r="DT26" s="96"/>
      <c r="DU26" s="96"/>
      <c r="DV26" s="96"/>
      <c r="DW26" s="96"/>
      <c r="DX26" s="96"/>
      <c r="DY26" s="96"/>
      <c r="DZ26" s="96"/>
      <c r="EA26" s="96"/>
      <c r="EB26" s="96"/>
      <c r="EC26" s="96"/>
      <c r="ED26" s="96"/>
      <c r="EE26" s="96"/>
      <c r="EF26" s="96"/>
      <c r="EG26" s="96"/>
      <c r="EH26" s="96"/>
      <c r="EI26" s="96"/>
      <c r="EJ26" s="96"/>
      <c r="EK26" s="96"/>
      <c r="EL26" s="96"/>
      <c r="EM26" s="96"/>
      <c r="EN26" s="96"/>
      <c r="EO26" s="96"/>
      <c r="EP26" s="96"/>
      <c r="EQ26" s="96"/>
      <c r="ER26" s="96"/>
      <c r="ES26" s="96"/>
      <c r="ET26" s="96"/>
      <c r="EU26" s="96"/>
      <c r="EV26" s="96"/>
      <c r="EW26" s="96"/>
      <c r="EX26" s="96"/>
      <c r="EY26" s="96"/>
      <c r="EZ26" s="96"/>
      <c r="FA26" s="96"/>
      <c r="FB26" s="96"/>
      <c r="FC26" s="96"/>
      <c r="FD26" s="96"/>
      <c r="FE26" s="96"/>
      <c r="FF26" s="96"/>
      <c r="FG26" s="96"/>
      <c r="FH26" s="96"/>
      <c r="FI26" s="96"/>
      <c r="FJ26" s="96"/>
      <c r="FK26" s="96"/>
      <c r="FL26" s="96"/>
      <c r="FM26" s="96"/>
      <c r="FN26" s="96"/>
      <c r="FO26" s="96"/>
      <c r="FP26" s="96"/>
      <c r="FQ26" s="96"/>
      <c r="FR26" s="96"/>
      <c r="FS26" s="96"/>
      <c r="FT26" s="96"/>
      <c r="FU26" s="96"/>
      <c r="FV26" s="96"/>
    </row>
    <row r="27" spans="1:178" customFormat="1">
      <c r="A27" s="97">
        <f>+A25+1</f>
        <v>203</v>
      </c>
      <c r="B27" s="98" t="s">
        <v>75</v>
      </c>
      <c r="C27" s="99"/>
      <c r="D27" s="100"/>
      <c r="E27" s="101"/>
      <c r="F27" s="82"/>
      <c r="G27" s="76"/>
      <c r="H27" s="76"/>
      <c r="I27" s="76"/>
      <c r="J27" s="76"/>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row>
    <row r="28" spans="1:178" customFormat="1" ht="12.75">
      <c r="A28" s="97"/>
      <c r="B28" s="102" t="s">
        <v>73</v>
      </c>
      <c r="C28" s="99" t="s">
        <v>29</v>
      </c>
      <c r="D28" s="100">
        <v>3.5</v>
      </c>
      <c r="E28" s="101">
        <v>300</v>
      </c>
      <c r="F28" s="82">
        <f>E28*D28</f>
        <v>1050</v>
      </c>
      <c r="G28" s="96"/>
      <c r="H28" s="96"/>
      <c r="I28" s="96"/>
      <c r="J28" s="96"/>
      <c r="K28" s="96"/>
      <c r="L28" s="96"/>
      <c r="M28" s="96"/>
      <c r="N28" s="96"/>
      <c r="O28" s="96"/>
      <c r="P28" s="96"/>
      <c r="Q28" s="96"/>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row>
    <row r="29" spans="1:178" customFormat="1" ht="12.75">
      <c r="A29" s="97">
        <f>+A27+1</f>
        <v>204</v>
      </c>
      <c r="B29" s="98" t="s">
        <v>76</v>
      </c>
      <c r="C29" s="99"/>
      <c r="D29" s="100"/>
      <c r="E29" s="101"/>
      <c r="F29" s="82"/>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row>
    <row r="30" spans="1:178" customFormat="1" ht="12.75">
      <c r="A30" s="97"/>
      <c r="B30" s="102" t="s">
        <v>73</v>
      </c>
      <c r="C30" s="99" t="s">
        <v>29</v>
      </c>
      <c r="D30" s="100">
        <v>5</v>
      </c>
      <c r="E30" s="101">
        <v>200</v>
      </c>
      <c r="F30" s="82">
        <f>E30*D30</f>
        <v>1000</v>
      </c>
      <c r="G30" s="96"/>
      <c r="H30" s="96"/>
      <c r="I30" s="96"/>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6"/>
      <c r="AL30" s="96"/>
      <c r="AM30" s="96"/>
      <c r="AN30" s="96"/>
      <c r="AO30" s="96"/>
      <c r="AP30" s="96"/>
      <c r="AQ30" s="96"/>
      <c r="AR30" s="96"/>
      <c r="AS30" s="96"/>
      <c r="AT30" s="96"/>
      <c r="AU30" s="96"/>
      <c r="AV30" s="96"/>
      <c r="AW30" s="96"/>
      <c r="AX30" s="96"/>
      <c r="AY30" s="96"/>
      <c r="AZ30" s="96"/>
      <c r="BA30" s="96"/>
      <c r="BB30" s="96"/>
      <c r="BC30" s="96"/>
      <c r="BD30" s="96"/>
      <c r="BE30" s="96"/>
      <c r="BF30" s="96"/>
      <c r="BG30" s="96"/>
      <c r="BH30" s="96"/>
      <c r="BI30" s="96"/>
      <c r="BJ30" s="96"/>
      <c r="BK30" s="96"/>
      <c r="BL30" s="96"/>
      <c r="BM30" s="96"/>
      <c r="BN30" s="96"/>
      <c r="BO30" s="96"/>
      <c r="BP30" s="96"/>
      <c r="BQ30" s="96"/>
      <c r="BR30" s="96"/>
      <c r="BS30" s="96"/>
      <c r="BT30" s="96"/>
      <c r="BU30" s="96"/>
      <c r="BV30" s="96"/>
      <c r="BW30" s="96"/>
      <c r="BX30" s="96"/>
      <c r="BY30" s="96"/>
      <c r="BZ30" s="96"/>
      <c r="CA30" s="96"/>
      <c r="CB30" s="96"/>
      <c r="CC30" s="96"/>
      <c r="CD30" s="96"/>
      <c r="CE30" s="96"/>
      <c r="CF30" s="96"/>
      <c r="CG30" s="96"/>
      <c r="CH30" s="96"/>
      <c r="CI30" s="96"/>
      <c r="CJ30" s="96"/>
      <c r="CK30" s="96"/>
      <c r="CL30" s="96"/>
      <c r="CM30" s="96"/>
      <c r="CN30" s="96"/>
      <c r="CO30" s="96"/>
      <c r="CP30" s="96"/>
      <c r="CQ30" s="96"/>
      <c r="CR30" s="96"/>
      <c r="CS30" s="96"/>
      <c r="CT30" s="96"/>
      <c r="CU30" s="96"/>
      <c r="CV30" s="96"/>
      <c r="CW30" s="96"/>
      <c r="CX30" s="96"/>
      <c r="CY30" s="96"/>
      <c r="CZ30" s="96"/>
      <c r="DA30" s="96"/>
      <c r="DB30" s="96"/>
      <c r="DC30" s="96"/>
      <c r="DD30" s="96"/>
      <c r="DE30" s="96"/>
      <c r="DF30" s="96"/>
      <c r="DG30" s="96"/>
      <c r="DH30" s="96"/>
      <c r="DI30" s="96"/>
      <c r="DJ30" s="96"/>
      <c r="DK30" s="96"/>
      <c r="DL30" s="96"/>
      <c r="DM30" s="96"/>
      <c r="DN30" s="96"/>
      <c r="DO30" s="96"/>
      <c r="DP30" s="96"/>
      <c r="DQ30" s="96"/>
      <c r="DR30" s="96"/>
      <c r="DS30" s="96"/>
      <c r="DT30" s="96"/>
      <c r="DU30" s="96"/>
      <c r="DV30" s="96"/>
      <c r="DW30" s="96"/>
      <c r="DX30" s="96"/>
      <c r="DY30" s="96"/>
      <c r="DZ30" s="96"/>
      <c r="EA30" s="96"/>
      <c r="EB30" s="96"/>
      <c r="EC30" s="96"/>
      <c r="ED30" s="96"/>
      <c r="EE30" s="96"/>
      <c r="EF30" s="96"/>
      <c r="EG30" s="96"/>
      <c r="EH30" s="96"/>
      <c r="EI30" s="96"/>
      <c r="EJ30" s="96"/>
      <c r="EK30" s="96"/>
      <c r="EL30" s="96"/>
      <c r="EM30" s="96"/>
      <c r="EN30" s="96"/>
      <c r="EO30" s="96"/>
      <c r="EP30" s="96"/>
      <c r="EQ30" s="96"/>
      <c r="ER30" s="96"/>
      <c r="ES30" s="96"/>
      <c r="ET30" s="96"/>
      <c r="EU30" s="96"/>
      <c r="EV30" s="96"/>
      <c r="EW30" s="96"/>
      <c r="EX30" s="96"/>
      <c r="EY30" s="96"/>
      <c r="EZ30" s="96"/>
      <c r="FA30" s="96"/>
      <c r="FB30" s="96"/>
      <c r="FC30" s="96"/>
      <c r="FD30" s="96"/>
      <c r="FE30" s="96"/>
      <c r="FF30" s="96"/>
      <c r="FG30" s="96"/>
      <c r="FH30" s="96"/>
      <c r="FI30" s="96"/>
      <c r="FJ30" s="96"/>
      <c r="FK30" s="96"/>
      <c r="FL30" s="96"/>
      <c r="FM30" s="96"/>
      <c r="FN30" s="96"/>
      <c r="FO30" s="96"/>
      <c r="FP30" s="96"/>
    </row>
    <row r="31" spans="1:178" customFormat="1" ht="12.75">
      <c r="A31" s="97">
        <f>+A29+1</f>
        <v>205</v>
      </c>
      <c r="B31" s="103" t="s">
        <v>77</v>
      </c>
      <c r="C31" s="99"/>
      <c r="D31" s="100"/>
      <c r="E31" s="101"/>
      <c r="F31" s="82"/>
      <c r="G31" s="96"/>
      <c r="H31" s="96"/>
      <c r="I31" s="96"/>
      <c r="J31" s="96"/>
      <c r="K31" s="96"/>
      <c r="L31" s="96"/>
      <c r="M31" s="96"/>
      <c r="N31" s="96"/>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row>
    <row r="32" spans="1:178" customFormat="1" ht="12.75">
      <c r="A32" s="97"/>
      <c r="B32" s="102" t="s">
        <v>73</v>
      </c>
      <c r="C32" s="99" t="s">
        <v>29</v>
      </c>
      <c r="D32" s="100">
        <v>3.5</v>
      </c>
      <c r="E32" s="101">
        <v>300</v>
      </c>
      <c r="F32" s="82">
        <f>E32*D32</f>
        <v>1050</v>
      </c>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96"/>
      <c r="AL32" s="96"/>
      <c r="AM32" s="96"/>
      <c r="AN32" s="96"/>
      <c r="AO32" s="96"/>
      <c r="AP32" s="96"/>
      <c r="AQ32" s="96"/>
      <c r="AR32" s="96"/>
      <c r="AS32" s="96"/>
      <c r="AT32" s="96"/>
      <c r="AU32" s="96"/>
      <c r="AV32" s="96"/>
      <c r="AW32" s="96"/>
      <c r="AX32" s="96"/>
      <c r="AY32" s="96"/>
      <c r="AZ32" s="96"/>
      <c r="BA32" s="96"/>
      <c r="BB32" s="96"/>
      <c r="BC32" s="96"/>
      <c r="BD32" s="96"/>
      <c r="BE32" s="96"/>
      <c r="BF32" s="96"/>
      <c r="BG32" s="96"/>
      <c r="BH32" s="96"/>
      <c r="BI32" s="96"/>
      <c r="BJ32" s="96"/>
      <c r="BK32" s="96"/>
      <c r="BL32" s="96"/>
      <c r="BM32" s="96"/>
      <c r="BN32" s="96"/>
      <c r="BO32" s="96"/>
      <c r="BP32" s="96"/>
      <c r="BQ32" s="96"/>
      <c r="BR32" s="96"/>
      <c r="BS32" s="96"/>
      <c r="BT32" s="96"/>
      <c r="BU32" s="96"/>
      <c r="BV32" s="96"/>
      <c r="BW32" s="96"/>
      <c r="BX32" s="96"/>
      <c r="BY32" s="96"/>
      <c r="BZ32" s="96"/>
      <c r="CA32" s="96"/>
      <c r="CB32" s="96"/>
      <c r="CC32" s="96"/>
      <c r="CD32" s="96"/>
      <c r="CE32" s="96"/>
      <c r="CF32" s="96"/>
      <c r="CG32" s="96"/>
      <c r="CH32" s="96"/>
      <c r="CI32" s="96"/>
      <c r="CJ32" s="96"/>
      <c r="CK32" s="96"/>
      <c r="CL32" s="96"/>
      <c r="CM32" s="96"/>
      <c r="CN32" s="96"/>
      <c r="CO32" s="96"/>
      <c r="CP32" s="96"/>
      <c r="CQ32" s="96"/>
      <c r="CR32" s="96"/>
      <c r="CS32" s="96"/>
      <c r="CT32" s="96"/>
      <c r="CU32" s="96"/>
      <c r="CV32" s="96"/>
      <c r="CW32" s="96"/>
      <c r="CX32" s="96"/>
      <c r="CY32" s="96"/>
      <c r="CZ32" s="96"/>
      <c r="DA32" s="96"/>
      <c r="DB32" s="96"/>
      <c r="DC32" s="96"/>
      <c r="DD32" s="96"/>
      <c r="DE32" s="96"/>
      <c r="DF32" s="96"/>
      <c r="DG32" s="96"/>
      <c r="DH32" s="96"/>
      <c r="DI32" s="96"/>
      <c r="DJ32" s="96"/>
      <c r="DK32" s="96"/>
      <c r="DL32" s="96"/>
      <c r="DM32" s="96"/>
      <c r="DN32" s="96"/>
      <c r="DO32" s="96"/>
      <c r="DP32" s="96"/>
      <c r="DQ32" s="96"/>
      <c r="DR32" s="96"/>
      <c r="DS32" s="96"/>
      <c r="DT32" s="96"/>
      <c r="DU32" s="96"/>
      <c r="DV32" s="96"/>
      <c r="DW32" s="96"/>
      <c r="DX32" s="96"/>
      <c r="DY32" s="96"/>
      <c r="DZ32" s="96"/>
      <c r="EA32" s="96"/>
      <c r="EB32" s="96"/>
      <c r="EC32" s="96"/>
      <c r="ED32" s="96"/>
      <c r="EE32" s="96"/>
      <c r="EF32" s="96"/>
      <c r="EG32" s="96"/>
      <c r="EH32" s="96"/>
      <c r="EI32" s="96"/>
      <c r="EJ32" s="96"/>
      <c r="EK32" s="96"/>
      <c r="EL32" s="96"/>
      <c r="EM32" s="96"/>
      <c r="EN32" s="96"/>
      <c r="EO32" s="96"/>
      <c r="EP32" s="96"/>
      <c r="EQ32" s="96"/>
      <c r="ER32" s="96"/>
      <c r="ES32" s="96"/>
      <c r="ET32" s="96"/>
      <c r="EU32" s="96"/>
      <c r="EV32" s="96"/>
      <c r="EW32" s="96"/>
      <c r="EX32" s="96"/>
      <c r="EY32" s="96"/>
      <c r="EZ32" s="96"/>
      <c r="FA32" s="96"/>
      <c r="FB32" s="96"/>
      <c r="FC32" s="96"/>
      <c r="FD32" s="96"/>
      <c r="FE32" s="96"/>
      <c r="FF32" s="96"/>
      <c r="FG32" s="96"/>
      <c r="FH32" s="96"/>
      <c r="FI32" s="96"/>
      <c r="FJ32" s="96"/>
      <c r="FK32" s="96"/>
      <c r="FL32" s="96"/>
      <c r="FM32" s="96"/>
      <c r="FN32" s="96"/>
      <c r="FO32" s="96"/>
      <c r="FP32" s="96"/>
    </row>
    <row r="33" spans="1:172" customFormat="1" ht="12.75">
      <c r="A33" s="97">
        <f>+A31+1</f>
        <v>206</v>
      </c>
      <c r="B33" s="103" t="s">
        <v>78</v>
      </c>
      <c r="C33" s="99"/>
      <c r="D33" s="100"/>
      <c r="E33" s="101"/>
      <c r="F33" s="82"/>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6"/>
      <c r="BC33" s="96"/>
      <c r="BD33" s="96"/>
      <c r="BE33" s="96"/>
      <c r="BF33" s="96"/>
      <c r="BG33" s="96"/>
      <c r="BH33" s="96"/>
      <c r="BI33" s="96"/>
      <c r="BJ33" s="96"/>
      <c r="BK33" s="96"/>
      <c r="BL33" s="96"/>
      <c r="BM33" s="96"/>
      <c r="BN33" s="96"/>
      <c r="BO33" s="96"/>
      <c r="BP33" s="96"/>
      <c r="BQ33" s="96"/>
      <c r="BR33" s="96"/>
      <c r="BS33" s="96"/>
      <c r="BT33" s="96"/>
      <c r="BU33" s="96"/>
      <c r="BV33" s="96"/>
      <c r="BW33" s="96"/>
      <c r="BX33" s="96"/>
      <c r="BY33" s="96"/>
      <c r="BZ33" s="96"/>
      <c r="CA33" s="96"/>
      <c r="CB33" s="96"/>
      <c r="CC33" s="96"/>
      <c r="CD33" s="96"/>
      <c r="CE33" s="96"/>
      <c r="CF33" s="96"/>
      <c r="CG33" s="96"/>
      <c r="CH33" s="96"/>
      <c r="CI33" s="96"/>
      <c r="CJ33" s="96"/>
      <c r="CK33" s="96"/>
      <c r="CL33" s="96"/>
      <c r="CM33" s="96"/>
      <c r="CN33" s="96"/>
      <c r="CO33" s="96"/>
      <c r="CP33" s="96"/>
      <c r="CQ33" s="96"/>
      <c r="CR33" s="96"/>
      <c r="CS33" s="96"/>
      <c r="CT33" s="96"/>
      <c r="CU33" s="96"/>
      <c r="CV33" s="96"/>
      <c r="CW33" s="96"/>
      <c r="CX33" s="96"/>
      <c r="CY33" s="96"/>
      <c r="CZ33" s="96"/>
      <c r="DA33" s="96"/>
      <c r="DB33" s="96"/>
      <c r="DC33" s="96"/>
      <c r="DD33" s="96"/>
      <c r="DE33" s="96"/>
      <c r="DF33" s="96"/>
      <c r="DG33" s="96"/>
      <c r="DH33" s="96"/>
      <c r="DI33" s="96"/>
      <c r="DJ33" s="96"/>
      <c r="DK33" s="96"/>
      <c r="DL33" s="96"/>
      <c r="DM33" s="96"/>
      <c r="DN33" s="96"/>
      <c r="DO33" s="96"/>
      <c r="DP33" s="96"/>
      <c r="DQ33" s="96"/>
      <c r="DR33" s="96"/>
      <c r="DS33" s="96"/>
      <c r="DT33" s="96"/>
      <c r="DU33" s="96"/>
      <c r="DV33" s="96"/>
      <c r="DW33" s="96"/>
      <c r="DX33" s="96"/>
      <c r="DY33" s="96"/>
      <c r="DZ33" s="96"/>
      <c r="EA33" s="96"/>
      <c r="EB33" s="96"/>
      <c r="EC33" s="96"/>
      <c r="ED33" s="96"/>
      <c r="EE33" s="96"/>
      <c r="EF33" s="96"/>
      <c r="EG33" s="96"/>
      <c r="EH33" s="96"/>
      <c r="EI33" s="96"/>
      <c r="EJ33" s="96"/>
      <c r="EK33" s="96"/>
      <c r="EL33" s="96"/>
      <c r="EM33" s="96"/>
      <c r="EN33" s="96"/>
      <c r="EO33" s="96"/>
      <c r="EP33" s="96"/>
      <c r="EQ33" s="96"/>
      <c r="ER33" s="96"/>
      <c r="ES33" s="96"/>
      <c r="ET33" s="96"/>
      <c r="EU33" s="96"/>
      <c r="EV33" s="96"/>
      <c r="EW33" s="96"/>
      <c r="EX33" s="96"/>
      <c r="EY33" s="96"/>
      <c r="EZ33" s="96"/>
      <c r="FA33" s="96"/>
      <c r="FB33" s="96"/>
      <c r="FC33" s="96"/>
      <c r="FD33" s="96"/>
      <c r="FE33" s="96"/>
      <c r="FF33" s="96"/>
      <c r="FG33" s="96"/>
      <c r="FH33" s="96"/>
      <c r="FI33" s="96"/>
      <c r="FJ33" s="96"/>
      <c r="FK33" s="96"/>
      <c r="FL33" s="96"/>
      <c r="FM33" s="96"/>
      <c r="FN33" s="96"/>
      <c r="FO33" s="96"/>
      <c r="FP33" s="96"/>
    </row>
    <row r="34" spans="1:172" customFormat="1" ht="12.75">
      <c r="A34" s="97"/>
      <c r="B34" s="102" t="s">
        <v>79</v>
      </c>
      <c r="C34" s="99" t="s">
        <v>80</v>
      </c>
      <c r="D34" s="100">
        <v>20</v>
      </c>
      <c r="E34" s="101">
        <v>120</v>
      </c>
      <c r="F34" s="82">
        <f>E34*D34</f>
        <v>2400</v>
      </c>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6"/>
      <c r="BL34" s="96"/>
      <c r="BM34" s="96"/>
      <c r="BN34" s="96"/>
      <c r="BO34" s="96"/>
      <c r="BP34" s="96"/>
      <c r="BQ34" s="96"/>
      <c r="BR34" s="96"/>
      <c r="BS34" s="96"/>
      <c r="BT34" s="96"/>
      <c r="BU34" s="96"/>
      <c r="BV34" s="96"/>
      <c r="BW34" s="96"/>
      <c r="BX34" s="96"/>
      <c r="BY34" s="96"/>
      <c r="BZ34" s="96"/>
      <c r="CA34" s="96"/>
      <c r="CB34" s="96"/>
      <c r="CC34" s="96"/>
      <c r="CD34" s="96"/>
      <c r="CE34" s="96"/>
      <c r="CF34" s="96"/>
      <c r="CG34" s="96"/>
      <c r="CH34" s="96"/>
      <c r="CI34" s="96"/>
      <c r="CJ34" s="96"/>
      <c r="CK34" s="96"/>
      <c r="CL34" s="96"/>
      <c r="CM34" s="96"/>
      <c r="CN34" s="96"/>
      <c r="CO34" s="96"/>
      <c r="CP34" s="96"/>
      <c r="CQ34" s="96"/>
      <c r="CR34" s="96"/>
      <c r="CS34" s="96"/>
      <c r="CT34" s="96"/>
      <c r="CU34" s="96"/>
      <c r="CV34" s="96"/>
      <c r="CW34" s="96"/>
      <c r="CX34" s="96"/>
      <c r="CY34" s="96"/>
      <c r="CZ34" s="96"/>
      <c r="DA34" s="96"/>
      <c r="DB34" s="96"/>
      <c r="DC34" s="96"/>
      <c r="DD34" s="96"/>
      <c r="DE34" s="96"/>
      <c r="DF34" s="96"/>
      <c r="DG34" s="96"/>
      <c r="DH34" s="96"/>
      <c r="DI34" s="96"/>
      <c r="DJ34" s="96"/>
      <c r="DK34" s="96"/>
      <c r="DL34" s="96"/>
      <c r="DM34" s="96"/>
      <c r="DN34" s="96"/>
      <c r="DO34" s="96"/>
      <c r="DP34" s="96"/>
      <c r="DQ34" s="96"/>
      <c r="DR34" s="96"/>
      <c r="DS34" s="96"/>
      <c r="DT34" s="96"/>
      <c r="DU34" s="96"/>
      <c r="DV34" s="96"/>
      <c r="DW34" s="96"/>
      <c r="DX34" s="96"/>
      <c r="DY34" s="96"/>
      <c r="DZ34" s="96"/>
      <c r="EA34" s="96"/>
      <c r="EB34" s="96"/>
      <c r="EC34" s="96"/>
      <c r="ED34" s="96"/>
      <c r="EE34" s="96"/>
      <c r="EF34" s="96"/>
      <c r="EG34" s="96"/>
      <c r="EH34" s="96"/>
      <c r="EI34" s="96"/>
      <c r="EJ34" s="96"/>
      <c r="EK34" s="96"/>
      <c r="EL34" s="96"/>
      <c r="EM34" s="96"/>
      <c r="EN34" s="96"/>
      <c r="EO34" s="96"/>
      <c r="EP34" s="96"/>
      <c r="EQ34" s="96"/>
      <c r="ER34" s="96"/>
      <c r="ES34" s="96"/>
      <c r="ET34" s="96"/>
      <c r="EU34" s="96"/>
      <c r="EV34" s="96"/>
      <c r="EW34" s="96"/>
      <c r="EX34" s="96"/>
      <c r="EY34" s="96"/>
      <c r="EZ34" s="96"/>
      <c r="FA34" s="96"/>
      <c r="FB34" s="96"/>
      <c r="FC34" s="96"/>
      <c r="FD34" s="96"/>
      <c r="FE34" s="96"/>
      <c r="FF34" s="96"/>
      <c r="FG34" s="96"/>
      <c r="FH34" s="96"/>
      <c r="FI34" s="96"/>
      <c r="FJ34" s="96"/>
      <c r="FK34" s="96"/>
      <c r="FL34" s="96"/>
      <c r="FM34" s="96"/>
      <c r="FN34" s="96"/>
      <c r="FO34" s="96"/>
      <c r="FP34" s="96"/>
    </row>
    <row r="35" spans="1:172" customFormat="1" ht="15.75" customHeight="1">
      <c r="A35" s="97">
        <f>+A33+1</f>
        <v>207</v>
      </c>
      <c r="B35" s="98" t="s">
        <v>81</v>
      </c>
      <c r="C35" s="99"/>
      <c r="D35" s="100"/>
      <c r="E35" s="101"/>
      <c r="F35" s="82"/>
      <c r="G35" s="96"/>
      <c r="H35" s="96"/>
      <c r="I35" s="96"/>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c r="BN35" s="96"/>
      <c r="BO35" s="96"/>
      <c r="BP35" s="96"/>
      <c r="BQ35" s="96"/>
      <c r="BR35" s="96"/>
      <c r="BS35" s="96"/>
      <c r="BT35" s="96"/>
      <c r="BU35" s="96"/>
      <c r="BV35" s="96"/>
      <c r="BW35" s="96"/>
      <c r="BX35" s="96"/>
      <c r="BY35" s="96"/>
      <c r="BZ35" s="96"/>
      <c r="CA35" s="96"/>
      <c r="CB35" s="96"/>
      <c r="CC35" s="96"/>
      <c r="CD35" s="96"/>
      <c r="CE35" s="96"/>
      <c r="CF35" s="96"/>
      <c r="CG35" s="96"/>
      <c r="CH35" s="96"/>
      <c r="CI35" s="96"/>
      <c r="CJ35" s="96"/>
      <c r="CK35" s="96"/>
      <c r="CL35" s="96"/>
      <c r="CM35" s="96"/>
      <c r="CN35" s="96"/>
      <c r="CO35" s="96"/>
      <c r="CP35" s="96"/>
      <c r="CQ35" s="96"/>
      <c r="CR35" s="96"/>
      <c r="CS35" s="96"/>
      <c r="CT35" s="96"/>
      <c r="CU35" s="96"/>
      <c r="CV35" s="96"/>
      <c r="CW35" s="96"/>
      <c r="CX35" s="96"/>
      <c r="CY35" s="96"/>
      <c r="CZ35" s="96"/>
      <c r="DA35" s="96"/>
      <c r="DB35" s="96"/>
      <c r="DC35" s="96"/>
      <c r="DD35" s="96"/>
      <c r="DE35" s="96"/>
      <c r="DF35" s="96"/>
      <c r="DG35" s="96"/>
      <c r="DH35" s="96"/>
      <c r="DI35" s="96"/>
      <c r="DJ35" s="96"/>
      <c r="DK35" s="96"/>
      <c r="DL35" s="96"/>
      <c r="DM35" s="96"/>
      <c r="DN35" s="96"/>
      <c r="DO35" s="96"/>
      <c r="DP35" s="96"/>
      <c r="DQ35" s="96"/>
      <c r="DR35" s="96"/>
      <c r="DS35" s="96"/>
      <c r="DT35" s="96"/>
      <c r="DU35" s="96"/>
      <c r="DV35" s="96"/>
      <c r="DW35" s="96"/>
      <c r="DX35" s="96"/>
      <c r="DY35" s="96"/>
      <c r="DZ35" s="96"/>
      <c r="EA35" s="96"/>
      <c r="EB35" s="96"/>
      <c r="EC35" s="96"/>
      <c r="ED35" s="96"/>
      <c r="EE35" s="96"/>
      <c r="EF35" s="96"/>
      <c r="EG35" s="96"/>
      <c r="EH35" s="96"/>
      <c r="EI35" s="96"/>
      <c r="EJ35" s="96"/>
      <c r="EK35" s="96"/>
      <c r="EL35" s="96"/>
      <c r="EM35" s="96"/>
      <c r="EN35" s="96"/>
      <c r="EO35" s="96"/>
      <c r="EP35" s="96"/>
      <c r="EQ35" s="96"/>
      <c r="ER35" s="96"/>
      <c r="ES35" s="96"/>
      <c r="ET35" s="96"/>
      <c r="EU35" s="96"/>
      <c r="EV35" s="96"/>
      <c r="EW35" s="96"/>
      <c r="EX35" s="96"/>
      <c r="EY35" s="96"/>
      <c r="EZ35" s="96"/>
      <c r="FA35" s="96"/>
      <c r="FB35" s="96"/>
      <c r="FC35" s="96"/>
      <c r="FD35" s="96"/>
      <c r="FE35" s="96"/>
      <c r="FF35" s="96"/>
      <c r="FG35" s="96"/>
      <c r="FH35" s="96"/>
      <c r="FI35" s="96"/>
      <c r="FJ35" s="96"/>
      <c r="FK35" s="96"/>
      <c r="FL35" s="96"/>
      <c r="FM35" s="96"/>
      <c r="FN35" s="96"/>
      <c r="FO35" s="96"/>
      <c r="FP35" s="96"/>
    </row>
    <row r="36" spans="1:172" customFormat="1" ht="12.75">
      <c r="A36" s="97"/>
      <c r="B36" s="102" t="s">
        <v>82</v>
      </c>
      <c r="C36" s="99" t="s">
        <v>80</v>
      </c>
      <c r="D36" s="100">
        <v>9</v>
      </c>
      <c r="E36" s="101">
        <v>20</v>
      </c>
      <c r="F36" s="82">
        <f>E36*D36</f>
        <v>180</v>
      </c>
      <c r="G36" s="96"/>
      <c r="H36" s="96"/>
      <c r="I36" s="96"/>
      <c r="J36" s="96"/>
      <c r="K36" s="96"/>
      <c r="L36" s="96"/>
      <c r="M36" s="96"/>
      <c r="N36" s="96"/>
      <c r="O36" s="96"/>
      <c r="P36" s="96"/>
      <c r="Q36" s="96"/>
      <c r="R36" s="96"/>
      <c r="S36" s="96"/>
      <c r="T36" s="96"/>
      <c r="U36" s="96"/>
      <c r="V36" s="96"/>
      <c r="W36" s="96"/>
      <c r="X36" s="96"/>
      <c r="Y36" s="96"/>
      <c r="Z36" s="96"/>
      <c r="AA36" s="96"/>
      <c r="AB36" s="96"/>
      <c r="AC36" s="96"/>
      <c r="AD36" s="96"/>
      <c r="AE36" s="96"/>
      <c r="AF36" s="96"/>
      <c r="AG36" s="96"/>
      <c r="AH36" s="96"/>
      <c r="AI36" s="96"/>
      <c r="AJ36" s="96"/>
      <c r="AK36" s="96"/>
      <c r="AL36" s="96"/>
      <c r="AM36" s="96"/>
      <c r="AN36" s="96"/>
      <c r="AO36" s="96"/>
      <c r="AP36" s="96"/>
      <c r="AQ36" s="96"/>
      <c r="AR36" s="96"/>
      <c r="AS36" s="96"/>
      <c r="AT36" s="96"/>
      <c r="AU36" s="96"/>
      <c r="AV36" s="96"/>
      <c r="AW36" s="96"/>
      <c r="AX36" s="96"/>
      <c r="AY36" s="96"/>
      <c r="AZ36" s="96"/>
      <c r="BA36" s="96"/>
      <c r="BB36" s="96"/>
      <c r="BC36" s="96"/>
      <c r="BD36" s="96"/>
      <c r="BE36" s="96"/>
      <c r="BF36" s="96"/>
      <c r="BG36" s="96"/>
      <c r="BH36" s="96"/>
      <c r="BI36" s="96"/>
      <c r="BJ36" s="96"/>
      <c r="BK36" s="96"/>
      <c r="BL36" s="96"/>
      <c r="BM36" s="96"/>
      <c r="BN36" s="96"/>
      <c r="BO36" s="96"/>
      <c r="BP36" s="96"/>
      <c r="BQ36" s="96"/>
      <c r="BR36" s="96"/>
      <c r="BS36" s="96"/>
      <c r="BT36" s="96"/>
      <c r="BU36" s="96"/>
      <c r="BV36" s="96"/>
      <c r="BW36" s="96"/>
      <c r="BX36" s="96"/>
      <c r="BY36" s="96"/>
      <c r="BZ36" s="96"/>
      <c r="CA36" s="96"/>
      <c r="CB36" s="96"/>
      <c r="CC36" s="96"/>
      <c r="CD36" s="96"/>
      <c r="CE36" s="96"/>
      <c r="CF36" s="96"/>
      <c r="CG36" s="96"/>
      <c r="CH36" s="96"/>
      <c r="CI36" s="96"/>
      <c r="CJ36" s="96"/>
      <c r="CK36" s="96"/>
      <c r="CL36" s="96"/>
      <c r="CM36" s="96"/>
      <c r="CN36" s="96"/>
      <c r="CO36" s="96"/>
      <c r="CP36" s="96"/>
      <c r="CQ36" s="96"/>
      <c r="CR36" s="96"/>
      <c r="CS36" s="96"/>
      <c r="CT36" s="96"/>
      <c r="CU36" s="96"/>
      <c r="CV36" s="96"/>
      <c r="CW36" s="96"/>
      <c r="CX36" s="96"/>
      <c r="CY36" s="96"/>
      <c r="CZ36" s="96"/>
      <c r="DA36" s="96"/>
      <c r="DB36" s="96"/>
      <c r="DC36" s="96"/>
      <c r="DD36" s="96"/>
      <c r="DE36" s="96"/>
      <c r="DF36" s="96"/>
      <c r="DG36" s="96"/>
      <c r="DH36" s="96"/>
      <c r="DI36" s="96"/>
      <c r="DJ36" s="96"/>
      <c r="DK36" s="96"/>
      <c r="DL36" s="96"/>
      <c r="DM36" s="96"/>
      <c r="DN36" s="96"/>
      <c r="DO36" s="96"/>
      <c r="DP36" s="96"/>
      <c r="DQ36" s="96"/>
      <c r="DR36" s="96"/>
      <c r="DS36" s="96"/>
      <c r="DT36" s="96"/>
      <c r="DU36" s="96"/>
      <c r="DV36" s="96"/>
      <c r="DW36" s="96"/>
      <c r="DX36" s="96"/>
      <c r="DY36" s="96"/>
      <c r="DZ36" s="96"/>
      <c r="EA36" s="96"/>
      <c r="EB36" s="96"/>
      <c r="EC36" s="96"/>
      <c r="ED36" s="96"/>
      <c r="EE36" s="96"/>
      <c r="EF36" s="96"/>
      <c r="EG36" s="96"/>
      <c r="EH36" s="96"/>
      <c r="EI36" s="96"/>
      <c r="EJ36" s="96"/>
      <c r="EK36" s="96"/>
      <c r="EL36" s="96"/>
      <c r="EM36" s="96"/>
      <c r="EN36" s="96"/>
      <c r="EO36" s="96"/>
      <c r="EP36" s="96"/>
      <c r="EQ36" s="96"/>
      <c r="ER36" s="96"/>
      <c r="ES36" s="96"/>
      <c r="ET36" s="96"/>
      <c r="EU36" s="96"/>
      <c r="EV36" s="96"/>
      <c r="EW36" s="96"/>
      <c r="EX36" s="96"/>
      <c r="EY36" s="96"/>
      <c r="EZ36" s="96"/>
      <c r="FA36" s="96"/>
      <c r="FB36" s="96"/>
      <c r="FC36" s="96"/>
      <c r="FD36" s="96"/>
      <c r="FE36" s="96"/>
      <c r="FF36" s="96"/>
      <c r="FG36" s="96"/>
      <c r="FH36" s="96"/>
      <c r="FI36" s="96"/>
      <c r="FJ36" s="96"/>
      <c r="FK36" s="96"/>
      <c r="FL36" s="96"/>
      <c r="FM36" s="96"/>
      <c r="FN36" s="96"/>
      <c r="FO36" s="96"/>
      <c r="FP36" s="96"/>
    </row>
    <row r="37" spans="1:172" customFormat="1" ht="12.75">
      <c r="A37" s="97">
        <f>+A35+1</f>
        <v>208</v>
      </c>
      <c r="B37" s="98" t="s">
        <v>83</v>
      </c>
      <c r="C37" s="99"/>
      <c r="D37" s="100"/>
      <c r="E37" s="101"/>
      <c r="F37" s="82"/>
      <c r="G37" s="96"/>
      <c r="H37" s="96"/>
      <c r="I37" s="96"/>
      <c r="J37" s="96"/>
      <c r="K37" s="96"/>
      <c r="L37" s="96"/>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6"/>
      <c r="AM37" s="96"/>
      <c r="AN37" s="96"/>
      <c r="AO37" s="96"/>
      <c r="AP37" s="96"/>
      <c r="AQ37" s="96"/>
      <c r="AR37" s="96"/>
      <c r="AS37" s="96"/>
      <c r="AT37" s="96"/>
      <c r="AU37" s="96"/>
      <c r="AV37" s="96"/>
      <c r="AW37" s="96"/>
      <c r="AX37" s="96"/>
      <c r="AY37" s="96"/>
      <c r="AZ37" s="96"/>
      <c r="BA37" s="96"/>
      <c r="BB37" s="96"/>
      <c r="BC37" s="96"/>
      <c r="BD37" s="96"/>
      <c r="BE37" s="96"/>
      <c r="BF37" s="96"/>
      <c r="BG37" s="96"/>
      <c r="BH37" s="96"/>
      <c r="BI37" s="96"/>
      <c r="BJ37" s="96"/>
      <c r="BK37" s="96"/>
      <c r="BL37" s="96"/>
      <c r="BM37" s="96"/>
      <c r="BN37" s="96"/>
      <c r="BO37" s="96"/>
      <c r="BP37" s="96"/>
      <c r="BQ37" s="96"/>
      <c r="BR37" s="96"/>
      <c r="BS37" s="96"/>
      <c r="BT37" s="96"/>
      <c r="BU37" s="96"/>
      <c r="BV37" s="96"/>
      <c r="BW37" s="96"/>
      <c r="BX37" s="96"/>
      <c r="BY37" s="96"/>
      <c r="BZ37" s="96"/>
      <c r="CA37" s="96"/>
      <c r="CB37" s="96"/>
      <c r="CC37" s="96"/>
      <c r="CD37" s="96"/>
      <c r="CE37" s="96"/>
      <c r="CF37" s="96"/>
      <c r="CG37" s="96"/>
      <c r="CH37" s="96"/>
      <c r="CI37" s="96"/>
      <c r="CJ37" s="96"/>
      <c r="CK37" s="96"/>
      <c r="CL37" s="96"/>
      <c r="CM37" s="96"/>
      <c r="CN37" s="96"/>
      <c r="CO37" s="96"/>
      <c r="CP37" s="96"/>
      <c r="CQ37" s="96"/>
      <c r="CR37" s="96"/>
      <c r="CS37" s="96"/>
      <c r="CT37" s="96"/>
      <c r="CU37" s="96"/>
      <c r="CV37" s="96"/>
      <c r="CW37" s="96"/>
      <c r="CX37" s="96"/>
      <c r="CY37" s="96"/>
      <c r="CZ37" s="96"/>
      <c r="DA37" s="96"/>
      <c r="DB37" s="96"/>
      <c r="DC37" s="96"/>
      <c r="DD37" s="96"/>
      <c r="DE37" s="96"/>
      <c r="DF37" s="96"/>
      <c r="DG37" s="96"/>
      <c r="DH37" s="96"/>
      <c r="DI37" s="96"/>
      <c r="DJ37" s="96"/>
      <c r="DK37" s="96"/>
      <c r="DL37" s="96"/>
      <c r="DM37" s="96"/>
      <c r="DN37" s="96"/>
      <c r="DO37" s="96"/>
      <c r="DP37" s="96"/>
      <c r="DQ37" s="96"/>
      <c r="DR37" s="96"/>
      <c r="DS37" s="96"/>
      <c r="DT37" s="96"/>
      <c r="DU37" s="96"/>
      <c r="DV37" s="96"/>
      <c r="DW37" s="96"/>
      <c r="DX37" s="96"/>
      <c r="DY37" s="96"/>
      <c r="DZ37" s="96"/>
      <c r="EA37" s="96"/>
      <c r="EB37" s="96"/>
      <c r="EC37" s="96"/>
      <c r="ED37" s="96"/>
      <c r="EE37" s="96"/>
      <c r="EF37" s="96"/>
      <c r="EG37" s="96"/>
      <c r="EH37" s="96"/>
      <c r="EI37" s="96"/>
      <c r="EJ37" s="96"/>
      <c r="EK37" s="96"/>
      <c r="EL37" s="96"/>
      <c r="EM37" s="96"/>
      <c r="EN37" s="96"/>
      <c r="EO37" s="96"/>
      <c r="EP37" s="96"/>
      <c r="EQ37" s="96"/>
      <c r="ER37" s="96"/>
      <c r="ES37" s="96"/>
      <c r="ET37" s="96"/>
      <c r="EU37" s="96"/>
      <c r="EV37" s="96"/>
      <c r="EW37" s="96"/>
      <c r="EX37" s="96"/>
      <c r="EY37" s="96"/>
      <c r="EZ37" s="96"/>
      <c r="FA37" s="96"/>
      <c r="FB37" s="96"/>
      <c r="FC37" s="96"/>
      <c r="FD37" s="96"/>
      <c r="FE37" s="96"/>
      <c r="FF37" s="96"/>
      <c r="FG37" s="96"/>
      <c r="FH37" s="96"/>
      <c r="FI37" s="96"/>
      <c r="FJ37" s="96"/>
      <c r="FK37" s="96"/>
      <c r="FL37" s="96"/>
      <c r="FM37" s="96"/>
      <c r="FN37" s="96"/>
      <c r="FO37" s="96"/>
      <c r="FP37" s="96"/>
    </row>
    <row r="38" spans="1:172" customFormat="1" ht="12.75">
      <c r="A38" s="97"/>
      <c r="B38" s="102" t="s">
        <v>82</v>
      </c>
      <c r="C38" s="99" t="s">
        <v>80</v>
      </c>
      <c r="D38" s="100">
        <v>9</v>
      </c>
      <c r="E38" s="101">
        <v>80</v>
      </c>
      <c r="F38" s="82">
        <f>E38*D38</f>
        <v>720</v>
      </c>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96"/>
      <c r="AJ38" s="96"/>
      <c r="AK38" s="96"/>
      <c r="AL38" s="96"/>
      <c r="AM38" s="96"/>
      <c r="AN38" s="96"/>
      <c r="AO38" s="96"/>
      <c r="AP38" s="96"/>
      <c r="AQ38" s="96"/>
      <c r="AR38" s="96"/>
      <c r="AS38" s="96"/>
      <c r="AT38" s="96"/>
      <c r="AU38" s="96"/>
      <c r="AV38" s="96"/>
      <c r="AW38" s="96"/>
      <c r="AX38" s="96"/>
      <c r="AY38" s="96"/>
      <c r="AZ38" s="96"/>
      <c r="BA38" s="96"/>
      <c r="BB38" s="96"/>
      <c r="BC38" s="96"/>
      <c r="BD38" s="96"/>
      <c r="BE38" s="96"/>
      <c r="BF38" s="96"/>
      <c r="BG38" s="96"/>
      <c r="BH38" s="96"/>
      <c r="BI38" s="96"/>
      <c r="BJ38" s="96"/>
      <c r="BK38" s="96"/>
      <c r="BL38" s="96"/>
      <c r="BM38" s="96"/>
      <c r="BN38" s="96"/>
      <c r="BO38" s="96"/>
      <c r="BP38" s="96"/>
      <c r="BQ38" s="96"/>
      <c r="BR38" s="96"/>
      <c r="BS38" s="96"/>
      <c r="BT38" s="96"/>
      <c r="BU38" s="96"/>
      <c r="BV38" s="96"/>
      <c r="BW38" s="96"/>
      <c r="BX38" s="96"/>
      <c r="BY38" s="96"/>
      <c r="BZ38" s="96"/>
      <c r="CA38" s="96"/>
      <c r="CB38" s="96"/>
      <c r="CC38" s="96"/>
      <c r="CD38" s="96"/>
      <c r="CE38" s="96"/>
      <c r="CF38" s="96"/>
      <c r="CG38" s="96"/>
      <c r="CH38" s="96"/>
      <c r="CI38" s="96"/>
      <c r="CJ38" s="96"/>
      <c r="CK38" s="96"/>
      <c r="CL38" s="96"/>
      <c r="CM38" s="96"/>
      <c r="CN38" s="96"/>
      <c r="CO38" s="96"/>
      <c r="CP38" s="96"/>
      <c r="CQ38" s="96"/>
      <c r="CR38" s="96"/>
      <c r="CS38" s="96"/>
      <c r="CT38" s="96"/>
      <c r="CU38" s="96"/>
      <c r="CV38" s="96"/>
      <c r="CW38" s="96"/>
      <c r="CX38" s="96"/>
      <c r="CY38" s="96"/>
      <c r="CZ38" s="96"/>
      <c r="DA38" s="96"/>
      <c r="DB38" s="96"/>
      <c r="DC38" s="96"/>
      <c r="DD38" s="96"/>
      <c r="DE38" s="96"/>
      <c r="DF38" s="96"/>
      <c r="DG38" s="96"/>
      <c r="DH38" s="96"/>
      <c r="DI38" s="96"/>
      <c r="DJ38" s="96"/>
      <c r="DK38" s="96"/>
      <c r="DL38" s="96"/>
      <c r="DM38" s="96"/>
      <c r="DN38" s="96"/>
      <c r="DO38" s="96"/>
      <c r="DP38" s="96"/>
      <c r="DQ38" s="96"/>
      <c r="DR38" s="96"/>
      <c r="DS38" s="96"/>
      <c r="DT38" s="96"/>
      <c r="DU38" s="96"/>
      <c r="DV38" s="96"/>
      <c r="DW38" s="96"/>
      <c r="DX38" s="96"/>
      <c r="DY38" s="96"/>
      <c r="DZ38" s="96"/>
      <c r="EA38" s="96"/>
      <c r="EB38" s="96"/>
      <c r="EC38" s="96"/>
      <c r="ED38" s="96"/>
      <c r="EE38" s="96"/>
      <c r="EF38" s="96"/>
      <c r="EG38" s="96"/>
      <c r="EH38" s="96"/>
      <c r="EI38" s="96"/>
      <c r="EJ38" s="96"/>
      <c r="EK38" s="96"/>
      <c r="EL38" s="96"/>
      <c r="EM38" s="96"/>
      <c r="EN38" s="96"/>
      <c r="EO38" s="96"/>
      <c r="EP38" s="96"/>
      <c r="EQ38" s="96"/>
      <c r="ER38" s="96"/>
      <c r="ES38" s="96"/>
      <c r="ET38" s="96"/>
      <c r="EU38" s="96"/>
      <c r="EV38" s="96"/>
      <c r="EW38" s="96"/>
      <c r="EX38" s="96"/>
      <c r="EY38" s="96"/>
      <c r="EZ38" s="96"/>
      <c r="FA38" s="96"/>
      <c r="FB38" s="96"/>
      <c r="FC38" s="96"/>
      <c r="FD38" s="96"/>
      <c r="FE38" s="96"/>
      <c r="FF38" s="96"/>
      <c r="FG38" s="96"/>
      <c r="FH38" s="96"/>
      <c r="FI38" s="96"/>
      <c r="FJ38" s="96"/>
      <c r="FK38" s="96"/>
      <c r="FL38" s="96"/>
      <c r="FM38" s="96"/>
      <c r="FN38" s="96"/>
      <c r="FO38" s="96"/>
      <c r="FP38" s="96"/>
    </row>
    <row r="39" spans="1:172" customFormat="1" ht="12.75">
      <c r="A39" s="97">
        <f>+A37+1</f>
        <v>209</v>
      </c>
      <c r="B39" s="98" t="s">
        <v>84</v>
      </c>
      <c r="C39" s="99"/>
      <c r="D39" s="100"/>
      <c r="E39" s="101"/>
      <c r="F39" s="82"/>
    </row>
    <row r="40" spans="1:172" customFormat="1" ht="12.75">
      <c r="A40" s="97"/>
      <c r="B40" s="102" t="s">
        <v>82</v>
      </c>
      <c r="C40" s="99" t="s">
        <v>80</v>
      </c>
      <c r="D40" s="100">
        <v>28</v>
      </c>
      <c r="E40" s="101">
        <v>110</v>
      </c>
      <c r="F40" s="82">
        <f>E40*D40</f>
        <v>3080</v>
      </c>
    </row>
    <row r="41" spans="1:172" customFormat="1" ht="12.75">
      <c r="A41" s="97">
        <f>+A39+1</f>
        <v>210</v>
      </c>
      <c r="B41" s="98" t="s">
        <v>85</v>
      </c>
      <c r="C41" s="99"/>
      <c r="D41" s="100"/>
      <c r="E41" s="101"/>
      <c r="F41" s="82"/>
    </row>
    <row r="42" spans="1:172" customFormat="1">
      <c r="A42" s="97"/>
      <c r="B42" s="102" t="s">
        <v>73</v>
      </c>
      <c r="C42" s="99" t="s">
        <v>29</v>
      </c>
      <c r="D42" s="100">
        <v>13</v>
      </c>
      <c r="E42" s="101">
        <v>900</v>
      </c>
      <c r="F42" s="82">
        <f>E42*D42</f>
        <v>11700</v>
      </c>
      <c r="G42" s="76"/>
      <c r="H42" s="76"/>
      <c r="I42" s="76"/>
      <c r="J42" s="76"/>
    </row>
    <row r="43" spans="1:172" customFormat="1">
      <c r="A43" s="97">
        <f>+A41+1</f>
        <v>211</v>
      </c>
      <c r="B43" s="98" t="s">
        <v>86</v>
      </c>
      <c r="C43" s="99"/>
      <c r="D43" s="100"/>
      <c r="E43" s="101"/>
      <c r="F43" s="82"/>
      <c r="G43" s="76"/>
      <c r="H43" s="76"/>
      <c r="I43" s="76"/>
      <c r="J43" s="76"/>
    </row>
    <row r="44" spans="1:172" customFormat="1">
      <c r="A44" s="97"/>
      <c r="B44" s="102" t="s">
        <v>73</v>
      </c>
      <c r="C44" s="99" t="s">
        <v>29</v>
      </c>
      <c r="D44" s="100">
        <v>11</v>
      </c>
      <c r="E44" s="101">
        <v>800</v>
      </c>
      <c r="F44" s="82">
        <f>E44*D44</f>
        <v>8800</v>
      </c>
      <c r="G44" s="76"/>
      <c r="H44" s="76"/>
      <c r="I44" s="76"/>
      <c r="J44" s="76"/>
    </row>
    <row r="45" spans="1:172" customFormat="1">
      <c r="A45" s="97">
        <f>+A43+1</f>
        <v>212</v>
      </c>
      <c r="B45" s="98" t="s">
        <v>87</v>
      </c>
      <c r="C45" s="99"/>
      <c r="D45" s="100"/>
      <c r="E45" s="101"/>
      <c r="F45" s="82"/>
      <c r="G45" s="76"/>
      <c r="H45" s="76"/>
      <c r="I45" s="76"/>
      <c r="J45" s="76"/>
    </row>
    <row r="46" spans="1:172" customFormat="1">
      <c r="A46" s="97"/>
      <c r="B46" s="102" t="s">
        <v>88</v>
      </c>
      <c r="C46" s="99" t="s">
        <v>30</v>
      </c>
      <c r="D46" s="100">
        <v>3000</v>
      </c>
      <c r="E46" s="101">
        <v>8.5</v>
      </c>
      <c r="F46" s="82">
        <f>E46*D46</f>
        <v>25500</v>
      </c>
      <c r="G46" s="76"/>
      <c r="H46" s="76"/>
      <c r="I46" s="76"/>
      <c r="J46" s="76"/>
    </row>
    <row r="47" spans="1:172" customFormat="1">
      <c r="A47" s="97">
        <f>+A45+1</f>
        <v>213</v>
      </c>
      <c r="B47" s="103" t="s">
        <v>89</v>
      </c>
      <c r="C47" s="99"/>
      <c r="D47" s="100"/>
      <c r="E47" s="101"/>
      <c r="F47" s="82"/>
      <c r="G47" s="76"/>
      <c r="H47" s="76"/>
      <c r="I47" s="76"/>
      <c r="J47" s="76"/>
    </row>
    <row r="48" spans="1:172" customFormat="1">
      <c r="A48" s="97"/>
      <c r="B48" s="102" t="s">
        <v>79</v>
      </c>
      <c r="C48" s="99" t="s">
        <v>80</v>
      </c>
      <c r="D48" s="100">
        <v>38</v>
      </c>
      <c r="E48" s="101">
        <v>100</v>
      </c>
      <c r="F48" s="82">
        <f>E48*D48</f>
        <v>3800</v>
      </c>
      <c r="G48" s="76"/>
      <c r="H48" s="76"/>
      <c r="I48" s="76"/>
      <c r="J48" s="76"/>
    </row>
    <row r="49" spans="1:10" customFormat="1" ht="24.75">
      <c r="A49" s="97">
        <f>+A47+1</f>
        <v>214</v>
      </c>
      <c r="B49" s="98" t="s">
        <v>90</v>
      </c>
      <c r="C49" s="99"/>
      <c r="D49" s="100"/>
      <c r="E49" s="101"/>
      <c r="F49" s="82"/>
      <c r="G49" s="76"/>
      <c r="H49" s="76"/>
      <c r="I49" s="76"/>
      <c r="J49" s="76"/>
    </row>
    <row r="50" spans="1:10" customFormat="1">
      <c r="A50" s="97"/>
      <c r="B50" s="102" t="s">
        <v>79</v>
      </c>
      <c r="C50" s="99" t="s">
        <v>80</v>
      </c>
      <c r="D50" s="100">
        <v>25</v>
      </c>
      <c r="E50" s="101">
        <v>30</v>
      </c>
      <c r="F50" s="82">
        <f>E50*D50</f>
        <v>750</v>
      </c>
      <c r="G50" s="76"/>
      <c r="H50" s="76"/>
      <c r="I50" s="76"/>
      <c r="J50" s="76"/>
    </row>
    <row r="51" spans="1:10" customFormat="1" ht="24.75">
      <c r="A51" s="97">
        <f>+A49+1</f>
        <v>215</v>
      </c>
      <c r="B51" s="98" t="s">
        <v>91</v>
      </c>
      <c r="C51" s="99"/>
      <c r="D51" s="100"/>
      <c r="E51" s="101"/>
      <c r="F51" s="82"/>
      <c r="G51" s="76"/>
      <c r="H51" s="76"/>
      <c r="I51" s="76"/>
      <c r="J51" s="76"/>
    </row>
    <row r="52" spans="1:10" customFormat="1">
      <c r="A52" s="97"/>
      <c r="B52" s="102" t="s">
        <v>79</v>
      </c>
      <c r="C52" s="99" t="s">
        <v>80</v>
      </c>
      <c r="D52" s="100">
        <v>58</v>
      </c>
      <c r="E52" s="101">
        <v>30</v>
      </c>
      <c r="F52" s="82">
        <f>E52*D52</f>
        <v>1740</v>
      </c>
      <c r="G52" s="76"/>
      <c r="H52" s="76"/>
      <c r="I52" s="76"/>
      <c r="J52" s="76"/>
    </row>
    <row r="53" spans="1:10" customFormat="1" ht="19.5" customHeight="1">
      <c r="A53" s="97">
        <f>+A51+1</f>
        <v>216</v>
      </c>
      <c r="B53" s="98" t="s">
        <v>92</v>
      </c>
      <c r="C53" s="99"/>
      <c r="D53" s="100"/>
      <c r="E53" s="101"/>
      <c r="F53" s="82"/>
      <c r="G53" s="76"/>
      <c r="H53" s="76"/>
      <c r="I53" s="76"/>
      <c r="J53" s="76"/>
    </row>
    <row r="54" spans="1:10" customFormat="1" ht="15.75" thickBot="1">
      <c r="A54" s="104"/>
      <c r="B54" s="105" t="s">
        <v>79</v>
      </c>
      <c r="C54" s="106" t="s">
        <v>80</v>
      </c>
      <c r="D54" s="107">
        <v>80</v>
      </c>
      <c r="E54" s="108">
        <v>35</v>
      </c>
      <c r="F54" s="109">
        <f>E54*D54</f>
        <v>2800</v>
      </c>
      <c r="G54" s="76"/>
      <c r="H54" s="76"/>
      <c r="I54" s="76"/>
      <c r="J54" s="76"/>
    </row>
    <row r="55" spans="1:10" customFormat="1">
      <c r="A55" s="97">
        <f>+A53+1</f>
        <v>217</v>
      </c>
      <c r="B55" s="98" t="s">
        <v>93</v>
      </c>
      <c r="C55" s="99"/>
      <c r="D55" s="100"/>
      <c r="E55" s="101"/>
      <c r="F55" s="82"/>
      <c r="G55" s="76"/>
      <c r="H55" s="76"/>
      <c r="I55" s="76"/>
      <c r="J55" s="76"/>
    </row>
    <row r="56" spans="1:10" customFormat="1">
      <c r="A56" s="97"/>
      <c r="B56" s="102" t="s">
        <v>79</v>
      </c>
      <c r="C56" s="99" t="s">
        <v>80</v>
      </c>
      <c r="D56" s="100">
        <v>32</v>
      </c>
      <c r="E56" s="101">
        <v>30</v>
      </c>
      <c r="F56" s="82">
        <f>E56*D56</f>
        <v>960</v>
      </c>
      <c r="G56" s="76"/>
      <c r="H56" s="76"/>
      <c r="I56" s="76"/>
      <c r="J56" s="76"/>
    </row>
    <row r="57" spans="1:10" customFormat="1">
      <c r="A57" s="97">
        <f>+A55+1</f>
        <v>218</v>
      </c>
      <c r="B57" s="98" t="s">
        <v>94</v>
      </c>
      <c r="C57" s="99"/>
      <c r="D57" s="100"/>
      <c r="E57" s="101"/>
      <c r="F57" s="82"/>
      <c r="G57" s="76"/>
      <c r="H57" s="76"/>
      <c r="I57" s="76"/>
      <c r="J57" s="76"/>
    </row>
    <row r="58" spans="1:10" customFormat="1">
      <c r="A58" s="97"/>
      <c r="B58" s="102" t="s">
        <v>79</v>
      </c>
      <c r="C58" s="99" t="s">
        <v>80</v>
      </c>
      <c r="D58" s="100">
        <v>32</v>
      </c>
      <c r="E58" s="101">
        <v>100</v>
      </c>
      <c r="F58" s="82">
        <f>E58*D58</f>
        <v>3200</v>
      </c>
      <c r="G58" s="76"/>
      <c r="H58" s="76"/>
      <c r="I58" s="76"/>
      <c r="J58" s="76"/>
    </row>
    <row r="59" spans="1:10" customFormat="1">
      <c r="A59" s="97">
        <f>+A57+1</f>
        <v>219</v>
      </c>
      <c r="B59" s="110" t="s">
        <v>95</v>
      </c>
      <c r="C59" s="99"/>
      <c r="D59" s="100"/>
      <c r="E59" s="101"/>
      <c r="F59" s="82"/>
      <c r="G59" s="76"/>
      <c r="H59" s="76"/>
      <c r="I59" s="76"/>
      <c r="J59" s="76"/>
    </row>
    <row r="60" spans="1:10" customFormat="1">
      <c r="A60" s="97"/>
      <c r="B60" s="102" t="s">
        <v>96</v>
      </c>
      <c r="C60" s="99" t="s">
        <v>65</v>
      </c>
      <c r="D60" s="100">
        <v>22</v>
      </c>
      <c r="E60" s="101">
        <v>25</v>
      </c>
      <c r="F60" s="82">
        <f>E60*D60</f>
        <v>550</v>
      </c>
      <c r="G60" s="76"/>
      <c r="H60" s="76"/>
      <c r="I60" s="76"/>
      <c r="J60" s="76"/>
    </row>
    <row r="61" spans="1:10" customFormat="1">
      <c r="A61" s="97">
        <f>+A59+1</f>
        <v>220</v>
      </c>
      <c r="B61" s="98" t="s">
        <v>97</v>
      </c>
      <c r="C61" s="99"/>
      <c r="D61" s="100"/>
      <c r="E61" s="101"/>
      <c r="F61" s="82"/>
      <c r="G61" s="76"/>
      <c r="H61" s="76"/>
      <c r="I61" s="76"/>
      <c r="J61" s="76"/>
    </row>
    <row r="62" spans="1:10" customFormat="1">
      <c r="A62" s="97"/>
      <c r="B62" s="102" t="s">
        <v>79</v>
      </c>
      <c r="C62" s="99" t="s">
        <v>80</v>
      </c>
      <c r="D62" s="100">
        <v>9</v>
      </c>
      <c r="E62" s="101">
        <v>60</v>
      </c>
      <c r="F62" s="82">
        <f>E62*D62</f>
        <v>540</v>
      </c>
      <c r="G62" s="76"/>
      <c r="H62" s="76"/>
      <c r="I62" s="76"/>
      <c r="J62" s="76"/>
    </row>
    <row r="63" spans="1:10" customFormat="1">
      <c r="A63" s="97">
        <f>A61+1</f>
        <v>221</v>
      </c>
      <c r="B63" s="98" t="s">
        <v>98</v>
      </c>
      <c r="C63" s="99"/>
      <c r="D63" s="100"/>
      <c r="E63" s="101"/>
      <c r="F63" s="82"/>
      <c r="G63" s="76"/>
      <c r="H63" s="76"/>
      <c r="I63" s="76"/>
      <c r="J63" s="76"/>
    </row>
    <row r="64" spans="1:10" customFormat="1">
      <c r="A64" s="97"/>
      <c r="B64" s="84" t="s">
        <v>99</v>
      </c>
      <c r="C64" s="99" t="s">
        <v>34</v>
      </c>
      <c r="D64" s="100">
        <v>3</v>
      </c>
      <c r="E64" s="101">
        <v>50</v>
      </c>
      <c r="F64" s="82">
        <f>E64*D64</f>
        <v>150</v>
      </c>
      <c r="G64" s="76"/>
      <c r="H64" s="76"/>
      <c r="I64" s="76"/>
      <c r="J64" s="76"/>
    </row>
    <row r="65" spans="1:10" customFormat="1" ht="24.75">
      <c r="A65" s="97">
        <f>+A63+1</f>
        <v>222</v>
      </c>
      <c r="B65" s="98" t="s">
        <v>100</v>
      </c>
      <c r="C65" s="99"/>
      <c r="D65" s="100"/>
      <c r="E65" s="101"/>
      <c r="F65" s="82"/>
      <c r="G65" s="76"/>
      <c r="H65" s="76"/>
      <c r="I65" s="76"/>
      <c r="J65" s="76"/>
    </row>
    <row r="66" spans="1:10" customFormat="1">
      <c r="A66" s="97"/>
      <c r="B66" s="84" t="s">
        <v>99</v>
      </c>
      <c r="C66" s="99" t="s">
        <v>34</v>
      </c>
      <c r="D66" s="100">
        <v>1</v>
      </c>
      <c r="E66" s="101">
        <v>750</v>
      </c>
      <c r="F66" s="82">
        <f>E66*D66</f>
        <v>750</v>
      </c>
      <c r="G66" s="76"/>
      <c r="H66" s="76"/>
      <c r="I66" s="76"/>
      <c r="J66" s="76"/>
    </row>
    <row r="67" spans="1:10" customFormat="1" ht="16.5" customHeight="1">
      <c r="A67" s="97">
        <f>+A65+1</f>
        <v>223</v>
      </c>
      <c r="B67" s="110" t="s">
        <v>101</v>
      </c>
      <c r="C67" s="99"/>
      <c r="D67" s="100"/>
      <c r="E67" s="101"/>
      <c r="F67" s="82"/>
      <c r="G67" s="76"/>
      <c r="H67" s="76"/>
      <c r="I67" s="76"/>
      <c r="J67" s="76"/>
    </row>
    <row r="68" spans="1:10" customFormat="1">
      <c r="A68" s="97"/>
      <c r="B68" s="102" t="s">
        <v>79</v>
      </c>
      <c r="C68" s="99" t="s">
        <v>80</v>
      </c>
      <c r="D68" s="100">
        <v>2</v>
      </c>
      <c r="E68" s="101">
        <v>500</v>
      </c>
      <c r="F68" s="82">
        <f>E68*D68</f>
        <v>1000</v>
      </c>
      <c r="G68" s="76"/>
      <c r="H68" s="76"/>
      <c r="I68" s="76"/>
      <c r="J68" s="76"/>
    </row>
    <row r="69" spans="1:10" customFormat="1">
      <c r="A69" s="97">
        <f>+A67+1</f>
        <v>224</v>
      </c>
      <c r="B69" s="98" t="s">
        <v>102</v>
      </c>
      <c r="C69" s="99"/>
      <c r="D69" s="100"/>
      <c r="E69" s="101"/>
      <c r="F69" s="82"/>
      <c r="G69" s="76"/>
      <c r="H69" s="76"/>
      <c r="I69" s="76"/>
      <c r="J69" s="76"/>
    </row>
    <row r="70" spans="1:10" customFormat="1">
      <c r="A70" s="97"/>
      <c r="B70" s="111" t="s">
        <v>79</v>
      </c>
      <c r="C70" s="99" t="s">
        <v>80</v>
      </c>
      <c r="D70" s="100">
        <v>0.8</v>
      </c>
      <c r="E70" s="101">
        <v>250</v>
      </c>
      <c r="F70" s="82">
        <f>E70*D70</f>
        <v>200</v>
      </c>
      <c r="G70" s="76"/>
      <c r="H70" s="76"/>
      <c r="I70" s="76"/>
      <c r="J70" s="76"/>
    </row>
    <row r="71" spans="1:10" customFormat="1">
      <c r="A71" s="97">
        <f>+A69+1</f>
        <v>225</v>
      </c>
      <c r="B71" s="98" t="s">
        <v>103</v>
      </c>
      <c r="C71" s="99"/>
      <c r="D71" s="100"/>
      <c r="E71" s="101"/>
      <c r="F71" s="82"/>
      <c r="G71" s="76"/>
      <c r="H71" s="76"/>
      <c r="I71" s="76"/>
      <c r="J71" s="76"/>
    </row>
    <row r="72" spans="1:10" customFormat="1">
      <c r="A72" s="97"/>
      <c r="B72" s="84" t="s">
        <v>104</v>
      </c>
      <c r="C72" s="99" t="s">
        <v>65</v>
      </c>
      <c r="D72" s="100">
        <v>18</v>
      </c>
      <c r="E72" s="101">
        <v>80</v>
      </c>
      <c r="F72" s="82">
        <f>E72*D72</f>
        <v>1440</v>
      </c>
      <c r="G72" s="76"/>
      <c r="H72" s="76"/>
      <c r="I72" s="76"/>
      <c r="J72" s="76"/>
    </row>
    <row r="73" spans="1:10" customFormat="1">
      <c r="A73" s="97">
        <f>+A71+1</f>
        <v>226</v>
      </c>
      <c r="B73" s="98" t="s">
        <v>105</v>
      </c>
      <c r="C73" s="99"/>
      <c r="D73" s="100"/>
      <c r="E73" s="101"/>
      <c r="F73" s="82"/>
      <c r="G73" s="76"/>
      <c r="H73" s="76"/>
      <c r="I73" s="76"/>
      <c r="J73" s="76"/>
    </row>
    <row r="74" spans="1:10" customFormat="1" ht="17.25" customHeight="1">
      <c r="A74" s="97"/>
      <c r="B74" s="84" t="s">
        <v>106</v>
      </c>
      <c r="C74" s="99" t="s">
        <v>65</v>
      </c>
      <c r="D74" s="100">
        <v>8</v>
      </c>
      <c r="E74" s="101">
        <v>150</v>
      </c>
      <c r="F74" s="82">
        <f>E74*D74</f>
        <v>1200</v>
      </c>
      <c r="G74" s="76"/>
      <c r="H74" s="76"/>
      <c r="I74" s="76"/>
      <c r="J74" s="76"/>
    </row>
    <row r="75" spans="1:10" customFormat="1">
      <c r="A75" s="97">
        <f>+A73+1</f>
        <v>227</v>
      </c>
      <c r="B75" s="98" t="s">
        <v>107</v>
      </c>
      <c r="C75" s="99"/>
      <c r="D75" s="100"/>
      <c r="E75" s="101"/>
      <c r="F75" s="82">
        <f>+E75*D75</f>
        <v>0</v>
      </c>
      <c r="G75" s="76"/>
      <c r="H75" s="76"/>
      <c r="I75" s="76"/>
      <c r="J75" s="76"/>
    </row>
    <row r="76" spans="1:10" customFormat="1" ht="17.25" customHeight="1">
      <c r="A76" s="97"/>
      <c r="B76" s="84" t="s">
        <v>106</v>
      </c>
      <c r="C76" s="99" t="s">
        <v>65</v>
      </c>
      <c r="D76" s="100">
        <v>13</v>
      </c>
      <c r="E76" s="101">
        <v>100</v>
      </c>
      <c r="F76" s="82">
        <f>+E76*D76</f>
        <v>1300</v>
      </c>
      <c r="G76" s="76"/>
      <c r="H76" s="76"/>
      <c r="I76" s="76"/>
      <c r="J76" s="76"/>
    </row>
    <row r="77" spans="1:10" customFormat="1" ht="48.75">
      <c r="A77" s="97">
        <f>+A75+1</f>
        <v>228</v>
      </c>
      <c r="B77" s="98" t="s">
        <v>108</v>
      </c>
      <c r="C77" s="99"/>
      <c r="D77" s="100"/>
      <c r="E77" s="101"/>
      <c r="F77" s="82"/>
      <c r="G77" s="76"/>
      <c r="H77" s="76"/>
      <c r="I77" s="76"/>
      <c r="J77" s="76"/>
    </row>
    <row r="78" spans="1:10" customFormat="1">
      <c r="A78" s="97"/>
      <c r="B78" s="84" t="s">
        <v>61</v>
      </c>
      <c r="C78" s="99" t="s">
        <v>62</v>
      </c>
      <c r="D78" s="100">
        <v>1</v>
      </c>
      <c r="E78" s="101">
        <v>9000</v>
      </c>
      <c r="F78" s="82">
        <f>E78*D78</f>
        <v>9000</v>
      </c>
      <c r="G78" s="76"/>
      <c r="H78" s="76"/>
      <c r="I78" s="76"/>
      <c r="J78" s="76"/>
    </row>
    <row r="79" spans="1:10" customFormat="1">
      <c r="A79" s="97">
        <f>+A77+1</f>
        <v>229</v>
      </c>
      <c r="B79" s="98" t="s">
        <v>109</v>
      </c>
      <c r="C79" s="99"/>
      <c r="D79" s="100"/>
      <c r="E79" s="101"/>
      <c r="F79" s="82"/>
      <c r="G79" s="76"/>
      <c r="H79" s="76"/>
      <c r="I79" s="76"/>
      <c r="J79" s="76"/>
    </row>
    <row r="80" spans="1:10" customFormat="1" ht="15.75" thickBot="1">
      <c r="A80" s="97"/>
      <c r="B80" s="84" t="s">
        <v>61</v>
      </c>
      <c r="C80" s="99" t="s">
        <v>62</v>
      </c>
      <c r="D80" s="100">
        <v>1</v>
      </c>
      <c r="E80" s="101">
        <v>1000</v>
      </c>
      <c r="F80" s="82">
        <f>E80*D80</f>
        <v>1000</v>
      </c>
      <c r="G80" s="76"/>
      <c r="H80" s="76"/>
      <c r="I80" s="76"/>
      <c r="J80" s="76"/>
    </row>
    <row r="81" spans="1:6" ht="15.75" thickBot="1">
      <c r="A81" s="112"/>
      <c r="B81" s="869" t="s">
        <v>110</v>
      </c>
      <c r="C81" s="865"/>
      <c r="D81" s="866"/>
      <c r="E81" s="867">
        <f>SUM(F23:F80)</f>
        <v>88380</v>
      </c>
      <c r="F81" s="868"/>
    </row>
    <row r="82" spans="1:6" ht="19.5" customHeight="1" thickBot="1">
      <c r="A82" s="870" t="s">
        <v>111</v>
      </c>
      <c r="B82" s="871"/>
      <c r="C82" s="871"/>
      <c r="D82" s="871"/>
      <c r="E82" s="871"/>
      <c r="F82" s="872"/>
    </row>
    <row r="83" spans="1:6" ht="24.75">
      <c r="A83" s="97">
        <v>301</v>
      </c>
      <c r="B83" s="113" t="s">
        <v>112</v>
      </c>
      <c r="C83" s="99"/>
      <c r="D83" s="100"/>
      <c r="E83" s="101"/>
      <c r="F83" s="82"/>
    </row>
    <row r="84" spans="1:6">
      <c r="A84" s="97"/>
      <c r="B84" s="102" t="s">
        <v>73</v>
      </c>
      <c r="C84" s="114" t="s">
        <v>29</v>
      </c>
      <c r="D84" s="100">
        <f>D103*0.4*0.7</f>
        <v>1223.04</v>
      </c>
      <c r="E84" s="101">
        <v>10</v>
      </c>
      <c r="F84" s="82">
        <f>E84*D84</f>
        <v>12230.4</v>
      </c>
    </row>
    <row r="85" spans="1:6">
      <c r="A85" s="97">
        <f>+A83+1</f>
        <v>302</v>
      </c>
      <c r="B85" s="113" t="s">
        <v>113</v>
      </c>
      <c r="C85" s="99"/>
      <c r="D85" s="100"/>
      <c r="E85" s="101"/>
      <c r="F85" s="82"/>
    </row>
    <row r="86" spans="1:6">
      <c r="A86" s="97"/>
      <c r="B86" s="102" t="s">
        <v>73</v>
      </c>
      <c r="C86" s="114" t="s">
        <v>29</v>
      </c>
      <c r="D86" s="100">
        <f>D103*0.4*0.1</f>
        <v>174.72000000000003</v>
      </c>
      <c r="E86" s="101">
        <v>50</v>
      </c>
      <c r="F86" s="82">
        <f>E86*D86</f>
        <v>8736.0000000000018</v>
      </c>
    </row>
    <row r="87" spans="1:6">
      <c r="A87" s="97">
        <f>+A85+1</f>
        <v>303</v>
      </c>
      <c r="B87" s="113" t="s">
        <v>114</v>
      </c>
      <c r="C87" s="99"/>
      <c r="D87" s="100"/>
      <c r="E87" s="101"/>
      <c r="F87" s="82"/>
    </row>
    <row r="88" spans="1:6">
      <c r="A88" s="97"/>
      <c r="B88" s="102" t="s">
        <v>73</v>
      </c>
      <c r="C88" s="114" t="s">
        <v>29</v>
      </c>
      <c r="D88" s="100">
        <f>+D103*0.4*0.2</f>
        <v>349.44000000000005</v>
      </c>
      <c r="E88" s="101">
        <v>5</v>
      </c>
      <c r="F88" s="82">
        <f>E88*D88</f>
        <v>1747.2000000000003</v>
      </c>
    </row>
    <row r="89" spans="1:6">
      <c r="A89" s="97">
        <f>+A87+1</f>
        <v>304</v>
      </c>
      <c r="B89" s="113" t="s">
        <v>115</v>
      </c>
      <c r="C89" s="99"/>
      <c r="D89" s="100"/>
      <c r="E89" s="101"/>
      <c r="F89" s="82"/>
    </row>
    <row r="90" spans="1:6" ht="15.75" thickBot="1">
      <c r="A90" s="104"/>
      <c r="B90" s="102" t="s">
        <v>73</v>
      </c>
      <c r="C90" s="114" t="s">
        <v>29</v>
      </c>
      <c r="D90" s="100">
        <f>D103*0.4*0.4</f>
        <v>698.88000000000011</v>
      </c>
      <c r="E90" s="101">
        <v>5</v>
      </c>
      <c r="F90" s="82">
        <f>E90*D90</f>
        <v>3494.4000000000005</v>
      </c>
    </row>
    <row r="91" spans="1:6" ht="15.75" thickBot="1">
      <c r="A91" s="112"/>
      <c r="B91" s="869" t="s">
        <v>116</v>
      </c>
      <c r="C91" s="865"/>
      <c r="D91" s="866"/>
      <c r="E91" s="867">
        <f>+SUM(F83:F90)</f>
        <v>26208.000000000004</v>
      </c>
      <c r="F91" s="868"/>
    </row>
    <row r="92" spans="1:6" ht="15.75" customHeight="1" thickBot="1">
      <c r="A92" s="861" t="s">
        <v>117</v>
      </c>
      <c r="B92" s="862"/>
      <c r="C92" s="862"/>
      <c r="D92" s="862"/>
      <c r="E92" s="862"/>
      <c r="F92" s="863"/>
    </row>
    <row r="93" spans="1:6" ht="72.75" customHeight="1">
      <c r="A93" s="115">
        <v>401</v>
      </c>
      <c r="B93" s="116" t="s">
        <v>118</v>
      </c>
      <c r="C93" s="99"/>
      <c r="D93" s="100"/>
      <c r="E93" s="101"/>
      <c r="F93" s="82"/>
    </row>
    <row r="94" spans="1:6" ht="11.25" customHeight="1">
      <c r="A94" s="97" t="s">
        <v>119</v>
      </c>
      <c r="B94" s="113" t="s">
        <v>120</v>
      </c>
      <c r="C94" s="99"/>
      <c r="D94" s="100"/>
      <c r="E94" s="101"/>
      <c r="F94" s="82"/>
    </row>
    <row r="95" spans="1:6" ht="18.75" customHeight="1">
      <c r="A95" s="97"/>
      <c r="B95" s="102" t="s">
        <v>64</v>
      </c>
      <c r="C95" s="114" t="s">
        <v>65</v>
      </c>
      <c r="D95" s="100">
        <f>800+900</f>
        <v>1700</v>
      </c>
      <c r="E95" s="101">
        <v>28</v>
      </c>
      <c r="F95" s="82">
        <f>E95*D95</f>
        <v>47600</v>
      </c>
    </row>
    <row r="96" spans="1:6" ht="18" customHeight="1">
      <c r="A96" s="97" t="s">
        <v>121</v>
      </c>
      <c r="B96" s="113" t="s">
        <v>122</v>
      </c>
      <c r="C96" s="99"/>
      <c r="D96" s="100"/>
      <c r="E96" s="101"/>
      <c r="F96" s="82"/>
    </row>
    <row r="97" spans="1:6" ht="18.75" customHeight="1">
      <c r="A97" s="97"/>
      <c r="B97" s="102" t="s">
        <v>64</v>
      </c>
      <c r="C97" s="114" t="s">
        <v>65</v>
      </c>
      <c r="D97" s="100">
        <f>1031</f>
        <v>1031</v>
      </c>
      <c r="E97" s="101">
        <v>18</v>
      </c>
      <c r="F97" s="82">
        <f>E97*D97</f>
        <v>18558</v>
      </c>
    </row>
    <row r="98" spans="1:6" ht="18" customHeight="1">
      <c r="A98" s="97" t="s">
        <v>123</v>
      </c>
      <c r="B98" s="113" t="s">
        <v>124</v>
      </c>
      <c r="C98" s="99"/>
      <c r="D98" s="100"/>
      <c r="E98" s="101"/>
      <c r="F98" s="82"/>
    </row>
    <row r="99" spans="1:6" ht="18.75" customHeight="1">
      <c r="A99" s="97"/>
      <c r="B99" s="102" t="s">
        <v>64</v>
      </c>
      <c r="C99" s="114" t="s">
        <v>65</v>
      </c>
      <c r="D99" s="100">
        <f>1025</f>
        <v>1025</v>
      </c>
      <c r="E99" s="101">
        <v>10</v>
      </c>
      <c r="F99" s="82">
        <f>E99*D99</f>
        <v>10250</v>
      </c>
    </row>
    <row r="100" spans="1:6" ht="18" customHeight="1">
      <c r="A100" s="97" t="s">
        <v>125</v>
      </c>
      <c r="B100" s="113" t="s">
        <v>126</v>
      </c>
      <c r="C100" s="99"/>
      <c r="D100" s="100"/>
      <c r="E100" s="101"/>
      <c r="F100" s="82"/>
    </row>
    <row r="101" spans="1:6" ht="18.75" customHeight="1">
      <c r="A101" s="97"/>
      <c r="B101" s="102" t="s">
        <v>64</v>
      </c>
      <c r="C101" s="114" t="s">
        <v>65</v>
      </c>
      <c r="D101" s="100">
        <f>312+300</f>
        <v>612</v>
      </c>
      <c r="E101" s="101">
        <v>7</v>
      </c>
      <c r="F101" s="82">
        <f>E101*D101</f>
        <v>4284</v>
      </c>
    </row>
    <row r="102" spans="1:6" ht="16.5" customHeight="1">
      <c r="A102" s="97">
        <v>402</v>
      </c>
      <c r="B102" s="113" t="s">
        <v>127</v>
      </c>
      <c r="C102" s="99"/>
      <c r="D102" s="100"/>
      <c r="E102" s="101"/>
      <c r="F102" s="82"/>
    </row>
    <row r="103" spans="1:6" ht="15.75" thickBot="1">
      <c r="A103" s="97"/>
      <c r="B103" s="102" t="s">
        <v>64</v>
      </c>
      <c r="C103" s="114" t="s">
        <v>65</v>
      </c>
      <c r="D103" s="100">
        <f>+D101+D99+D97+D95</f>
        <v>4368</v>
      </c>
      <c r="E103" s="101">
        <v>1</v>
      </c>
      <c r="F103" s="82">
        <f>E103*D103</f>
        <v>4368</v>
      </c>
    </row>
    <row r="104" spans="1:6" ht="19.5" customHeight="1" thickBot="1">
      <c r="A104" s="117"/>
      <c r="B104" s="865" t="s">
        <v>128</v>
      </c>
      <c r="C104" s="865"/>
      <c r="D104" s="865"/>
      <c r="E104" s="867">
        <f>+SUM(F94:F103)</f>
        <v>85060</v>
      </c>
      <c r="F104" s="868"/>
    </row>
    <row r="105" spans="1:6" ht="15" customHeight="1" thickBot="1">
      <c r="A105" s="861" t="s">
        <v>129</v>
      </c>
      <c r="B105" s="862"/>
      <c r="C105" s="862"/>
      <c r="D105" s="862"/>
      <c r="E105" s="862"/>
      <c r="F105" s="863"/>
    </row>
    <row r="106" spans="1:6">
      <c r="A106" s="97">
        <v>501</v>
      </c>
      <c r="B106" s="113" t="s">
        <v>130</v>
      </c>
      <c r="C106" s="99"/>
      <c r="D106" s="100"/>
      <c r="E106" s="101"/>
      <c r="F106" s="82"/>
    </row>
    <row r="107" spans="1:6">
      <c r="A107" s="97"/>
      <c r="B107" s="102" t="s">
        <v>131</v>
      </c>
      <c r="C107" s="99" t="s">
        <v>34</v>
      </c>
      <c r="D107" s="100">
        <f>+D117+D119+D121</f>
        <v>6</v>
      </c>
      <c r="E107" s="101">
        <v>2000</v>
      </c>
      <c r="F107" s="82">
        <f t="shared" ref="F107:F113" si="0">E107*D107</f>
        <v>12000</v>
      </c>
    </row>
    <row r="108" spans="1:6" s="118" customFormat="1" ht="14.25">
      <c r="A108" s="97">
        <f>+A106+1</f>
        <v>502</v>
      </c>
      <c r="B108" s="113" t="s">
        <v>132</v>
      </c>
      <c r="C108" s="99"/>
      <c r="D108" s="100"/>
      <c r="E108" s="101"/>
      <c r="F108" s="82">
        <f t="shared" si="0"/>
        <v>0</v>
      </c>
    </row>
    <row r="109" spans="1:6">
      <c r="A109" s="97"/>
      <c r="B109" s="102" t="s">
        <v>131</v>
      </c>
      <c r="C109" s="99" t="s">
        <v>34</v>
      </c>
      <c r="D109" s="100">
        <v>2</v>
      </c>
      <c r="E109" s="101">
        <v>500</v>
      </c>
      <c r="F109" s="82">
        <f t="shared" si="0"/>
        <v>1000</v>
      </c>
    </row>
    <row r="110" spans="1:6" ht="24.75">
      <c r="A110" s="97">
        <v>503</v>
      </c>
      <c r="B110" s="113" t="s">
        <v>133</v>
      </c>
      <c r="C110" s="99"/>
      <c r="D110" s="100"/>
      <c r="E110" s="101"/>
      <c r="F110" s="82">
        <f t="shared" si="0"/>
        <v>0</v>
      </c>
    </row>
    <row r="111" spans="1:6">
      <c r="A111" s="97"/>
      <c r="B111" s="102" t="s">
        <v>64</v>
      </c>
      <c r="C111" s="99" t="s">
        <v>65</v>
      </c>
      <c r="D111" s="100">
        <v>15</v>
      </c>
      <c r="E111" s="101">
        <v>120</v>
      </c>
      <c r="F111" s="82">
        <f t="shared" si="0"/>
        <v>1800</v>
      </c>
    </row>
    <row r="112" spans="1:6" ht="24.75">
      <c r="A112" s="97">
        <v>504</v>
      </c>
      <c r="B112" s="113" t="s">
        <v>134</v>
      </c>
      <c r="C112" s="99"/>
      <c r="D112" s="100"/>
      <c r="E112" s="101"/>
      <c r="F112" s="82">
        <f t="shared" si="0"/>
        <v>0</v>
      </c>
    </row>
    <row r="113" spans="1:6" s="95" customFormat="1" ht="18.75" customHeight="1" thickBot="1">
      <c r="A113" s="97"/>
      <c r="B113" s="111" t="s">
        <v>64</v>
      </c>
      <c r="C113" s="119" t="s">
        <v>65</v>
      </c>
      <c r="D113" s="120">
        <v>30</v>
      </c>
      <c r="E113" s="121">
        <v>120</v>
      </c>
      <c r="F113" s="94">
        <f t="shared" si="0"/>
        <v>3600</v>
      </c>
    </row>
    <row r="114" spans="1:6" ht="18" customHeight="1" thickBot="1">
      <c r="A114" s="112"/>
      <c r="B114" s="869" t="s">
        <v>135</v>
      </c>
      <c r="C114" s="865"/>
      <c r="D114" s="866"/>
      <c r="E114" s="867">
        <f>+F111+F113+F109+F107</f>
        <v>18400</v>
      </c>
      <c r="F114" s="868"/>
    </row>
    <row r="115" spans="1:6" ht="15.75" thickBot="1">
      <c r="A115" s="861" t="s">
        <v>136</v>
      </c>
      <c r="B115" s="862"/>
      <c r="C115" s="862"/>
      <c r="D115" s="862"/>
      <c r="E115" s="862"/>
      <c r="F115" s="863"/>
    </row>
    <row r="116" spans="1:6">
      <c r="A116" s="97">
        <v>601</v>
      </c>
      <c r="B116" s="65" t="s">
        <v>137</v>
      </c>
      <c r="C116" s="99"/>
      <c r="D116" s="100"/>
      <c r="E116" s="101"/>
      <c r="F116" s="82"/>
    </row>
    <row r="117" spans="1:6">
      <c r="A117" s="122"/>
      <c r="B117" s="84" t="s">
        <v>131</v>
      </c>
      <c r="C117" s="99" t="s">
        <v>34</v>
      </c>
      <c r="D117" s="100">
        <v>2</v>
      </c>
      <c r="E117" s="101">
        <v>1500</v>
      </c>
      <c r="F117" s="82">
        <f>E117*D117</f>
        <v>3000</v>
      </c>
    </row>
    <row r="118" spans="1:6" ht="51">
      <c r="A118" s="97">
        <f>+A116+1</f>
        <v>602</v>
      </c>
      <c r="B118" s="65" t="s">
        <v>138</v>
      </c>
      <c r="C118" s="99"/>
      <c r="D118" s="100"/>
      <c r="E118" s="101"/>
      <c r="F118" s="82"/>
    </row>
    <row r="119" spans="1:6">
      <c r="A119" s="97"/>
      <c r="B119" s="84" t="s">
        <v>131</v>
      </c>
      <c r="C119" s="99" t="s">
        <v>34</v>
      </c>
      <c r="D119" s="100">
        <v>2</v>
      </c>
      <c r="E119" s="101">
        <v>3000</v>
      </c>
      <c r="F119" s="82">
        <f>E119*D119</f>
        <v>6000</v>
      </c>
    </row>
    <row r="120" spans="1:6" ht="63.75">
      <c r="A120" s="97">
        <f>+A118+1</f>
        <v>603</v>
      </c>
      <c r="B120" s="65" t="s">
        <v>139</v>
      </c>
      <c r="C120" s="99"/>
      <c r="D120" s="100"/>
      <c r="E120" s="101"/>
      <c r="F120" s="82"/>
    </row>
    <row r="121" spans="1:6" ht="12" customHeight="1">
      <c r="A121" s="97"/>
      <c r="B121" s="84" t="s">
        <v>131</v>
      </c>
      <c r="C121" s="99" t="s">
        <v>34</v>
      </c>
      <c r="D121" s="100">
        <v>2</v>
      </c>
      <c r="E121" s="101">
        <v>1500</v>
      </c>
      <c r="F121" s="82">
        <f>E121*D121</f>
        <v>3000</v>
      </c>
    </row>
    <row r="122" spans="1:6" ht="12" customHeight="1">
      <c r="A122" s="97"/>
      <c r="B122" s="84" t="s">
        <v>140</v>
      </c>
      <c r="C122" s="99"/>
      <c r="D122" s="100"/>
      <c r="E122" s="101"/>
      <c r="F122" s="82"/>
    </row>
    <row r="123" spans="1:6" s="123" customFormat="1" ht="14.25">
      <c r="A123" s="97">
        <f>+A120+1</f>
        <v>604</v>
      </c>
      <c r="B123" s="65" t="s">
        <v>141</v>
      </c>
      <c r="C123" s="99"/>
      <c r="D123" s="100"/>
      <c r="E123" s="101"/>
      <c r="F123" s="82"/>
    </row>
    <row r="124" spans="1:6">
      <c r="A124" s="97"/>
      <c r="B124" s="84" t="s">
        <v>131</v>
      </c>
      <c r="C124" s="99" t="s">
        <v>34</v>
      </c>
      <c r="D124" s="100">
        <v>3</v>
      </c>
      <c r="E124" s="101">
        <v>500</v>
      </c>
      <c r="F124" s="82">
        <f>E124*D124</f>
        <v>1500</v>
      </c>
    </row>
    <row r="125" spans="1:6" s="123" customFormat="1" ht="14.25">
      <c r="A125" s="97">
        <f>+A123+1</f>
        <v>605</v>
      </c>
      <c r="B125" s="65" t="s">
        <v>142</v>
      </c>
      <c r="C125" s="99"/>
      <c r="D125" s="100"/>
      <c r="E125" s="101"/>
      <c r="F125" s="82"/>
    </row>
    <row r="126" spans="1:6">
      <c r="A126" s="97"/>
      <c r="B126" s="84" t="s">
        <v>131</v>
      </c>
      <c r="C126" s="99" t="s">
        <v>34</v>
      </c>
      <c r="D126" s="100">
        <v>1</v>
      </c>
      <c r="E126" s="101">
        <v>250</v>
      </c>
      <c r="F126" s="82">
        <f>E126*D126</f>
        <v>250</v>
      </c>
    </row>
    <row r="127" spans="1:6" s="123" customFormat="1" ht="14.25">
      <c r="A127" s="97">
        <f>+A125+1</f>
        <v>606</v>
      </c>
      <c r="B127" s="65" t="s">
        <v>143</v>
      </c>
      <c r="C127" s="99"/>
      <c r="D127" s="100"/>
      <c r="E127" s="101"/>
      <c r="F127" s="82"/>
    </row>
    <row r="128" spans="1:6">
      <c r="A128" s="97"/>
      <c r="B128" s="84" t="s">
        <v>131</v>
      </c>
      <c r="C128" s="99" t="s">
        <v>34</v>
      </c>
      <c r="D128" s="100">
        <v>2</v>
      </c>
      <c r="E128" s="101">
        <v>800</v>
      </c>
      <c r="F128" s="82">
        <f>E128*D128</f>
        <v>1600</v>
      </c>
    </row>
    <row r="129" spans="1:10" s="123" customFormat="1" ht="14.25">
      <c r="A129" s="97">
        <f>+A127+1</f>
        <v>607</v>
      </c>
      <c r="B129" s="65" t="s">
        <v>144</v>
      </c>
      <c r="C129" s="99"/>
      <c r="D129" s="100"/>
      <c r="E129" s="101"/>
      <c r="F129" s="82"/>
    </row>
    <row r="130" spans="1:10">
      <c r="A130" s="97"/>
      <c r="B130" s="84" t="s">
        <v>131</v>
      </c>
      <c r="C130" s="99" t="s">
        <v>34</v>
      </c>
      <c r="D130" s="100">
        <v>1</v>
      </c>
      <c r="E130" s="101">
        <v>500</v>
      </c>
      <c r="F130" s="82">
        <f>E130*D130</f>
        <v>500</v>
      </c>
    </row>
    <row r="131" spans="1:10" s="123" customFormat="1" ht="14.25">
      <c r="A131" s="97">
        <f>+A129+1</f>
        <v>608</v>
      </c>
      <c r="B131" s="65" t="s">
        <v>145</v>
      </c>
      <c r="C131" s="99"/>
      <c r="D131" s="100"/>
      <c r="E131" s="101"/>
      <c r="F131" s="82"/>
    </row>
    <row r="132" spans="1:10">
      <c r="A132" s="97"/>
      <c r="B132" s="84" t="s">
        <v>131</v>
      </c>
      <c r="C132" s="99" t="s">
        <v>34</v>
      </c>
      <c r="D132" s="100">
        <v>1</v>
      </c>
      <c r="E132" s="101">
        <v>1500</v>
      </c>
      <c r="F132" s="82">
        <f>E132*D132</f>
        <v>1500</v>
      </c>
    </row>
    <row r="133" spans="1:10" s="123" customFormat="1" ht="14.25">
      <c r="A133" s="97">
        <f>+A131+1</f>
        <v>609</v>
      </c>
      <c r="B133" s="65" t="s">
        <v>146</v>
      </c>
      <c r="C133" s="99"/>
      <c r="D133" s="100"/>
      <c r="E133" s="101"/>
      <c r="F133" s="82"/>
    </row>
    <row r="134" spans="1:10">
      <c r="A134" s="97"/>
      <c r="B134" s="84" t="s">
        <v>131</v>
      </c>
      <c r="C134" s="99" t="s">
        <v>34</v>
      </c>
      <c r="D134" s="100">
        <v>2</v>
      </c>
      <c r="E134" s="101">
        <v>150</v>
      </c>
      <c r="F134" s="82">
        <f>E134*D134</f>
        <v>300</v>
      </c>
    </row>
    <row r="135" spans="1:10" s="123" customFormat="1" ht="14.25">
      <c r="A135" s="97">
        <f>+A133+1</f>
        <v>610</v>
      </c>
      <c r="B135" s="65" t="s">
        <v>147</v>
      </c>
      <c r="C135" s="99"/>
      <c r="D135" s="100"/>
      <c r="E135" s="101"/>
      <c r="F135" s="82"/>
    </row>
    <row r="136" spans="1:10">
      <c r="A136" s="97"/>
      <c r="B136" s="84" t="s">
        <v>131</v>
      </c>
      <c r="C136" s="99" t="s">
        <v>34</v>
      </c>
      <c r="D136" s="100">
        <v>1</v>
      </c>
      <c r="E136" s="101">
        <v>200</v>
      </c>
      <c r="F136" s="82">
        <f>E136*D136</f>
        <v>200</v>
      </c>
    </row>
    <row r="137" spans="1:10" s="123" customFormat="1" ht="14.25">
      <c r="A137" s="97">
        <f>+A135+1</f>
        <v>611</v>
      </c>
      <c r="B137" s="65" t="s">
        <v>148</v>
      </c>
      <c r="C137" s="99"/>
      <c r="D137" s="100"/>
      <c r="E137" s="101"/>
      <c r="F137" s="82"/>
    </row>
    <row r="138" spans="1:10">
      <c r="A138" s="97"/>
      <c r="B138" s="84" t="s">
        <v>131</v>
      </c>
      <c r="C138" s="99" t="s">
        <v>34</v>
      </c>
      <c r="D138" s="100">
        <v>1</v>
      </c>
      <c r="E138" s="101">
        <v>200</v>
      </c>
      <c r="F138" s="82">
        <f>E138*D138</f>
        <v>200</v>
      </c>
    </row>
    <row r="139" spans="1:10" s="123" customFormat="1" ht="14.25">
      <c r="A139" s="97">
        <f>+A137+1</f>
        <v>612</v>
      </c>
      <c r="B139" s="65" t="s">
        <v>149</v>
      </c>
      <c r="C139" s="99"/>
      <c r="D139" s="100"/>
      <c r="E139" s="101"/>
      <c r="F139" s="82"/>
    </row>
    <row r="140" spans="1:10">
      <c r="A140" s="97"/>
      <c r="B140" s="84" t="s">
        <v>131</v>
      </c>
      <c r="C140" s="99" t="s">
        <v>34</v>
      </c>
      <c r="D140" s="100">
        <v>1</v>
      </c>
      <c r="E140" s="101">
        <v>1000</v>
      </c>
      <c r="F140" s="82">
        <f>E140*D140</f>
        <v>1000</v>
      </c>
    </row>
    <row r="141" spans="1:10" s="118" customFormat="1" ht="25.5">
      <c r="A141" s="97">
        <f>+A139+1</f>
        <v>613</v>
      </c>
      <c r="B141" s="124" t="s">
        <v>150</v>
      </c>
      <c r="C141" s="99"/>
      <c r="D141" s="100"/>
      <c r="E141" s="101"/>
      <c r="F141" s="82">
        <f>+E141*D141</f>
        <v>0</v>
      </c>
      <c r="G141" s="125"/>
    </row>
    <row r="142" spans="1:10" s="118" customFormat="1" ht="14.25">
      <c r="A142" s="97"/>
      <c r="B142" s="126" t="s">
        <v>131</v>
      </c>
      <c r="C142" s="99" t="s">
        <v>34</v>
      </c>
      <c r="D142" s="100">
        <v>1</v>
      </c>
      <c r="E142" s="101">
        <v>400</v>
      </c>
      <c r="F142" s="82">
        <f>+E142*D142</f>
        <v>400</v>
      </c>
      <c r="G142" s="125"/>
    </row>
    <row r="143" spans="1:10" s="123" customFormat="1" ht="25.5">
      <c r="A143" s="97">
        <f>+A141+1</f>
        <v>614</v>
      </c>
      <c r="B143" s="124" t="s">
        <v>151</v>
      </c>
      <c r="C143" s="99"/>
      <c r="D143" s="100"/>
      <c r="E143" s="101"/>
      <c r="F143" s="82"/>
    </row>
    <row r="144" spans="1:10" customFormat="1">
      <c r="A144" s="97"/>
      <c r="B144" s="126" t="s">
        <v>61</v>
      </c>
      <c r="C144" s="119" t="s">
        <v>152</v>
      </c>
      <c r="D144" s="100">
        <v>1</v>
      </c>
      <c r="E144" s="101">
        <v>500</v>
      </c>
      <c r="F144" s="82">
        <f>E144*D144</f>
        <v>500</v>
      </c>
      <c r="G144" s="76"/>
      <c r="H144" s="76"/>
      <c r="I144" s="76"/>
      <c r="J144" s="76"/>
    </row>
    <row r="145" spans="1:172" customFormat="1">
      <c r="A145" s="97">
        <f>+A143+1</f>
        <v>615</v>
      </c>
      <c r="B145" s="98" t="s">
        <v>153</v>
      </c>
      <c r="C145" s="99"/>
      <c r="D145" s="100"/>
      <c r="E145" s="101"/>
      <c r="F145" s="82"/>
      <c r="G145" s="76"/>
      <c r="H145" s="76"/>
      <c r="I145" s="76"/>
      <c r="J145" s="76"/>
    </row>
    <row r="146" spans="1:172" customFormat="1">
      <c r="A146" s="97"/>
      <c r="B146" s="84" t="s">
        <v>61</v>
      </c>
      <c r="C146" s="99" t="s">
        <v>62</v>
      </c>
      <c r="D146" s="100">
        <v>1</v>
      </c>
      <c r="E146" s="101">
        <v>3000</v>
      </c>
      <c r="F146" s="82">
        <f>E146*D146</f>
        <v>3000</v>
      </c>
      <c r="G146" s="76"/>
      <c r="H146" s="76"/>
      <c r="I146" s="76"/>
      <c r="J146" s="76"/>
    </row>
    <row r="147" spans="1:172" s="118" customFormat="1" ht="24" customHeight="1">
      <c r="A147" s="97">
        <f>+A145+1</f>
        <v>616</v>
      </c>
      <c r="B147" s="124" t="s">
        <v>154</v>
      </c>
      <c r="C147" s="99"/>
      <c r="D147" s="100"/>
      <c r="E147" s="101"/>
      <c r="F147" s="82">
        <f>+E147*D147</f>
        <v>0</v>
      </c>
    </row>
    <row r="148" spans="1:172" s="128" customFormat="1" ht="24" customHeight="1" thickBot="1">
      <c r="A148" s="127"/>
      <c r="B148" s="126" t="s">
        <v>61</v>
      </c>
      <c r="C148" s="119" t="s">
        <v>152</v>
      </c>
      <c r="D148" s="120">
        <v>1</v>
      </c>
      <c r="E148" s="121">
        <v>3000</v>
      </c>
      <c r="F148" s="94">
        <f>+E148*D148</f>
        <v>3000</v>
      </c>
    </row>
    <row r="149" spans="1:172" ht="18.75" customHeight="1" thickBot="1">
      <c r="A149" s="129"/>
      <c r="B149" s="864" t="s">
        <v>155</v>
      </c>
      <c r="C149" s="865"/>
      <c r="D149" s="866"/>
      <c r="E149" s="867">
        <f>+SUM(F117:F148)</f>
        <v>25950</v>
      </c>
      <c r="F149" s="868"/>
    </row>
    <row r="150" spans="1:172" s="130" customFormat="1" ht="23.25" customHeight="1" thickBot="1">
      <c r="A150" s="861" t="s">
        <v>156</v>
      </c>
      <c r="B150" s="862"/>
      <c r="C150" s="862"/>
      <c r="D150" s="862"/>
      <c r="E150" s="862"/>
      <c r="F150" s="863"/>
    </row>
    <row r="151" spans="1:172" s="118" customFormat="1" ht="14.25">
      <c r="A151" s="131">
        <v>701</v>
      </c>
      <c r="B151" s="132" t="s">
        <v>157</v>
      </c>
      <c r="C151" s="133"/>
      <c r="D151" s="134"/>
      <c r="E151" s="135"/>
      <c r="F151" s="136"/>
    </row>
    <row r="152" spans="1:172" s="118" customFormat="1" ht="14.25">
      <c r="A152" s="97"/>
      <c r="B152" s="126" t="s">
        <v>131</v>
      </c>
      <c r="C152" s="99" t="s">
        <v>34</v>
      </c>
      <c r="D152" s="100">
        <v>26</v>
      </c>
      <c r="E152" s="101">
        <v>1200</v>
      </c>
      <c r="F152" s="82">
        <f>+E152*D152</f>
        <v>31200</v>
      </c>
    </row>
    <row r="153" spans="1:172" s="118" customFormat="1" ht="14.25">
      <c r="A153" s="97">
        <f>A151+1</f>
        <v>702</v>
      </c>
      <c r="B153" s="124" t="s">
        <v>158</v>
      </c>
      <c r="C153" s="99"/>
      <c r="D153" s="100"/>
      <c r="E153" s="101"/>
      <c r="F153" s="82">
        <f t="shared" ref="F153:F158" si="1">+E153*D153</f>
        <v>0</v>
      </c>
    </row>
    <row r="154" spans="1:172" s="118" customFormat="1" thickBot="1">
      <c r="A154" s="104"/>
      <c r="B154" s="137" t="s">
        <v>131</v>
      </c>
      <c r="C154" s="106" t="s">
        <v>159</v>
      </c>
      <c r="D154" s="107">
        <v>1</v>
      </c>
      <c r="E154" s="108">
        <v>6000</v>
      </c>
      <c r="F154" s="109">
        <f t="shared" si="1"/>
        <v>6000</v>
      </c>
    </row>
    <row r="155" spans="1:172" s="118" customFormat="1" ht="25.5">
      <c r="A155" s="97">
        <f>A153+1</f>
        <v>703</v>
      </c>
      <c r="B155" s="124" t="s">
        <v>160</v>
      </c>
      <c r="C155" s="99"/>
      <c r="D155" s="100"/>
      <c r="E155" s="101"/>
      <c r="F155" s="82">
        <f t="shared" si="1"/>
        <v>0</v>
      </c>
    </row>
    <row r="156" spans="1:172" s="118" customFormat="1" ht="14.25">
      <c r="A156" s="97"/>
      <c r="B156" s="126" t="s">
        <v>131</v>
      </c>
      <c r="C156" s="99" t="s">
        <v>34</v>
      </c>
      <c r="D156" s="100">
        <v>1</v>
      </c>
      <c r="E156" s="101">
        <v>9000</v>
      </c>
      <c r="F156" s="82">
        <f t="shared" si="1"/>
        <v>9000</v>
      </c>
    </row>
    <row r="157" spans="1:172" s="118" customFormat="1" ht="25.5">
      <c r="A157" s="97">
        <f>A155+1</f>
        <v>704</v>
      </c>
      <c r="B157" s="124" t="s">
        <v>161</v>
      </c>
      <c r="C157" s="99"/>
      <c r="D157" s="100"/>
      <c r="E157" s="101"/>
      <c r="F157" s="82">
        <f t="shared" si="1"/>
        <v>0</v>
      </c>
    </row>
    <row r="158" spans="1:172" s="118" customFormat="1" ht="14.25">
      <c r="A158" s="97"/>
      <c r="B158" s="126" t="s">
        <v>131</v>
      </c>
      <c r="C158" s="99" t="s">
        <v>34</v>
      </c>
      <c r="D158" s="100">
        <v>1</v>
      </c>
      <c r="E158" s="101">
        <v>10000</v>
      </c>
      <c r="F158" s="82">
        <f t="shared" si="1"/>
        <v>10000</v>
      </c>
    </row>
    <row r="159" spans="1:172" s="130" customFormat="1" ht="38.25">
      <c r="A159" s="97">
        <v>705</v>
      </c>
      <c r="B159" s="124" t="s">
        <v>162</v>
      </c>
      <c r="C159" s="99"/>
      <c r="D159" s="100"/>
      <c r="E159" s="101"/>
      <c r="F159" s="82"/>
    </row>
    <row r="160" spans="1:172" customFormat="1" ht="12.75">
      <c r="A160" s="97"/>
      <c r="B160" s="102" t="s">
        <v>79</v>
      </c>
      <c r="C160" s="99" t="s">
        <v>80</v>
      </c>
      <c r="D160" s="100">
        <v>90</v>
      </c>
      <c r="E160" s="101">
        <v>40</v>
      </c>
      <c r="F160" s="82">
        <f>E160*D160</f>
        <v>3600</v>
      </c>
      <c r="G160" s="96"/>
      <c r="H160" s="96"/>
      <c r="I160" s="96"/>
      <c r="J160" s="96"/>
      <c r="K160" s="96"/>
      <c r="L160" s="96"/>
      <c r="M160" s="96"/>
      <c r="N160" s="96"/>
      <c r="O160" s="96"/>
      <c r="P160" s="96"/>
      <c r="Q160" s="96"/>
      <c r="R160" s="96"/>
      <c r="S160" s="96"/>
      <c r="T160" s="96"/>
      <c r="U160" s="96"/>
      <c r="V160" s="96"/>
      <c r="W160" s="96"/>
      <c r="X160" s="96"/>
      <c r="Y160" s="96"/>
      <c r="Z160" s="96"/>
      <c r="AA160" s="96"/>
      <c r="AB160" s="96"/>
      <c r="AC160" s="96"/>
      <c r="AD160" s="96"/>
      <c r="AE160" s="96"/>
      <c r="AF160" s="96"/>
      <c r="AG160" s="96"/>
      <c r="AH160" s="96"/>
      <c r="AI160" s="96"/>
      <c r="AJ160" s="96"/>
      <c r="AK160" s="96"/>
      <c r="AL160" s="96"/>
      <c r="AM160" s="96"/>
      <c r="AN160" s="96"/>
      <c r="AO160" s="96"/>
      <c r="AP160" s="96"/>
      <c r="AQ160" s="96"/>
      <c r="AR160" s="96"/>
      <c r="AS160" s="96"/>
      <c r="AT160" s="96"/>
      <c r="AU160" s="96"/>
      <c r="AV160" s="96"/>
      <c r="AW160" s="96"/>
      <c r="AX160" s="96"/>
      <c r="AY160" s="96"/>
      <c r="AZ160" s="96"/>
      <c r="BA160" s="96"/>
      <c r="BB160" s="96"/>
      <c r="BC160" s="96"/>
      <c r="BD160" s="96"/>
      <c r="BE160" s="96"/>
      <c r="BF160" s="96"/>
      <c r="BG160" s="96"/>
      <c r="BH160" s="96"/>
      <c r="BI160" s="96"/>
      <c r="BJ160" s="96"/>
      <c r="BK160" s="96"/>
      <c r="BL160" s="96"/>
      <c r="BM160" s="96"/>
      <c r="BN160" s="96"/>
      <c r="BO160" s="96"/>
      <c r="BP160" s="96"/>
      <c r="BQ160" s="96"/>
      <c r="BR160" s="96"/>
      <c r="BS160" s="96"/>
      <c r="BT160" s="96"/>
      <c r="BU160" s="96"/>
      <c r="BV160" s="96"/>
      <c r="BW160" s="96"/>
      <c r="BX160" s="96"/>
      <c r="BY160" s="96"/>
      <c r="BZ160" s="96"/>
      <c r="CA160" s="96"/>
      <c r="CB160" s="96"/>
      <c r="CC160" s="96"/>
      <c r="CD160" s="96"/>
      <c r="CE160" s="96"/>
      <c r="CF160" s="96"/>
      <c r="CG160" s="96"/>
      <c r="CH160" s="96"/>
      <c r="CI160" s="96"/>
      <c r="CJ160" s="96"/>
      <c r="CK160" s="96"/>
      <c r="CL160" s="96"/>
      <c r="CM160" s="96"/>
      <c r="CN160" s="96"/>
      <c r="CO160" s="96"/>
      <c r="CP160" s="96"/>
      <c r="CQ160" s="96"/>
      <c r="CR160" s="96"/>
      <c r="CS160" s="96"/>
      <c r="CT160" s="96"/>
      <c r="CU160" s="96"/>
      <c r="CV160" s="96"/>
      <c r="CW160" s="96"/>
      <c r="CX160" s="96"/>
      <c r="CY160" s="96"/>
      <c r="CZ160" s="96"/>
      <c r="DA160" s="96"/>
      <c r="DB160" s="96"/>
      <c r="DC160" s="96"/>
      <c r="DD160" s="96"/>
      <c r="DE160" s="96"/>
      <c r="DF160" s="96"/>
      <c r="DG160" s="96"/>
      <c r="DH160" s="96"/>
      <c r="DI160" s="96"/>
      <c r="DJ160" s="96"/>
      <c r="DK160" s="96"/>
      <c r="DL160" s="96"/>
      <c r="DM160" s="96"/>
      <c r="DN160" s="96"/>
      <c r="DO160" s="96"/>
      <c r="DP160" s="96"/>
      <c r="DQ160" s="96"/>
      <c r="DR160" s="96"/>
      <c r="DS160" s="96"/>
      <c r="DT160" s="96"/>
      <c r="DU160" s="96"/>
      <c r="DV160" s="96"/>
      <c r="DW160" s="96"/>
      <c r="DX160" s="96"/>
      <c r="DY160" s="96"/>
      <c r="DZ160" s="96"/>
      <c r="EA160" s="96"/>
      <c r="EB160" s="96"/>
      <c r="EC160" s="96"/>
      <c r="ED160" s="96"/>
      <c r="EE160" s="96"/>
      <c r="EF160" s="96"/>
      <c r="EG160" s="96"/>
      <c r="EH160" s="96"/>
      <c r="EI160" s="96"/>
      <c r="EJ160" s="96"/>
      <c r="EK160" s="96"/>
      <c r="EL160" s="96"/>
      <c r="EM160" s="96"/>
      <c r="EN160" s="96"/>
      <c r="EO160" s="96"/>
      <c r="EP160" s="96"/>
      <c r="EQ160" s="96"/>
      <c r="ER160" s="96"/>
      <c r="ES160" s="96"/>
      <c r="ET160" s="96"/>
      <c r="EU160" s="96"/>
      <c r="EV160" s="96"/>
      <c r="EW160" s="96"/>
      <c r="EX160" s="96"/>
      <c r="EY160" s="96"/>
      <c r="EZ160" s="96"/>
      <c r="FA160" s="96"/>
      <c r="FB160" s="96"/>
      <c r="FC160" s="96"/>
      <c r="FD160" s="96"/>
      <c r="FE160" s="96"/>
      <c r="FF160" s="96"/>
      <c r="FG160" s="96"/>
      <c r="FH160" s="96"/>
      <c r="FI160" s="96"/>
      <c r="FJ160" s="96"/>
      <c r="FK160" s="96"/>
      <c r="FL160" s="96"/>
      <c r="FM160" s="96"/>
      <c r="FN160" s="96"/>
      <c r="FO160" s="96"/>
      <c r="FP160" s="96"/>
    </row>
    <row r="161" spans="1:11" s="130" customFormat="1" ht="14.25">
      <c r="A161" s="97">
        <f>+A159+1</f>
        <v>706</v>
      </c>
      <c r="B161" s="124" t="s">
        <v>163</v>
      </c>
      <c r="C161" s="99"/>
      <c r="D161" s="100"/>
      <c r="E161" s="101"/>
      <c r="F161" s="82"/>
    </row>
    <row r="162" spans="1:11" s="118" customFormat="1" ht="14.25">
      <c r="A162" s="97"/>
      <c r="B162" s="138" t="s">
        <v>64</v>
      </c>
      <c r="C162" s="99" t="s">
        <v>4</v>
      </c>
      <c r="D162" s="100">
        <v>36</v>
      </c>
      <c r="E162" s="101">
        <v>100</v>
      </c>
      <c r="F162" s="82">
        <f>+E162*D162</f>
        <v>3600</v>
      </c>
    </row>
    <row r="163" spans="1:11" s="118" customFormat="1" ht="14.25">
      <c r="A163" s="97">
        <f>+A161+1</f>
        <v>707</v>
      </c>
      <c r="B163" s="124" t="s">
        <v>164</v>
      </c>
      <c r="C163" s="99"/>
      <c r="D163" s="100"/>
      <c r="E163" s="101"/>
      <c r="F163" s="82">
        <f>+E163*D163</f>
        <v>0</v>
      </c>
      <c r="G163" s="139"/>
      <c r="H163" s="139"/>
      <c r="I163" s="139"/>
      <c r="J163" s="140"/>
      <c r="K163" s="141"/>
    </row>
    <row r="164" spans="1:11" s="118" customFormat="1" ht="14.25">
      <c r="A164" s="97"/>
      <c r="B164" s="126" t="s">
        <v>165</v>
      </c>
      <c r="C164" s="99" t="s">
        <v>152</v>
      </c>
      <c r="D164" s="100">
        <v>1</v>
      </c>
      <c r="E164" s="101">
        <v>10000</v>
      </c>
      <c r="F164" s="82">
        <f>+E164*D164</f>
        <v>10000</v>
      </c>
      <c r="G164" s="139"/>
      <c r="H164" s="139"/>
      <c r="I164" s="139"/>
      <c r="J164" s="140"/>
      <c r="K164" s="141"/>
    </row>
    <row r="165" spans="1:11" s="118" customFormat="1" ht="14.25">
      <c r="A165" s="97">
        <f>+A163+1</f>
        <v>708</v>
      </c>
      <c r="B165" s="124" t="s">
        <v>166</v>
      </c>
      <c r="C165" s="99"/>
      <c r="D165" s="100"/>
      <c r="E165" s="101"/>
      <c r="F165" s="82">
        <f>+E165*D165</f>
        <v>0</v>
      </c>
      <c r="G165" s="139"/>
      <c r="H165" s="139"/>
      <c r="I165" s="139"/>
      <c r="J165" s="140"/>
      <c r="K165" s="141"/>
    </row>
    <row r="166" spans="1:11" s="118" customFormat="1" ht="14.25">
      <c r="A166" s="97"/>
      <c r="B166" s="126" t="s">
        <v>131</v>
      </c>
      <c r="C166" s="99" t="s">
        <v>34</v>
      </c>
      <c r="D166" s="100">
        <v>2</v>
      </c>
      <c r="E166" s="101">
        <v>1000</v>
      </c>
      <c r="F166" s="82">
        <f>+E166*D166</f>
        <v>2000</v>
      </c>
      <c r="G166" s="139"/>
      <c r="H166" s="139"/>
      <c r="I166" s="139"/>
      <c r="J166" s="140"/>
      <c r="K166" s="141"/>
    </row>
    <row r="167" spans="1:11" s="118" customFormat="1" thickBot="1">
      <c r="A167" s="104"/>
      <c r="B167" s="142"/>
      <c r="C167" s="106"/>
      <c r="D167" s="107"/>
      <c r="E167" s="108"/>
      <c r="F167" s="109"/>
      <c r="G167" s="125"/>
    </row>
    <row r="168" spans="1:11" ht="18" customHeight="1" thickBot="1">
      <c r="A168" s="143"/>
      <c r="B168" s="864" t="s">
        <v>167</v>
      </c>
      <c r="C168" s="865"/>
      <c r="D168" s="866"/>
      <c r="E168" s="867">
        <f>SUM(F152:F167)</f>
        <v>75400</v>
      </c>
      <c r="F168" s="868"/>
    </row>
    <row r="169" spans="1:11" ht="22.5" customHeight="1" thickBot="1">
      <c r="A169" s="853" t="s">
        <v>168</v>
      </c>
      <c r="B169" s="854"/>
      <c r="C169" s="854"/>
      <c r="D169" s="696"/>
      <c r="E169" s="697"/>
      <c r="F169" s="698"/>
    </row>
    <row r="170" spans="1:11" ht="22.5" customHeight="1" thickBot="1">
      <c r="A170" s="144"/>
      <c r="B170" s="144"/>
      <c r="C170" s="144"/>
      <c r="D170" s="145"/>
      <c r="E170" s="146"/>
      <c r="F170" s="146"/>
    </row>
    <row r="171" spans="1:11" ht="22.5" customHeight="1" thickBot="1">
      <c r="A171" s="693" t="s">
        <v>169</v>
      </c>
      <c r="B171" s="694"/>
      <c r="C171" s="694"/>
      <c r="D171" s="855">
        <f>E168+E149+E114+E104+E91+E81+E21</f>
        <v>399598</v>
      </c>
      <c r="E171" s="856"/>
      <c r="F171" s="857"/>
    </row>
    <row r="172" spans="1:11" ht="22.5" customHeight="1" thickBot="1">
      <c r="A172" s="699" t="s">
        <v>170</v>
      </c>
      <c r="B172" s="700"/>
      <c r="C172" s="700"/>
      <c r="D172" s="858">
        <f>D171*20%</f>
        <v>79919.600000000006</v>
      </c>
      <c r="E172" s="859"/>
      <c r="F172" s="860"/>
    </row>
    <row r="173" spans="1:11" ht="22.5" customHeight="1" thickBot="1">
      <c r="A173" s="688" t="s">
        <v>171</v>
      </c>
      <c r="B173" s="689"/>
      <c r="C173" s="689"/>
      <c r="D173" s="848">
        <f>D171+D172</f>
        <v>479517.6</v>
      </c>
      <c r="E173" s="849"/>
      <c r="F173" s="850"/>
    </row>
    <row r="174" spans="1:11" ht="15.75">
      <c r="A174" s="851" t="s">
        <v>172</v>
      </c>
      <c r="B174" s="851"/>
      <c r="C174" s="851"/>
      <c r="D174" s="851"/>
      <c r="E174" s="851"/>
      <c r="F174" s="851"/>
    </row>
    <row r="175" spans="1:11" ht="20.25">
      <c r="A175" s="852" t="s">
        <v>173</v>
      </c>
      <c r="B175" s="852"/>
      <c r="C175" s="852"/>
      <c r="D175" s="852"/>
      <c r="E175" s="852"/>
      <c r="F175" s="852"/>
    </row>
  </sheetData>
  <mergeCells count="42">
    <mergeCell ref="B1:F1"/>
    <mergeCell ref="A2:F2"/>
    <mergeCell ref="A3:F3"/>
    <mergeCell ref="A4:F5"/>
    <mergeCell ref="A6:F6"/>
    <mergeCell ref="F7:F8"/>
    <mergeCell ref="A9:F9"/>
    <mergeCell ref="B21:D21"/>
    <mergeCell ref="E21:F21"/>
    <mergeCell ref="A22:F22"/>
    <mergeCell ref="A7:A8"/>
    <mergeCell ref="B7:B8"/>
    <mergeCell ref="C7:C8"/>
    <mergeCell ref="D7:D8"/>
    <mergeCell ref="E7:E8"/>
    <mergeCell ref="B81:D81"/>
    <mergeCell ref="E81:F81"/>
    <mergeCell ref="A82:F82"/>
    <mergeCell ref="B91:D91"/>
    <mergeCell ref="E91:F91"/>
    <mergeCell ref="A92:F92"/>
    <mergeCell ref="B104:D104"/>
    <mergeCell ref="E104:F104"/>
    <mergeCell ref="A105:F105"/>
    <mergeCell ref="B114:D114"/>
    <mergeCell ref="E114:F114"/>
    <mergeCell ref="A115:F115"/>
    <mergeCell ref="B149:D149"/>
    <mergeCell ref="E149:F149"/>
    <mergeCell ref="A150:F150"/>
    <mergeCell ref="B168:D168"/>
    <mergeCell ref="E168:F168"/>
    <mergeCell ref="A173:C173"/>
    <mergeCell ref="D173:F173"/>
    <mergeCell ref="A174:F174"/>
    <mergeCell ref="A175:F175"/>
    <mergeCell ref="A169:C169"/>
    <mergeCell ref="D169:F169"/>
    <mergeCell ref="A171:C171"/>
    <mergeCell ref="D171:F171"/>
    <mergeCell ref="A172:C172"/>
    <mergeCell ref="D172:F172"/>
  </mergeCells>
  <pageMargins left="0.20833333333333334" right="0.156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194"/>
  <sheetViews>
    <sheetView topLeftCell="A156" workbookViewId="0">
      <selection activeCell="C194" sqref="C194:F194"/>
    </sheetView>
  </sheetViews>
  <sheetFormatPr baseColWidth="10" defaultColWidth="11.5703125" defaultRowHeight="15"/>
  <cols>
    <col min="1" max="1" width="5.7109375" style="150" customWidth="1"/>
    <col min="2" max="2" width="59.85546875" style="148" customWidth="1"/>
    <col min="3" max="3" width="5.28515625" style="276" customWidth="1"/>
    <col min="4" max="4" width="8.140625" style="277" customWidth="1"/>
    <col min="5" max="5" width="8.28515625" style="278" customWidth="1"/>
    <col min="6" max="6" width="12.5703125" style="279" customWidth="1"/>
    <col min="7" max="16384" width="11.5703125" style="76"/>
  </cols>
  <sheetData>
    <row r="1" spans="1:9">
      <c r="A1" s="275" t="s">
        <v>214</v>
      </c>
    </row>
    <row r="2" spans="1:9">
      <c r="A2" s="275" t="s">
        <v>13</v>
      </c>
    </row>
    <row r="3" spans="1:9" ht="15.75" thickBot="1">
      <c r="A3" s="275" t="s">
        <v>14</v>
      </c>
    </row>
    <row r="4" spans="1:9" ht="33" customHeight="1" thickBot="1">
      <c r="A4" s="642" t="s">
        <v>215</v>
      </c>
      <c r="B4" s="643"/>
      <c r="C4" s="643"/>
      <c r="D4" s="643"/>
      <c r="E4" s="643"/>
      <c r="F4" s="644"/>
    </row>
    <row r="5" spans="1:9" ht="15.75" thickBot="1">
      <c r="A5" s="645" t="s">
        <v>216</v>
      </c>
      <c r="B5" s="646"/>
      <c r="C5" s="646"/>
      <c r="D5" s="646"/>
      <c r="E5" s="646"/>
      <c r="F5" s="647"/>
    </row>
    <row r="6" spans="1:9" ht="16.5" thickBot="1">
      <c r="A6" s="467" t="s">
        <v>217</v>
      </c>
      <c r="B6" s="468" t="s">
        <v>218</v>
      </c>
      <c r="C6" s="469" t="s">
        <v>0</v>
      </c>
      <c r="D6" s="470" t="s">
        <v>219</v>
      </c>
      <c r="E6" s="471" t="s">
        <v>220</v>
      </c>
      <c r="F6" s="471" t="s">
        <v>8</v>
      </c>
    </row>
    <row r="7" spans="1:9" ht="15.75" thickBot="1">
      <c r="A7" s="648" t="s">
        <v>221</v>
      </c>
      <c r="B7" s="649"/>
      <c r="C7" s="649"/>
      <c r="D7" s="649"/>
      <c r="E7" s="649"/>
      <c r="F7" s="650"/>
    </row>
    <row r="8" spans="1:9">
      <c r="A8" s="284"/>
      <c r="B8" s="285" t="s">
        <v>222</v>
      </c>
      <c r="C8" s="286"/>
      <c r="D8" s="287"/>
      <c r="E8" s="287"/>
      <c r="F8" s="288"/>
    </row>
    <row r="9" spans="1:9" ht="36">
      <c r="A9" s="289" t="s">
        <v>223</v>
      </c>
      <c r="B9" s="290" t="s">
        <v>224</v>
      </c>
      <c r="C9" s="291"/>
      <c r="D9" s="287"/>
      <c r="E9" s="287"/>
      <c r="F9" s="472"/>
      <c r="I9" s="76" t="s">
        <v>412</v>
      </c>
    </row>
    <row r="10" spans="1:9">
      <c r="A10" s="289"/>
      <c r="B10" s="290" t="s">
        <v>225</v>
      </c>
      <c r="C10" s="473" t="s">
        <v>152</v>
      </c>
      <c r="D10" s="474">
        <v>0</v>
      </c>
      <c r="E10" s="474">
        <v>10000</v>
      </c>
      <c r="F10" s="475">
        <f>D10*E10</f>
        <v>0</v>
      </c>
    </row>
    <row r="11" spans="1:9">
      <c r="A11" s="289" t="s">
        <v>226</v>
      </c>
      <c r="B11" s="290" t="s">
        <v>413</v>
      </c>
      <c r="C11" s="473"/>
      <c r="D11" s="474"/>
      <c r="E11" s="474"/>
      <c r="F11" s="475"/>
    </row>
    <row r="12" spans="1:9">
      <c r="A12" s="289"/>
      <c r="B12" s="290" t="s">
        <v>225</v>
      </c>
      <c r="C12" s="473" t="s">
        <v>69</v>
      </c>
      <c r="D12" s="474">
        <v>0</v>
      </c>
      <c r="E12" s="474">
        <v>2250</v>
      </c>
      <c r="F12" s="475">
        <f>D12*E12</f>
        <v>0</v>
      </c>
    </row>
    <row r="13" spans="1:9" s="294" customFormat="1" ht="12">
      <c r="A13" s="289" t="s">
        <v>228</v>
      </c>
      <c r="B13" s="290" t="s">
        <v>229</v>
      </c>
      <c r="C13" s="476"/>
      <c r="D13" s="474"/>
      <c r="E13" s="474"/>
      <c r="F13" s="475"/>
    </row>
    <row r="14" spans="1:9" s="294" customFormat="1" ht="12">
      <c r="A14" s="289"/>
      <c r="B14" s="290" t="s">
        <v>230</v>
      </c>
      <c r="C14" s="476" t="s">
        <v>210</v>
      </c>
      <c r="D14" s="474">
        <v>0</v>
      </c>
      <c r="E14" s="474">
        <v>90</v>
      </c>
      <c r="F14" s="475">
        <f>D14*E14</f>
        <v>0</v>
      </c>
    </row>
    <row r="15" spans="1:9" s="294" customFormat="1" ht="12">
      <c r="A15" s="289" t="s">
        <v>233</v>
      </c>
      <c r="B15" s="290" t="s">
        <v>231</v>
      </c>
      <c r="C15" s="476"/>
      <c r="D15" s="474"/>
      <c r="E15" s="474"/>
      <c r="F15" s="475"/>
    </row>
    <row r="16" spans="1:9" s="294" customFormat="1" ht="12">
      <c r="A16" s="289"/>
      <c r="B16" s="290" t="s">
        <v>230</v>
      </c>
      <c r="C16" s="476" t="s">
        <v>210</v>
      </c>
      <c r="D16" s="474">
        <v>185</v>
      </c>
      <c r="E16" s="474">
        <v>90</v>
      </c>
      <c r="F16" s="475">
        <f>D16*E16</f>
        <v>16650</v>
      </c>
    </row>
    <row r="17" spans="1:6" s="294" customFormat="1" ht="12">
      <c r="A17" s="289"/>
      <c r="B17" s="295" t="s">
        <v>232</v>
      </c>
      <c r="C17" s="476"/>
      <c r="D17" s="474"/>
      <c r="E17" s="474"/>
      <c r="F17" s="475"/>
    </row>
    <row r="18" spans="1:6" s="294" customFormat="1" ht="12">
      <c r="A18" s="289" t="s">
        <v>238</v>
      </c>
      <c r="B18" s="290" t="s">
        <v>234</v>
      </c>
      <c r="C18" s="476"/>
      <c r="D18" s="474"/>
      <c r="E18" s="474"/>
      <c r="F18" s="475"/>
    </row>
    <row r="19" spans="1:6" s="294" customFormat="1" ht="12">
      <c r="A19" s="289"/>
      <c r="B19" s="290" t="s">
        <v>235</v>
      </c>
      <c r="C19" s="476"/>
      <c r="D19" s="474"/>
      <c r="E19" s="474"/>
      <c r="F19" s="475"/>
    </row>
    <row r="20" spans="1:6" s="294" customFormat="1" ht="12">
      <c r="A20" s="289"/>
      <c r="B20" s="290" t="s">
        <v>236</v>
      </c>
      <c r="C20" s="476" t="s">
        <v>65</v>
      </c>
      <c r="D20" s="474">
        <v>0</v>
      </c>
      <c r="E20" s="474">
        <v>110</v>
      </c>
      <c r="F20" s="475">
        <f>D20*E20</f>
        <v>0</v>
      </c>
    </row>
    <row r="21" spans="1:6" s="294" customFormat="1" ht="12">
      <c r="A21" s="289"/>
      <c r="B21" s="290" t="s">
        <v>237</v>
      </c>
      <c r="C21" s="476"/>
      <c r="D21" s="474"/>
      <c r="E21" s="474"/>
      <c r="F21" s="475"/>
    </row>
    <row r="22" spans="1:6" s="294" customFormat="1" ht="12">
      <c r="A22" s="289"/>
      <c r="B22" s="290" t="s">
        <v>236</v>
      </c>
      <c r="C22" s="476" t="s">
        <v>65</v>
      </c>
      <c r="D22" s="474">
        <v>0</v>
      </c>
      <c r="E22" s="474">
        <v>90</v>
      </c>
      <c r="F22" s="475">
        <f>D22*E22</f>
        <v>0</v>
      </c>
    </row>
    <row r="23" spans="1:6" s="294" customFormat="1" ht="12">
      <c r="A23" s="289" t="s">
        <v>242</v>
      </c>
      <c r="B23" s="290" t="s">
        <v>239</v>
      </c>
      <c r="C23" s="476"/>
      <c r="D23" s="474"/>
      <c r="E23" s="474"/>
      <c r="F23" s="475"/>
    </row>
    <row r="24" spans="1:6" s="294" customFormat="1" ht="12">
      <c r="A24" s="289"/>
      <c r="B24" s="290" t="s">
        <v>414</v>
      </c>
      <c r="C24" s="476"/>
      <c r="D24" s="474"/>
      <c r="E24" s="474"/>
      <c r="F24" s="475"/>
    </row>
    <row r="25" spans="1:6" s="294" customFormat="1" ht="12">
      <c r="A25" s="289"/>
      <c r="B25" s="290" t="s">
        <v>241</v>
      </c>
      <c r="C25" s="476" t="s">
        <v>34</v>
      </c>
      <c r="D25" s="474">
        <v>0</v>
      </c>
      <c r="E25" s="474">
        <v>225</v>
      </c>
      <c r="F25" s="475">
        <f>D25*E25</f>
        <v>0</v>
      </c>
    </row>
    <row r="26" spans="1:6" s="294" customFormat="1" ht="12">
      <c r="A26" s="289"/>
      <c r="B26" s="290" t="s">
        <v>415</v>
      </c>
      <c r="C26" s="476"/>
      <c r="D26" s="474"/>
      <c r="E26" s="474"/>
      <c r="F26" s="475"/>
    </row>
    <row r="27" spans="1:6" s="294" customFormat="1" ht="12">
      <c r="A27" s="289"/>
      <c r="B27" s="290" t="s">
        <v>244</v>
      </c>
      <c r="C27" s="476" t="s">
        <v>34</v>
      </c>
      <c r="D27" s="474">
        <v>0</v>
      </c>
      <c r="E27" s="474">
        <v>320</v>
      </c>
      <c r="F27" s="475">
        <f>D27*E27</f>
        <v>0</v>
      </c>
    </row>
    <row r="28" spans="1:6" s="294" customFormat="1" ht="12">
      <c r="A28" s="289" t="s">
        <v>245</v>
      </c>
      <c r="B28" s="290" t="s">
        <v>246</v>
      </c>
      <c r="C28" s="476"/>
      <c r="D28" s="474"/>
      <c r="E28" s="474"/>
      <c r="F28" s="475"/>
    </row>
    <row r="29" spans="1:6" s="294" customFormat="1" ht="12">
      <c r="A29" s="289"/>
      <c r="B29" s="290" t="s">
        <v>247</v>
      </c>
      <c r="C29" s="476" t="s">
        <v>34</v>
      </c>
      <c r="D29" s="474">
        <v>0</v>
      </c>
      <c r="E29" s="474">
        <v>12000</v>
      </c>
      <c r="F29" s="475">
        <f>D29*E29</f>
        <v>0</v>
      </c>
    </row>
    <row r="30" spans="1:6" s="294" customFormat="1" ht="12">
      <c r="A30" s="289" t="s">
        <v>248</v>
      </c>
      <c r="B30" s="290" t="s">
        <v>249</v>
      </c>
      <c r="C30" s="476"/>
      <c r="D30" s="474"/>
      <c r="E30" s="474"/>
      <c r="F30" s="475"/>
    </row>
    <row r="31" spans="1:6" s="294" customFormat="1" ht="12">
      <c r="A31" s="289"/>
      <c r="B31" s="290" t="s">
        <v>247</v>
      </c>
      <c r="C31" s="476" t="s">
        <v>34</v>
      </c>
      <c r="D31" s="474">
        <v>0</v>
      </c>
      <c r="E31" s="474">
        <v>16000</v>
      </c>
      <c r="F31" s="475">
        <f>D31*E31</f>
        <v>0</v>
      </c>
    </row>
    <row r="32" spans="1:6" s="294" customFormat="1" ht="12">
      <c r="A32" s="289"/>
      <c r="B32" s="295" t="s">
        <v>250</v>
      </c>
      <c r="C32" s="476"/>
      <c r="D32" s="474"/>
      <c r="E32" s="474"/>
      <c r="F32" s="475"/>
    </row>
    <row r="33" spans="1:12" customFormat="1" ht="12.75">
      <c r="A33" s="289" t="s">
        <v>251</v>
      </c>
      <c r="B33" s="290" t="s">
        <v>252</v>
      </c>
      <c r="C33" s="476"/>
      <c r="D33" s="474"/>
      <c r="E33" s="474"/>
      <c r="F33" s="475"/>
    </row>
    <row r="34" spans="1:12" s="294" customFormat="1" ht="12">
      <c r="A34" s="289"/>
      <c r="B34" s="290" t="s">
        <v>253</v>
      </c>
      <c r="C34" s="476" t="s">
        <v>29</v>
      </c>
      <c r="D34" s="474">
        <v>0</v>
      </c>
      <c r="E34" s="474">
        <v>1080</v>
      </c>
      <c r="F34" s="475">
        <f>D34*E34</f>
        <v>0</v>
      </c>
    </row>
    <row r="35" spans="1:12" customFormat="1" ht="12.75">
      <c r="A35" s="289" t="s">
        <v>254</v>
      </c>
      <c r="B35" s="290" t="s">
        <v>255</v>
      </c>
      <c r="C35" s="476"/>
      <c r="D35" s="474"/>
      <c r="E35" s="474"/>
      <c r="F35" s="475"/>
    </row>
    <row r="36" spans="1:12" s="294" customFormat="1" ht="12">
      <c r="A36" s="289"/>
      <c r="B36" s="290" t="s">
        <v>256</v>
      </c>
      <c r="C36" s="476" t="s">
        <v>257</v>
      </c>
      <c r="D36" s="474">
        <v>0</v>
      </c>
      <c r="E36" s="474">
        <v>14</v>
      </c>
      <c r="F36" s="475">
        <f>D36*E36</f>
        <v>0</v>
      </c>
    </row>
    <row r="37" spans="1:12" s="294" customFormat="1" ht="12">
      <c r="A37" s="289" t="s">
        <v>258</v>
      </c>
      <c r="B37" s="290" t="s">
        <v>259</v>
      </c>
      <c r="C37" s="476"/>
      <c r="D37" s="474"/>
      <c r="E37" s="474"/>
      <c r="F37" s="475"/>
    </row>
    <row r="38" spans="1:12" s="294" customFormat="1" ht="12">
      <c r="A38" s="289"/>
      <c r="B38" s="290" t="s">
        <v>253</v>
      </c>
      <c r="C38" s="476" t="s">
        <v>29</v>
      </c>
      <c r="D38" s="474">
        <v>0</v>
      </c>
      <c r="E38" s="474">
        <v>200</v>
      </c>
      <c r="F38" s="475">
        <f>D38*E38</f>
        <v>0</v>
      </c>
    </row>
    <row r="39" spans="1:12" s="294" customFormat="1" ht="12">
      <c r="A39" s="289" t="s">
        <v>260</v>
      </c>
      <c r="B39" s="290" t="s">
        <v>261</v>
      </c>
      <c r="C39" s="476"/>
      <c r="D39" s="474"/>
      <c r="E39" s="474"/>
      <c r="F39" s="475"/>
    </row>
    <row r="40" spans="1:12" s="294" customFormat="1" ht="12.75" thickBot="1">
      <c r="A40" s="289"/>
      <c r="B40" s="290" t="s">
        <v>253</v>
      </c>
      <c r="C40" s="476" t="s">
        <v>29</v>
      </c>
      <c r="D40" s="474">
        <v>3</v>
      </c>
      <c r="E40" s="474">
        <v>650</v>
      </c>
      <c r="F40" s="475">
        <f>D40*E40</f>
        <v>1950</v>
      </c>
      <c r="L40" s="294" t="s">
        <v>412</v>
      </c>
    </row>
    <row r="41" spans="1:12" s="477" customFormat="1" ht="13.5" thickBot="1">
      <c r="A41" s="651" t="s">
        <v>262</v>
      </c>
      <c r="B41" s="652"/>
      <c r="C41" s="652"/>
      <c r="D41" s="652"/>
      <c r="E41" s="653"/>
      <c r="F41" s="296">
        <f>SUM(F10:F40)</f>
        <v>18600</v>
      </c>
    </row>
    <row r="42" spans="1:12" customFormat="1" ht="12.75">
      <c r="A42" s="654" t="s">
        <v>263</v>
      </c>
      <c r="B42" s="655"/>
      <c r="C42" s="655"/>
      <c r="D42" s="655"/>
      <c r="E42" s="655"/>
      <c r="F42" s="656"/>
    </row>
    <row r="43" spans="1:12" s="294" customFormat="1" ht="12">
      <c r="A43" s="298">
        <v>13</v>
      </c>
      <c r="B43" s="299" t="s">
        <v>264</v>
      </c>
      <c r="C43" s="300"/>
      <c r="D43" s="301"/>
      <c r="E43" s="301"/>
      <c r="F43" s="302"/>
    </row>
    <row r="44" spans="1:12" s="294" customFormat="1" ht="12">
      <c r="A44" s="298"/>
      <c r="B44" s="299" t="s">
        <v>265</v>
      </c>
      <c r="C44" s="478" t="s">
        <v>209</v>
      </c>
      <c r="D44" s="479">
        <v>0</v>
      </c>
      <c r="E44" s="479">
        <v>200</v>
      </c>
      <c r="F44" s="480">
        <f>D44*E44</f>
        <v>0</v>
      </c>
    </row>
    <row r="45" spans="1:12" customFormat="1" ht="12.75">
      <c r="A45" s="298">
        <v>14</v>
      </c>
      <c r="B45" s="299" t="s">
        <v>266</v>
      </c>
      <c r="C45" s="478"/>
      <c r="D45" s="479"/>
      <c r="E45" s="479"/>
      <c r="F45" s="480"/>
    </row>
    <row r="46" spans="1:12" s="294" customFormat="1" ht="12">
      <c r="A46" s="298"/>
      <c r="B46" s="299" t="s">
        <v>265</v>
      </c>
      <c r="C46" s="478" t="s">
        <v>209</v>
      </c>
      <c r="D46" s="479">
        <v>0</v>
      </c>
      <c r="E46" s="479">
        <v>130</v>
      </c>
      <c r="F46" s="480">
        <f t="shared" ref="F46:F60" si="0">D46*E46</f>
        <v>0</v>
      </c>
    </row>
    <row r="47" spans="1:12" s="294" customFormat="1" ht="12">
      <c r="A47" s="298">
        <v>15</v>
      </c>
      <c r="B47" s="299" t="s">
        <v>267</v>
      </c>
      <c r="C47" s="478"/>
      <c r="D47" s="479"/>
      <c r="E47" s="479"/>
      <c r="F47" s="480"/>
    </row>
    <row r="48" spans="1:12" s="294" customFormat="1" ht="12">
      <c r="A48" s="298"/>
      <c r="B48" s="299" t="s">
        <v>265</v>
      </c>
      <c r="C48" s="478" t="s">
        <v>209</v>
      </c>
      <c r="D48" s="479">
        <v>0</v>
      </c>
      <c r="E48" s="479">
        <v>120</v>
      </c>
      <c r="F48" s="480">
        <f t="shared" si="0"/>
        <v>0</v>
      </c>
    </row>
    <row r="49" spans="1:36" s="294" customFormat="1" ht="12">
      <c r="A49" s="298">
        <v>16</v>
      </c>
      <c r="B49" s="290" t="s">
        <v>268</v>
      </c>
      <c r="C49" s="476"/>
      <c r="D49" s="474"/>
      <c r="E49" s="474"/>
      <c r="F49" s="480"/>
    </row>
    <row r="50" spans="1:36" s="294" customFormat="1" ht="12">
      <c r="A50" s="298"/>
      <c r="B50" s="290" t="s">
        <v>230</v>
      </c>
      <c r="C50" s="476" t="s">
        <v>209</v>
      </c>
      <c r="D50" s="474">
        <v>0</v>
      </c>
      <c r="E50" s="474">
        <v>120</v>
      </c>
      <c r="F50" s="480">
        <f t="shared" si="0"/>
        <v>0</v>
      </c>
    </row>
    <row r="51" spans="1:36" s="294" customFormat="1" ht="12">
      <c r="A51" s="298">
        <v>17</v>
      </c>
      <c r="B51" s="299" t="s">
        <v>269</v>
      </c>
      <c r="C51" s="478"/>
      <c r="D51" s="479"/>
      <c r="E51" s="479"/>
      <c r="F51" s="480"/>
    </row>
    <row r="52" spans="1:36" s="294" customFormat="1" ht="12">
      <c r="A52" s="298"/>
      <c r="B52" s="299" t="s">
        <v>265</v>
      </c>
      <c r="C52" s="478" t="s">
        <v>209</v>
      </c>
      <c r="D52" s="479">
        <v>0</v>
      </c>
      <c r="E52" s="479">
        <v>190</v>
      </c>
      <c r="F52" s="480">
        <f t="shared" si="0"/>
        <v>0</v>
      </c>
    </row>
    <row r="53" spans="1:36" s="294" customFormat="1" ht="12">
      <c r="A53" s="298">
        <v>18</v>
      </c>
      <c r="B53" s="299" t="s">
        <v>270</v>
      </c>
      <c r="C53" s="478"/>
      <c r="D53" s="479"/>
      <c r="E53" s="479"/>
      <c r="F53" s="480"/>
    </row>
    <row r="54" spans="1:36" s="294" customFormat="1" ht="12">
      <c r="A54" s="298"/>
      <c r="B54" s="299" t="s">
        <v>265</v>
      </c>
      <c r="C54" s="478" t="s">
        <v>209</v>
      </c>
      <c r="D54" s="479">
        <v>320</v>
      </c>
      <c r="E54" s="479">
        <v>60</v>
      </c>
      <c r="F54" s="480">
        <f t="shared" si="0"/>
        <v>19200</v>
      </c>
    </row>
    <row r="55" spans="1:36" s="294" customFormat="1" ht="12">
      <c r="A55" s="298">
        <v>19</v>
      </c>
      <c r="B55" s="299" t="s">
        <v>271</v>
      </c>
      <c r="C55" s="478"/>
      <c r="D55" s="479"/>
      <c r="E55" s="479"/>
      <c r="F55" s="480"/>
    </row>
    <row r="56" spans="1:36" s="294" customFormat="1" ht="12">
      <c r="A56" s="298"/>
      <c r="B56" s="299" t="s">
        <v>272</v>
      </c>
      <c r="C56" s="478" t="s">
        <v>65</v>
      </c>
      <c r="D56" s="479">
        <v>0</v>
      </c>
      <c r="E56" s="479">
        <v>100</v>
      </c>
      <c r="F56" s="480">
        <f t="shared" si="0"/>
        <v>0</v>
      </c>
    </row>
    <row r="57" spans="1:36" s="294" customFormat="1" ht="12">
      <c r="A57" s="298">
        <v>20</v>
      </c>
      <c r="B57" s="299" t="s">
        <v>273</v>
      </c>
      <c r="C57" s="478"/>
      <c r="D57" s="479"/>
      <c r="E57" s="479"/>
      <c r="F57" s="480"/>
    </row>
    <row r="58" spans="1:36" s="294" customFormat="1" ht="12">
      <c r="A58" s="298"/>
      <c r="B58" s="299" t="s">
        <v>274</v>
      </c>
      <c r="C58" s="478" t="s">
        <v>34</v>
      </c>
      <c r="D58" s="479">
        <v>4</v>
      </c>
      <c r="E58" s="479">
        <v>250</v>
      </c>
      <c r="F58" s="480">
        <f t="shared" si="0"/>
        <v>1000</v>
      </c>
    </row>
    <row r="59" spans="1:36" s="294" customFormat="1" ht="12">
      <c r="A59" s="298">
        <v>21</v>
      </c>
      <c r="B59" s="299" t="s">
        <v>275</v>
      </c>
      <c r="C59" s="478"/>
      <c r="D59" s="479"/>
      <c r="E59" s="479"/>
      <c r="F59" s="480"/>
    </row>
    <row r="60" spans="1:36" s="294" customFormat="1" ht="12.75" thickBot="1">
      <c r="A60" s="298"/>
      <c r="B60" s="299" t="s">
        <v>272</v>
      </c>
      <c r="C60" s="478" t="s">
        <v>65</v>
      </c>
      <c r="D60" s="479">
        <v>15</v>
      </c>
      <c r="E60" s="479">
        <v>100</v>
      </c>
      <c r="F60" s="480">
        <f t="shared" si="0"/>
        <v>1500</v>
      </c>
    </row>
    <row r="61" spans="1:36" s="477" customFormat="1" ht="13.5" thickBot="1">
      <c r="A61" s="640" t="s">
        <v>276</v>
      </c>
      <c r="B61" s="641"/>
      <c r="C61" s="641"/>
      <c r="D61" s="641"/>
      <c r="E61" s="641"/>
      <c r="F61" s="296">
        <f>SUM(F44:F60)</f>
        <v>21700</v>
      </c>
    </row>
    <row r="62" spans="1:36">
      <c r="A62" s="654" t="s">
        <v>277</v>
      </c>
      <c r="B62" s="655"/>
      <c r="C62" s="655"/>
      <c r="D62" s="655"/>
      <c r="E62" s="655"/>
      <c r="F62" s="656"/>
    </row>
    <row r="63" spans="1:36" s="294" customFormat="1" ht="12">
      <c r="A63" s="303"/>
      <c r="B63" s="304" t="s">
        <v>278</v>
      </c>
      <c r="C63" s="305"/>
      <c r="D63" s="306"/>
      <c r="E63" s="307"/>
      <c r="F63" s="308"/>
    </row>
    <row r="64" spans="1:36" s="294" customFormat="1" ht="12">
      <c r="A64" s="298">
        <v>22</v>
      </c>
      <c r="B64" s="299" t="s">
        <v>279</v>
      </c>
      <c r="C64" s="300"/>
      <c r="D64" s="306"/>
      <c r="E64" s="307"/>
      <c r="F64" s="308"/>
      <c r="G64" s="309"/>
      <c r="H64" s="309"/>
      <c r="I64" s="309"/>
      <c r="J64" s="309"/>
      <c r="K64" s="309"/>
      <c r="L64" s="309"/>
      <c r="M64" s="309"/>
      <c r="N64" s="309"/>
      <c r="O64" s="309"/>
      <c r="P64" s="309"/>
      <c r="Q64" s="309"/>
      <c r="R64" s="309"/>
      <c r="S64" s="309"/>
      <c r="T64" s="309"/>
      <c r="U64" s="309"/>
      <c r="V64" s="309"/>
      <c r="W64" s="309"/>
      <c r="X64" s="309"/>
      <c r="Y64" s="309"/>
      <c r="Z64" s="309"/>
      <c r="AA64" s="309"/>
      <c r="AB64" s="309"/>
      <c r="AC64" s="309"/>
      <c r="AD64" s="309"/>
      <c r="AE64" s="309"/>
      <c r="AF64" s="309"/>
      <c r="AG64" s="309"/>
      <c r="AH64" s="309"/>
      <c r="AI64" s="309"/>
      <c r="AJ64" s="309"/>
    </row>
    <row r="65" spans="1:39" s="294" customFormat="1" ht="12">
      <c r="A65" s="298"/>
      <c r="B65" s="299" t="s">
        <v>280</v>
      </c>
      <c r="C65" s="478" t="s">
        <v>209</v>
      </c>
      <c r="D65" s="481">
        <v>0</v>
      </c>
      <c r="E65" s="482">
        <v>1200</v>
      </c>
      <c r="F65" s="483">
        <f>D65*E65</f>
        <v>0</v>
      </c>
      <c r="G65" s="309"/>
      <c r="H65" s="309"/>
      <c r="I65" s="309"/>
      <c r="J65" s="309"/>
      <c r="K65" s="309"/>
      <c r="L65" s="309"/>
      <c r="M65" s="309"/>
      <c r="N65" s="309"/>
      <c r="O65" s="309"/>
      <c r="P65" s="309"/>
      <c r="Q65" s="309"/>
      <c r="R65" s="309"/>
      <c r="S65" s="309"/>
      <c r="T65" s="309"/>
      <c r="U65" s="309"/>
      <c r="V65" s="309"/>
      <c r="W65" s="309"/>
      <c r="X65" s="309"/>
      <c r="Y65" s="309"/>
      <c r="Z65" s="309"/>
      <c r="AA65" s="309"/>
      <c r="AB65" s="309"/>
      <c r="AC65" s="309"/>
      <c r="AD65" s="309"/>
      <c r="AE65" s="309"/>
      <c r="AF65" s="309"/>
      <c r="AG65" s="309"/>
      <c r="AH65" s="309"/>
      <c r="AI65" s="309"/>
      <c r="AJ65" s="309"/>
    </row>
    <row r="66" spans="1:39" s="294" customFormat="1" ht="12">
      <c r="A66" s="298">
        <f>A64+1</f>
        <v>23</v>
      </c>
      <c r="B66" s="299" t="s">
        <v>281</v>
      </c>
      <c r="C66" s="478"/>
      <c r="D66" s="481"/>
      <c r="E66" s="482"/>
      <c r="F66" s="483"/>
      <c r="G66" s="309"/>
      <c r="H66" s="309"/>
      <c r="I66" s="309"/>
      <c r="J66" s="309"/>
      <c r="K66" s="309"/>
      <c r="L66" s="309"/>
      <c r="M66" s="309"/>
      <c r="N66" s="309"/>
      <c r="O66" s="309"/>
      <c r="P66" s="309"/>
      <c r="Q66" s="309"/>
      <c r="R66" s="309"/>
      <c r="S66" s="309"/>
      <c r="T66" s="309"/>
      <c r="U66" s="309"/>
      <c r="V66" s="309"/>
      <c r="W66" s="309"/>
      <c r="X66" s="309"/>
      <c r="Y66" s="309"/>
      <c r="Z66" s="309"/>
      <c r="AA66" s="309"/>
      <c r="AB66" s="309"/>
      <c r="AC66" s="309"/>
      <c r="AD66" s="309"/>
      <c r="AE66" s="309"/>
      <c r="AF66" s="309"/>
      <c r="AG66" s="309"/>
      <c r="AH66" s="309"/>
      <c r="AI66" s="309"/>
      <c r="AJ66" s="309"/>
    </row>
    <row r="67" spans="1:39" s="294" customFormat="1" ht="12">
      <c r="A67" s="298"/>
      <c r="B67" s="299" t="s">
        <v>282</v>
      </c>
      <c r="C67" s="478" t="s">
        <v>209</v>
      </c>
      <c r="D67" s="481">
        <v>0</v>
      </c>
      <c r="E67" s="482">
        <v>1100</v>
      </c>
      <c r="F67" s="483">
        <f t="shared" ref="F67:F84" si="1">D67*E67</f>
        <v>0</v>
      </c>
      <c r="G67" s="309"/>
      <c r="H67" s="309"/>
      <c r="I67" s="309"/>
      <c r="J67" s="309"/>
      <c r="K67" s="309"/>
      <c r="L67" s="309"/>
      <c r="M67" s="309"/>
      <c r="N67" s="309"/>
      <c r="O67" s="309"/>
      <c r="P67" s="309"/>
      <c r="Q67" s="309"/>
      <c r="R67" s="309"/>
      <c r="S67" s="309"/>
      <c r="T67" s="309"/>
      <c r="U67" s="309"/>
      <c r="V67" s="309"/>
      <c r="W67" s="309"/>
      <c r="X67" s="309"/>
      <c r="Y67" s="309"/>
      <c r="Z67" s="309"/>
      <c r="AA67" s="309"/>
      <c r="AB67" s="309"/>
      <c r="AC67" s="309"/>
      <c r="AD67" s="309"/>
      <c r="AE67" s="309"/>
      <c r="AF67" s="309"/>
      <c r="AG67" s="309"/>
      <c r="AH67" s="309"/>
      <c r="AI67" s="309"/>
      <c r="AJ67" s="309"/>
    </row>
    <row r="68" spans="1:39" s="294" customFormat="1" ht="12">
      <c r="A68" s="298">
        <f>A66+1</f>
        <v>24</v>
      </c>
      <c r="B68" s="299" t="s">
        <v>283</v>
      </c>
      <c r="C68" s="478"/>
      <c r="D68" s="481"/>
      <c r="E68" s="482"/>
      <c r="F68" s="483"/>
      <c r="G68" s="309"/>
      <c r="H68" s="309"/>
      <c r="I68" s="309"/>
      <c r="J68" s="309"/>
      <c r="K68" s="309"/>
      <c r="L68" s="309"/>
      <c r="M68" s="309"/>
      <c r="N68" s="309"/>
      <c r="O68" s="309"/>
      <c r="P68" s="309"/>
      <c r="Q68" s="309"/>
      <c r="R68" s="309"/>
      <c r="S68" s="309"/>
      <c r="T68" s="309"/>
      <c r="U68" s="309"/>
      <c r="V68" s="309"/>
      <c r="W68" s="309"/>
      <c r="X68" s="309"/>
      <c r="Y68" s="309"/>
      <c r="Z68" s="309"/>
      <c r="AA68" s="309"/>
      <c r="AB68" s="309"/>
      <c r="AC68" s="309"/>
      <c r="AD68" s="309"/>
      <c r="AE68" s="309"/>
      <c r="AF68" s="309"/>
      <c r="AG68" s="309"/>
      <c r="AH68" s="309"/>
      <c r="AI68" s="309"/>
      <c r="AJ68" s="309"/>
    </row>
    <row r="69" spans="1:39" s="294" customFormat="1" ht="12">
      <c r="A69" s="298"/>
      <c r="B69" s="299" t="s">
        <v>284</v>
      </c>
      <c r="C69" s="478" t="s">
        <v>209</v>
      </c>
      <c r="D69" s="481">
        <v>1.89</v>
      </c>
      <c r="E69" s="482">
        <v>1100</v>
      </c>
      <c r="F69" s="483">
        <f t="shared" si="1"/>
        <v>2079</v>
      </c>
      <c r="G69" s="309"/>
      <c r="H69" s="309"/>
      <c r="I69" s="309"/>
      <c r="J69" s="309"/>
      <c r="K69" s="309"/>
      <c r="L69" s="309"/>
      <c r="M69" s="309"/>
      <c r="N69" s="309"/>
      <c r="O69" s="309"/>
      <c r="P69" s="309"/>
      <c r="Q69" s="309"/>
      <c r="R69" s="309"/>
      <c r="S69" s="309"/>
      <c r="T69" s="309"/>
      <c r="U69" s="309"/>
      <c r="V69" s="309"/>
      <c r="W69" s="309"/>
      <c r="X69" s="309"/>
      <c r="Y69" s="309"/>
      <c r="Z69" s="309"/>
      <c r="AA69" s="309"/>
      <c r="AB69" s="309"/>
      <c r="AC69" s="309"/>
      <c r="AD69" s="309"/>
      <c r="AE69" s="309"/>
      <c r="AF69" s="309"/>
      <c r="AG69" s="309"/>
      <c r="AH69" s="309"/>
      <c r="AI69" s="309"/>
      <c r="AJ69" s="309"/>
    </row>
    <row r="70" spans="1:39" s="294" customFormat="1" ht="12">
      <c r="A70" s="298">
        <f>A68+1</f>
        <v>25</v>
      </c>
      <c r="B70" s="299" t="s">
        <v>285</v>
      </c>
      <c r="C70" s="478"/>
      <c r="D70" s="481"/>
      <c r="E70" s="484"/>
      <c r="F70" s="483"/>
    </row>
    <row r="71" spans="1:39" s="294" customFormat="1" ht="12">
      <c r="A71" s="298"/>
      <c r="B71" s="299" t="s">
        <v>286</v>
      </c>
      <c r="C71" s="478" t="s">
        <v>209</v>
      </c>
      <c r="D71" s="481">
        <v>0</v>
      </c>
      <c r="E71" s="482">
        <v>800</v>
      </c>
      <c r="F71" s="483">
        <f t="shared" si="1"/>
        <v>0</v>
      </c>
    </row>
    <row r="72" spans="1:39" s="294" customFormat="1" ht="12">
      <c r="A72" s="298">
        <f>A70+1</f>
        <v>26</v>
      </c>
      <c r="B72" s="311" t="s">
        <v>287</v>
      </c>
      <c r="C72" s="484"/>
      <c r="D72" s="481"/>
      <c r="E72" s="482"/>
      <c r="F72" s="483"/>
    </row>
    <row r="73" spans="1:39" s="294" customFormat="1" ht="12">
      <c r="A73" s="298"/>
      <c r="B73" s="311" t="s">
        <v>230</v>
      </c>
      <c r="C73" s="484" t="s">
        <v>209</v>
      </c>
      <c r="D73" s="481">
        <v>0</v>
      </c>
      <c r="E73" s="482">
        <v>15</v>
      </c>
      <c r="F73" s="483">
        <f t="shared" si="1"/>
        <v>0</v>
      </c>
    </row>
    <row r="74" spans="1:39" s="294" customFormat="1" ht="12">
      <c r="A74" s="298"/>
      <c r="B74" s="304" t="s">
        <v>288</v>
      </c>
      <c r="C74" s="484"/>
      <c r="D74" s="481"/>
      <c r="E74" s="482"/>
      <c r="F74" s="483"/>
    </row>
    <row r="75" spans="1:39" s="294" customFormat="1" ht="12">
      <c r="A75" s="303">
        <v>27</v>
      </c>
      <c r="B75" s="311" t="s">
        <v>289</v>
      </c>
      <c r="C75" s="484"/>
      <c r="D75" s="481"/>
      <c r="E75" s="482"/>
      <c r="F75" s="483"/>
      <c r="G75" s="309"/>
      <c r="H75" s="309"/>
      <c r="I75" s="309"/>
      <c r="J75" s="309"/>
      <c r="K75" s="309"/>
      <c r="L75" s="309"/>
      <c r="M75" s="309"/>
      <c r="N75" s="309"/>
      <c r="O75" s="309"/>
      <c r="P75" s="309"/>
      <c r="Q75" s="309"/>
      <c r="R75" s="309"/>
      <c r="S75" s="309"/>
      <c r="T75" s="309"/>
      <c r="U75" s="309"/>
      <c r="V75" s="309"/>
      <c r="W75" s="309"/>
      <c r="X75" s="309"/>
      <c r="Y75" s="309"/>
      <c r="Z75" s="309"/>
      <c r="AA75" s="309"/>
      <c r="AB75" s="309"/>
      <c r="AC75" s="309"/>
      <c r="AD75" s="309"/>
      <c r="AE75" s="309"/>
      <c r="AF75" s="309"/>
      <c r="AG75" s="309"/>
      <c r="AH75" s="309"/>
      <c r="AI75" s="309"/>
      <c r="AJ75" s="309"/>
    </row>
    <row r="76" spans="1:39" s="294" customFormat="1" ht="12">
      <c r="A76" s="303"/>
      <c r="B76" s="311" t="s">
        <v>230</v>
      </c>
      <c r="C76" s="484" t="s">
        <v>209</v>
      </c>
      <c r="D76" s="481">
        <v>0</v>
      </c>
      <c r="E76" s="482">
        <v>900</v>
      </c>
      <c r="F76" s="483">
        <f t="shared" si="1"/>
        <v>0</v>
      </c>
      <c r="G76" s="309"/>
      <c r="H76" s="309"/>
      <c r="I76" s="309"/>
      <c r="J76" s="309"/>
      <c r="K76" s="309"/>
      <c r="L76" s="309"/>
      <c r="M76" s="309"/>
      <c r="N76" s="309"/>
      <c r="O76" s="309"/>
      <c r="P76" s="309"/>
      <c r="Q76" s="309"/>
      <c r="R76" s="309"/>
      <c r="S76" s="309"/>
      <c r="T76" s="309"/>
      <c r="U76" s="309"/>
      <c r="V76" s="309"/>
      <c r="W76" s="309"/>
      <c r="X76" s="309"/>
      <c r="Y76" s="309"/>
      <c r="Z76" s="309"/>
      <c r="AA76" s="309"/>
      <c r="AB76" s="309"/>
      <c r="AC76" s="309"/>
      <c r="AD76" s="309"/>
      <c r="AE76" s="309"/>
      <c r="AF76" s="309"/>
      <c r="AG76" s="309"/>
      <c r="AH76" s="309"/>
      <c r="AI76" s="309"/>
      <c r="AJ76" s="309"/>
    </row>
    <row r="77" spans="1:39" s="294" customFormat="1" ht="12">
      <c r="A77" s="303">
        <f>A75+1</f>
        <v>28</v>
      </c>
      <c r="B77" s="311" t="s">
        <v>290</v>
      </c>
      <c r="C77" s="484"/>
      <c r="D77" s="481"/>
      <c r="E77" s="482"/>
      <c r="F77" s="483"/>
      <c r="G77" s="309"/>
      <c r="H77" s="309"/>
      <c r="I77" s="309"/>
      <c r="J77" s="309"/>
      <c r="K77" s="309"/>
      <c r="L77" s="309"/>
      <c r="M77" s="309"/>
      <c r="N77" s="309"/>
      <c r="O77" s="309"/>
      <c r="P77" s="309"/>
      <c r="Q77" s="309"/>
      <c r="R77" s="309"/>
      <c r="S77" s="309"/>
      <c r="T77" s="309"/>
      <c r="U77" s="309"/>
      <c r="V77" s="309"/>
      <c r="W77" s="309"/>
      <c r="X77" s="309"/>
      <c r="Y77" s="309"/>
      <c r="Z77" s="309"/>
      <c r="AA77" s="309"/>
      <c r="AB77" s="309"/>
      <c r="AC77" s="309"/>
      <c r="AD77" s="309"/>
      <c r="AE77" s="309"/>
      <c r="AF77" s="309"/>
      <c r="AG77" s="309"/>
      <c r="AH77" s="309"/>
      <c r="AI77" s="309"/>
      <c r="AJ77" s="309"/>
    </row>
    <row r="78" spans="1:39" s="294" customFormat="1" ht="12">
      <c r="A78" s="303"/>
      <c r="B78" s="311" t="s">
        <v>230</v>
      </c>
      <c r="C78" s="484" t="s">
        <v>209</v>
      </c>
      <c r="D78" s="485">
        <v>1.5</v>
      </c>
      <c r="E78" s="482">
        <v>850</v>
      </c>
      <c r="F78" s="483">
        <f t="shared" si="1"/>
        <v>1275</v>
      </c>
      <c r="G78" s="309"/>
      <c r="H78" s="309"/>
      <c r="I78" s="309"/>
      <c r="J78" s="309"/>
      <c r="K78" s="309"/>
      <c r="L78" s="309"/>
      <c r="M78" s="309"/>
      <c r="N78" s="309"/>
      <c r="O78" s="309"/>
      <c r="P78" s="309"/>
      <c r="Q78" s="309"/>
      <c r="R78" s="309"/>
      <c r="S78" s="309"/>
      <c r="T78" s="309"/>
      <c r="U78" s="309"/>
      <c r="V78" s="309"/>
      <c r="W78" s="309"/>
      <c r="X78" s="309"/>
      <c r="Y78" s="309"/>
      <c r="Z78" s="309"/>
      <c r="AA78" s="309"/>
      <c r="AB78" s="309"/>
      <c r="AC78" s="309"/>
      <c r="AD78" s="309"/>
      <c r="AE78" s="309"/>
      <c r="AF78" s="309"/>
      <c r="AG78" s="309"/>
      <c r="AH78" s="309"/>
      <c r="AI78" s="309"/>
      <c r="AJ78" s="309"/>
    </row>
    <row r="79" spans="1:39" s="294" customFormat="1" ht="12">
      <c r="A79" s="303">
        <f>A77+1</f>
        <v>29</v>
      </c>
      <c r="B79" s="311" t="s">
        <v>291</v>
      </c>
      <c r="C79" s="484"/>
      <c r="D79" s="481"/>
      <c r="E79" s="482"/>
      <c r="F79" s="483"/>
      <c r="G79" s="312"/>
      <c r="H79" s="312"/>
      <c r="I79" s="312"/>
      <c r="J79" s="312"/>
      <c r="K79" s="312"/>
      <c r="L79" s="312"/>
      <c r="M79" s="312"/>
      <c r="N79" s="312"/>
      <c r="O79" s="312"/>
      <c r="P79" s="312"/>
      <c r="Q79" s="312"/>
      <c r="R79" s="312"/>
      <c r="S79" s="312"/>
      <c r="T79" s="312"/>
      <c r="U79" s="312"/>
      <c r="V79" s="312"/>
      <c r="W79" s="312"/>
      <c r="X79" s="312"/>
      <c r="Y79" s="312"/>
      <c r="Z79" s="312"/>
      <c r="AA79" s="312"/>
      <c r="AB79" s="312"/>
      <c r="AC79" s="312"/>
      <c r="AD79" s="312"/>
      <c r="AE79" s="312"/>
      <c r="AF79" s="312"/>
      <c r="AG79" s="312"/>
      <c r="AH79" s="312"/>
      <c r="AI79" s="312"/>
      <c r="AJ79" s="312"/>
      <c r="AK79" s="312"/>
      <c r="AL79" s="312"/>
      <c r="AM79" s="312"/>
    </row>
    <row r="80" spans="1:39" s="294" customFormat="1" ht="12">
      <c r="A80" s="303"/>
      <c r="B80" s="311" t="s">
        <v>272</v>
      </c>
      <c r="C80" s="484" t="s">
        <v>65</v>
      </c>
      <c r="D80" s="481">
        <v>98</v>
      </c>
      <c r="E80" s="482">
        <v>800</v>
      </c>
      <c r="F80" s="483">
        <f t="shared" si="1"/>
        <v>78400</v>
      </c>
      <c r="G80" s="312"/>
      <c r="H80" s="312"/>
      <c r="I80" s="312"/>
      <c r="J80" s="312"/>
      <c r="K80" s="312"/>
      <c r="L80" s="312"/>
      <c r="M80" s="312"/>
      <c r="N80" s="312"/>
      <c r="O80" s="312"/>
      <c r="P80" s="312"/>
      <c r="Q80" s="312"/>
      <c r="R80" s="312"/>
      <c r="S80" s="312"/>
      <c r="T80" s="312"/>
      <c r="U80" s="312"/>
      <c r="V80" s="312"/>
      <c r="W80" s="312"/>
      <c r="X80" s="312"/>
      <c r="Y80" s="312"/>
      <c r="Z80" s="312"/>
      <c r="AA80" s="312"/>
      <c r="AB80" s="312"/>
      <c r="AC80" s="312"/>
      <c r="AD80" s="312"/>
      <c r="AE80" s="312"/>
      <c r="AF80" s="312"/>
      <c r="AG80" s="312"/>
      <c r="AH80" s="312"/>
      <c r="AI80" s="312"/>
      <c r="AJ80" s="312"/>
      <c r="AK80" s="312"/>
      <c r="AL80" s="312"/>
      <c r="AM80" s="312"/>
    </row>
    <row r="81" spans="1:6" s="294" customFormat="1" ht="12">
      <c r="A81" s="303">
        <f>A79+1</f>
        <v>30</v>
      </c>
      <c r="B81" s="311" t="s">
        <v>292</v>
      </c>
      <c r="C81" s="484"/>
      <c r="D81" s="481"/>
      <c r="E81" s="482"/>
      <c r="F81" s="483"/>
    </row>
    <row r="82" spans="1:6" s="294" customFormat="1" ht="12">
      <c r="A82" s="303"/>
      <c r="B82" s="311" t="s">
        <v>230</v>
      </c>
      <c r="C82" s="484" t="s">
        <v>209</v>
      </c>
      <c r="D82" s="481">
        <v>41</v>
      </c>
      <c r="E82" s="482">
        <v>800</v>
      </c>
      <c r="F82" s="483">
        <f t="shared" si="1"/>
        <v>32800</v>
      </c>
    </row>
    <row r="83" spans="1:6" s="294" customFormat="1" ht="12">
      <c r="A83" s="303">
        <f>A81+1</f>
        <v>31</v>
      </c>
      <c r="B83" s="311" t="s">
        <v>293</v>
      </c>
      <c r="C83" s="484"/>
      <c r="D83" s="481"/>
      <c r="E83" s="482"/>
      <c r="F83" s="483"/>
    </row>
    <row r="84" spans="1:6" s="294" customFormat="1" ht="12.75" thickBot="1">
      <c r="A84" s="303"/>
      <c r="B84" s="311" t="s">
        <v>294</v>
      </c>
      <c r="C84" s="484" t="s">
        <v>34</v>
      </c>
      <c r="D84" s="481">
        <v>1</v>
      </c>
      <c r="E84" s="482">
        <v>1000</v>
      </c>
      <c r="F84" s="483">
        <f t="shared" si="1"/>
        <v>1000</v>
      </c>
    </row>
    <row r="85" spans="1:6" s="477" customFormat="1" ht="13.5" thickBot="1">
      <c r="A85" s="640" t="s">
        <v>295</v>
      </c>
      <c r="B85" s="641"/>
      <c r="C85" s="641"/>
      <c r="D85" s="641"/>
      <c r="E85" s="641"/>
      <c r="F85" s="296">
        <f>SUM(F65:F84)</f>
        <v>115554</v>
      </c>
    </row>
    <row r="86" spans="1:6">
      <c r="A86" s="654" t="s">
        <v>296</v>
      </c>
      <c r="B86" s="655"/>
      <c r="C86" s="655"/>
      <c r="D86" s="655"/>
      <c r="E86" s="655"/>
      <c r="F86" s="656"/>
    </row>
    <row r="87" spans="1:6" s="294" customFormat="1" ht="12">
      <c r="A87" s="313"/>
      <c r="B87" s="304" t="s">
        <v>297</v>
      </c>
      <c r="C87" s="305"/>
      <c r="D87" s="306"/>
      <c r="E87" s="307"/>
      <c r="F87" s="308"/>
    </row>
    <row r="88" spans="1:6" s="294" customFormat="1" ht="12">
      <c r="A88" s="303">
        <v>32</v>
      </c>
      <c r="B88" s="311" t="s">
        <v>298</v>
      </c>
      <c r="C88" s="305"/>
      <c r="D88" s="306"/>
      <c r="E88" s="307"/>
      <c r="F88" s="308"/>
    </row>
    <row r="89" spans="1:6" s="294" customFormat="1" ht="12">
      <c r="A89" s="313"/>
      <c r="B89" s="311" t="s">
        <v>299</v>
      </c>
      <c r="C89" s="484" t="s">
        <v>211</v>
      </c>
      <c r="D89" s="481">
        <v>2</v>
      </c>
      <c r="E89" s="482">
        <v>12000</v>
      </c>
      <c r="F89" s="483">
        <f>D89*E89</f>
        <v>24000</v>
      </c>
    </row>
    <row r="90" spans="1:6" s="294" customFormat="1" ht="12">
      <c r="A90" s="303">
        <v>33</v>
      </c>
      <c r="B90" s="311" t="s">
        <v>300</v>
      </c>
      <c r="C90" s="484"/>
      <c r="D90" s="481"/>
      <c r="E90" s="482"/>
      <c r="F90" s="483"/>
    </row>
    <row r="91" spans="1:6" s="294" customFormat="1" ht="12">
      <c r="A91" s="313"/>
      <c r="B91" s="311" t="s">
        <v>301</v>
      </c>
      <c r="C91" s="484"/>
      <c r="D91" s="481"/>
      <c r="E91" s="482"/>
      <c r="F91" s="483"/>
    </row>
    <row r="92" spans="1:6" s="294" customFormat="1" ht="12">
      <c r="A92" s="303"/>
      <c r="B92" s="311" t="s">
        <v>302</v>
      </c>
      <c r="C92" s="484" t="s">
        <v>65</v>
      </c>
      <c r="D92" s="481">
        <v>40</v>
      </c>
      <c r="E92" s="482">
        <v>60</v>
      </c>
      <c r="F92" s="483">
        <f t="shared" ref="F92:F109" si="2">D92*E92</f>
        <v>2400</v>
      </c>
    </row>
    <row r="93" spans="1:6" s="294" customFormat="1" ht="12">
      <c r="A93" s="313"/>
      <c r="B93" s="311" t="s">
        <v>303</v>
      </c>
      <c r="C93" s="484"/>
      <c r="D93" s="481"/>
      <c r="E93" s="482"/>
      <c r="F93" s="483"/>
    </row>
    <row r="94" spans="1:6" s="294" customFormat="1" ht="12">
      <c r="A94" s="303"/>
      <c r="B94" s="311" t="s">
        <v>302</v>
      </c>
      <c r="C94" s="484" t="s">
        <v>65</v>
      </c>
      <c r="D94" s="481">
        <v>15</v>
      </c>
      <c r="E94" s="482">
        <v>35</v>
      </c>
      <c r="F94" s="483">
        <f t="shared" si="2"/>
        <v>525</v>
      </c>
    </row>
    <row r="95" spans="1:6" s="294" customFormat="1" ht="12">
      <c r="A95" s="313"/>
      <c r="B95" s="311" t="s">
        <v>304</v>
      </c>
      <c r="C95" s="484"/>
      <c r="D95" s="481"/>
      <c r="E95" s="482"/>
      <c r="F95" s="483"/>
    </row>
    <row r="96" spans="1:6" s="294" customFormat="1" ht="12">
      <c r="A96" s="303"/>
      <c r="B96" s="311" t="s">
        <v>305</v>
      </c>
      <c r="C96" s="484" t="s">
        <v>65</v>
      </c>
      <c r="D96" s="481">
        <v>32</v>
      </c>
      <c r="E96" s="482">
        <v>30</v>
      </c>
      <c r="F96" s="483">
        <f t="shared" si="2"/>
        <v>960</v>
      </c>
    </row>
    <row r="97" spans="1:6" s="294" customFormat="1" ht="12">
      <c r="A97" s="313" t="s">
        <v>306</v>
      </c>
      <c r="B97" s="311" t="s">
        <v>307</v>
      </c>
      <c r="C97" s="484"/>
      <c r="D97" s="481"/>
      <c r="E97" s="482"/>
      <c r="F97" s="483"/>
    </row>
    <row r="98" spans="1:6" s="294" customFormat="1" ht="12">
      <c r="A98" s="303"/>
      <c r="B98" s="311" t="s">
        <v>299</v>
      </c>
      <c r="C98" s="484" t="s">
        <v>211</v>
      </c>
      <c r="D98" s="481">
        <v>0</v>
      </c>
      <c r="E98" s="482">
        <v>5000</v>
      </c>
      <c r="F98" s="483">
        <f t="shared" si="2"/>
        <v>0</v>
      </c>
    </row>
    <row r="99" spans="1:6" s="294" customFormat="1" ht="12">
      <c r="A99" s="313"/>
      <c r="B99" s="304" t="s">
        <v>308</v>
      </c>
      <c r="C99" s="484"/>
      <c r="D99" s="481"/>
      <c r="E99" s="482"/>
      <c r="F99" s="483"/>
    </row>
    <row r="100" spans="1:6" s="294" customFormat="1" ht="12">
      <c r="A100" s="303">
        <v>35</v>
      </c>
      <c r="B100" s="311" t="s">
        <v>309</v>
      </c>
      <c r="C100" s="484"/>
      <c r="D100" s="481"/>
      <c r="E100" s="482"/>
      <c r="F100" s="483"/>
    </row>
    <row r="101" spans="1:6" s="294" customFormat="1" ht="12">
      <c r="A101" s="313"/>
      <c r="B101" s="311" t="s">
        <v>310</v>
      </c>
      <c r="C101" s="484" t="s">
        <v>34</v>
      </c>
      <c r="D101" s="481">
        <v>6</v>
      </c>
      <c r="E101" s="482">
        <v>150</v>
      </c>
      <c r="F101" s="483">
        <f t="shared" si="2"/>
        <v>900</v>
      </c>
    </row>
    <row r="102" spans="1:6" s="294" customFormat="1" ht="12">
      <c r="A102" s="313" t="s">
        <v>311</v>
      </c>
      <c r="B102" s="314" t="s">
        <v>312</v>
      </c>
      <c r="C102" s="486"/>
      <c r="D102" s="481"/>
      <c r="E102" s="482"/>
      <c r="F102" s="483"/>
    </row>
    <row r="103" spans="1:6" s="294" customFormat="1" ht="12">
      <c r="A103" s="313"/>
      <c r="B103" s="314" t="s">
        <v>313</v>
      </c>
      <c r="C103" s="484" t="s">
        <v>34</v>
      </c>
      <c r="D103" s="481">
        <v>3</v>
      </c>
      <c r="E103" s="482">
        <v>100</v>
      </c>
      <c r="F103" s="483">
        <f t="shared" si="2"/>
        <v>300</v>
      </c>
    </row>
    <row r="104" spans="1:6" s="294" customFormat="1" ht="12">
      <c r="A104" s="313" t="s">
        <v>314</v>
      </c>
      <c r="B104" s="311" t="s">
        <v>315</v>
      </c>
      <c r="C104" s="484"/>
      <c r="D104" s="481"/>
      <c r="E104" s="482"/>
      <c r="F104" s="483"/>
    </row>
    <row r="105" spans="1:6" s="294" customFormat="1" ht="12">
      <c r="A105" s="313"/>
      <c r="B105" s="311" t="s">
        <v>310</v>
      </c>
      <c r="C105" s="484" t="s">
        <v>34</v>
      </c>
      <c r="D105" s="481">
        <v>6</v>
      </c>
      <c r="E105" s="482">
        <v>150</v>
      </c>
      <c r="F105" s="483">
        <f t="shared" si="2"/>
        <v>900</v>
      </c>
    </row>
    <row r="106" spans="1:6" s="294" customFormat="1" ht="12">
      <c r="A106" s="313" t="s">
        <v>316</v>
      </c>
      <c r="B106" s="311" t="s">
        <v>317</v>
      </c>
      <c r="C106" s="484"/>
      <c r="D106" s="481"/>
      <c r="E106" s="482"/>
      <c r="F106" s="483"/>
    </row>
    <row r="107" spans="1:6" s="294" customFormat="1" ht="12">
      <c r="A107" s="313"/>
      <c r="B107" s="311" t="s">
        <v>318</v>
      </c>
      <c r="C107" s="484" t="s">
        <v>34</v>
      </c>
      <c r="D107" s="481">
        <v>2</v>
      </c>
      <c r="E107" s="482">
        <v>500</v>
      </c>
      <c r="F107" s="483">
        <f t="shared" si="2"/>
        <v>1000</v>
      </c>
    </row>
    <row r="108" spans="1:6" s="294" customFormat="1" ht="12">
      <c r="A108" s="313" t="s">
        <v>319</v>
      </c>
      <c r="B108" s="311" t="s">
        <v>320</v>
      </c>
      <c r="C108" s="484"/>
      <c r="D108" s="481"/>
      <c r="E108" s="482"/>
      <c r="F108" s="483"/>
    </row>
    <row r="109" spans="1:6" s="294" customFormat="1" ht="12.75" thickBot="1">
      <c r="A109" s="316"/>
      <c r="B109" s="311" t="s">
        <v>318</v>
      </c>
      <c r="C109" s="484" t="s">
        <v>34</v>
      </c>
      <c r="D109" s="481">
        <v>6</v>
      </c>
      <c r="E109" s="482">
        <v>9000</v>
      </c>
      <c r="F109" s="483">
        <f t="shared" si="2"/>
        <v>54000</v>
      </c>
    </row>
    <row r="110" spans="1:6" s="477" customFormat="1" ht="13.5" thickBot="1">
      <c r="A110" s="640" t="s">
        <v>321</v>
      </c>
      <c r="B110" s="641"/>
      <c r="C110" s="641"/>
      <c r="D110" s="641"/>
      <c r="E110" s="641"/>
      <c r="F110" s="296">
        <f>SUM(F89:F109)</f>
        <v>84985</v>
      </c>
    </row>
    <row r="111" spans="1:6">
      <c r="A111" s="654" t="s">
        <v>322</v>
      </c>
      <c r="B111" s="655"/>
      <c r="C111" s="655"/>
      <c r="D111" s="655"/>
      <c r="E111" s="655"/>
      <c r="F111" s="656"/>
    </row>
    <row r="112" spans="1:6" s="317" customFormat="1">
      <c r="A112" s="303">
        <v>40</v>
      </c>
      <c r="B112" s="311" t="s">
        <v>323</v>
      </c>
      <c r="C112" s="305"/>
      <c r="D112" s="306"/>
      <c r="E112" s="307"/>
      <c r="F112" s="308" t="str">
        <f>IF(D112=0,"",E112*D112)</f>
        <v/>
      </c>
    </row>
    <row r="113" spans="1:6" s="317" customFormat="1">
      <c r="A113" s="303"/>
      <c r="B113" s="311" t="s">
        <v>299</v>
      </c>
      <c r="C113" s="484" t="s">
        <v>211</v>
      </c>
      <c r="D113" s="481">
        <v>1</v>
      </c>
      <c r="E113" s="482">
        <v>12000</v>
      </c>
      <c r="F113" s="483">
        <f>D113*E113</f>
        <v>12000</v>
      </c>
    </row>
    <row r="114" spans="1:6" s="317" customFormat="1">
      <c r="A114" s="303">
        <f>A112+1</f>
        <v>41</v>
      </c>
      <c r="B114" s="311" t="s">
        <v>324</v>
      </c>
      <c r="C114" s="484"/>
      <c r="D114" s="481"/>
      <c r="E114" s="482"/>
      <c r="F114" s="483"/>
    </row>
    <row r="115" spans="1:6" s="294" customFormat="1" ht="12">
      <c r="A115" s="303"/>
      <c r="B115" s="311" t="s">
        <v>310</v>
      </c>
      <c r="C115" s="484" t="s">
        <v>34</v>
      </c>
      <c r="D115" s="481">
        <v>1</v>
      </c>
      <c r="E115" s="482">
        <v>1000</v>
      </c>
      <c r="F115" s="483">
        <f t="shared" ref="F115:F148" si="3">D115*E115</f>
        <v>1000</v>
      </c>
    </row>
    <row r="116" spans="1:6" s="294" customFormat="1" ht="12">
      <c r="A116" s="303">
        <f>A114+1</f>
        <v>42</v>
      </c>
      <c r="B116" s="311" t="s">
        <v>325</v>
      </c>
      <c r="C116" s="484"/>
      <c r="D116" s="481"/>
      <c r="E116" s="482"/>
      <c r="F116" s="483"/>
    </row>
    <row r="117" spans="1:6" s="294" customFormat="1" ht="12">
      <c r="A117" s="303"/>
      <c r="B117" s="311" t="s">
        <v>310</v>
      </c>
      <c r="C117" s="484" t="s">
        <v>34</v>
      </c>
      <c r="D117" s="481">
        <v>14</v>
      </c>
      <c r="E117" s="482">
        <v>150</v>
      </c>
      <c r="F117" s="483">
        <f t="shared" si="3"/>
        <v>2100</v>
      </c>
    </row>
    <row r="118" spans="1:6" s="294" customFormat="1" ht="12">
      <c r="A118" s="303">
        <f>A116+1</f>
        <v>43</v>
      </c>
      <c r="B118" s="311" t="s">
        <v>326</v>
      </c>
      <c r="C118" s="484"/>
      <c r="D118" s="481"/>
      <c r="E118" s="482"/>
      <c r="F118" s="483"/>
    </row>
    <row r="119" spans="1:6" s="294" customFormat="1" ht="12">
      <c r="A119" s="303"/>
      <c r="B119" s="311" t="s">
        <v>310</v>
      </c>
      <c r="C119" s="484" t="s">
        <v>34</v>
      </c>
      <c r="D119" s="481">
        <v>4</v>
      </c>
      <c r="E119" s="482">
        <v>500</v>
      </c>
      <c r="F119" s="483">
        <f t="shared" si="3"/>
        <v>2000</v>
      </c>
    </row>
    <row r="120" spans="1:6" s="294" customFormat="1" ht="12">
      <c r="A120" s="303">
        <f>A118+1</f>
        <v>44</v>
      </c>
      <c r="B120" s="311" t="s">
        <v>327</v>
      </c>
      <c r="C120" s="484"/>
      <c r="D120" s="481"/>
      <c r="E120" s="482"/>
      <c r="F120" s="483"/>
    </row>
    <row r="121" spans="1:6" s="294" customFormat="1" ht="12">
      <c r="A121" s="303"/>
      <c r="B121" s="311" t="s">
        <v>310</v>
      </c>
      <c r="C121" s="484" t="s">
        <v>34</v>
      </c>
      <c r="D121" s="481">
        <v>3</v>
      </c>
      <c r="E121" s="482">
        <v>2500</v>
      </c>
      <c r="F121" s="483">
        <f t="shared" si="3"/>
        <v>7500</v>
      </c>
    </row>
    <row r="122" spans="1:6" s="294" customFormat="1" ht="12">
      <c r="A122" s="303">
        <f>A120+1</f>
        <v>45</v>
      </c>
      <c r="B122" s="311" t="s">
        <v>328</v>
      </c>
      <c r="C122" s="484"/>
      <c r="D122" s="481"/>
      <c r="E122" s="482"/>
      <c r="F122" s="483"/>
    </row>
    <row r="123" spans="1:6" s="294" customFormat="1" ht="12">
      <c r="A123" s="303"/>
      <c r="B123" s="311" t="s">
        <v>310</v>
      </c>
      <c r="C123" s="484" t="s">
        <v>34</v>
      </c>
      <c r="D123" s="481">
        <v>6</v>
      </c>
      <c r="E123" s="482">
        <v>1000</v>
      </c>
      <c r="F123" s="483">
        <f t="shared" si="3"/>
        <v>6000</v>
      </c>
    </row>
    <row r="124" spans="1:6" s="294" customFormat="1" ht="12">
      <c r="A124" s="303">
        <f>A122+1</f>
        <v>46</v>
      </c>
      <c r="B124" s="311" t="s">
        <v>329</v>
      </c>
      <c r="C124" s="484"/>
      <c r="D124" s="481"/>
      <c r="E124" s="482"/>
      <c r="F124" s="483"/>
    </row>
    <row r="125" spans="1:6" s="294" customFormat="1" ht="12">
      <c r="A125" s="303"/>
      <c r="B125" s="311" t="s">
        <v>330</v>
      </c>
      <c r="C125" s="484" t="s">
        <v>34</v>
      </c>
      <c r="D125" s="481">
        <v>0</v>
      </c>
      <c r="E125" s="482">
        <v>1200</v>
      </c>
      <c r="F125" s="483">
        <f t="shared" si="3"/>
        <v>0</v>
      </c>
    </row>
    <row r="126" spans="1:6" s="294" customFormat="1" ht="12">
      <c r="A126" s="303">
        <f t="shared" ref="A126:A134" si="4">A124+1</f>
        <v>47</v>
      </c>
      <c r="B126" s="311" t="s">
        <v>331</v>
      </c>
      <c r="C126" s="484"/>
      <c r="D126" s="481"/>
      <c r="E126" s="482"/>
      <c r="F126" s="483"/>
    </row>
    <row r="127" spans="1:6" s="294" customFormat="1" ht="12">
      <c r="A127" s="303"/>
      <c r="B127" s="311" t="s">
        <v>330</v>
      </c>
      <c r="C127" s="484" t="s">
        <v>34</v>
      </c>
      <c r="D127" s="481">
        <v>0</v>
      </c>
      <c r="E127" s="482">
        <v>700</v>
      </c>
      <c r="F127" s="483">
        <f t="shared" si="3"/>
        <v>0</v>
      </c>
    </row>
    <row r="128" spans="1:6" s="294" customFormat="1" ht="12">
      <c r="A128" s="303">
        <f t="shared" si="4"/>
        <v>48</v>
      </c>
      <c r="B128" s="311" t="s">
        <v>332</v>
      </c>
      <c r="C128" s="484"/>
      <c r="D128" s="481"/>
      <c r="E128" s="482"/>
      <c r="F128" s="483"/>
    </row>
    <row r="129" spans="1:6" s="294" customFormat="1" ht="12">
      <c r="A129" s="303"/>
      <c r="B129" s="311" t="s">
        <v>333</v>
      </c>
      <c r="C129" s="484" t="s">
        <v>34</v>
      </c>
      <c r="D129" s="481">
        <v>2</v>
      </c>
      <c r="E129" s="482">
        <v>1500</v>
      </c>
      <c r="F129" s="483">
        <f t="shared" si="3"/>
        <v>3000</v>
      </c>
    </row>
    <row r="130" spans="1:6" customFormat="1" ht="12.75">
      <c r="A130" s="303">
        <f t="shared" si="4"/>
        <v>49</v>
      </c>
      <c r="B130" s="311" t="s">
        <v>334</v>
      </c>
      <c r="C130" s="484"/>
      <c r="D130" s="481"/>
      <c r="E130" s="482"/>
      <c r="F130" s="483"/>
    </row>
    <row r="131" spans="1:6" s="294" customFormat="1" ht="12">
      <c r="A131" s="303"/>
      <c r="B131" s="311" t="s">
        <v>335</v>
      </c>
      <c r="C131" s="484" t="s">
        <v>34</v>
      </c>
      <c r="D131" s="481">
        <v>3</v>
      </c>
      <c r="E131" s="482">
        <v>150</v>
      </c>
      <c r="F131" s="483">
        <f t="shared" si="3"/>
        <v>450</v>
      </c>
    </row>
    <row r="132" spans="1:6" customFormat="1" ht="12.75">
      <c r="A132" s="303">
        <f t="shared" si="4"/>
        <v>50</v>
      </c>
      <c r="B132" s="311" t="s">
        <v>336</v>
      </c>
      <c r="C132" s="484"/>
      <c r="D132" s="481"/>
      <c r="E132" s="482"/>
      <c r="F132" s="483"/>
    </row>
    <row r="133" spans="1:6" s="294" customFormat="1" ht="12">
      <c r="A133" s="303"/>
      <c r="B133" s="311" t="s">
        <v>335</v>
      </c>
      <c r="C133" s="484" t="s">
        <v>34</v>
      </c>
      <c r="D133" s="481">
        <v>3</v>
      </c>
      <c r="E133" s="482">
        <v>150</v>
      </c>
      <c r="F133" s="483">
        <f t="shared" si="3"/>
        <v>450</v>
      </c>
    </row>
    <row r="134" spans="1:6" customFormat="1" ht="12.75">
      <c r="A134" s="303">
        <f t="shared" si="4"/>
        <v>51</v>
      </c>
      <c r="B134" s="311" t="s">
        <v>337</v>
      </c>
      <c r="C134" s="484"/>
      <c r="D134" s="481"/>
      <c r="E134" s="482"/>
      <c r="F134" s="483"/>
    </row>
    <row r="135" spans="1:6" s="294" customFormat="1" ht="12">
      <c r="A135" s="316"/>
      <c r="B135" s="311" t="s">
        <v>335</v>
      </c>
      <c r="C135" s="484" t="s">
        <v>34</v>
      </c>
      <c r="D135" s="481">
        <v>3</v>
      </c>
      <c r="E135" s="482">
        <v>150</v>
      </c>
      <c r="F135" s="483">
        <f t="shared" si="3"/>
        <v>450</v>
      </c>
    </row>
    <row r="136" spans="1:6" s="294" customFormat="1" ht="12">
      <c r="A136" s="313"/>
      <c r="B136" s="304" t="s">
        <v>338</v>
      </c>
      <c r="C136" s="484"/>
      <c r="D136" s="481"/>
      <c r="E136" s="487"/>
      <c r="F136" s="483"/>
    </row>
    <row r="137" spans="1:6" s="294" customFormat="1" ht="12">
      <c r="A137" s="313" t="s">
        <v>339</v>
      </c>
      <c r="B137" s="311" t="s">
        <v>340</v>
      </c>
      <c r="C137" s="484"/>
      <c r="D137" s="481"/>
      <c r="E137" s="487"/>
      <c r="F137" s="483"/>
    </row>
    <row r="138" spans="1:6" s="294" customFormat="1" ht="12">
      <c r="A138" s="313"/>
      <c r="B138" s="311" t="s">
        <v>341</v>
      </c>
      <c r="C138" s="484" t="s">
        <v>211</v>
      </c>
      <c r="D138" s="481">
        <v>1</v>
      </c>
      <c r="E138" s="487">
        <v>7500</v>
      </c>
      <c r="F138" s="483">
        <f t="shared" si="3"/>
        <v>7500</v>
      </c>
    </row>
    <row r="139" spans="1:6" s="294" customFormat="1" ht="12">
      <c r="A139" s="313" t="s">
        <v>342</v>
      </c>
      <c r="B139" s="311" t="s">
        <v>343</v>
      </c>
      <c r="C139" s="484"/>
      <c r="D139" s="481"/>
      <c r="E139" s="482"/>
      <c r="F139" s="483"/>
    </row>
    <row r="140" spans="1:6" s="294" customFormat="1" ht="12">
      <c r="A140" s="313"/>
      <c r="B140" s="311" t="s">
        <v>344</v>
      </c>
      <c r="C140" s="484" t="s">
        <v>34</v>
      </c>
      <c r="D140" s="481">
        <v>5</v>
      </c>
      <c r="E140" s="482">
        <v>1200</v>
      </c>
      <c r="F140" s="483">
        <f t="shared" si="3"/>
        <v>6000</v>
      </c>
    </row>
    <row r="141" spans="1:6" s="294" customFormat="1" ht="12">
      <c r="A141" s="313" t="s">
        <v>345</v>
      </c>
      <c r="B141" s="311" t="s">
        <v>346</v>
      </c>
      <c r="C141" s="484"/>
      <c r="D141" s="481"/>
      <c r="E141" s="482"/>
      <c r="F141" s="483"/>
    </row>
    <row r="142" spans="1:6" s="294" customFormat="1" ht="12">
      <c r="A142" s="313"/>
      <c r="B142" s="311" t="s">
        <v>344</v>
      </c>
      <c r="C142" s="484" t="s">
        <v>34</v>
      </c>
      <c r="D142" s="481">
        <v>1</v>
      </c>
      <c r="E142" s="482">
        <v>5000</v>
      </c>
      <c r="F142" s="483">
        <f t="shared" si="3"/>
        <v>5000</v>
      </c>
    </row>
    <row r="143" spans="1:6" s="294" customFormat="1" ht="12">
      <c r="A143" s="313" t="s">
        <v>347</v>
      </c>
      <c r="B143" s="311" t="s">
        <v>348</v>
      </c>
      <c r="C143" s="484"/>
      <c r="D143" s="481"/>
      <c r="E143" s="482"/>
      <c r="F143" s="483"/>
    </row>
    <row r="144" spans="1:6" s="294" customFormat="1" ht="12">
      <c r="A144" s="313"/>
      <c r="B144" s="311" t="s">
        <v>341</v>
      </c>
      <c r="C144" s="484" t="s">
        <v>34</v>
      </c>
      <c r="D144" s="481">
        <v>1</v>
      </c>
      <c r="E144" s="482">
        <v>10000</v>
      </c>
      <c r="F144" s="483">
        <f t="shared" si="3"/>
        <v>10000</v>
      </c>
    </row>
    <row r="145" spans="1:6" s="294" customFormat="1" ht="12">
      <c r="A145" s="313" t="s">
        <v>349</v>
      </c>
      <c r="B145" s="311" t="s">
        <v>350</v>
      </c>
      <c r="C145" s="484"/>
      <c r="D145" s="481"/>
      <c r="E145" s="487"/>
      <c r="F145" s="483"/>
    </row>
    <row r="146" spans="1:6" s="294" customFormat="1" ht="12">
      <c r="A146" s="313"/>
      <c r="B146" s="311" t="s">
        <v>341</v>
      </c>
      <c r="C146" s="484" t="s">
        <v>34</v>
      </c>
      <c r="D146" s="481">
        <v>1</v>
      </c>
      <c r="E146" s="487">
        <v>13000</v>
      </c>
      <c r="F146" s="483">
        <f t="shared" si="3"/>
        <v>13000</v>
      </c>
    </row>
    <row r="147" spans="1:6" s="294" customFormat="1" ht="12">
      <c r="A147" s="313" t="s">
        <v>351</v>
      </c>
      <c r="B147" s="319" t="s">
        <v>352</v>
      </c>
      <c r="C147" s="484"/>
      <c r="D147" s="481"/>
      <c r="E147" s="487"/>
      <c r="F147" s="483"/>
    </row>
    <row r="148" spans="1:6" s="294" customFormat="1" ht="12.75" thickBot="1">
      <c r="A148" s="313"/>
      <c r="B148" s="311" t="s">
        <v>335</v>
      </c>
      <c r="C148" s="484" t="s">
        <v>34</v>
      </c>
      <c r="D148" s="481">
        <v>4</v>
      </c>
      <c r="E148" s="487">
        <v>1300</v>
      </c>
      <c r="F148" s="483">
        <f t="shared" si="3"/>
        <v>5200</v>
      </c>
    </row>
    <row r="149" spans="1:6" s="477" customFormat="1" ht="13.5" thickBot="1">
      <c r="A149" s="640" t="s">
        <v>353</v>
      </c>
      <c r="B149" s="641"/>
      <c r="C149" s="641"/>
      <c r="D149" s="641"/>
      <c r="E149" s="641"/>
      <c r="F149" s="296">
        <f>SUM(F113:F148)</f>
        <v>81650</v>
      </c>
    </row>
    <row r="150" spans="1:6">
      <c r="A150" s="654" t="s">
        <v>354</v>
      </c>
      <c r="B150" s="655"/>
      <c r="C150" s="655"/>
      <c r="D150" s="655"/>
      <c r="E150" s="655"/>
      <c r="F150" s="656"/>
    </row>
    <row r="151" spans="1:6" s="294" customFormat="1" ht="12">
      <c r="A151" s="320">
        <v>58</v>
      </c>
      <c r="B151" s="290" t="s">
        <v>355</v>
      </c>
      <c r="C151" s="290"/>
      <c r="D151" s="488"/>
      <c r="E151" s="321"/>
      <c r="F151" s="322"/>
    </row>
    <row r="152" spans="1:6" s="294" customFormat="1" ht="12">
      <c r="A152" s="289"/>
      <c r="B152" s="290" t="s">
        <v>280</v>
      </c>
      <c r="C152" s="489" t="s">
        <v>209</v>
      </c>
      <c r="D152" s="488">
        <v>340</v>
      </c>
      <c r="E152" s="488">
        <v>50</v>
      </c>
      <c r="F152" s="490">
        <f>D152*E152</f>
        <v>17000</v>
      </c>
    </row>
    <row r="153" spans="1:6" s="294" customFormat="1" ht="12">
      <c r="A153" s="320">
        <v>59</v>
      </c>
      <c r="B153" s="324" t="s">
        <v>356</v>
      </c>
      <c r="C153" s="491"/>
      <c r="D153" s="488"/>
      <c r="E153" s="488"/>
      <c r="F153" s="490"/>
    </row>
    <row r="154" spans="1:6" s="294" customFormat="1" ht="12">
      <c r="A154" s="326"/>
      <c r="B154" s="290" t="s">
        <v>280</v>
      </c>
      <c r="C154" s="489" t="s">
        <v>209</v>
      </c>
      <c r="D154" s="488">
        <v>650</v>
      </c>
      <c r="E154" s="488">
        <v>29</v>
      </c>
      <c r="F154" s="490">
        <f>D154*E154</f>
        <v>18850</v>
      </c>
    </row>
    <row r="155" spans="1:6" s="294" customFormat="1" ht="24">
      <c r="A155" s="320">
        <v>60</v>
      </c>
      <c r="B155" s="324" t="s">
        <v>357</v>
      </c>
      <c r="C155" s="489"/>
      <c r="D155" s="474"/>
      <c r="E155" s="492"/>
      <c r="F155" s="490"/>
    </row>
    <row r="156" spans="1:6" s="294" customFormat="1" ht="12.75" thickBot="1">
      <c r="A156" s="289"/>
      <c r="B156" s="290" t="s">
        <v>358</v>
      </c>
      <c r="C156" s="489" t="s">
        <v>209</v>
      </c>
      <c r="D156" s="474">
        <v>40</v>
      </c>
      <c r="E156" s="488">
        <v>25</v>
      </c>
      <c r="F156" s="490">
        <f>D156*E156</f>
        <v>1000</v>
      </c>
    </row>
    <row r="157" spans="1:6" s="477" customFormat="1" ht="13.5" thickBot="1">
      <c r="A157" s="651" t="s">
        <v>359</v>
      </c>
      <c r="B157" s="652"/>
      <c r="C157" s="652"/>
      <c r="D157" s="652"/>
      <c r="E157" s="653"/>
      <c r="F157" s="296">
        <f>SUM(F152:F156)</f>
        <v>36850</v>
      </c>
    </row>
    <row r="158" spans="1:6">
      <c r="A158" s="654" t="s">
        <v>360</v>
      </c>
      <c r="B158" s="655"/>
      <c r="C158" s="655"/>
      <c r="D158" s="655"/>
      <c r="E158" s="655"/>
      <c r="F158" s="656"/>
    </row>
    <row r="159" spans="1:6">
      <c r="A159" s="327"/>
      <c r="B159" s="328" t="s">
        <v>361</v>
      </c>
      <c r="C159" s="329"/>
      <c r="D159" s="330"/>
      <c r="E159" s="331"/>
      <c r="F159" s="332"/>
    </row>
    <row r="160" spans="1:6">
      <c r="A160" s="326">
        <v>61</v>
      </c>
      <c r="B160" s="290" t="s">
        <v>362</v>
      </c>
      <c r="C160" s="290"/>
      <c r="D160" s="323"/>
      <c r="E160" s="323"/>
      <c r="F160" s="322"/>
    </row>
    <row r="161" spans="1:6" s="294" customFormat="1" ht="12">
      <c r="A161" s="320"/>
      <c r="B161" s="324" t="s">
        <v>358</v>
      </c>
      <c r="C161" s="476" t="s">
        <v>209</v>
      </c>
      <c r="D161" s="474">
        <v>0</v>
      </c>
      <c r="E161" s="492">
        <v>25</v>
      </c>
      <c r="F161" s="490">
        <f>D161*E161</f>
        <v>0</v>
      </c>
    </row>
    <row r="162" spans="1:6" s="294" customFormat="1" ht="12">
      <c r="A162" s="326">
        <v>62</v>
      </c>
      <c r="B162" s="324" t="s">
        <v>363</v>
      </c>
      <c r="C162" s="476"/>
      <c r="D162" s="474"/>
      <c r="E162" s="492"/>
      <c r="F162" s="490"/>
    </row>
    <row r="163" spans="1:6" s="294" customFormat="1" ht="12">
      <c r="A163" s="320"/>
      <c r="B163" s="324" t="s">
        <v>364</v>
      </c>
      <c r="C163" s="476" t="s">
        <v>1</v>
      </c>
      <c r="D163" s="474">
        <v>0</v>
      </c>
      <c r="E163" s="492">
        <v>50</v>
      </c>
      <c r="F163" s="490">
        <f t="shared" ref="F163:F189" si="5">D163*E163</f>
        <v>0</v>
      </c>
    </row>
    <row r="164" spans="1:6" s="294" customFormat="1" ht="12">
      <c r="A164" s="326">
        <v>63</v>
      </c>
      <c r="B164" s="324" t="s">
        <v>365</v>
      </c>
      <c r="C164" s="476"/>
      <c r="D164" s="474"/>
      <c r="E164" s="492"/>
      <c r="F164" s="490"/>
    </row>
    <row r="165" spans="1:6" s="294" customFormat="1" ht="12">
      <c r="A165" s="320"/>
      <c r="B165" s="324" t="s">
        <v>364</v>
      </c>
      <c r="C165" s="476" t="s">
        <v>1</v>
      </c>
      <c r="D165" s="474">
        <v>45</v>
      </c>
      <c r="E165" s="492">
        <v>5</v>
      </c>
      <c r="F165" s="490">
        <f t="shared" si="5"/>
        <v>225</v>
      </c>
    </row>
    <row r="166" spans="1:6" s="294" customFormat="1" ht="12">
      <c r="A166" s="326">
        <f>+A164+1</f>
        <v>64</v>
      </c>
      <c r="B166" s="324" t="s">
        <v>366</v>
      </c>
      <c r="C166" s="476"/>
      <c r="D166" s="474"/>
      <c r="E166" s="492"/>
      <c r="F166" s="490"/>
    </row>
    <row r="167" spans="1:6" s="294" customFormat="1" ht="12">
      <c r="A167" s="320"/>
      <c r="B167" s="324" t="s">
        <v>364</v>
      </c>
      <c r="C167" s="476" t="s">
        <v>1</v>
      </c>
      <c r="D167" s="474">
        <v>80</v>
      </c>
      <c r="E167" s="492">
        <v>5</v>
      </c>
      <c r="F167" s="490">
        <f t="shared" si="5"/>
        <v>400</v>
      </c>
    </row>
    <row r="168" spans="1:6" s="294" customFormat="1" ht="12">
      <c r="A168" s="326">
        <f>+A166+1</f>
        <v>65</v>
      </c>
      <c r="B168" s="290" t="s">
        <v>367</v>
      </c>
      <c r="C168" s="476"/>
      <c r="D168" s="488"/>
      <c r="E168" s="488"/>
      <c r="F168" s="490"/>
    </row>
    <row r="169" spans="1:6" s="294" customFormat="1" ht="12">
      <c r="A169" s="320"/>
      <c r="B169" s="311" t="s">
        <v>341</v>
      </c>
      <c r="C169" s="484" t="s">
        <v>34</v>
      </c>
      <c r="D169" s="481">
        <v>1</v>
      </c>
      <c r="E169" s="487">
        <v>900</v>
      </c>
      <c r="F169" s="490">
        <f t="shared" si="5"/>
        <v>900</v>
      </c>
    </row>
    <row r="170" spans="1:6" s="294" customFormat="1" ht="12">
      <c r="A170" s="326">
        <f>+A168+1</f>
        <v>66</v>
      </c>
      <c r="B170" s="324" t="s">
        <v>368</v>
      </c>
      <c r="C170" s="476"/>
      <c r="D170" s="474"/>
      <c r="E170" s="492"/>
      <c r="F170" s="490"/>
    </row>
    <row r="171" spans="1:6" s="294" customFormat="1" ht="12">
      <c r="A171" s="320"/>
      <c r="B171" s="324" t="s">
        <v>369</v>
      </c>
      <c r="C171" s="476" t="s">
        <v>65</v>
      </c>
      <c r="D171" s="474">
        <v>0</v>
      </c>
      <c r="E171" s="492">
        <v>18</v>
      </c>
      <c r="F171" s="490">
        <f t="shared" si="5"/>
        <v>0</v>
      </c>
    </row>
    <row r="172" spans="1:6" s="294" customFormat="1" ht="12">
      <c r="A172" s="326">
        <f>+A170+1</f>
        <v>67</v>
      </c>
      <c r="B172" s="290" t="s">
        <v>370</v>
      </c>
      <c r="C172" s="476"/>
      <c r="D172" s="488"/>
      <c r="E172" s="488"/>
      <c r="F172" s="490"/>
    </row>
    <row r="173" spans="1:6" s="294" customFormat="1" ht="12">
      <c r="A173" s="320"/>
      <c r="B173" s="324" t="s">
        <v>369</v>
      </c>
      <c r="C173" s="476" t="s">
        <v>65</v>
      </c>
      <c r="D173" s="474">
        <v>75</v>
      </c>
      <c r="E173" s="492">
        <v>20</v>
      </c>
      <c r="F173" s="490">
        <f t="shared" si="5"/>
        <v>1500</v>
      </c>
    </row>
    <row r="174" spans="1:6" s="294" customFormat="1" ht="12">
      <c r="A174" s="326">
        <f>+A172+1</f>
        <v>68</v>
      </c>
      <c r="B174" s="290" t="s">
        <v>371</v>
      </c>
      <c r="C174" s="476"/>
      <c r="D174" s="488"/>
      <c r="E174" s="488"/>
      <c r="F174" s="490"/>
    </row>
    <row r="175" spans="1:6" s="294" customFormat="1" ht="12">
      <c r="A175" s="320"/>
      <c r="B175" s="324" t="s">
        <v>369</v>
      </c>
      <c r="C175" s="476" t="s">
        <v>65</v>
      </c>
      <c r="D175" s="474">
        <v>132</v>
      </c>
      <c r="E175" s="492">
        <v>20</v>
      </c>
      <c r="F175" s="490">
        <f t="shared" si="5"/>
        <v>2640</v>
      </c>
    </row>
    <row r="176" spans="1:6" s="294" customFormat="1" ht="12">
      <c r="A176" s="326">
        <f>+A174+1</f>
        <v>69</v>
      </c>
      <c r="B176" s="311" t="s">
        <v>372</v>
      </c>
      <c r="C176" s="484"/>
      <c r="D176" s="487"/>
      <c r="E176" s="487"/>
      <c r="F176" s="490"/>
    </row>
    <row r="177" spans="1:6" s="294" customFormat="1" ht="12">
      <c r="A177" s="320"/>
      <c r="B177" s="311" t="s">
        <v>373</v>
      </c>
      <c r="C177" s="484" t="s">
        <v>211</v>
      </c>
      <c r="D177" s="487">
        <v>1</v>
      </c>
      <c r="E177" s="487">
        <v>17000</v>
      </c>
      <c r="F177" s="490">
        <f t="shared" si="5"/>
        <v>17000</v>
      </c>
    </row>
    <row r="178" spans="1:6">
      <c r="A178" s="326">
        <f>+A176+1</f>
        <v>70</v>
      </c>
      <c r="B178" s="290" t="s">
        <v>416</v>
      </c>
      <c r="C178" s="476"/>
      <c r="D178" s="488"/>
      <c r="E178" s="488"/>
      <c r="F178" s="490"/>
    </row>
    <row r="179" spans="1:6" s="294" customFormat="1" ht="12">
      <c r="A179" s="320"/>
      <c r="B179" s="324" t="s">
        <v>358</v>
      </c>
      <c r="C179" s="476" t="s">
        <v>209</v>
      </c>
      <c r="D179" s="474">
        <v>260</v>
      </c>
      <c r="E179" s="492">
        <v>144</v>
      </c>
      <c r="F179" s="490">
        <f t="shared" si="5"/>
        <v>37440</v>
      </c>
    </row>
    <row r="180" spans="1:6">
      <c r="A180" s="326">
        <f>+A178+1</f>
        <v>71</v>
      </c>
      <c r="B180" s="290" t="s">
        <v>375</v>
      </c>
      <c r="C180" s="476"/>
      <c r="D180" s="488"/>
      <c r="E180" s="488"/>
      <c r="F180" s="490"/>
    </row>
    <row r="181" spans="1:6" s="294" customFormat="1" ht="12">
      <c r="A181" s="320"/>
      <c r="B181" s="324" t="s">
        <v>358</v>
      </c>
      <c r="C181" s="476" t="s">
        <v>209</v>
      </c>
      <c r="D181" s="474">
        <v>120</v>
      </c>
      <c r="E181" s="492">
        <v>160</v>
      </c>
      <c r="F181" s="490">
        <f t="shared" si="5"/>
        <v>19200</v>
      </c>
    </row>
    <row r="182" spans="1:6">
      <c r="A182" s="326">
        <f>+A180+1</f>
        <v>72</v>
      </c>
      <c r="B182" s="290" t="s">
        <v>376</v>
      </c>
      <c r="C182" s="476"/>
      <c r="D182" s="488"/>
      <c r="E182" s="488"/>
      <c r="F182" s="490"/>
    </row>
    <row r="183" spans="1:6" s="294" customFormat="1" ht="12">
      <c r="A183" s="320"/>
      <c r="B183" s="324" t="s">
        <v>358</v>
      </c>
      <c r="C183" s="476" t="s">
        <v>209</v>
      </c>
      <c r="D183" s="474">
        <v>358</v>
      </c>
      <c r="E183" s="492">
        <v>210</v>
      </c>
      <c r="F183" s="490">
        <f t="shared" si="5"/>
        <v>75180</v>
      </c>
    </row>
    <row r="184" spans="1:6" s="294" customFormat="1" ht="12">
      <c r="A184" s="326">
        <f>+A182+1</f>
        <v>73</v>
      </c>
      <c r="B184" s="290" t="s">
        <v>377</v>
      </c>
      <c r="C184" s="476"/>
      <c r="D184" s="474"/>
      <c r="E184" s="492"/>
      <c r="F184" s="490"/>
    </row>
    <row r="185" spans="1:6" s="294" customFormat="1" ht="12">
      <c r="A185" s="320"/>
      <c r="B185" s="290" t="s">
        <v>369</v>
      </c>
      <c r="C185" s="476" t="s">
        <v>65</v>
      </c>
      <c r="D185" s="474">
        <v>0</v>
      </c>
      <c r="E185" s="492">
        <v>670</v>
      </c>
      <c r="F185" s="490">
        <f t="shared" si="5"/>
        <v>0</v>
      </c>
    </row>
    <row r="186" spans="1:6" s="294" customFormat="1" ht="12">
      <c r="A186" s="326">
        <f>+A184+1</f>
        <v>74</v>
      </c>
      <c r="B186" s="290" t="s">
        <v>378</v>
      </c>
      <c r="C186" s="476"/>
      <c r="D186" s="474"/>
      <c r="E186" s="492"/>
      <c r="F186" s="490"/>
    </row>
    <row r="187" spans="1:6" s="294" customFormat="1" ht="12">
      <c r="A187" s="320"/>
      <c r="B187" s="290" t="s">
        <v>379</v>
      </c>
      <c r="C187" s="476" t="s">
        <v>65</v>
      </c>
      <c r="D187" s="474">
        <v>0</v>
      </c>
      <c r="E187" s="492">
        <v>930</v>
      </c>
      <c r="F187" s="490">
        <f t="shared" si="5"/>
        <v>0</v>
      </c>
    </row>
    <row r="188" spans="1:6" s="294" customFormat="1" ht="12">
      <c r="A188" s="326">
        <f>+A186+1</f>
        <v>75</v>
      </c>
      <c r="B188" s="290" t="s">
        <v>417</v>
      </c>
      <c r="C188" s="476"/>
      <c r="D188" s="474"/>
      <c r="E188" s="492"/>
      <c r="F188" s="490"/>
    </row>
    <row r="189" spans="1:6" s="294" customFormat="1" ht="12.75" thickBot="1">
      <c r="A189" s="289"/>
      <c r="B189" s="290" t="s">
        <v>381</v>
      </c>
      <c r="C189" s="476" t="s">
        <v>62</v>
      </c>
      <c r="D189" s="474">
        <v>0</v>
      </c>
      <c r="E189" s="492">
        <v>17000</v>
      </c>
      <c r="F189" s="490">
        <f t="shared" si="5"/>
        <v>0</v>
      </c>
    </row>
    <row r="190" spans="1:6" s="477" customFormat="1" ht="13.5" thickBot="1">
      <c r="A190" s="640"/>
      <c r="B190" s="641"/>
      <c r="C190" s="641"/>
      <c r="D190" s="641"/>
      <c r="E190" s="641"/>
      <c r="F190" s="333">
        <f>SUM(F161:F189)</f>
        <v>154485</v>
      </c>
    </row>
    <row r="191" spans="1:6" s="477" customFormat="1" ht="13.5" thickBot="1">
      <c r="A191" s="334"/>
      <c r="B191" s="335"/>
      <c r="C191" s="336"/>
      <c r="D191" s="337"/>
      <c r="E191" s="338"/>
      <c r="F191" s="339"/>
    </row>
    <row r="192" spans="1:6" ht="16.5" thickBot="1">
      <c r="A192" s="657" t="s">
        <v>383</v>
      </c>
      <c r="B192" s="658"/>
      <c r="C192" s="659">
        <f>+F190+F157+F149+F110+F85+F61+F41</f>
        <v>513824</v>
      </c>
      <c r="D192" s="660"/>
      <c r="E192" s="660"/>
      <c r="F192" s="661"/>
    </row>
    <row r="193" spans="1:6" ht="16.5" thickBot="1">
      <c r="A193" s="657" t="s">
        <v>213</v>
      </c>
      <c r="B193" s="658"/>
      <c r="C193" s="659">
        <f>+C192*0.2</f>
        <v>102764.8</v>
      </c>
      <c r="D193" s="660"/>
      <c r="E193" s="660"/>
      <c r="F193" s="661"/>
    </row>
    <row r="194" spans="1:6" ht="16.5" thickBot="1">
      <c r="A194" s="657" t="s">
        <v>384</v>
      </c>
      <c r="B194" s="658"/>
      <c r="C194" s="659">
        <f>+C193+C192</f>
        <v>616588.80000000005</v>
      </c>
      <c r="D194" s="660"/>
      <c r="E194" s="660"/>
      <c r="F194" s="661"/>
    </row>
  </sheetData>
  <mergeCells count="22">
    <mergeCell ref="A193:B193"/>
    <mergeCell ref="C193:F193"/>
    <mergeCell ref="A194:B194"/>
    <mergeCell ref="C194:F194"/>
    <mergeCell ref="A150:F150"/>
    <mergeCell ref="A157:E157"/>
    <mergeCell ref="A158:F158"/>
    <mergeCell ref="A190:E190"/>
    <mergeCell ref="A192:B192"/>
    <mergeCell ref="C192:F192"/>
    <mergeCell ref="A149:E149"/>
    <mergeCell ref="A4:F4"/>
    <mergeCell ref="A5:F5"/>
    <mergeCell ref="A7:F7"/>
    <mergeCell ref="A41:E41"/>
    <mergeCell ref="A42:F42"/>
    <mergeCell ref="A61:E61"/>
    <mergeCell ref="A62:F62"/>
    <mergeCell ref="A85:E85"/>
    <mergeCell ref="A86:F86"/>
    <mergeCell ref="A110:E110"/>
    <mergeCell ref="A111:F1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V392"/>
  <sheetViews>
    <sheetView view="pageBreakPreview" topLeftCell="A52" zoomScaleSheetLayoutView="100" workbookViewId="0">
      <selection activeCell="B83" sqref="B83"/>
    </sheetView>
  </sheetViews>
  <sheetFormatPr baseColWidth="10" defaultColWidth="9.140625" defaultRowHeight="14.25"/>
  <cols>
    <col min="1" max="1" width="7" style="1" customWidth="1"/>
    <col min="2" max="2" width="51.42578125" style="2" customWidth="1"/>
    <col min="3" max="3" width="6.140625" style="1" customWidth="1"/>
    <col min="4" max="4" width="12.28515625" style="64" customWidth="1"/>
    <col min="5" max="5" width="11.140625" style="3" customWidth="1"/>
    <col min="6" max="6" width="18.42578125" style="201" customWidth="1"/>
    <col min="7" max="7" width="15.140625" style="2" customWidth="1"/>
    <col min="8" max="8" width="12.7109375" style="2" customWidth="1"/>
    <col min="9" max="9" width="9.140625" style="2"/>
    <col min="10" max="10" width="9.5703125" style="2" bestFit="1" customWidth="1"/>
    <col min="11" max="16384" width="9.140625" style="2"/>
  </cols>
  <sheetData>
    <row r="1" spans="1:7" ht="15.75">
      <c r="B1" s="205" t="s">
        <v>12</v>
      </c>
      <c r="C1" s="9"/>
      <c r="D1" s="58"/>
      <c r="E1" s="9"/>
      <c r="F1" s="199"/>
      <c r="G1" s="9"/>
    </row>
    <row r="2" spans="1:7" ht="15.75">
      <c r="B2" s="205" t="s">
        <v>13</v>
      </c>
      <c r="C2" s="9"/>
      <c r="D2" s="58"/>
      <c r="E2" s="9"/>
      <c r="F2" s="199"/>
      <c r="G2" s="9"/>
    </row>
    <row r="3" spans="1:7" ht="15.75">
      <c r="B3" s="205" t="s">
        <v>14</v>
      </c>
      <c r="C3" s="9"/>
      <c r="D3" s="58"/>
      <c r="E3" s="9"/>
      <c r="F3" s="199"/>
      <c r="G3" s="9"/>
    </row>
    <row r="4" spans="1:7" ht="15.75">
      <c r="A4" s="664"/>
      <c r="B4" s="664"/>
      <c r="C4" s="664"/>
      <c r="D4" s="664"/>
      <c r="E4" s="664"/>
      <c r="F4" s="664"/>
      <c r="G4" s="10"/>
    </row>
    <row r="5" spans="1:7" ht="15.75">
      <c r="A5" s="10"/>
      <c r="B5" s="206"/>
      <c r="C5" s="10"/>
      <c r="D5" s="59"/>
      <c r="E5" s="10"/>
      <c r="F5" s="200"/>
      <c r="G5" s="10"/>
    </row>
    <row r="6" spans="1:7">
      <c r="A6" s="2"/>
      <c r="B6" s="665"/>
      <c r="C6" s="666"/>
      <c r="D6" s="666"/>
      <c r="E6" s="666"/>
      <c r="F6" s="666"/>
      <c r="G6" s="44"/>
    </row>
    <row r="7" spans="1:7" ht="15.75" customHeight="1">
      <c r="A7" s="43"/>
      <c r="B7" s="666"/>
      <c r="C7" s="666"/>
      <c r="D7" s="666"/>
      <c r="E7" s="666"/>
      <c r="F7" s="666"/>
      <c r="G7" s="44"/>
    </row>
    <row r="8" spans="1:7" ht="18.75" customHeight="1">
      <c r="A8" s="23"/>
      <c r="B8" s="666"/>
      <c r="C8" s="666"/>
      <c r="D8" s="666"/>
      <c r="E8" s="666"/>
      <c r="F8" s="666"/>
      <c r="G8" s="44"/>
    </row>
    <row r="9" spans="1:7" ht="18.75">
      <c r="A9" s="23"/>
      <c r="B9" s="666"/>
      <c r="C9" s="666"/>
      <c r="D9" s="666"/>
      <c r="E9" s="666"/>
      <c r="F9" s="666"/>
      <c r="G9" s="44"/>
    </row>
    <row r="10" spans="1:7">
      <c r="C10" s="11"/>
      <c r="D10" s="60"/>
      <c r="E10" s="15"/>
    </row>
    <row r="11" spans="1:7" ht="15.75">
      <c r="A11" s="17"/>
      <c r="B11" s="207"/>
      <c r="C11" s="11"/>
      <c r="D11" s="60"/>
      <c r="E11" s="15"/>
      <c r="F11" s="200"/>
      <c r="G11" s="16"/>
    </row>
    <row r="12" spans="1:7" ht="15.75">
      <c r="A12" s="17"/>
      <c r="B12" s="207"/>
      <c r="C12" s="11"/>
      <c r="D12" s="60"/>
      <c r="E12" s="15"/>
      <c r="F12" s="200"/>
      <c r="G12" s="16"/>
    </row>
    <row r="13" spans="1:7" ht="22.5">
      <c r="A13" s="667" t="s">
        <v>51</v>
      </c>
      <c r="B13" s="668"/>
      <c r="C13" s="668"/>
      <c r="D13" s="668"/>
      <c r="E13" s="668"/>
      <c r="F13" s="668"/>
      <c r="G13" s="45"/>
    </row>
    <row r="14" spans="1:7" ht="16.5" thickBot="1">
      <c r="A14" s="17"/>
      <c r="B14" s="208"/>
      <c r="C14" s="24"/>
      <c r="D14" s="61"/>
      <c r="E14" s="25"/>
      <c r="F14" s="200"/>
      <c r="G14" s="16"/>
    </row>
    <row r="15" spans="1:7" ht="19.5" thickBot="1">
      <c r="A15" s="14"/>
      <c r="B15" s="669" t="s">
        <v>15</v>
      </c>
      <c r="C15" s="670"/>
      <c r="D15" s="670"/>
      <c r="E15" s="671" t="e">
        <f>+recap!D12</f>
        <v>#REF!</v>
      </c>
      <c r="F15" s="672"/>
      <c r="G15" s="50"/>
    </row>
    <row r="16" spans="1:7" ht="18.75">
      <c r="A16" s="5" t="s">
        <v>16</v>
      </c>
      <c r="B16" s="209"/>
      <c r="C16" s="16"/>
      <c r="D16" s="59"/>
      <c r="E16" s="16"/>
      <c r="F16" s="200"/>
      <c r="G16" s="50"/>
    </row>
    <row r="17" spans="1:178" ht="18.75">
      <c r="A17" s="673" t="s">
        <v>33</v>
      </c>
      <c r="B17" s="674" t="s">
        <v>3</v>
      </c>
      <c r="C17" s="673" t="s">
        <v>0</v>
      </c>
      <c r="D17" s="675" t="s">
        <v>9</v>
      </c>
      <c r="E17" s="676" t="s">
        <v>10</v>
      </c>
      <c r="F17" s="677" t="s">
        <v>11</v>
      </c>
      <c r="G17" s="50"/>
    </row>
    <row r="18" spans="1:178" ht="19.5" thickBot="1">
      <c r="A18" s="673"/>
      <c r="B18" s="674"/>
      <c r="C18" s="673"/>
      <c r="D18" s="675"/>
      <c r="E18" s="676"/>
      <c r="F18" s="677"/>
      <c r="G18" s="50"/>
    </row>
    <row r="19" spans="1:178" s="76" customFormat="1" ht="15" customHeight="1" thickBot="1">
      <c r="B19" s="162" t="s">
        <v>59</v>
      </c>
      <c r="C19" s="163"/>
      <c r="D19" s="163"/>
      <c r="E19" s="163"/>
      <c r="F19" s="202"/>
    </row>
    <row r="20" spans="1:178" s="76" customFormat="1" ht="25.5">
      <c r="A20" s="151">
        <v>101</v>
      </c>
      <c r="B20" s="173" t="s">
        <v>60</v>
      </c>
      <c r="C20" s="152"/>
      <c r="D20" s="153"/>
      <c r="E20" s="154"/>
      <c r="F20" s="219"/>
    </row>
    <row r="21" spans="1:178" customFormat="1" ht="15">
      <c r="A21" s="151"/>
      <c r="B21" s="210" t="s">
        <v>176</v>
      </c>
      <c r="C21" s="152" t="s">
        <v>62</v>
      </c>
      <c r="D21" s="153">
        <v>1</v>
      </c>
      <c r="E21" s="154">
        <v>2000</v>
      </c>
      <c r="F21" s="219">
        <f>E21*D21</f>
        <v>2000</v>
      </c>
      <c r="G21" s="76"/>
      <c r="H21" s="76"/>
      <c r="I21" s="76"/>
      <c r="J21" s="76"/>
    </row>
    <row r="22" spans="1:178" s="76" customFormat="1" ht="25.5">
      <c r="A22" s="156">
        <v>102</v>
      </c>
      <c r="B22" s="173" t="s">
        <v>63</v>
      </c>
      <c r="C22" s="152"/>
      <c r="D22" s="153"/>
      <c r="E22" s="154"/>
      <c r="F22" s="219"/>
    </row>
    <row r="23" spans="1:178" s="76" customFormat="1" ht="15">
      <c r="A23" s="156"/>
      <c r="B23" s="174" t="s">
        <v>175</v>
      </c>
      <c r="C23" s="152" t="s">
        <v>65</v>
      </c>
      <c r="D23" s="153">
        <v>277</v>
      </c>
      <c r="E23" s="154">
        <v>400</v>
      </c>
      <c r="F23" s="219">
        <f>+E23*D23</f>
        <v>110800</v>
      </c>
    </row>
    <row r="24" spans="1:178" s="76" customFormat="1" ht="15">
      <c r="A24" s="156">
        <v>103</v>
      </c>
      <c r="B24" s="173" t="s">
        <v>66</v>
      </c>
      <c r="C24" s="152"/>
      <c r="D24" s="153"/>
      <c r="E24" s="154"/>
      <c r="F24" s="220"/>
    </row>
    <row r="25" spans="1:178" s="76" customFormat="1" ht="15">
      <c r="A25" s="156"/>
      <c r="B25" s="211" t="s">
        <v>174</v>
      </c>
      <c r="C25" s="152" t="s">
        <v>34</v>
      </c>
      <c r="D25" s="153">
        <v>1</v>
      </c>
      <c r="E25" s="154">
        <v>1000</v>
      </c>
      <c r="F25" s="220">
        <f>+E25*D25</f>
        <v>1000</v>
      </c>
    </row>
    <row r="26" spans="1:178" s="76" customFormat="1" ht="15">
      <c r="A26" s="156">
        <v>104</v>
      </c>
      <c r="B26" s="173" t="s">
        <v>67</v>
      </c>
      <c r="C26" s="152"/>
      <c r="D26" s="153"/>
      <c r="E26" s="154"/>
      <c r="F26" s="219"/>
    </row>
    <row r="27" spans="1:178" s="76" customFormat="1" ht="15">
      <c r="A27" s="156"/>
      <c r="B27" s="174" t="s">
        <v>175</v>
      </c>
      <c r="C27" s="152" t="s">
        <v>65</v>
      </c>
      <c r="D27" s="157">
        <v>155</v>
      </c>
      <c r="E27" s="154">
        <v>200</v>
      </c>
      <c r="F27" s="219">
        <f>+E27*D27</f>
        <v>31000</v>
      </c>
    </row>
    <row r="28" spans="1:178" s="76" customFormat="1" ht="25.5">
      <c r="A28" s="156">
        <v>105</v>
      </c>
      <c r="B28" s="173" t="s">
        <v>68</v>
      </c>
      <c r="C28" s="152"/>
      <c r="D28" s="157"/>
      <c r="E28" s="154"/>
      <c r="F28" s="219"/>
    </row>
    <row r="29" spans="1:178" s="95" customFormat="1" ht="15">
      <c r="A29" s="156"/>
      <c r="B29" s="212" t="s">
        <v>177</v>
      </c>
      <c r="C29" s="158" t="s">
        <v>69</v>
      </c>
      <c r="D29" s="159">
        <v>16</v>
      </c>
      <c r="E29" s="160">
        <v>1200</v>
      </c>
      <c r="F29" s="221">
        <f>+E29*D29</f>
        <v>19200</v>
      </c>
    </row>
    <row r="30" spans="1:178" s="76" customFormat="1" ht="15.75" thickBot="1">
      <c r="B30" s="213" t="s">
        <v>70</v>
      </c>
      <c r="C30" s="164"/>
      <c r="D30" s="164"/>
      <c r="E30" s="193"/>
      <c r="F30" s="223">
        <f>SUM(F21:F29)</f>
        <v>164000</v>
      </c>
    </row>
    <row r="31" spans="1:178" customFormat="1" ht="15">
      <c r="A31" s="171"/>
      <c r="B31" s="165" t="s">
        <v>71</v>
      </c>
      <c r="C31" s="165"/>
      <c r="D31" s="165"/>
      <c r="E31" s="233"/>
      <c r="F31" s="234"/>
      <c r="G31" s="76"/>
      <c r="H31" s="76"/>
      <c r="I31" s="76"/>
      <c r="J31" s="76"/>
      <c r="K31" s="96"/>
      <c r="L31" s="96"/>
      <c r="M31" s="96"/>
      <c r="N31" s="96"/>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row>
    <row r="32" spans="1:178" customFormat="1" ht="15">
      <c r="A32" s="166">
        <v>201</v>
      </c>
      <c r="B32" s="214" t="s">
        <v>72</v>
      </c>
      <c r="C32" s="167"/>
      <c r="D32" s="168"/>
      <c r="E32" s="155"/>
      <c r="F32" s="219"/>
      <c r="G32" s="76"/>
      <c r="H32" s="76"/>
      <c r="I32" s="76"/>
      <c r="J32" s="7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96"/>
      <c r="AL32" s="96"/>
      <c r="AM32" s="96"/>
      <c r="AN32" s="96"/>
      <c r="AO32" s="96"/>
      <c r="AP32" s="96"/>
      <c r="AQ32" s="96"/>
      <c r="AR32" s="96"/>
      <c r="AS32" s="96"/>
      <c r="AT32" s="96"/>
      <c r="AU32" s="96"/>
      <c r="AV32" s="96"/>
      <c r="AW32" s="96"/>
      <c r="AX32" s="96"/>
      <c r="AY32" s="96"/>
      <c r="AZ32" s="96"/>
      <c r="BA32" s="96"/>
      <c r="BB32" s="96"/>
      <c r="BC32" s="96"/>
      <c r="BD32" s="96"/>
      <c r="BE32" s="96"/>
      <c r="BF32" s="96"/>
      <c r="BG32" s="96"/>
      <c r="BH32" s="96"/>
      <c r="BI32" s="96"/>
      <c r="BJ32" s="96"/>
      <c r="BK32" s="96"/>
      <c r="BL32" s="96"/>
      <c r="BM32" s="96"/>
      <c r="BN32" s="96"/>
      <c r="BO32" s="96"/>
      <c r="BP32" s="96"/>
      <c r="BQ32" s="96"/>
      <c r="BR32" s="96"/>
      <c r="BS32" s="96"/>
      <c r="BT32" s="96"/>
      <c r="BU32" s="96"/>
      <c r="BV32" s="96"/>
      <c r="BW32" s="96"/>
      <c r="BX32" s="96"/>
      <c r="BY32" s="96"/>
      <c r="BZ32" s="96"/>
      <c r="CA32" s="96"/>
      <c r="CB32" s="96"/>
      <c r="CC32" s="96"/>
      <c r="CD32" s="96"/>
      <c r="CE32" s="96"/>
      <c r="CF32" s="96"/>
      <c r="CG32" s="96"/>
      <c r="CH32" s="96"/>
      <c r="CI32" s="96"/>
      <c r="CJ32" s="96"/>
      <c r="CK32" s="96"/>
      <c r="CL32" s="96"/>
      <c r="CM32" s="96"/>
      <c r="CN32" s="96"/>
      <c r="CO32" s="96"/>
      <c r="CP32" s="96"/>
      <c r="CQ32" s="96"/>
      <c r="CR32" s="96"/>
      <c r="CS32" s="96"/>
      <c r="CT32" s="96"/>
      <c r="CU32" s="96"/>
      <c r="CV32" s="96"/>
      <c r="CW32" s="96"/>
      <c r="CX32" s="96"/>
      <c r="CY32" s="96"/>
      <c r="CZ32" s="96"/>
      <c r="DA32" s="96"/>
      <c r="DB32" s="96"/>
      <c r="DC32" s="96"/>
      <c r="DD32" s="96"/>
      <c r="DE32" s="96"/>
      <c r="DF32" s="96"/>
      <c r="DG32" s="96"/>
      <c r="DH32" s="96"/>
      <c r="DI32" s="96"/>
      <c r="DJ32" s="96"/>
      <c r="DK32" s="96"/>
      <c r="DL32" s="96"/>
      <c r="DM32" s="96"/>
      <c r="DN32" s="96"/>
      <c r="DO32" s="96"/>
      <c r="DP32" s="96"/>
      <c r="DQ32" s="96"/>
      <c r="DR32" s="96"/>
      <c r="DS32" s="96"/>
      <c r="DT32" s="96"/>
      <c r="DU32" s="96"/>
      <c r="DV32" s="96"/>
      <c r="DW32" s="96"/>
      <c r="DX32" s="96"/>
      <c r="DY32" s="96"/>
      <c r="DZ32" s="96"/>
      <c r="EA32" s="96"/>
      <c r="EB32" s="96"/>
      <c r="EC32" s="96"/>
      <c r="ED32" s="96"/>
      <c r="EE32" s="96"/>
      <c r="EF32" s="96"/>
      <c r="EG32" s="96"/>
      <c r="EH32" s="96"/>
      <c r="EI32" s="96"/>
      <c r="EJ32" s="96"/>
      <c r="EK32" s="96"/>
      <c r="EL32" s="96"/>
      <c r="EM32" s="96"/>
      <c r="EN32" s="96"/>
      <c r="EO32" s="96"/>
      <c r="EP32" s="96"/>
      <c r="EQ32" s="96"/>
      <c r="ER32" s="96"/>
      <c r="ES32" s="96"/>
      <c r="ET32" s="96"/>
      <c r="EU32" s="96"/>
      <c r="EV32" s="96"/>
      <c r="EW32" s="96"/>
      <c r="EX32" s="96"/>
      <c r="EY32" s="96"/>
      <c r="EZ32" s="96"/>
      <c r="FA32" s="96"/>
      <c r="FB32" s="96"/>
      <c r="FC32" s="96"/>
      <c r="FD32" s="96"/>
      <c r="FE32" s="96"/>
      <c r="FF32" s="96"/>
      <c r="FG32" s="96"/>
      <c r="FH32" s="96"/>
      <c r="FI32" s="96"/>
      <c r="FJ32" s="96"/>
      <c r="FK32" s="96"/>
      <c r="FL32" s="96"/>
      <c r="FM32" s="96"/>
      <c r="FN32" s="96"/>
      <c r="FO32" s="96"/>
      <c r="FP32" s="96"/>
      <c r="FQ32" s="96"/>
      <c r="FR32" s="96"/>
      <c r="FS32" s="96"/>
      <c r="FT32" s="96"/>
      <c r="FU32" s="96"/>
      <c r="FV32" s="96"/>
    </row>
    <row r="33" spans="1:178" customFormat="1" ht="15">
      <c r="A33" s="166"/>
      <c r="B33" s="215" t="s">
        <v>191</v>
      </c>
      <c r="C33" s="167" t="s">
        <v>29</v>
      </c>
      <c r="D33" s="168" t="e">
        <f>METRE!#REF!</f>
        <v>#REF!</v>
      </c>
      <c r="E33" s="155">
        <v>20</v>
      </c>
      <c r="F33" s="219" t="e">
        <f>E33*D33</f>
        <v>#REF!</v>
      </c>
      <c r="G33" s="76"/>
      <c r="H33" s="76"/>
      <c r="I33" s="76"/>
      <c r="J33" s="7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6"/>
      <c r="BC33" s="96"/>
      <c r="BD33" s="96"/>
      <c r="BE33" s="96"/>
      <c r="BF33" s="96"/>
      <c r="BG33" s="96"/>
      <c r="BH33" s="96"/>
      <c r="BI33" s="96"/>
      <c r="BJ33" s="96"/>
      <c r="BK33" s="96"/>
      <c r="BL33" s="96"/>
      <c r="BM33" s="96"/>
      <c r="BN33" s="96"/>
      <c r="BO33" s="96"/>
      <c r="BP33" s="96"/>
      <c r="BQ33" s="96"/>
      <c r="BR33" s="96"/>
      <c r="BS33" s="96"/>
      <c r="BT33" s="96"/>
      <c r="BU33" s="96"/>
      <c r="BV33" s="96"/>
      <c r="BW33" s="96"/>
      <c r="BX33" s="96"/>
      <c r="BY33" s="96"/>
      <c r="BZ33" s="96"/>
      <c r="CA33" s="96"/>
      <c r="CB33" s="96"/>
      <c r="CC33" s="96"/>
      <c r="CD33" s="96"/>
      <c r="CE33" s="96"/>
      <c r="CF33" s="96"/>
      <c r="CG33" s="96"/>
      <c r="CH33" s="96"/>
      <c r="CI33" s="96"/>
      <c r="CJ33" s="96"/>
      <c r="CK33" s="96"/>
      <c r="CL33" s="96"/>
      <c r="CM33" s="96"/>
      <c r="CN33" s="96"/>
      <c r="CO33" s="96"/>
      <c r="CP33" s="96"/>
      <c r="CQ33" s="96"/>
      <c r="CR33" s="96"/>
      <c r="CS33" s="96"/>
      <c r="CT33" s="96"/>
      <c r="CU33" s="96"/>
      <c r="CV33" s="96"/>
      <c r="CW33" s="96"/>
      <c r="CX33" s="96"/>
      <c r="CY33" s="96"/>
      <c r="CZ33" s="96"/>
      <c r="DA33" s="96"/>
      <c r="DB33" s="96"/>
      <c r="DC33" s="96"/>
      <c r="DD33" s="96"/>
      <c r="DE33" s="96"/>
      <c r="DF33" s="96"/>
      <c r="DG33" s="96"/>
      <c r="DH33" s="96"/>
      <c r="DI33" s="96"/>
      <c r="DJ33" s="96"/>
      <c r="DK33" s="96"/>
      <c r="DL33" s="96"/>
      <c r="DM33" s="96"/>
      <c r="DN33" s="96"/>
      <c r="DO33" s="96"/>
      <c r="DP33" s="96"/>
      <c r="DQ33" s="96"/>
      <c r="DR33" s="96"/>
      <c r="DS33" s="96"/>
      <c r="DT33" s="96"/>
      <c r="DU33" s="96"/>
      <c r="DV33" s="96"/>
      <c r="DW33" s="96"/>
      <c r="DX33" s="96"/>
      <c r="DY33" s="96"/>
      <c r="DZ33" s="96"/>
      <c r="EA33" s="96"/>
      <c r="EB33" s="96"/>
      <c r="EC33" s="96"/>
      <c r="ED33" s="96"/>
      <c r="EE33" s="96"/>
      <c r="EF33" s="96"/>
      <c r="EG33" s="96"/>
      <c r="EH33" s="96"/>
      <c r="EI33" s="96"/>
      <c r="EJ33" s="96"/>
      <c r="EK33" s="96"/>
      <c r="EL33" s="96"/>
      <c r="EM33" s="96"/>
      <c r="EN33" s="96"/>
      <c r="EO33" s="96"/>
      <c r="EP33" s="96"/>
      <c r="EQ33" s="96"/>
      <c r="ER33" s="96"/>
      <c r="ES33" s="96"/>
      <c r="ET33" s="96"/>
      <c r="EU33" s="96"/>
      <c r="EV33" s="96"/>
      <c r="EW33" s="96"/>
      <c r="EX33" s="96"/>
      <c r="EY33" s="96"/>
      <c r="EZ33" s="96"/>
      <c r="FA33" s="96"/>
      <c r="FB33" s="96"/>
      <c r="FC33" s="96"/>
      <c r="FD33" s="96"/>
      <c r="FE33" s="96"/>
      <c r="FF33" s="96"/>
      <c r="FG33" s="96"/>
      <c r="FH33" s="96"/>
      <c r="FI33" s="96"/>
      <c r="FJ33" s="96"/>
      <c r="FK33" s="96"/>
      <c r="FL33" s="96"/>
      <c r="FM33" s="96"/>
      <c r="FN33" s="96"/>
      <c r="FO33" s="96"/>
      <c r="FP33" s="96"/>
      <c r="FQ33" s="96"/>
      <c r="FR33" s="96"/>
      <c r="FS33" s="96"/>
      <c r="FT33" s="96"/>
      <c r="FU33" s="96"/>
      <c r="FV33" s="96"/>
    </row>
    <row r="34" spans="1:178" customFormat="1" ht="15">
      <c r="A34" s="166">
        <v>202</v>
      </c>
      <c r="B34" s="214" t="s">
        <v>74</v>
      </c>
      <c r="C34" s="167"/>
      <c r="D34" s="168"/>
      <c r="E34" s="155"/>
      <c r="F34" s="219"/>
      <c r="G34" s="76"/>
      <c r="H34" s="76"/>
      <c r="I34" s="76"/>
      <c r="J34" s="7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6"/>
      <c r="BL34" s="96"/>
      <c r="BM34" s="96"/>
      <c r="BN34" s="96"/>
      <c r="BO34" s="96"/>
      <c r="BP34" s="96"/>
      <c r="BQ34" s="96"/>
      <c r="BR34" s="96"/>
      <c r="BS34" s="96"/>
      <c r="BT34" s="96"/>
      <c r="BU34" s="96"/>
      <c r="BV34" s="96"/>
      <c r="BW34" s="96"/>
      <c r="BX34" s="96"/>
      <c r="BY34" s="96"/>
      <c r="BZ34" s="96"/>
      <c r="CA34" s="96"/>
      <c r="CB34" s="96"/>
      <c r="CC34" s="96"/>
      <c r="CD34" s="96"/>
      <c r="CE34" s="96"/>
      <c r="CF34" s="96"/>
      <c r="CG34" s="96"/>
      <c r="CH34" s="96"/>
      <c r="CI34" s="96"/>
      <c r="CJ34" s="96"/>
      <c r="CK34" s="96"/>
      <c r="CL34" s="96"/>
      <c r="CM34" s="96"/>
      <c r="CN34" s="96"/>
      <c r="CO34" s="96"/>
      <c r="CP34" s="96"/>
      <c r="CQ34" s="96"/>
      <c r="CR34" s="96"/>
      <c r="CS34" s="96"/>
      <c r="CT34" s="96"/>
      <c r="CU34" s="96"/>
      <c r="CV34" s="96"/>
      <c r="CW34" s="96"/>
      <c r="CX34" s="96"/>
      <c r="CY34" s="96"/>
      <c r="CZ34" s="96"/>
      <c r="DA34" s="96"/>
      <c r="DB34" s="96"/>
      <c r="DC34" s="96"/>
      <c r="DD34" s="96"/>
      <c r="DE34" s="96"/>
      <c r="DF34" s="96"/>
      <c r="DG34" s="96"/>
      <c r="DH34" s="96"/>
      <c r="DI34" s="96"/>
      <c r="DJ34" s="96"/>
      <c r="DK34" s="96"/>
      <c r="DL34" s="96"/>
      <c r="DM34" s="96"/>
      <c r="DN34" s="96"/>
      <c r="DO34" s="96"/>
      <c r="DP34" s="96"/>
      <c r="DQ34" s="96"/>
      <c r="DR34" s="96"/>
      <c r="DS34" s="96"/>
      <c r="DT34" s="96"/>
      <c r="DU34" s="96"/>
      <c r="DV34" s="96"/>
      <c r="DW34" s="96"/>
      <c r="DX34" s="96"/>
      <c r="DY34" s="96"/>
      <c r="DZ34" s="96"/>
      <c r="EA34" s="96"/>
      <c r="EB34" s="96"/>
      <c r="EC34" s="96"/>
      <c r="ED34" s="96"/>
      <c r="EE34" s="96"/>
      <c r="EF34" s="96"/>
      <c r="EG34" s="96"/>
      <c r="EH34" s="96"/>
      <c r="EI34" s="96"/>
      <c r="EJ34" s="96"/>
      <c r="EK34" s="96"/>
      <c r="EL34" s="96"/>
      <c r="EM34" s="96"/>
      <c r="EN34" s="96"/>
      <c r="EO34" s="96"/>
      <c r="EP34" s="96"/>
      <c r="EQ34" s="96"/>
      <c r="ER34" s="96"/>
      <c r="ES34" s="96"/>
      <c r="ET34" s="96"/>
      <c r="EU34" s="96"/>
      <c r="EV34" s="96"/>
      <c r="EW34" s="96"/>
      <c r="EX34" s="96"/>
      <c r="EY34" s="96"/>
      <c r="EZ34" s="96"/>
      <c r="FA34" s="96"/>
      <c r="FB34" s="96"/>
      <c r="FC34" s="96"/>
      <c r="FD34" s="96"/>
      <c r="FE34" s="96"/>
      <c r="FF34" s="96"/>
      <c r="FG34" s="96"/>
      <c r="FH34" s="96"/>
      <c r="FI34" s="96"/>
      <c r="FJ34" s="96"/>
      <c r="FK34" s="96"/>
      <c r="FL34" s="96"/>
      <c r="FM34" s="96"/>
      <c r="FN34" s="96"/>
      <c r="FO34" s="96"/>
      <c r="FP34" s="96"/>
      <c r="FQ34" s="96"/>
      <c r="FR34" s="96"/>
      <c r="FS34" s="96"/>
      <c r="FT34" s="96"/>
      <c r="FU34" s="96"/>
      <c r="FV34" s="96"/>
    </row>
    <row r="35" spans="1:178" customFormat="1" ht="15">
      <c r="A35" s="166"/>
      <c r="B35" s="215" t="s">
        <v>190</v>
      </c>
      <c r="C35" s="167" t="s">
        <v>29</v>
      </c>
      <c r="D35" s="168" t="e">
        <f>D33</f>
        <v>#REF!</v>
      </c>
      <c r="E35" s="155">
        <v>10</v>
      </c>
      <c r="F35" s="219" t="e">
        <f>E35*D35</f>
        <v>#REF!</v>
      </c>
      <c r="G35" s="76"/>
      <c r="H35" s="76"/>
      <c r="I35" s="76"/>
      <c r="J35" s="7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c r="BN35" s="96"/>
      <c r="BO35" s="96"/>
      <c r="BP35" s="96"/>
      <c r="BQ35" s="96"/>
      <c r="BR35" s="96"/>
      <c r="BS35" s="96"/>
      <c r="BT35" s="96"/>
      <c r="BU35" s="96"/>
      <c r="BV35" s="96"/>
      <c r="BW35" s="96"/>
      <c r="BX35" s="96"/>
      <c r="BY35" s="96"/>
      <c r="BZ35" s="96"/>
      <c r="CA35" s="96"/>
      <c r="CB35" s="96"/>
      <c r="CC35" s="96"/>
      <c r="CD35" s="96"/>
      <c r="CE35" s="96"/>
      <c r="CF35" s="96"/>
      <c r="CG35" s="96"/>
      <c r="CH35" s="96"/>
      <c r="CI35" s="96"/>
      <c r="CJ35" s="96"/>
      <c r="CK35" s="96"/>
      <c r="CL35" s="96"/>
      <c r="CM35" s="96"/>
      <c r="CN35" s="96"/>
      <c r="CO35" s="96"/>
      <c r="CP35" s="96"/>
      <c r="CQ35" s="96"/>
      <c r="CR35" s="96"/>
      <c r="CS35" s="96"/>
      <c r="CT35" s="96"/>
      <c r="CU35" s="96"/>
      <c r="CV35" s="96"/>
      <c r="CW35" s="96"/>
      <c r="CX35" s="96"/>
      <c r="CY35" s="96"/>
      <c r="CZ35" s="96"/>
      <c r="DA35" s="96"/>
      <c r="DB35" s="96"/>
      <c r="DC35" s="96"/>
      <c r="DD35" s="96"/>
      <c r="DE35" s="96"/>
      <c r="DF35" s="96"/>
      <c r="DG35" s="96"/>
      <c r="DH35" s="96"/>
      <c r="DI35" s="96"/>
      <c r="DJ35" s="96"/>
      <c r="DK35" s="96"/>
      <c r="DL35" s="96"/>
      <c r="DM35" s="96"/>
      <c r="DN35" s="96"/>
      <c r="DO35" s="96"/>
      <c r="DP35" s="96"/>
      <c r="DQ35" s="96"/>
      <c r="DR35" s="96"/>
      <c r="DS35" s="96"/>
      <c r="DT35" s="96"/>
      <c r="DU35" s="96"/>
      <c r="DV35" s="96"/>
      <c r="DW35" s="96"/>
      <c r="DX35" s="96"/>
      <c r="DY35" s="96"/>
      <c r="DZ35" s="96"/>
      <c r="EA35" s="96"/>
      <c r="EB35" s="96"/>
      <c r="EC35" s="96"/>
      <c r="ED35" s="96"/>
      <c r="EE35" s="96"/>
      <c r="EF35" s="96"/>
      <c r="EG35" s="96"/>
      <c r="EH35" s="96"/>
      <c r="EI35" s="96"/>
      <c r="EJ35" s="96"/>
      <c r="EK35" s="96"/>
      <c r="EL35" s="96"/>
      <c r="EM35" s="96"/>
      <c r="EN35" s="96"/>
      <c r="EO35" s="96"/>
      <c r="EP35" s="96"/>
      <c r="EQ35" s="96"/>
      <c r="ER35" s="96"/>
      <c r="ES35" s="96"/>
      <c r="ET35" s="96"/>
      <c r="EU35" s="96"/>
      <c r="EV35" s="96"/>
      <c r="EW35" s="96"/>
      <c r="EX35" s="96"/>
      <c r="EY35" s="96"/>
      <c r="EZ35" s="96"/>
      <c r="FA35" s="96"/>
      <c r="FB35" s="96"/>
      <c r="FC35" s="96"/>
      <c r="FD35" s="96"/>
      <c r="FE35" s="96"/>
      <c r="FF35" s="96"/>
      <c r="FG35" s="96"/>
      <c r="FH35" s="96"/>
      <c r="FI35" s="96"/>
      <c r="FJ35" s="96"/>
      <c r="FK35" s="96"/>
      <c r="FL35" s="96"/>
      <c r="FM35" s="96"/>
      <c r="FN35" s="96"/>
      <c r="FO35" s="96"/>
      <c r="FP35" s="96"/>
      <c r="FQ35" s="96"/>
      <c r="FR35" s="96"/>
      <c r="FS35" s="96"/>
      <c r="FT35" s="96"/>
      <c r="FU35" s="96"/>
      <c r="FV35" s="96"/>
    </row>
    <row r="36" spans="1:178" customFormat="1" ht="15">
      <c r="A36" s="166">
        <v>203</v>
      </c>
      <c r="B36" s="214" t="s">
        <v>75</v>
      </c>
      <c r="C36" s="167"/>
      <c r="D36" s="168"/>
      <c r="E36" s="155"/>
      <c r="F36" s="219"/>
      <c r="G36" s="76"/>
      <c r="H36" s="76"/>
      <c r="I36" s="76"/>
      <c r="J36" s="76"/>
      <c r="K36" s="96"/>
      <c r="L36" s="96"/>
      <c r="M36" s="96"/>
      <c r="N36" s="96"/>
      <c r="O36" s="96"/>
      <c r="P36" s="96"/>
      <c r="Q36" s="96"/>
      <c r="R36" s="96"/>
      <c r="S36" s="96"/>
      <c r="T36" s="96"/>
      <c r="U36" s="96"/>
      <c r="V36" s="96"/>
      <c r="W36" s="96"/>
      <c r="X36" s="96"/>
      <c r="Y36" s="96"/>
      <c r="Z36" s="96"/>
      <c r="AA36" s="96"/>
      <c r="AB36" s="96"/>
      <c r="AC36" s="96"/>
      <c r="AD36" s="96"/>
      <c r="AE36" s="96"/>
      <c r="AF36" s="96"/>
      <c r="AG36" s="96"/>
      <c r="AH36" s="96"/>
      <c r="AI36" s="96"/>
      <c r="AJ36" s="96"/>
      <c r="AK36" s="96"/>
      <c r="AL36" s="96"/>
      <c r="AM36" s="96"/>
      <c r="AN36" s="96"/>
      <c r="AO36" s="96"/>
      <c r="AP36" s="96"/>
      <c r="AQ36" s="96"/>
      <c r="AR36" s="96"/>
      <c r="AS36" s="96"/>
      <c r="AT36" s="96"/>
      <c r="AU36" s="96"/>
      <c r="AV36" s="96"/>
      <c r="AW36" s="96"/>
      <c r="AX36" s="96"/>
      <c r="AY36" s="96"/>
      <c r="AZ36" s="96"/>
      <c r="BA36" s="96"/>
      <c r="BB36" s="96"/>
      <c r="BC36" s="96"/>
      <c r="BD36" s="96"/>
      <c r="BE36" s="96"/>
      <c r="BF36" s="96"/>
      <c r="BG36" s="96"/>
      <c r="BH36" s="96"/>
      <c r="BI36" s="96"/>
      <c r="BJ36" s="96"/>
      <c r="BK36" s="96"/>
      <c r="BL36" s="96"/>
      <c r="BM36" s="96"/>
      <c r="BN36" s="96"/>
      <c r="BO36" s="96"/>
      <c r="BP36" s="96"/>
      <c r="BQ36" s="96"/>
      <c r="BR36" s="96"/>
      <c r="BS36" s="96"/>
      <c r="BT36" s="96"/>
      <c r="BU36" s="96"/>
      <c r="BV36" s="96"/>
      <c r="BW36" s="96"/>
      <c r="BX36" s="96"/>
      <c r="BY36" s="96"/>
      <c r="BZ36" s="96"/>
      <c r="CA36" s="96"/>
      <c r="CB36" s="96"/>
      <c r="CC36" s="96"/>
      <c r="CD36" s="96"/>
      <c r="CE36" s="96"/>
      <c r="CF36" s="96"/>
      <c r="CG36" s="96"/>
      <c r="CH36" s="96"/>
      <c r="CI36" s="96"/>
      <c r="CJ36" s="96"/>
      <c r="CK36" s="96"/>
      <c r="CL36" s="96"/>
      <c r="CM36" s="96"/>
      <c r="CN36" s="96"/>
      <c r="CO36" s="96"/>
      <c r="CP36" s="96"/>
      <c r="CQ36" s="96"/>
      <c r="CR36" s="96"/>
      <c r="CS36" s="96"/>
      <c r="CT36" s="96"/>
      <c r="CU36" s="96"/>
      <c r="CV36" s="96"/>
      <c r="CW36" s="96"/>
      <c r="CX36" s="96"/>
      <c r="CY36" s="96"/>
      <c r="CZ36" s="96"/>
      <c r="DA36" s="96"/>
      <c r="DB36" s="96"/>
      <c r="DC36" s="96"/>
      <c r="DD36" s="96"/>
      <c r="DE36" s="96"/>
      <c r="DF36" s="96"/>
      <c r="DG36" s="96"/>
      <c r="DH36" s="96"/>
      <c r="DI36" s="96"/>
      <c r="DJ36" s="96"/>
      <c r="DK36" s="96"/>
      <c r="DL36" s="96"/>
      <c r="DM36" s="96"/>
      <c r="DN36" s="96"/>
      <c r="DO36" s="96"/>
      <c r="DP36" s="96"/>
      <c r="DQ36" s="96"/>
      <c r="DR36" s="96"/>
      <c r="DS36" s="96"/>
      <c r="DT36" s="96"/>
      <c r="DU36" s="96"/>
      <c r="DV36" s="96"/>
      <c r="DW36" s="96"/>
      <c r="DX36" s="96"/>
      <c r="DY36" s="96"/>
      <c r="DZ36" s="96"/>
      <c r="EA36" s="96"/>
      <c r="EB36" s="96"/>
      <c r="EC36" s="96"/>
      <c r="ED36" s="96"/>
      <c r="EE36" s="96"/>
      <c r="EF36" s="96"/>
      <c r="EG36" s="96"/>
      <c r="EH36" s="96"/>
      <c r="EI36" s="96"/>
      <c r="EJ36" s="96"/>
      <c r="EK36" s="96"/>
      <c r="EL36" s="96"/>
      <c r="EM36" s="96"/>
      <c r="EN36" s="96"/>
      <c r="EO36" s="96"/>
      <c r="EP36" s="96"/>
      <c r="EQ36" s="96"/>
      <c r="ER36" s="96"/>
      <c r="ES36" s="96"/>
      <c r="ET36" s="96"/>
      <c r="EU36" s="96"/>
      <c r="EV36" s="96"/>
      <c r="EW36" s="96"/>
      <c r="EX36" s="96"/>
      <c r="EY36" s="96"/>
      <c r="EZ36" s="96"/>
      <c r="FA36" s="96"/>
      <c r="FB36" s="96"/>
      <c r="FC36" s="96"/>
      <c r="FD36" s="96"/>
      <c r="FE36" s="96"/>
      <c r="FF36" s="96"/>
      <c r="FG36" s="96"/>
      <c r="FH36" s="96"/>
      <c r="FI36" s="96"/>
      <c r="FJ36" s="96"/>
      <c r="FK36" s="96"/>
      <c r="FL36" s="96"/>
      <c r="FM36" s="96"/>
      <c r="FN36" s="96"/>
      <c r="FO36" s="96"/>
      <c r="FP36" s="96"/>
      <c r="FQ36" s="96"/>
      <c r="FR36" s="96"/>
      <c r="FS36" s="96"/>
      <c r="FT36" s="96"/>
      <c r="FU36" s="96"/>
      <c r="FV36" s="96"/>
    </row>
    <row r="37" spans="1:178" customFormat="1" ht="15">
      <c r="A37" s="166"/>
      <c r="B37" s="215" t="s">
        <v>192</v>
      </c>
      <c r="C37" s="167" t="s">
        <v>29</v>
      </c>
      <c r="D37" s="168" t="e">
        <f>METRE!#REF!</f>
        <v>#REF!</v>
      </c>
      <c r="E37" s="155">
        <v>300</v>
      </c>
      <c r="F37" s="219" t="e">
        <f>E37*D37</f>
        <v>#REF!</v>
      </c>
      <c r="G37" s="96"/>
      <c r="H37" s="96"/>
      <c r="I37" s="96"/>
      <c r="J37" s="96"/>
      <c r="K37" s="96"/>
      <c r="L37" s="96"/>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6"/>
      <c r="AM37" s="96"/>
      <c r="AN37" s="96"/>
      <c r="AO37" s="96"/>
      <c r="AP37" s="96"/>
      <c r="AQ37" s="96"/>
      <c r="AR37" s="96"/>
      <c r="AS37" s="96"/>
      <c r="AT37" s="96"/>
      <c r="AU37" s="96"/>
      <c r="AV37" s="96"/>
      <c r="AW37" s="96"/>
      <c r="AX37" s="96"/>
      <c r="AY37" s="96"/>
      <c r="AZ37" s="96"/>
      <c r="BA37" s="96"/>
      <c r="BB37" s="96"/>
      <c r="BC37" s="96"/>
      <c r="BD37" s="96"/>
      <c r="BE37" s="96"/>
      <c r="BF37" s="96"/>
      <c r="BG37" s="96"/>
      <c r="BH37" s="96"/>
      <c r="BI37" s="96"/>
      <c r="BJ37" s="96"/>
      <c r="BK37" s="96"/>
      <c r="BL37" s="96"/>
      <c r="BM37" s="96"/>
      <c r="BN37" s="96"/>
      <c r="BO37" s="96"/>
      <c r="BP37" s="96"/>
      <c r="BQ37" s="96"/>
      <c r="BR37" s="96"/>
      <c r="BS37" s="96"/>
      <c r="BT37" s="96"/>
      <c r="BU37" s="96"/>
      <c r="BV37" s="96"/>
      <c r="BW37" s="96"/>
      <c r="BX37" s="96"/>
      <c r="BY37" s="96"/>
      <c r="BZ37" s="96"/>
      <c r="CA37" s="96"/>
      <c r="CB37" s="96"/>
      <c r="CC37" s="96"/>
      <c r="CD37" s="96"/>
      <c r="CE37" s="96"/>
      <c r="CF37" s="96"/>
      <c r="CG37" s="96"/>
      <c r="CH37" s="96"/>
      <c r="CI37" s="96"/>
      <c r="CJ37" s="96"/>
      <c r="CK37" s="96"/>
      <c r="CL37" s="96"/>
      <c r="CM37" s="96"/>
      <c r="CN37" s="96"/>
      <c r="CO37" s="96"/>
      <c r="CP37" s="96"/>
      <c r="CQ37" s="96"/>
      <c r="CR37" s="96"/>
      <c r="CS37" s="96"/>
      <c r="CT37" s="96"/>
      <c r="CU37" s="96"/>
      <c r="CV37" s="96"/>
      <c r="CW37" s="96"/>
      <c r="CX37" s="96"/>
      <c r="CY37" s="96"/>
      <c r="CZ37" s="96"/>
      <c r="DA37" s="96"/>
      <c r="DB37" s="96"/>
      <c r="DC37" s="96"/>
      <c r="DD37" s="96"/>
      <c r="DE37" s="96"/>
      <c r="DF37" s="96"/>
      <c r="DG37" s="96"/>
      <c r="DH37" s="96"/>
      <c r="DI37" s="96"/>
      <c r="DJ37" s="96"/>
      <c r="DK37" s="96"/>
      <c r="DL37" s="96"/>
      <c r="DM37" s="96"/>
      <c r="DN37" s="96"/>
      <c r="DO37" s="96"/>
      <c r="DP37" s="96"/>
      <c r="DQ37" s="96"/>
      <c r="DR37" s="96"/>
      <c r="DS37" s="96"/>
      <c r="DT37" s="96"/>
      <c r="DU37" s="96"/>
      <c r="DV37" s="96"/>
      <c r="DW37" s="96"/>
      <c r="DX37" s="96"/>
      <c r="DY37" s="96"/>
      <c r="DZ37" s="96"/>
      <c r="EA37" s="96"/>
      <c r="EB37" s="96"/>
      <c r="EC37" s="96"/>
      <c r="ED37" s="96"/>
      <c r="EE37" s="96"/>
      <c r="EF37" s="96"/>
      <c r="EG37" s="96"/>
      <c r="EH37" s="96"/>
      <c r="EI37" s="96"/>
      <c r="EJ37" s="96"/>
      <c r="EK37" s="96"/>
      <c r="EL37" s="96"/>
      <c r="EM37" s="96"/>
      <c r="EN37" s="96"/>
      <c r="EO37" s="96"/>
      <c r="EP37" s="96"/>
      <c r="EQ37" s="96"/>
      <c r="ER37" s="96"/>
      <c r="ES37" s="96"/>
      <c r="ET37" s="96"/>
      <c r="EU37" s="96"/>
      <c r="EV37" s="96"/>
      <c r="EW37" s="96"/>
      <c r="EX37" s="96"/>
      <c r="EY37" s="96"/>
      <c r="EZ37" s="96"/>
      <c r="FA37" s="96"/>
      <c r="FB37" s="96"/>
      <c r="FC37" s="96"/>
      <c r="FD37" s="96"/>
      <c r="FE37" s="96"/>
      <c r="FF37" s="96"/>
      <c r="FG37" s="96"/>
      <c r="FH37" s="96"/>
      <c r="FI37" s="96"/>
      <c r="FJ37" s="96"/>
      <c r="FK37" s="96"/>
      <c r="FL37" s="96"/>
      <c r="FM37" s="96"/>
      <c r="FN37" s="96"/>
      <c r="FO37" s="96"/>
      <c r="FP37" s="96"/>
    </row>
    <row r="38" spans="1:178" customFormat="1" ht="15">
      <c r="A38" s="166">
        <v>204</v>
      </c>
      <c r="B38" s="214" t="s">
        <v>76</v>
      </c>
      <c r="C38" s="167"/>
      <c r="D38" s="168"/>
      <c r="E38" s="155"/>
      <c r="F38" s="219"/>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96"/>
      <c r="AJ38" s="96"/>
      <c r="AK38" s="96"/>
      <c r="AL38" s="96"/>
      <c r="AM38" s="96"/>
      <c r="AN38" s="96"/>
      <c r="AO38" s="96"/>
      <c r="AP38" s="96"/>
      <c r="AQ38" s="96"/>
      <c r="AR38" s="96"/>
      <c r="AS38" s="96"/>
      <c r="AT38" s="96"/>
      <c r="AU38" s="96"/>
      <c r="AV38" s="96"/>
      <c r="AW38" s="96"/>
      <c r="AX38" s="96"/>
      <c r="AY38" s="96"/>
      <c r="AZ38" s="96"/>
      <c r="BA38" s="96"/>
      <c r="BB38" s="96"/>
      <c r="BC38" s="96"/>
      <c r="BD38" s="96"/>
      <c r="BE38" s="96"/>
      <c r="BF38" s="96"/>
      <c r="BG38" s="96"/>
      <c r="BH38" s="96"/>
      <c r="BI38" s="96"/>
      <c r="BJ38" s="96"/>
      <c r="BK38" s="96"/>
      <c r="BL38" s="96"/>
      <c r="BM38" s="96"/>
      <c r="BN38" s="96"/>
      <c r="BO38" s="96"/>
      <c r="BP38" s="96"/>
      <c r="BQ38" s="96"/>
      <c r="BR38" s="96"/>
      <c r="BS38" s="96"/>
      <c r="BT38" s="96"/>
      <c r="BU38" s="96"/>
      <c r="BV38" s="96"/>
      <c r="BW38" s="96"/>
      <c r="BX38" s="96"/>
      <c r="BY38" s="96"/>
      <c r="BZ38" s="96"/>
      <c r="CA38" s="96"/>
      <c r="CB38" s="96"/>
      <c r="CC38" s="96"/>
      <c r="CD38" s="96"/>
      <c r="CE38" s="96"/>
      <c r="CF38" s="96"/>
      <c r="CG38" s="96"/>
      <c r="CH38" s="96"/>
      <c r="CI38" s="96"/>
      <c r="CJ38" s="96"/>
      <c r="CK38" s="96"/>
      <c r="CL38" s="96"/>
      <c r="CM38" s="96"/>
      <c r="CN38" s="96"/>
      <c r="CO38" s="96"/>
      <c r="CP38" s="96"/>
      <c r="CQ38" s="96"/>
      <c r="CR38" s="96"/>
      <c r="CS38" s="96"/>
      <c r="CT38" s="96"/>
      <c r="CU38" s="96"/>
      <c r="CV38" s="96"/>
      <c r="CW38" s="96"/>
      <c r="CX38" s="96"/>
      <c r="CY38" s="96"/>
      <c r="CZ38" s="96"/>
      <c r="DA38" s="96"/>
      <c r="DB38" s="96"/>
      <c r="DC38" s="96"/>
      <c r="DD38" s="96"/>
      <c r="DE38" s="96"/>
      <c r="DF38" s="96"/>
      <c r="DG38" s="96"/>
      <c r="DH38" s="96"/>
      <c r="DI38" s="96"/>
      <c r="DJ38" s="96"/>
      <c r="DK38" s="96"/>
      <c r="DL38" s="96"/>
      <c r="DM38" s="96"/>
      <c r="DN38" s="96"/>
      <c r="DO38" s="96"/>
      <c r="DP38" s="96"/>
      <c r="DQ38" s="96"/>
      <c r="DR38" s="96"/>
      <c r="DS38" s="96"/>
      <c r="DT38" s="96"/>
      <c r="DU38" s="96"/>
      <c r="DV38" s="96"/>
      <c r="DW38" s="96"/>
      <c r="DX38" s="96"/>
      <c r="DY38" s="96"/>
      <c r="DZ38" s="96"/>
      <c r="EA38" s="96"/>
      <c r="EB38" s="96"/>
      <c r="EC38" s="96"/>
      <c r="ED38" s="96"/>
      <c r="EE38" s="96"/>
      <c r="EF38" s="96"/>
      <c r="EG38" s="96"/>
      <c r="EH38" s="96"/>
      <c r="EI38" s="96"/>
      <c r="EJ38" s="96"/>
      <c r="EK38" s="96"/>
      <c r="EL38" s="96"/>
      <c r="EM38" s="96"/>
      <c r="EN38" s="96"/>
      <c r="EO38" s="96"/>
      <c r="EP38" s="96"/>
      <c r="EQ38" s="96"/>
      <c r="ER38" s="96"/>
      <c r="ES38" s="96"/>
      <c r="ET38" s="96"/>
      <c r="EU38" s="96"/>
      <c r="EV38" s="96"/>
      <c r="EW38" s="96"/>
      <c r="EX38" s="96"/>
      <c r="EY38" s="96"/>
      <c r="EZ38" s="96"/>
      <c r="FA38" s="96"/>
      <c r="FB38" s="96"/>
      <c r="FC38" s="96"/>
      <c r="FD38" s="96"/>
      <c r="FE38" s="96"/>
      <c r="FF38" s="96"/>
      <c r="FG38" s="96"/>
      <c r="FH38" s="96"/>
      <c r="FI38" s="96"/>
      <c r="FJ38" s="96"/>
      <c r="FK38" s="96"/>
      <c r="FL38" s="96"/>
      <c r="FM38" s="96"/>
      <c r="FN38" s="96"/>
      <c r="FO38" s="96"/>
      <c r="FP38" s="96"/>
    </row>
    <row r="39" spans="1:178" customFormat="1" ht="15">
      <c r="A39" s="166"/>
      <c r="B39" s="215" t="s">
        <v>193</v>
      </c>
      <c r="C39" s="167" t="s">
        <v>29</v>
      </c>
      <c r="D39" s="168" t="e">
        <f>METRE!#REF!</f>
        <v>#REF!</v>
      </c>
      <c r="E39" s="155">
        <v>200</v>
      </c>
      <c r="F39" s="219" t="e">
        <f>E39*D39</f>
        <v>#REF!</v>
      </c>
      <c r="G39" s="96"/>
      <c r="H39" s="96"/>
      <c r="I39" s="96"/>
      <c r="J39" s="96"/>
      <c r="K39" s="96"/>
      <c r="L39" s="96"/>
      <c r="M39" s="96"/>
      <c r="N39" s="96"/>
      <c r="O39" s="96"/>
      <c r="P39" s="96"/>
      <c r="Q39" s="96"/>
      <c r="R39" s="96"/>
      <c r="S39" s="96"/>
      <c r="T39" s="96"/>
      <c r="U39" s="96"/>
      <c r="V39" s="96"/>
      <c r="W39" s="96"/>
      <c r="X39" s="96"/>
      <c r="Y39" s="96"/>
      <c r="Z39" s="96"/>
      <c r="AA39" s="96"/>
      <c r="AB39" s="96"/>
      <c r="AC39" s="96"/>
      <c r="AD39" s="96"/>
      <c r="AE39" s="96"/>
      <c r="AF39" s="96"/>
      <c r="AG39" s="96"/>
      <c r="AH39" s="96"/>
      <c r="AI39" s="96"/>
      <c r="AJ39" s="96"/>
      <c r="AK39" s="96"/>
      <c r="AL39" s="96"/>
      <c r="AM39" s="96"/>
      <c r="AN39" s="96"/>
      <c r="AO39" s="96"/>
      <c r="AP39" s="96"/>
      <c r="AQ39" s="96"/>
      <c r="AR39" s="96"/>
      <c r="AS39" s="96"/>
      <c r="AT39" s="96"/>
      <c r="AU39" s="96"/>
      <c r="AV39" s="96"/>
      <c r="AW39" s="96"/>
      <c r="AX39" s="96"/>
      <c r="AY39" s="96"/>
      <c r="AZ39" s="96"/>
      <c r="BA39" s="96"/>
      <c r="BB39" s="96"/>
      <c r="BC39" s="96"/>
      <c r="BD39" s="96"/>
      <c r="BE39" s="96"/>
      <c r="BF39" s="96"/>
      <c r="BG39" s="96"/>
      <c r="BH39" s="96"/>
      <c r="BI39" s="96"/>
      <c r="BJ39" s="96"/>
      <c r="BK39" s="96"/>
      <c r="BL39" s="96"/>
      <c r="BM39" s="96"/>
      <c r="BN39" s="96"/>
      <c r="BO39" s="96"/>
      <c r="BP39" s="96"/>
      <c r="BQ39" s="96"/>
      <c r="BR39" s="96"/>
      <c r="BS39" s="96"/>
      <c r="BT39" s="96"/>
      <c r="BU39" s="96"/>
      <c r="BV39" s="96"/>
      <c r="BW39" s="96"/>
      <c r="BX39" s="96"/>
      <c r="BY39" s="96"/>
      <c r="BZ39" s="96"/>
      <c r="CA39" s="96"/>
      <c r="CB39" s="96"/>
      <c r="CC39" s="96"/>
      <c r="CD39" s="96"/>
      <c r="CE39" s="96"/>
      <c r="CF39" s="96"/>
      <c r="CG39" s="96"/>
      <c r="CH39" s="96"/>
      <c r="CI39" s="96"/>
      <c r="CJ39" s="96"/>
      <c r="CK39" s="96"/>
      <c r="CL39" s="96"/>
      <c r="CM39" s="96"/>
      <c r="CN39" s="96"/>
      <c r="CO39" s="96"/>
      <c r="CP39" s="96"/>
      <c r="CQ39" s="96"/>
      <c r="CR39" s="96"/>
      <c r="CS39" s="96"/>
      <c r="CT39" s="96"/>
      <c r="CU39" s="96"/>
      <c r="CV39" s="96"/>
      <c r="CW39" s="96"/>
      <c r="CX39" s="96"/>
      <c r="CY39" s="96"/>
      <c r="CZ39" s="96"/>
      <c r="DA39" s="96"/>
      <c r="DB39" s="96"/>
      <c r="DC39" s="96"/>
      <c r="DD39" s="96"/>
      <c r="DE39" s="96"/>
      <c r="DF39" s="96"/>
      <c r="DG39" s="96"/>
      <c r="DH39" s="96"/>
      <c r="DI39" s="96"/>
      <c r="DJ39" s="96"/>
      <c r="DK39" s="96"/>
      <c r="DL39" s="96"/>
      <c r="DM39" s="96"/>
      <c r="DN39" s="96"/>
      <c r="DO39" s="96"/>
      <c r="DP39" s="96"/>
      <c r="DQ39" s="96"/>
      <c r="DR39" s="96"/>
      <c r="DS39" s="96"/>
      <c r="DT39" s="96"/>
      <c r="DU39" s="96"/>
      <c r="DV39" s="96"/>
      <c r="DW39" s="96"/>
      <c r="DX39" s="96"/>
      <c r="DY39" s="96"/>
      <c r="DZ39" s="96"/>
      <c r="EA39" s="96"/>
      <c r="EB39" s="96"/>
      <c r="EC39" s="96"/>
      <c r="ED39" s="96"/>
      <c r="EE39" s="96"/>
      <c r="EF39" s="96"/>
      <c r="EG39" s="96"/>
      <c r="EH39" s="96"/>
      <c r="EI39" s="96"/>
      <c r="EJ39" s="96"/>
      <c r="EK39" s="96"/>
      <c r="EL39" s="96"/>
      <c r="EM39" s="96"/>
      <c r="EN39" s="96"/>
      <c r="EO39" s="96"/>
      <c r="EP39" s="96"/>
      <c r="EQ39" s="96"/>
      <c r="ER39" s="96"/>
      <c r="ES39" s="96"/>
      <c r="ET39" s="96"/>
      <c r="EU39" s="96"/>
      <c r="EV39" s="96"/>
      <c r="EW39" s="96"/>
      <c r="EX39" s="96"/>
      <c r="EY39" s="96"/>
      <c r="EZ39" s="96"/>
      <c r="FA39" s="96"/>
      <c r="FB39" s="96"/>
      <c r="FC39" s="96"/>
      <c r="FD39" s="96"/>
      <c r="FE39" s="96"/>
      <c r="FF39" s="96"/>
      <c r="FG39" s="96"/>
      <c r="FH39" s="96"/>
      <c r="FI39" s="96"/>
      <c r="FJ39" s="96"/>
      <c r="FK39" s="96"/>
      <c r="FL39" s="96"/>
      <c r="FM39" s="96"/>
      <c r="FN39" s="96"/>
      <c r="FO39" s="96"/>
      <c r="FP39" s="96"/>
    </row>
    <row r="40" spans="1:178" customFormat="1" ht="15">
      <c r="A40" s="166">
        <v>205</v>
      </c>
      <c r="B40" s="214" t="s">
        <v>77</v>
      </c>
      <c r="C40" s="167"/>
      <c r="D40" s="168"/>
      <c r="E40" s="155"/>
      <c r="F40" s="219"/>
      <c r="G40" s="96"/>
      <c r="H40" s="96"/>
      <c r="I40" s="96"/>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96"/>
      <c r="AI40" s="96"/>
      <c r="AJ40" s="96"/>
      <c r="AK40" s="96"/>
      <c r="AL40" s="96"/>
      <c r="AM40" s="96"/>
      <c r="AN40" s="96"/>
      <c r="AO40" s="96"/>
      <c r="AP40" s="96"/>
      <c r="AQ40" s="96"/>
      <c r="AR40" s="96"/>
      <c r="AS40" s="96"/>
      <c r="AT40" s="96"/>
      <c r="AU40" s="96"/>
      <c r="AV40" s="96"/>
      <c r="AW40" s="96"/>
      <c r="AX40" s="96"/>
      <c r="AY40" s="96"/>
      <c r="AZ40" s="96"/>
      <c r="BA40" s="96"/>
      <c r="BB40" s="96"/>
      <c r="BC40" s="96"/>
      <c r="BD40" s="96"/>
      <c r="BE40" s="96"/>
      <c r="BF40" s="96"/>
      <c r="BG40" s="96"/>
      <c r="BH40" s="96"/>
      <c r="BI40" s="96"/>
      <c r="BJ40" s="96"/>
      <c r="BK40" s="96"/>
      <c r="BL40" s="96"/>
      <c r="BM40" s="96"/>
      <c r="BN40" s="96"/>
      <c r="BO40" s="96"/>
      <c r="BP40" s="96"/>
      <c r="BQ40" s="96"/>
      <c r="BR40" s="96"/>
      <c r="BS40" s="96"/>
      <c r="BT40" s="96"/>
      <c r="BU40" s="96"/>
      <c r="BV40" s="96"/>
      <c r="BW40" s="96"/>
      <c r="BX40" s="96"/>
      <c r="BY40" s="96"/>
      <c r="BZ40" s="96"/>
      <c r="CA40" s="96"/>
      <c r="CB40" s="96"/>
      <c r="CC40" s="96"/>
      <c r="CD40" s="96"/>
      <c r="CE40" s="96"/>
      <c r="CF40" s="96"/>
      <c r="CG40" s="96"/>
      <c r="CH40" s="96"/>
      <c r="CI40" s="96"/>
      <c r="CJ40" s="96"/>
      <c r="CK40" s="96"/>
      <c r="CL40" s="96"/>
      <c r="CM40" s="96"/>
      <c r="CN40" s="96"/>
      <c r="CO40" s="96"/>
      <c r="CP40" s="96"/>
      <c r="CQ40" s="96"/>
      <c r="CR40" s="96"/>
      <c r="CS40" s="96"/>
      <c r="CT40" s="96"/>
      <c r="CU40" s="96"/>
      <c r="CV40" s="96"/>
      <c r="CW40" s="96"/>
      <c r="CX40" s="96"/>
      <c r="CY40" s="96"/>
      <c r="CZ40" s="96"/>
      <c r="DA40" s="96"/>
      <c r="DB40" s="96"/>
      <c r="DC40" s="96"/>
      <c r="DD40" s="96"/>
      <c r="DE40" s="96"/>
      <c r="DF40" s="96"/>
      <c r="DG40" s="96"/>
      <c r="DH40" s="96"/>
      <c r="DI40" s="96"/>
      <c r="DJ40" s="96"/>
      <c r="DK40" s="96"/>
      <c r="DL40" s="96"/>
      <c r="DM40" s="96"/>
      <c r="DN40" s="96"/>
      <c r="DO40" s="96"/>
      <c r="DP40" s="96"/>
      <c r="DQ40" s="96"/>
      <c r="DR40" s="96"/>
      <c r="DS40" s="96"/>
      <c r="DT40" s="96"/>
      <c r="DU40" s="96"/>
      <c r="DV40" s="96"/>
      <c r="DW40" s="96"/>
      <c r="DX40" s="96"/>
      <c r="DY40" s="96"/>
      <c r="DZ40" s="96"/>
      <c r="EA40" s="96"/>
      <c r="EB40" s="96"/>
      <c r="EC40" s="96"/>
      <c r="ED40" s="96"/>
      <c r="EE40" s="96"/>
      <c r="EF40" s="96"/>
      <c r="EG40" s="96"/>
      <c r="EH40" s="96"/>
      <c r="EI40" s="96"/>
      <c r="EJ40" s="96"/>
      <c r="EK40" s="96"/>
      <c r="EL40" s="96"/>
      <c r="EM40" s="96"/>
      <c r="EN40" s="96"/>
      <c r="EO40" s="96"/>
      <c r="EP40" s="96"/>
      <c r="EQ40" s="96"/>
      <c r="ER40" s="96"/>
      <c r="ES40" s="96"/>
      <c r="ET40" s="96"/>
      <c r="EU40" s="96"/>
      <c r="EV40" s="96"/>
      <c r="EW40" s="96"/>
      <c r="EX40" s="96"/>
      <c r="EY40" s="96"/>
      <c r="EZ40" s="96"/>
      <c r="FA40" s="96"/>
      <c r="FB40" s="96"/>
      <c r="FC40" s="96"/>
      <c r="FD40" s="96"/>
      <c r="FE40" s="96"/>
      <c r="FF40" s="96"/>
      <c r="FG40" s="96"/>
      <c r="FH40" s="96"/>
      <c r="FI40" s="96"/>
      <c r="FJ40" s="96"/>
      <c r="FK40" s="96"/>
      <c r="FL40" s="96"/>
      <c r="FM40" s="96"/>
      <c r="FN40" s="96"/>
      <c r="FO40" s="96"/>
      <c r="FP40" s="96"/>
    </row>
    <row r="41" spans="1:178" customFormat="1" ht="15">
      <c r="A41" s="166"/>
      <c r="B41" s="215" t="s">
        <v>185</v>
      </c>
      <c r="C41" s="167" t="s">
        <v>29</v>
      </c>
      <c r="D41" s="168" t="e">
        <f>METRE!#REF!</f>
        <v>#REF!</v>
      </c>
      <c r="E41" s="155">
        <v>300</v>
      </c>
      <c r="F41" s="219" t="e">
        <f>E41*D41</f>
        <v>#REF!</v>
      </c>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96"/>
      <c r="AY41" s="96"/>
      <c r="AZ41" s="96"/>
      <c r="BA41" s="96"/>
      <c r="BB41" s="96"/>
      <c r="BC41" s="96"/>
      <c r="BD41" s="96"/>
      <c r="BE41" s="96"/>
      <c r="BF41" s="96"/>
      <c r="BG41" s="96"/>
      <c r="BH41" s="96"/>
      <c r="BI41" s="96"/>
      <c r="BJ41" s="96"/>
      <c r="BK41" s="96"/>
      <c r="BL41" s="96"/>
      <c r="BM41" s="96"/>
      <c r="BN41" s="96"/>
      <c r="BO41" s="96"/>
      <c r="BP41" s="96"/>
      <c r="BQ41" s="96"/>
      <c r="BR41" s="96"/>
      <c r="BS41" s="96"/>
      <c r="BT41" s="96"/>
      <c r="BU41" s="96"/>
      <c r="BV41" s="96"/>
      <c r="BW41" s="96"/>
      <c r="BX41" s="96"/>
      <c r="BY41" s="96"/>
      <c r="BZ41" s="96"/>
      <c r="CA41" s="96"/>
      <c r="CB41" s="96"/>
      <c r="CC41" s="96"/>
      <c r="CD41" s="96"/>
      <c r="CE41" s="96"/>
      <c r="CF41" s="96"/>
      <c r="CG41" s="96"/>
      <c r="CH41" s="96"/>
      <c r="CI41" s="96"/>
      <c r="CJ41" s="96"/>
      <c r="CK41" s="96"/>
      <c r="CL41" s="96"/>
      <c r="CM41" s="96"/>
      <c r="CN41" s="96"/>
      <c r="CO41" s="96"/>
      <c r="CP41" s="96"/>
      <c r="CQ41" s="96"/>
      <c r="CR41" s="96"/>
      <c r="CS41" s="96"/>
      <c r="CT41" s="96"/>
      <c r="CU41" s="96"/>
      <c r="CV41" s="96"/>
      <c r="CW41" s="96"/>
      <c r="CX41" s="96"/>
      <c r="CY41" s="96"/>
      <c r="CZ41" s="96"/>
      <c r="DA41" s="96"/>
      <c r="DB41" s="96"/>
      <c r="DC41" s="96"/>
      <c r="DD41" s="96"/>
      <c r="DE41" s="96"/>
      <c r="DF41" s="96"/>
      <c r="DG41" s="96"/>
      <c r="DH41" s="96"/>
      <c r="DI41" s="96"/>
      <c r="DJ41" s="96"/>
      <c r="DK41" s="96"/>
      <c r="DL41" s="96"/>
      <c r="DM41" s="96"/>
      <c r="DN41" s="96"/>
      <c r="DO41" s="96"/>
      <c r="DP41" s="96"/>
      <c r="DQ41" s="96"/>
      <c r="DR41" s="96"/>
      <c r="DS41" s="96"/>
      <c r="DT41" s="96"/>
      <c r="DU41" s="96"/>
      <c r="DV41" s="96"/>
      <c r="DW41" s="96"/>
      <c r="DX41" s="96"/>
      <c r="DY41" s="96"/>
      <c r="DZ41" s="96"/>
      <c r="EA41" s="96"/>
      <c r="EB41" s="96"/>
      <c r="EC41" s="96"/>
      <c r="ED41" s="96"/>
      <c r="EE41" s="96"/>
      <c r="EF41" s="96"/>
      <c r="EG41" s="96"/>
      <c r="EH41" s="96"/>
      <c r="EI41" s="96"/>
      <c r="EJ41" s="96"/>
      <c r="EK41" s="96"/>
      <c r="EL41" s="96"/>
      <c r="EM41" s="96"/>
      <c r="EN41" s="96"/>
      <c r="EO41" s="96"/>
      <c r="EP41" s="96"/>
      <c r="EQ41" s="96"/>
      <c r="ER41" s="96"/>
      <c r="ES41" s="96"/>
      <c r="ET41" s="96"/>
      <c r="EU41" s="96"/>
      <c r="EV41" s="96"/>
      <c r="EW41" s="96"/>
      <c r="EX41" s="96"/>
      <c r="EY41" s="96"/>
      <c r="EZ41" s="96"/>
      <c r="FA41" s="96"/>
      <c r="FB41" s="96"/>
      <c r="FC41" s="96"/>
      <c r="FD41" s="96"/>
      <c r="FE41" s="96"/>
      <c r="FF41" s="96"/>
      <c r="FG41" s="96"/>
      <c r="FH41" s="96"/>
      <c r="FI41" s="96"/>
      <c r="FJ41" s="96"/>
      <c r="FK41" s="96"/>
      <c r="FL41" s="96"/>
      <c r="FM41" s="96"/>
      <c r="FN41" s="96"/>
      <c r="FO41" s="96"/>
      <c r="FP41" s="96"/>
    </row>
    <row r="42" spans="1:178" customFormat="1" ht="15">
      <c r="A42" s="166">
        <v>206</v>
      </c>
      <c r="B42" s="214" t="s">
        <v>78</v>
      </c>
      <c r="C42" s="167"/>
      <c r="D42" s="168"/>
      <c r="E42" s="155"/>
      <c r="F42" s="219"/>
      <c r="G42" s="96"/>
      <c r="H42" s="96"/>
      <c r="I42" s="96"/>
      <c r="J42" s="96"/>
      <c r="K42" s="96"/>
      <c r="L42" s="96"/>
      <c r="M42" s="96"/>
      <c r="N42" s="96"/>
      <c r="O42" s="96"/>
      <c r="P42" s="96"/>
      <c r="Q42" s="96"/>
      <c r="R42" s="96"/>
      <c r="S42" s="96"/>
      <c r="T42" s="96"/>
      <c r="U42" s="96"/>
      <c r="V42" s="96"/>
      <c r="W42" s="96"/>
      <c r="X42" s="96"/>
      <c r="Y42" s="96"/>
      <c r="Z42" s="96"/>
      <c r="AA42" s="96"/>
      <c r="AB42" s="96"/>
      <c r="AC42" s="96"/>
      <c r="AD42" s="96"/>
      <c r="AE42" s="96"/>
      <c r="AF42" s="96"/>
      <c r="AG42" s="96"/>
      <c r="AH42" s="96"/>
      <c r="AI42" s="96"/>
      <c r="AJ42" s="96"/>
      <c r="AK42" s="96"/>
      <c r="AL42" s="96"/>
      <c r="AM42" s="96"/>
      <c r="AN42" s="96"/>
      <c r="AO42" s="96"/>
      <c r="AP42" s="96"/>
      <c r="AQ42" s="96"/>
      <c r="AR42" s="96"/>
      <c r="AS42" s="96"/>
      <c r="AT42" s="96"/>
      <c r="AU42" s="96"/>
      <c r="AV42" s="96"/>
      <c r="AW42" s="96"/>
      <c r="AX42" s="96"/>
      <c r="AY42" s="96"/>
      <c r="AZ42" s="96"/>
      <c r="BA42" s="96"/>
      <c r="BB42" s="96"/>
      <c r="BC42" s="96"/>
      <c r="BD42" s="96"/>
      <c r="BE42" s="96"/>
      <c r="BF42" s="96"/>
      <c r="BG42" s="96"/>
      <c r="BH42" s="96"/>
      <c r="BI42" s="96"/>
      <c r="BJ42" s="96"/>
      <c r="BK42" s="96"/>
      <c r="BL42" s="96"/>
      <c r="BM42" s="96"/>
      <c r="BN42" s="96"/>
      <c r="BO42" s="96"/>
      <c r="BP42" s="96"/>
      <c r="BQ42" s="96"/>
      <c r="BR42" s="96"/>
      <c r="BS42" s="96"/>
      <c r="BT42" s="96"/>
      <c r="BU42" s="96"/>
      <c r="BV42" s="96"/>
      <c r="BW42" s="96"/>
      <c r="BX42" s="96"/>
      <c r="BY42" s="96"/>
      <c r="BZ42" s="96"/>
      <c r="CA42" s="96"/>
      <c r="CB42" s="96"/>
      <c r="CC42" s="96"/>
      <c r="CD42" s="96"/>
      <c r="CE42" s="96"/>
      <c r="CF42" s="96"/>
      <c r="CG42" s="96"/>
      <c r="CH42" s="96"/>
      <c r="CI42" s="96"/>
      <c r="CJ42" s="96"/>
      <c r="CK42" s="96"/>
      <c r="CL42" s="96"/>
      <c r="CM42" s="96"/>
      <c r="CN42" s="96"/>
      <c r="CO42" s="96"/>
      <c r="CP42" s="96"/>
      <c r="CQ42" s="96"/>
      <c r="CR42" s="96"/>
      <c r="CS42" s="96"/>
      <c r="CT42" s="96"/>
      <c r="CU42" s="96"/>
      <c r="CV42" s="96"/>
      <c r="CW42" s="96"/>
      <c r="CX42" s="96"/>
      <c r="CY42" s="96"/>
      <c r="CZ42" s="96"/>
      <c r="DA42" s="96"/>
      <c r="DB42" s="96"/>
      <c r="DC42" s="96"/>
      <c r="DD42" s="96"/>
      <c r="DE42" s="96"/>
      <c r="DF42" s="96"/>
      <c r="DG42" s="96"/>
      <c r="DH42" s="96"/>
      <c r="DI42" s="96"/>
      <c r="DJ42" s="96"/>
      <c r="DK42" s="96"/>
      <c r="DL42" s="96"/>
      <c r="DM42" s="96"/>
      <c r="DN42" s="96"/>
      <c r="DO42" s="96"/>
      <c r="DP42" s="96"/>
      <c r="DQ42" s="96"/>
      <c r="DR42" s="96"/>
      <c r="DS42" s="96"/>
      <c r="DT42" s="96"/>
      <c r="DU42" s="96"/>
      <c r="DV42" s="96"/>
      <c r="DW42" s="96"/>
      <c r="DX42" s="96"/>
      <c r="DY42" s="96"/>
      <c r="DZ42" s="96"/>
      <c r="EA42" s="96"/>
      <c r="EB42" s="96"/>
      <c r="EC42" s="96"/>
      <c r="ED42" s="96"/>
      <c r="EE42" s="96"/>
      <c r="EF42" s="96"/>
      <c r="EG42" s="96"/>
      <c r="EH42" s="96"/>
      <c r="EI42" s="96"/>
      <c r="EJ42" s="96"/>
      <c r="EK42" s="96"/>
      <c r="EL42" s="96"/>
      <c r="EM42" s="96"/>
      <c r="EN42" s="96"/>
      <c r="EO42" s="96"/>
      <c r="EP42" s="96"/>
      <c r="EQ42" s="96"/>
      <c r="ER42" s="96"/>
      <c r="ES42" s="96"/>
      <c r="ET42" s="96"/>
      <c r="EU42" s="96"/>
      <c r="EV42" s="96"/>
      <c r="EW42" s="96"/>
      <c r="EX42" s="96"/>
      <c r="EY42" s="96"/>
      <c r="EZ42" s="96"/>
      <c r="FA42" s="96"/>
      <c r="FB42" s="96"/>
      <c r="FC42" s="96"/>
      <c r="FD42" s="96"/>
      <c r="FE42" s="96"/>
      <c r="FF42" s="96"/>
      <c r="FG42" s="96"/>
      <c r="FH42" s="96"/>
      <c r="FI42" s="96"/>
      <c r="FJ42" s="96"/>
      <c r="FK42" s="96"/>
      <c r="FL42" s="96"/>
      <c r="FM42" s="96"/>
      <c r="FN42" s="96"/>
      <c r="FO42" s="96"/>
      <c r="FP42" s="96"/>
    </row>
    <row r="43" spans="1:178" customFormat="1" ht="15">
      <c r="A43" s="166"/>
      <c r="B43" s="215" t="s">
        <v>178</v>
      </c>
      <c r="C43" s="167" t="s">
        <v>80</v>
      </c>
      <c r="D43" s="168" t="e">
        <f>METRE!#REF!</f>
        <v>#REF!</v>
      </c>
      <c r="E43" s="155">
        <v>120</v>
      </c>
      <c r="F43" s="219" t="e">
        <f>E43*D43</f>
        <v>#REF!</v>
      </c>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96"/>
      <c r="AY43" s="96"/>
      <c r="AZ43" s="96"/>
      <c r="BA43" s="96"/>
      <c r="BB43" s="96"/>
      <c r="BC43" s="96"/>
      <c r="BD43" s="96"/>
      <c r="BE43" s="96"/>
      <c r="BF43" s="96"/>
      <c r="BG43" s="96"/>
      <c r="BH43" s="96"/>
      <c r="BI43" s="96"/>
      <c r="BJ43" s="96"/>
      <c r="BK43" s="96"/>
      <c r="BL43" s="96"/>
      <c r="BM43" s="96"/>
      <c r="BN43" s="96"/>
      <c r="BO43" s="96"/>
      <c r="BP43" s="96"/>
      <c r="BQ43" s="96"/>
      <c r="BR43" s="96"/>
      <c r="BS43" s="96"/>
      <c r="BT43" s="96"/>
      <c r="BU43" s="96"/>
      <c r="BV43" s="96"/>
      <c r="BW43" s="96"/>
      <c r="BX43" s="96"/>
      <c r="BY43" s="96"/>
      <c r="BZ43" s="96"/>
      <c r="CA43" s="96"/>
      <c r="CB43" s="96"/>
      <c r="CC43" s="96"/>
      <c r="CD43" s="96"/>
      <c r="CE43" s="96"/>
      <c r="CF43" s="96"/>
      <c r="CG43" s="96"/>
      <c r="CH43" s="96"/>
      <c r="CI43" s="96"/>
      <c r="CJ43" s="96"/>
      <c r="CK43" s="96"/>
      <c r="CL43" s="96"/>
      <c r="CM43" s="96"/>
      <c r="CN43" s="96"/>
      <c r="CO43" s="96"/>
      <c r="CP43" s="96"/>
      <c r="CQ43" s="96"/>
      <c r="CR43" s="96"/>
      <c r="CS43" s="96"/>
      <c r="CT43" s="96"/>
      <c r="CU43" s="96"/>
      <c r="CV43" s="96"/>
      <c r="CW43" s="96"/>
      <c r="CX43" s="96"/>
      <c r="CY43" s="96"/>
      <c r="CZ43" s="96"/>
      <c r="DA43" s="96"/>
      <c r="DB43" s="96"/>
      <c r="DC43" s="96"/>
      <c r="DD43" s="96"/>
      <c r="DE43" s="96"/>
      <c r="DF43" s="96"/>
      <c r="DG43" s="96"/>
      <c r="DH43" s="96"/>
      <c r="DI43" s="96"/>
      <c r="DJ43" s="96"/>
      <c r="DK43" s="96"/>
      <c r="DL43" s="96"/>
      <c r="DM43" s="96"/>
      <c r="DN43" s="96"/>
      <c r="DO43" s="96"/>
      <c r="DP43" s="96"/>
      <c r="DQ43" s="96"/>
      <c r="DR43" s="96"/>
      <c r="DS43" s="96"/>
      <c r="DT43" s="96"/>
      <c r="DU43" s="96"/>
      <c r="DV43" s="96"/>
      <c r="DW43" s="96"/>
      <c r="DX43" s="96"/>
      <c r="DY43" s="96"/>
      <c r="DZ43" s="96"/>
      <c r="EA43" s="96"/>
      <c r="EB43" s="96"/>
      <c r="EC43" s="96"/>
      <c r="ED43" s="96"/>
      <c r="EE43" s="96"/>
      <c r="EF43" s="96"/>
      <c r="EG43" s="96"/>
      <c r="EH43" s="96"/>
      <c r="EI43" s="96"/>
      <c r="EJ43" s="96"/>
      <c r="EK43" s="96"/>
      <c r="EL43" s="96"/>
      <c r="EM43" s="96"/>
      <c r="EN43" s="96"/>
      <c r="EO43" s="96"/>
      <c r="EP43" s="96"/>
      <c r="EQ43" s="96"/>
      <c r="ER43" s="96"/>
      <c r="ES43" s="96"/>
      <c r="ET43" s="96"/>
      <c r="EU43" s="96"/>
      <c r="EV43" s="96"/>
      <c r="EW43" s="96"/>
      <c r="EX43" s="96"/>
      <c r="EY43" s="96"/>
      <c r="EZ43" s="96"/>
      <c r="FA43" s="96"/>
      <c r="FB43" s="96"/>
      <c r="FC43" s="96"/>
      <c r="FD43" s="96"/>
      <c r="FE43" s="96"/>
      <c r="FF43" s="96"/>
      <c r="FG43" s="96"/>
      <c r="FH43" s="96"/>
      <c r="FI43" s="96"/>
      <c r="FJ43" s="96"/>
      <c r="FK43" s="96"/>
      <c r="FL43" s="96"/>
      <c r="FM43" s="96"/>
      <c r="FN43" s="96"/>
      <c r="FO43" s="96"/>
      <c r="FP43" s="96"/>
    </row>
    <row r="44" spans="1:178" customFormat="1" ht="15.75" customHeight="1">
      <c r="A44" s="166">
        <v>207</v>
      </c>
      <c r="B44" s="214" t="s">
        <v>81</v>
      </c>
      <c r="C44" s="167"/>
      <c r="D44" s="168"/>
      <c r="E44" s="155"/>
      <c r="F44" s="219"/>
      <c r="G44" s="96"/>
      <c r="H44" s="96"/>
      <c r="I44" s="96"/>
      <c r="J44" s="96"/>
      <c r="K44" s="96"/>
      <c r="L44" s="96"/>
      <c r="M44" s="96"/>
      <c r="N44" s="96"/>
      <c r="O44" s="96"/>
      <c r="P44" s="96"/>
      <c r="Q44" s="96"/>
      <c r="R44" s="96"/>
      <c r="S44" s="96"/>
      <c r="T44" s="96"/>
      <c r="U44" s="96"/>
      <c r="V44" s="96"/>
      <c r="W44" s="96"/>
      <c r="X44" s="96"/>
      <c r="Y44" s="96"/>
      <c r="Z44" s="96"/>
      <c r="AA44" s="96"/>
      <c r="AB44" s="96"/>
      <c r="AC44" s="96"/>
      <c r="AD44" s="96"/>
      <c r="AE44" s="96"/>
      <c r="AF44" s="96"/>
      <c r="AG44" s="96"/>
      <c r="AH44" s="96"/>
      <c r="AI44" s="96"/>
      <c r="AJ44" s="96"/>
      <c r="AK44" s="96"/>
      <c r="AL44" s="96"/>
      <c r="AM44" s="96"/>
      <c r="AN44" s="96"/>
      <c r="AO44" s="96"/>
      <c r="AP44" s="96"/>
      <c r="AQ44" s="96"/>
      <c r="AR44" s="96"/>
      <c r="AS44" s="96"/>
      <c r="AT44" s="96"/>
      <c r="AU44" s="96"/>
      <c r="AV44" s="96"/>
      <c r="AW44" s="96"/>
      <c r="AX44" s="96"/>
      <c r="AY44" s="96"/>
      <c r="AZ44" s="96"/>
      <c r="BA44" s="96"/>
      <c r="BB44" s="96"/>
      <c r="BC44" s="96"/>
      <c r="BD44" s="96"/>
      <c r="BE44" s="96"/>
      <c r="BF44" s="96"/>
      <c r="BG44" s="96"/>
      <c r="BH44" s="96"/>
      <c r="BI44" s="96"/>
      <c r="BJ44" s="96"/>
      <c r="BK44" s="96"/>
      <c r="BL44" s="96"/>
      <c r="BM44" s="96"/>
      <c r="BN44" s="96"/>
      <c r="BO44" s="96"/>
      <c r="BP44" s="96"/>
      <c r="BQ44" s="96"/>
      <c r="BR44" s="96"/>
      <c r="BS44" s="96"/>
      <c r="BT44" s="96"/>
      <c r="BU44" s="96"/>
      <c r="BV44" s="96"/>
      <c r="BW44" s="96"/>
      <c r="BX44" s="96"/>
      <c r="BY44" s="96"/>
      <c r="BZ44" s="96"/>
      <c r="CA44" s="96"/>
      <c r="CB44" s="96"/>
      <c r="CC44" s="96"/>
      <c r="CD44" s="96"/>
      <c r="CE44" s="96"/>
      <c r="CF44" s="96"/>
      <c r="CG44" s="96"/>
      <c r="CH44" s="96"/>
      <c r="CI44" s="96"/>
      <c r="CJ44" s="96"/>
      <c r="CK44" s="96"/>
      <c r="CL44" s="96"/>
      <c r="CM44" s="96"/>
      <c r="CN44" s="96"/>
      <c r="CO44" s="96"/>
      <c r="CP44" s="96"/>
      <c r="CQ44" s="96"/>
      <c r="CR44" s="96"/>
      <c r="CS44" s="96"/>
      <c r="CT44" s="96"/>
      <c r="CU44" s="96"/>
      <c r="CV44" s="96"/>
      <c r="CW44" s="96"/>
      <c r="CX44" s="96"/>
      <c r="CY44" s="96"/>
      <c r="CZ44" s="96"/>
      <c r="DA44" s="96"/>
      <c r="DB44" s="96"/>
      <c r="DC44" s="96"/>
      <c r="DD44" s="96"/>
      <c r="DE44" s="96"/>
      <c r="DF44" s="96"/>
      <c r="DG44" s="96"/>
      <c r="DH44" s="96"/>
      <c r="DI44" s="96"/>
      <c r="DJ44" s="96"/>
      <c r="DK44" s="96"/>
      <c r="DL44" s="96"/>
      <c r="DM44" s="96"/>
      <c r="DN44" s="96"/>
      <c r="DO44" s="96"/>
      <c r="DP44" s="96"/>
      <c r="DQ44" s="96"/>
      <c r="DR44" s="96"/>
      <c r="DS44" s="96"/>
      <c r="DT44" s="96"/>
      <c r="DU44" s="96"/>
      <c r="DV44" s="96"/>
      <c r="DW44" s="96"/>
      <c r="DX44" s="96"/>
      <c r="DY44" s="96"/>
      <c r="DZ44" s="96"/>
      <c r="EA44" s="96"/>
      <c r="EB44" s="96"/>
      <c r="EC44" s="96"/>
      <c r="ED44" s="96"/>
      <c r="EE44" s="96"/>
      <c r="EF44" s="96"/>
      <c r="EG44" s="96"/>
      <c r="EH44" s="96"/>
      <c r="EI44" s="96"/>
      <c r="EJ44" s="96"/>
      <c r="EK44" s="96"/>
      <c r="EL44" s="96"/>
      <c r="EM44" s="96"/>
      <c r="EN44" s="96"/>
      <c r="EO44" s="96"/>
      <c r="EP44" s="96"/>
      <c r="EQ44" s="96"/>
      <c r="ER44" s="96"/>
      <c r="ES44" s="96"/>
      <c r="ET44" s="96"/>
      <c r="EU44" s="96"/>
      <c r="EV44" s="96"/>
      <c r="EW44" s="96"/>
      <c r="EX44" s="96"/>
      <c r="EY44" s="96"/>
      <c r="EZ44" s="96"/>
      <c r="FA44" s="96"/>
      <c r="FB44" s="96"/>
      <c r="FC44" s="96"/>
      <c r="FD44" s="96"/>
      <c r="FE44" s="96"/>
      <c r="FF44" s="96"/>
      <c r="FG44" s="96"/>
      <c r="FH44" s="96"/>
      <c r="FI44" s="96"/>
      <c r="FJ44" s="96"/>
      <c r="FK44" s="96"/>
      <c r="FL44" s="96"/>
      <c r="FM44" s="96"/>
      <c r="FN44" s="96"/>
      <c r="FO44" s="96"/>
      <c r="FP44" s="96"/>
    </row>
    <row r="45" spans="1:178" customFormat="1" ht="15">
      <c r="A45" s="166"/>
      <c r="B45" s="215" t="s">
        <v>184</v>
      </c>
      <c r="C45" s="167" t="s">
        <v>80</v>
      </c>
      <c r="D45" s="168" t="e">
        <f>METRE!#REF!</f>
        <v>#REF!</v>
      </c>
      <c r="E45" s="155">
        <v>20</v>
      </c>
      <c r="F45" s="219" t="e">
        <f>E45*D45</f>
        <v>#REF!</v>
      </c>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6"/>
      <c r="AO45" s="96"/>
      <c r="AP45" s="96"/>
      <c r="AQ45" s="96"/>
      <c r="AR45" s="96"/>
      <c r="AS45" s="96"/>
      <c r="AT45" s="96"/>
      <c r="AU45" s="96"/>
      <c r="AV45" s="96"/>
      <c r="AW45" s="96"/>
      <c r="AX45" s="96"/>
      <c r="AY45" s="96"/>
      <c r="AZ45" s="96"/>
      <c r="BA45" s="96"/>
      <c r="BB45" s="96"/>
      <c r="BC45" s="96"/>
      <c r="BD45" s="96"/>
      <c r="BE45" s="96"/>
      <c r="BF45" s="96"/>
      <c r="BG45" s="96"/>
      <c r="BH45" s="96"/>
      <c r="BI45" s="96"/>
      <c r="BJ45" s="96"/>
      <c r="BK45" s="96"/>
      <c r="BL45" s="96"/>
      <c r="BM45" s="96"/>
      <c r="BN45" s="96"/>
      <c r="BO45" s="96"/>
      <c r="BP45" s="96"/>
      <c r="BQ45" s="96"/>
      <c r="BR45" s="96"/>
      <c r="BS45" s="96"/>
      <c r="BT45" s="96"/>
      <c r="BU45" s="96"/>
      <c r="BV45" s="96"/>
      <c r="BW45" s="96"/>
      <c r="BX45" s="96"/>
      <c r="BY45" s="96"/>
      <c r="BZ45" s="96"/>
      <c r="CA45" s="96"/>
      <c r="CB45" s="96"/>
      <c r="CC45" s="96"/>
      <c r="CD45" s="96"/>
      <c r="CE45" s="96"/>
      <c r="CF45" s="96"/>
      <c r="CG45" s="96"/>
      <c r="CH45" s="96"/>
      <c r="CI45" s="96"/>
      <c r="CJ45" s="96"/>
      <c r="CK45" s="96"/>
      <c r="CL45" s="96"/>
      <c r="CM45" s="96"/>
      <c r="CN45" s="96"/>
      <c r="CO45" s="96"/>
      <c r="CP45" s="96"/>
      <c r="CQ45" s="96"/>
      <c r="CR45" s="96"/>
      <c r="CS45" s="96"/>
      <c r="CT45" s="96"/>
      <c r="CU45" s="96"/>
      <c r="CV45" s="96"/>
      <c r="CW45" s="96"/>
      <c r="CX45" s="96"/>
      <c r="CY45" s="96"/>
      <c r="CZ45" s="96"/>
      <c r="DA45" s="96"/>
      <c r="DB45" s="96"/>
      <c r="DC45" s="96"/>
      <c r="DD45" s="96"/>
      <c r="DE45" s="96"/>
      <c r="DF45" s="96"/>
      <c r="DG45" s="96"/>
      <c r="DH45" s="96"/>
      <c r="DI45" s="96"/>
      <c r="DJ45" s="96"/>
      <c r="DK45" s="96"/>
      <c r="DL45" s="96"/>
      <c r="DM45" s="96"/>
      <c r="DN45" s="96"/>
      <c r="DO45" s="96"/>
      <c r="DP45" s="96"/>
      <c r="DQ45" s="96"/>
      <c r="DR45" s="96"/>
      <c r="DS45" s="96"/>
      <c r="DT45" s="96"/>
      <c r="DU45" s="96"/>
      <c r="DV45" s="96"/>
      <c r="DW45" s="96"/>
      <c r="DX45" s="96"/>
      <c r="DY45" s="96"/>
      <c r="DZ45" s="96"/>
      <c r="EA45" s="96"/>
      <c r="EB45" s="96"/>
      <c r="EC45" s="96"/>
      <c r="ED45" s="96"/>
      <c r="EE45" s="96"/>
      <c r="EF45" s="96"/>
      <c r="EG45" s="96"/>
      <c r="EH45" s="96"/>
      <c r="EI45" s="96"/>
      <c r="EJ45" s="96"/>
      <c r="EK45" s="96"/>
      <c r="EL45" s="96"/>
      <c r="EM45" s="96"/>
      <c r="EN45" s="96"/>
      <c r="EO45" s="96"/>
      <c r="EP45" s="96"/>
      <c r="EQ45" s="96"/>
      <c r="ER45" s="96"/>
      <c r="ES45" s="96"/>
      <c r="ET45" s="96"/>
      <c r="EU45" s="96"/>
      <c r="EV45" s="96"/>
      <c r="EW45" s="96"/>
      <c r="EX45" s="96"/>
      <c r="EY45" s="96"/>
      <c r="EZ45" s="96"/>
      <c r="FA45" s="96"/>
      <c r="FB45" s="96"/>
      <c r="FC45" s="96"/>
      <c r="FD45" s="96"/>
      <c r="FE45" s="96"/>
      <c r="FF45" s="96"/>
      <c r="FG45" s="96"/>
      <c r="FH45" s="96"/>
      <c r="FI45" s="96"/>
      <c r="FJ45" s="96"/>
      <c r="FK45" s="96"/>
      <c r="FL45" s="96"/>
      <c r="FM45" s="96"/>
      <c r="FN45" s="96"/>
      <c r="FO45" s="96"/>
      <c r="FP45" s="96"/>
    </row>
    <row r="46" spans="1:178" customFormat="1" ht="15">
      <c r="A46" s="166">
        <v>208</v>
      </c>
      <c r="B46" s="214" t="s">
        <v>83</v>
      </c>
      <c r="C46" s="167"/>
      <c r="D46" s="168"/>
      <c r="E46" s="155"/>
      <c r="F46" s="219"/>
      <c r="G46" s="96"/>
      <c r="H46" s="96"/>
      <c r="I46" s="96"/>
      <c r="J46" s="96"/>
      <c r="K46" s="96"/>
      <c r="L46" s="96"/>
      <c r="M46" s="96"/>
      <c r="N46" s="96"/>
      <c r="O46" s="96"/>
      <c r="P46" s="96"/>
      <c r="Q46" s="96"/>
      <c r="R46" s="96"/>
      <c r="S46" s="96"/>
      <c r="T46" s="96"/>
      <c r="U46" s="96"/>
      <c r="V46" s="96"/>
      <c r="W46" s="96"/>
      <c r="X46" s="96"/>
      <c r="Y46" s="96"/>
      <c r="Z46" s="96"/>
      <c r="AA46" s="96"/>
      <c r="AB46" s="96"/>
      <c r="AC46" s="96"/>
      <c r="AD46" s="96"/>
      <c r="AE46" s="96"/>
      <c r="AF46" s="96"/>
      <c r="AG46" s="96"/>
      <c r="AH46" s="96"/>
      <c r="AI46" s="96"/>
      <c r="AJ46" s="96"/>
      <c r="AK46" s="96"/>
      <c r="AL46" s="96"/>
      <c r="AM46" s="96"/>
      <c r="AN46" s="96"/>
      <c r="AO46" s="96"/>
      <c r="AP46" s="96"/>
      <c r="AQ46" s="96"/>
      <c r="AR46" s="96"/>
      <c r="AS46" s="96"/>
      <c r="AT46" s="96"/>
      <c r="AU46" s="96"/>
      <c r="AV46" s="96"/>
      <c r="AW46" s="96"/>
      <c r="AX46" s="96"/>
      <c r="AY46" s="96"/>
      <c r="AZ46" s="96"/>
      <c r="BA46" s="96"/>
      <c r="BB46" s="96"/>
      <c r="BC46" s="96"/>
      <c r="BD46" s="96"/>
      <c r="BE46" s="96"/>
      <c r="BF46" s="96"/>
      <c r="BG46" s="96"/>
      <c r="BH46" s="96"/>
      <c r="BI46" s="96"/>
      <c r="BJ46" s="96"/>
      <c r="BK46" s="96"/>
      <c r="BL46" s="96"/>
      <c r="BM46" s="96"/>
      <c r="BN46" s="96"/>
      <c r="BO46" s="96"/>
      <c r="BP46" s="96"/>
      <c r="BQ46" s="96"/>
      <c r="BR46" s="96"/>
      <c r="BS46" s="96"/>
      <c r="BT46" s="96"/>
      <c r="BU46" s="96"/>
      <c r="BV46" s="96"/>
      <c r="BW46" s="96"/>
      <c r="BX46" s="96"/>
      <c r="BY46" s="96"/>
      <c r="BZ46" s="96"/>
      <c r="CA46" s="96"/>
      <c r="CB46" s="96"/>
      <c r="CC46" s="96"/>
      <c r="CD46" s="96"/>
      <c r="CE46" s="96"/>
      <c r="CF46" s="96"/>
      <c r="CG46" s="96"/>
      <c r="CH46" s="96"/>
      <c r="CI46" s="96"/>
      <c r="CJ46" s="96"/>
      <c r="CK46" s="96"/>
      <c r="CL46" s="96"/>
      <c r="CM46" s="96"/>
      <c r="CN46" s="96"/>
      <c r="CO46" s="96"/>
      <c r="CP46" s="96"/>
      <c r="CQ46" s="96"/>
      <c r="CR46" s="96"/>
      <c r="CS46" s="96"/>
      <c r="CT46" s="96"/>
      <c r="CU46" s="96"/>
      <c r="CV46" s="96"/>
      <c r="CW46" s="96"/>
      <c r="CX46" s="96"/>
      <c r="CY46" s="96"/>
      <c r="CZ46" s="96"/>
      <c r="DA46" s="96"/>
      <c r="DB46" s="96"/>
      <c r="DC46" s="96"/>
      <c r="DD46" s="96"/>
      <c r="DE46" s="96"/>
      <c r="DF46" s="96"/>
      <c r="DG46" s="96"/>
      <c r="DH46" s="96"/>
      <c r="DI46" s="96"/>
      <c r="DJ46" s="96"/>
      <c r="DK46" s="96"/>
      <c r="DL46" s="96"/>
      <c r="DM46" s="96"/>
      <c r="DN46" s="96"/>
      <c r="DO46" s="96"/>
      <c r="DP46" s="96"/>
      <c r="DQ46" s="96"/>
      <c r="DR46" s="96"/>
      <c r="DS46" s="96"/>
      <c r="DT46" s="96"/>
      <c r="DU46" s="96"/>
      <c r="DV46" s="96"/>
      <c r="DW46" s="96"/>
      <c r="DX46" s="96"/>
      <c r="DY46" s="96"/>
      <c r="DZ46" s="96"/>
      <c r="EA46" s="96"/>
      <c r="EB46" s="96"/>
      <c r="EC46" s="96"/>
      <c r="ED46" s="96"/>
      <c r="EE46" s="96"/>
      <c r="EF46" s="96"/>
      <c r="EG46" s="96"/>
      <c r="EH46" s="96"/>
      <c r="EI46" s="96"/>
      <c r="EJ46" s="96"/>
      <c r="EK46" s="96"/>
      <c r="EL46" s="96"/>
      <c r="EM46" s="96"/>
      <c r="EN46" s="96"/>
      <c r="EO46" s="96"/>
      <c r="EP46" s="96"/>
      <c r="EQ46" s="96"/>
      <c r="ER46" s="96"/>
      <c r="ES46" s="96"/>
      <c r="ET46" s="96"/>
      <c r="EU46" s="96"/>
      <c r="EV46" s="96"/>
      <c r="EW46" s="96"/>
      <c r="EX46" s="96"/>
      <c r="EY46" s="96"/>
      <c r="EZ46" s="96"/>
      <c r="FA46" s="96"/>
      <c r="FB46" s="96"/>
      <c r="FC46" s="96"/>
      <c r="FD46" s="96"/>
      <c r="FE46" s="96"/>
      <c r="FF46" s="96"/>
      <c r="FG46" s="96"/>
      <c r="FH46" s="96"/>
      <c r="FI46" s="96"/>
      <c r="FJ46" s="96"/>
      <c r="FK46" s="96"/>
      <c r="FL46" s="96"/>
      <c r="FM46" s="96"/>
      <c r="FN46" s="96"/>
      <c r="FO46" s="96"/>
      <c r="FP46" s="96"/>
    </row>
    <row r="47" spans="1:178" customFormat="1" ht="15">
      <c r="A47" s="166"/>
      <c r="B47" s="215" t="s">
        <v>183</v>
      </c>
      <c r="C47" s="167" t="s">
        <v>80</v>
      </c>
      <c r="D47" s="168" t="e">
        <f>D45</f>
        <v>#REF!</v>
      </c>
      <c r="E47" s="155">
        <v>80</v>
      </c>
      <c r="F47" s="219" t="e">
        <f>E47*D47</f>
        <v>#REF!</v>
      </c>
      <c r="G47" s="96"/>
      <c r="H47" s="96"/>
      <c r="I47" s="96"/>
      <c r="J47" s="96"/>
      <c r="K47" s="96"/>
      <c r="L47" s="96"/>
      <c r="M47" s="96"/>
      <c r="N47" s="96"/>
      <c r="O47" s="96"/>
      <c r="P47" s="96"/>
      <c r="Q47" s="96"/>
      <c r="R47" s="96"/>
      <c r="S47" s="96"/>
      <c r="T47" s="96"/>
      <c r="U47" s="96"/>
      <c r="V47" s="96"/>
      <c r="W47" s="96"/>
      <c r="X47" s="96"/>
      <c r="Y47" s="96"/>
      <c r="Z47" s="96"/>
      <c r="AA47" s="96"/>
      <c r="AB47" s="96"/>
      <c r="AC47" s="96"/>
      <c r="AD47" s="96"/>
      <c r="AE47" s="96"/>
      <c r="AF47" s="96"/>
      <c r="AG47" s="96"/>
      <c r="AH47" s="96"/>
      <c r="AI47" s="96"/>
      <c r="AJ47" s="96"/>
      <c r="AK47" s="96"/>
      <c r="AL47" s="96"/>
      <c r="AM47" s="96"/>
      <c r="AN47" s="96"/>
      <c r="AO47" s="96"/>
      <c r="AP47" s="96"/>
      <c r="AQ47" s="96"/>
      <c r="AR47" s="96"/>
      <c r="AS47" s="96"/>
      <c r="AT47" s="96"/>
      <c r="AU47" s="96"/>
      <c r="AV47" s="96"/>
      <c r="AW47" s="96"/>
      <c r="AX47" s="96"/>
      <c r="AY47" s="96"/>
      <c r="AZ47" s="96"/>
      <c r="BA47" s="96"/>
      <c r="BB47" s="96"/>
      <c r="BC47" s="96"/>
      <c r="BD47" s="96"/>
      <c r="BE47" s="96"/>
      <c r="BF47" s="96"/>
      <c r="BG47" s="96"/>
      <c r="BH47" s="96"/>
      <c r="BI47" s="96"/>
      <c r="BJ47" s="96"/>
      <c r="BK47" s="96"/>
      <c r="BL47" s="96"/>
      <c r="BM47" s="96"/>
      <c r="BN47" s="96"/>
      <c r="BO47" s="96"/>
      <c r="BP47" s="96"/>
      <c r="BQ47" s="96"/>
      <c r="BR47" s="96"/>
      <c r="BS47" s="96"/>
      <c r="BT47" s="96"/>
      <c r="BU47" s="96"/>
      <c r="BV47" s="96"/>
      <c r="BW47" s="96"/>
      <c r="BX47" s="96"/>
      <c r="BY47" s="96"/>
      <c r="BZ47" s="96"/>
      <c r="CA47" s="96"/>
      <c r="CB47" s="96"/>
      <c r="CC47" s="96"/>
      <c r="CD47" s="96"/>
      <c r="CE47" s="96"/>
      <c r="CF47" s="96"/>
      <c r="CG47" s="96"/>
      <c r="CH47" s="96"/>
      <c r="CI47" s="96"/>
      <c r="CJ47" s="96"/>
      <c r="CK47" s="96"/>
      <c r="CL47" s="96"/>
      <c r="CM47" s="96"/>
      <c r="CN47" s="96"/>
      <c r="CO47" s="96"/>
      <c r="CP47" s="96"/>
      <c r="CQ47" s="96"/>
      <c r="CR47" s="96"/>
      <c r="CS47" s="96"/>
      <c r="CT47" s="96"/>
      <c r="CU47" s="96"/>
      <c r="CV47" s="96"/>
      <c r="CW47" s="96"/>
      <c r="CX47" s="96"/>
      <c r="CY47" s="96"/>
      <c r="CZ47" s="96"/>
      <c r="DA47" s="96"/>
      <c r="DB47" s="96"/>
      <c r="DC47" s="96"/>
      <c r="DD47" s="96"/>
      <c r="DE47" s="96"/>
      <c r="DF47" s="96"/>
      <c r="DG47" s="96"/>
      <c r="DH47" s="96"/>
      <c r="DI47" s="96"/>
      <c r="DJ47" s="96"/>
      <c r="DK47" s="96"/>
      <c r="DL47" s="96"/>
      <c r="DM47" s="96"/>
      <c r="DN47" s="96"/>
      <c r="DO47" s="96"/>
      <c r="DP47" s="96"/>
      <c r="DQ47" s="96"/>
      <c r="DR47" s="96"/>
      <c r="DS47" s="96"/>
      <c r="DT47" s="96"/>
      <c r="DU47" s="96"/>
      <c r="DV47" s="96"/>
      <c r="DW47" s="96"/>
      <c r="DX47" s="96"/>
      <c r="DY47" s="96"/>
      <c r="DZ47" s="96"/>
      <c r="EA47" s="96"/>
      <c r="EB47" s="96"/>
      <c r="EC47" s="96"/>
      <c r="ED47" s="96"/>
      <c r="EE47" s="96"/>
      <c r="EF47" s="96"/>
      <c r="EG47" s="96"/>
      <c r="EH47" s="96"/>
      <c r="EI47" s="96"/>
      <c r="EJ47" s="96"/>
      <c r="EK47" s="96"/>
      <c r="EL47" s="96"/>
      <c r="EM47" s="96"/>
      <c r="EN47" s="96"/>
      <c r="EO47" s="96"/>
      <c r="EP47" s="96"/>
      <c r="EQ47" s="96"/>
      <c r="ER47" s="96"/>
      <c r="ES47" s="96"/>
      <c r="ET47" s="96"/>
      <c r="EU47" s="96"/>
      <c r="EV47" s="96"/>
      <c r="EW47" s="96"/>
      <c r="EX47" s="96"/>
      <c r="EY47" s="96"/>
      <c r="EZ47" s="96"/>
      <c r="FA47" s="96"/>
      <c r="FB47" s="96"/>
      <c r="FC47" s="96"/>
      <c r="FD47" s="96"/>
      <c r="FE47" s="96"/>
      <c r="FF47" s="96"/>
      <c r="FG47" s="96"/>
      <c r="FH47" s="96"/>
      <c r="FI47" s="96"/>
      <c r="FJ47" s="96"/>
      <c r="FK47" s="96"/>
      <c r="FL47" s="96"/>
      <c r="FM47" s="96"/>
      <c r="FN47" s="96"/>
      <c r="FO47" s="96"/>
      <c r="FP47" s="96"/>
    </row>
    <row r="48" spans="1:178" customFormat="1" ht="15">
      <c r="A48" s="166">
        <v>209</v>
      </c>
      <c r="B48" s="214" t="s">
        <v>84</v>
      </c>
      <c r="C48" s="167"/>
      <c r="D48" s="168"/>
      <c r="E48" s="155"/>
      <c r="F48" s="219"/>
    </row>
    <row r="49" spans="1:10" customFormat="1" ht="15">
      <c r="A49" s="166"/>
      <c r="B49" s="215" t="s">
        <v>182</v>
      </c>
      <c r="C49" s="167" t="s">
        <v>80</v>
      </c>
      <c r="D49" s="168">
        <f>METRE!$J$33</f>
        <v>0</v>
      </c>
      <c r="E49" s="155">
        <v>110</v>
      </c>
      <c r="F49" s="219">
        <f>E49*D49</f>
        <v>0</v>
      </c>
    </row>
    <row r="50" spans="1:10" customFormat="1" ht="15">
      <c r="A50" s="166">
        <v>210</v>
      </c>
      <c r="B50" s="214" t="s">
        <v>85</v>
      </c>
      <c r="C50" s="167"/>
      <c r="D50" s="168"/>
      <c r="E50" s="155"/>
      <c r="F50" s="219"/>
    </row>
    <row r="51" spans="1:10" customFormat="1" ht="15">
      <c r="A51" s="166"/>
      <c r="B51" s="215" t="s">
        <v>181</v>
      </c>
      <c r="C51" s="167" t="s">
        <v>29</v>
      </c>
      <c r="D51" s="168" t="e">
        <f>METRE!#REF!</f>
        <v>#REF!</v>
      </c>
      <c r="E51" s="155">
        <v>900</v>
      </c>
      <c r="F51" s="219" t="e">
        <f>E51*D51</f>
        <v>#REF!</v>
      </c>
      <c r="G51" s="76"/>
      <c r="H51" s="76"/>
      <c r="I51" s="76"/>
      <c r="J51" s="76"/>
    </row>
    <row r="52" spans="1:10" customFormat="1" ht="15">
      <c r="A52" s="166">
        <v>211</v>
      </c>
      <c r="B52" s="214" t="s">
        <v>86</v>
      </c>
      <c r="C52" s="167"/>
      <c r="D52" s="168"/>
      <c r="E52" s="155"/>
      <c r="F52" s="219"/>
      <c r="G52" s="76"/>
      <c r="H52" s="76"/>
      <c r="I52" s="76"/>
      <c r="J52" s="76"/>
    </row>
    <row r="53" spans="1:10" customFormat="1" ht="15">
      <c r="A53" s="166"/>
      <c r="B53" s="215" t="s">
        <v>180</v>
      </c>
      <c r="C53" s="167" t="s">
        <v>29</v>
      </c>
      <c r="D53" s="168">
        <f>METRE!$J$59</f>
        <v>10.42</v>
      </c>
      <c r="E53" s="155">
        <v>800</v>
      </c>
      <c r="F53" s="219">
        <f>E53*D53</f>
        <v>8336</v>
      </c>
      <c r="G53" s="76"/>
      <c r="H53" s="76"/>
      <c r="I53" s="76"/>
      <c r="J53" s="76"/>
    </row>
    <row r="54" spans="1:10" customFormat="1" ht="15">
      <c r="A54" s="166">
        <v>212</v>
      </c>
      <c r="B54" s="214" t="s">
        <v>87</v>
      </c>
      <c r="C54" s="167"/>
      <c r="D54" s="168"/>
      <c r="E54" s="155"/>
      <c r="F54" s="219"/>
      <c r="G54" s="76"/>
      <c r="H54" s="76"/>
      <c r="I54" s="76"/>
      <c r="J54" s="76"/>
    </row>
    <row r="55" spans="1:10" customFormat="1" ht="15">
      <c r="A55" s="166"/>
      <c r="B55" s="215" t="s">
        <v>179</v>
      </c>
      <c r="C55" s="167" t="s">
        <v>30</v>
      </c>
      <c r="D55" s="168">
        <f>METRE!$J$63</f>
        <v>1354.6</v>
      </c>
      <c r="E55" s="155">
        <v>8.5</v>
      </c>
      <c r="F55" s="219">
        <f>E55*D55</f>
        <v>11514.099999999999</v>
      </c>
      <c r="G55" s="76"/>
      <c r="H55" s="76"/>
      <c r="I55" s="76"/>
      <c r="J55" s="76"/>
    </row>
    <row r="56" spans="1:10" customFormat="1" ht="15">
      <c r="A56" s="166">
        <v>213</v>
      </c>
      <c r="B56" s="214" t="s">
        <v>89</v>
      </c>
      <c r="C56" s="167"/>
      <c r="D56" s="168"/>
      <c r="E56" s="155"/>
      <c r="F56" s="219"/>
      <c r="G56" s="76"/>
      <c r="H56" s="76"/>
      <c r="I56" s="76"/>
      <c r="J56" s="76"/>
    </row>
    <row r="57" spans="1:10" customFormat="1" ht="15">
      <c r="A57" s="166"/>
      <c r="B57" s="215" t="s">
        <v>178</v>
      </c>
      <c r="C57" s="167" t="s">
        <v>80</v>
      </c>
      <c r="D57" s="168" t="e">
        <f>METRE!#REF!</f>
        <v>#REF!</v>
      </c>
      <c r="E57" s="155">
        <v>100</v>
      </c>
      <c r="F57" s="219" t="e">
        <f>E57*D57</f>
        <v>#REF!</v>
      </c>
      <c r="G57" s="76"/>
      <c r="H57" s="76"/>
      <c r="I57" s="76"/>
      <c r="J57" s="76"/>
    </row>
    <row r="58" spans="1:10" customFormat="1" ht="26.25">
      <c r="A58" s="166">
        <v>214</v>
      </c>
      <c r="B58" s="214" t="s">
        <v>90</v>
      </c>
      <c r="C58" s="167"/>
      <c r="D58" s="168"/>
      <c r="E58" s="155"/>
      <c r="F58" s="219"/>
      <c r="G58" s="76"/>
      <c r="H58" s="76"/>
      <c r="I58" s="76"/>
      <c r="J58" s="76"/>
    </row>
    <row r="59" spans="1:10" customFormat="1" ht="15">
      <c r="A59" s="166"/>
      <c r="B59" s="215" t="s">
        <v>178</v>
      </c>
      <c r="C59" s="167" t="s">
        <v>80</v>
      </c>
      <c r="D59" s="168" t="e">
        <f>METRE!#REF!</f>
        <v>#REF!</v>
      </c>
      <c r="E59" s="155">
        <v>30</v>
      </c>
      <c r="F59" s="219" t="e">
        <f>E59*D59</f>
        <v>#REF!</v>
      </c>
      <c r="G59" s="76"/>
      <c r="H59" s="76"/>
      <c r="I59" s="76"/>
      <c r="J59" s="76"/>
    </row>
    <row r="60" spans="1:10" customFormat="1" ht="26.25">
      <c r="A60" s="166">
        <v>215</v>
      </c>
      <c r="B60" s="214" t="s">
        <v>91</v>
      </c>
      <c r="C60" s="167"/>
      <c r="D60" s="168"/>
      <c r="E60" s="155"/>
      <c r="F60" s="219"/>
      <c r="G60" s="76"/>
      <c r="H60" s="76"/>
      <c r="I60" s="76"/>
      <c r="J60" s="76"/>
    </row>
    <row r="61" spans="1:10" customFormat="1" ht="15">
      <c r="A61" s="166"/>
      <c r="B61" s="215" t="s">
        <v>178</v>
      </c>
      <c r="C61" s="167" t="s">
        <v>80</v>
      </c>
      <c r="D61" s="168" t="e">
        <f>METRE!#REF!</f>
        <v>#REF!</v>
      </c>
      <c r="E61" s="155">
        <v>30</v>
      </c>
      <c r="F61" s="219" t="e">
        <f>E61*D61</f>
        <v>#REF!</v>
      </c>
      <c r="G61" s="76"/>
      <c r="H61" s="76"/>
      <c r="I61" s="76"/>
      <c r="J61" s="76"/>
    </row>
    <row r="62" spans="1:10" customFormat="1" ht="19.5" customHeight="1">
      <c r="A62" s="166">
        <v>216</v>
      </c>
      <c r="B62" s="214" t="s">
        <v>92</v>
      </c>
      <c r="C62" s="167"/>
      <c r="D62" s="168"/>
      <c r="E62" s="155"/>
      <c r="F62" s="219"/>
      <c r="G62" s="76"/>
      <c r="H62" s="76"/>
      <c r="I62" s="76"/>
      <c r="J62" s="76"/>
    </row>
    <row r="63" spans="1:10" customFormat="1" ht="15">
      <c r="A63" s="166"/>
      <c r="B63" s="215" t="s">
        <v>178</v>
      </c>
      <c r="C63" s="167" t="s">
        <v>80</v>
      </c>
      <c r="D63" s="168" t="e">
        <f>METRE!#REF!</f>
        <v>#REF!</v>
      </c>
      <c r="E63" s="155">
        <v>35</v>
      </c>
      <c r="F63" s="219" t="e">
        <f>E63*D63</f>
        <v>#REF!</v>
      </c>
      <c r="G63" s="76"/>
      <c r="H63" s="76"/>
      <c r="I63" s="76"/>
      <c r="J63" s="76"/>
    </row>
    <row r="64" spans="1:10" customFormat="1" ht="15">
      <c r="A64" s="166">
        <v>217</v>
      </c>
      <c r="B64" s="214" t="s">
        <v>93</v>
      </c>
      <c r="C64" s="167"/>
      <c r="D64" s="168"/>
      <c r="E64" s="155"/>
      <c r="F64" s="219"/>
      <c r="G64" s="76"/>
      <c r="H64" s="76"/>
      <c r="I64" s="76"/>
      <c r="J64" s="76"/>
    </row>
    <row r="65" spans="1:10" customFormat="1" ht="15">
      <c r="A65" s="166"/>
      <c r="B65" s="215" t="s">
        <v>178</v>
      </c>
      <c r="C65" s="167" t="s">
        <v>80</v>
      </c>
      <c r="D65" s="168" t="e">
        <f>METRE!#REF!</f>
        <v>#REF!</v>
      </c>
      <c r="E65" s="155">
        <v>30</v>
      </c>
      <c r="F65" s="219" t="e">
        <f>E65*D65</f>
        <v>#REF!</v>
      </c>
      <c r="G65" s="76"/>
      <c r="H65" s="76"/>
      <c r="I65" s="76"/>
      <c r="J65" s="76"/>
    </row>
    <row r="66" spans="1:10" customFormat="1" ht="15">
      <c r="A66" s="166">
        <v>218</v>
      </c>
      <c r="B66" s="214" t="s">
        <v>94</v>
      </c>
      <c r="C66" s="167"/>
      <c r="D66" s="168"/>
      <c r="E66" s="155"/>
      <c r="F66" s="219"/>
      <c r="G66" s="76"/>
      <c r="H66" s="76"/>
      <c r="I66" s="76"/>
      <c r="J66" s="76"/>
    </row>
    <row r="67" spans="1:10" customFormat="1" ht="15">
      <c r="A67" s="166"/>
      <c r="B67" s="215" t="s">
        <v>178</v>
      </c>
      <c r="C67" s="167" t="s">
        <v>80</v>
      </c>
      <c r="D67" s="168" t="e">
        <f>D65</f>
        <v>#REF!</v>
      </c>
      <c r="E67" s="155">
        <v>100</v>
      </c>
      <c r="F67" s="219" t="e">
        <f>E67*D67</f>
        <v>#REF!</v>
      </c>
      <c r="G67" s="76"/>
      <c r="H67" s="76"/>
      <c r="I67" s="76"/>
      <c r="J67" s="76"/>
    </row>
    <row r="68" spans="1:10" customFormat="1" ht="15">
      <c r="A68" s="166">
        <v>219</v>
      </c>
      <c r="B68" s="216" t="s">
        <v>95</v>
      </c>
      <c r="C68" s="167"/>
      <c r="D68" s="168"/>
      <c r="E68" s="155"/>
      <c r="F68" s="219"/>
      <c r="G68" s="76"/>
      <c r="H68" s="76"/>
      <c r="I68" s="76"/>
      <c r="J68" s="76"/>
    </row>
    <row r="69" spans="1:10" customFormat="1" ht="15">
      <c r="A69" s="166"/>
      <c r="B69" s="215" t="s">
        <v>96</v>
      </c>
      <c r="C69" s="167" t="s">
        <v>65</v>
      </c>
      <c r="D69" s="168" t="e">
        <f>METRE!#REF!</f>
        <v>#REF!</v>
      </c>
      <c r="E69" s="155">
        <v>25</v>
      </c>
      <c r="F69" s="219" t="e">
        <f>E69*D69</f>
        <v>#REF!</v>
      </c>
      <c r="G69" s="76"/>
      <c r="H69" s="76"/>
      <c r="I69" s="76"/>
      <c r="J69" s="76"/>
    </row>
    <row r="70" spans="1:10" customFormat="1" ht="15">
      <c r="A70" s="166">
        <v>220</v>
      </c>
      <c r="B70" s="214" t="s">
        <v>97</v>
      </c>
      <c r="C70" s="167"/>
      <c r="D70" s="168"/>
      <c r="E70" s="155"/>
      <c r="F70" s="219"/>
      <c r="G70" s="76"/>
      <c r="H70" s="76"/>
      <c r="I70" s="76"/>
      <c r="J70" s="76"/>
    </row>
    <row r="71" spans="1:10" customFormat="1" ht="15">
      <c r="A71" s="166"/>
      <c r="B71" s="215" t="s">
        <v>194</v>
      </c>
      <c r="C71" s="167" t="s">
        <v>80</v>
      </c>
      <c r="D71" s="168" t="e">
        <f>METRE!#REF!</f>
        <v>#REF!</v>
      </c>
      <c r="E71" s="155">
        <v>60</v>
      </c>
      <c r="F71" s="219" t="e">
        <f>E71*D71</f>
        <v>#REF!</v>
      </c>
      <c r="G71" s="76"/>
      <c r="H71" s="76"/>
      <c r="I71" s="76"/>
      <c r="J71" s="76"/>
    </row>
    <row r="72" spans="1:10" customFormat="1" ht="15">
      <c r="A72" s="166">
        <v>221</v>
      </c>
      <c r="B72" s="214" t="s">
        <v>98</v>
      </c>
      <c r="C72" s="167"/>
      <c r="D72" s="168"/>
      <c r="E72" s="155"/>
      <c r="F72" s="219"/>
      <c r="G72" s="76"/>
      <c r="H72" s="76"/>
      <c r="I72" s="76"/>
      <c r="J72" s="76"/>
    </row>
    <row r="73" spans="1:10" customFormat="1" ht="15">
      <c r="A73" s="166"/>
      <c r="B73" s="210" t="s">
        <v>99</v>
      </c>
      <c r="C73" s="167" t="s">
        <v>34</v>
      </c>
      <c r="D73" s="168">
        <v>2</v>
      </c>
      <c r="E73" s="155">
        <v>50</v>
      </c>
      <c r="F73" s="219">
        <f>E73*D73</f>
        <v>100</v>
      </c>
      <c r="G73" s="76"/>
      <c r="H73" s="76"/>
      <c r="I73" s="76"/>
      <c r="J73" s="76"/>
    </row>
    <row r="74" spans="1:10" customFormat="1" ht="26.25">
      <c r="A74" s="166">
        <v>222</v>
      </c>
      <c r="B74" s="214" t="s">
        <v>100</v>
      </c>
      <c r="C74" s="167"/>
      <c r="D74" s="168"/>
      <c r="E74" s="155"/>
      <c r="F74" s="219"/>
      <c r="G74" s="76"/>
      <c r="H74" s="76"/>
      <c r="I74" s="76"/>
      <c r="J74" s="76"/>
    </row>
    <row r="75" spans="1:10" customFormat="1" ht="15">
      <c r="A75" s="166"/>
      <c r="B75" s="210" t="s">
        <v>195</v>
      </c>
      <c r="C75" s="167" t="s">
        <v>34</v>
      </c>
      <c r="D75" s="240">
        <v>0</v>
      </c>
      <c r="E75" s="155">
        <v>750</v>
      </c>
      <c r="F75" s="219">
        <f>E75*D75</f>
        <v>0</v>
      </c>
      <c r="G75" s="76"/>
      <c r="H75" s="76"/>
      <c r="I75" s="76"/>
      <c r="J75" s="76"/>
    </row>
    <row r="76" spans="1:10" customFormat="1" ht="16.5" customHeight="1">
      <c r="A76" s="166">
        <v>223</v>
      </c>
      <c r="B76" s="216" t="s">
        <v>101</v>
      </c>
      <c r="C76" s="167"/>
      <c r="D76" s="168"/>
      <c r="E76" s="155"/>
      <c r="F76" s="219"/>
      <c r="G76" s="76"/>
      <c r="H76" s="76"/>
      <c r="I76" s="76"/>
      <c r="J76" s="76"/>
    </row>
    <row r="77" spans="1:10" customFormat="1" ht="15">
      <c r="A77" s="166"/>
      <c r="B77" s="215" t="s">
        <v>178</v>
      </c>
      <c r="C77" s="167" t="s">
        <v>80</v>
      </c>
      <c r="D77" s="168" t="e">
        <f>METRE!#REF!</f>
        <v>#REF!</v>
      </c>
      <c r="E77" s="155">
        <v>500</v>
      </c>
      <c r="F77" s="219" t="e">
        <f>E77*D77</f>
        <v>#REF!</v>
      </c>
      <c r="G77" s="76"/>
      <c r="H77" s="76"/>
      <c r="I77" s="76"/>
      <c r="J77" s="76"/>
    </row>
    <row r="78" spans="1:10" customFormat="1" ht="15">
      <c r="A78" s="166">
        <v>224</v>
      </c>
      <c r="B78" s="214" t="s">
        <v>102</v>
      </c>
      <c r="C78" s="167"/>
      <c r="D78" s="168"/>
      <c r="E78" s="155"/>
      <c r="F78" s="219"/>
      <c r="G78" s="76"/>
      <c r="H78" s="76"/>
      <c r="I78" s="76"/>
      <c r="J78" s="76"/>
    </row>
    <row r="79" spans="1:10" customFormat="1" ht="15">
      <c r="A79" s="166"/>
      <c r="B79" s="217" t="s">
        <v>178</v>
      </c>
      <c r="C79" s="167" t="s">
        <v>80</v>
      </c>
      <c r="D79" s="168">
        <v>0.72</v>
      </c>
      <c r="E79" s="155">
        <v>250</v>
      </c>
      <c r="F79" s="219">
        <f>E79*D79</f>
        <v>180</v>
      </c>
      <c r="G79" s="76"/>
      <c r="H79" s="76"/>
      <c r="I79" s="76"/>
      <c r="J79" s="76"/>
    </row>
    <row r="80" spans="1:10" customFormat="1" ht="15">
      <c r="A80" s="166">
        <v>225</v>
      </c>
      <c r="B80" s="214" t="s">
        <v>103</v>
      </c>
      <c r="C80" s="167"/>
      <c r="D80" s="168"/>
      <c r="E80" s="155"/>
      <c r="F80" s="219"/>
      <c r="G80" s="76"/>
      <c r="H80" s="76"/>
      <c r="I80" s="76"/>
      <c r="J80" s="76"/>
    </row>
    <row r="81" spans="1:10" customFormat="1" ht="15">
      <c r="A81" s="166"/>
      <c r="B81" s="210" t="s">
        <v>196</v>
      </c>
      <c r="C81" s="167" t="s">
        <v>65</v>
      </c>
      <c r="D81" s="168">
        <v>16.62</v>
      </c>
      <c r="E81" s="155">
        <v>80</v>
      </c>
      <c r="F81" s="219">
        <f>E81*D81</f>
        <v>1329.6000000000001</v>
      </c>
      <c r="G81" s="76"/>
      <c r="H81" s="76"/>
      <c r="I81" s="76"/>
      <c r="J81" s="76"/>
    </row>
    <row r="82" spans="1:10" customFormat="1" ht="15">
      <c r="A82" s="166">
        <v>226</v>
      </c>
      <c r="B82" s="214" t="s">
        <v>105</v>
      </c>
      <c r="C82" s="167"/>
      <c r="D82" s="168"/>
      <c r="E82" s="155"/>
      <c r="F82" s="219"/>
      <c r="G82" s="76"/>
      <c r="H82" s="76"/>
      <c r="I82" s="76"/>
      <c r="J82" s="76"/>
    </row>
    <row r="83" spans="1:10" customFormat="1" ht="17.25" customHeight="1">
      <c r="A83" s="166"/>
      <c r="B83" s="210" t="s">
        <v>197</v>
      </c>
      <c r="C83" s="167" t="s">
        <v>65</v>
      </c>
      <c r="D83" s="240">
        <v>0</v>
      </c>
      <c r="E83" s="155">
        <v>150</v>
      </c>
      <c r="F83" s="219">
        <f>E83*D83</f>
        <v>0</v>
      </c>
      <c r="G83" s="76"/>
      <c r="H83" s="76"/>
      <c r="I83" s="76"/>
      <c r="J83" s="76"/>
    </row>
    <row r="84" spans="1:10" customFormat="1" ht="15">
      <c r="A84" s="166">
        <v>227</v>
      </c>
      <c r="B84" s="214" t="s">
        <v>107</v>
      </c>
      <c r="C84" s="167"/>
      <c r="D84" s="168"/>
      <c r="E84" s="155"/>
      <c r="F84" s="219">
        <f>+E84*D84</f>
        <v>0</v>
      </c>
      <c r="G84" s="76"/>
      <c r="H84" s="76"/>
      <c r="I84" s="76"/>
      <c r="J84" s="76"/>
    </row>
    <row r="85" spans="1:10" customFormat="1" ht="17.25" customHeight="1">
      <c r="A85" s="166"/>
      <c r="B85" s="210" t="s">
        <v>199</v>
      </c>
      <c r="C85" s="167" t="s">
        <v>65</v>
      </c>
      <c r="D85" s="168">
        <v>640</v>
      </c>
      <c r="E85" s="155">
        <v>100</v>
      </c>
      <c r="F85" s="219">
        <f>+E85*D85</f>
        <v>64000</v>
      </c>
      <c r="G85" s="76"/>
      <c r="H85" s="76"/>
      <c r="I85" s="76"/>
      <c r="J85" s="76"/>
    </row>
    <row r="86" spans="1:10" customFormat="1" ht="51.75">
      <c r="A86" s="166">
        <v>228</v>
      </c>
      <c r="B86" s="214" t="s">
        <v>205</v>
      </c>
      <c r="C86" s="167"/>
      <c r="D86" s="168"/>
      <c r="E86" s="155"/>
      <c r="F86" s="219"/>
      <c r="G86" s="76"/>
      <c r="H86" s="76"/>
      <c r="I86" s="76"/>
      <c r="J86" s="76"/>
    </row>
    <row r="87" spans="1:10" customFormat="1" ht="15">
      <c r="A87" s="166"/>
      <c r="B87" s="210" t="s">
        <v>204</v>
      </c>
      <c r="C87" s="167" t="s">
        <v>62</v>
      </c>
      <c r="D87" s="168">
        <v>1</v>
      </c>
      <c r="E87" s="155">
        <v>9000</v>
      </c>
      <c r="F87" s="219">
        <f>E87*D87</f>
        <v>9000</v>
      </c>
      <c r="G87" s="76"/>
      <c r="H87" s="76"/>
      <c r="I87" s="76"/>
      <c r="J87" s="76"/>
    </row>
    <row r="88" spans="1:10" customFormat="1" ht="15">
      <c r="A88" s="166">
        <v>229</v>
      </c>
      <c r="B88" s="214" t="s">
        <v>109</v>
      </c>
      <c r="C88" s="167"/>
      <c r="D88" s="168"/>
      <c r="E88" s="155"/>
      <c r="F88" s="219"/>
      <c r="G88" s="76"/>
      <c r="H88" s="76"/>
      <c r="I88" s="76"/>
      <c r="J88" s="76"/>
    </row>
    <row r="89" spans="1:10" customFormat="1" ht="15">
      <c r="A89" s="166"/>
      <c r="B89" s="210" t="s">
        <v>61</v>
      </c>
      <c r="C89" s="167" t="s">
        <v>62</v>
      </c>
      <c r="D89" s="240">
        <v>0</v>
      </c>
      <c r="E89" s="155">
        <v>1000</v>
      </c>
      <c r="F89" s="219">
        <f>E89*D89</f>
        <v>0</v>
      </c>
      <c r="G89" s="76"/>
      <c r="H89" s="76"/>
      <c r="I89" s="76"/>
      <c r="J89" s="76"/>
    </row>
    <row r="90" spans="1:10" s="76" customFormat="1" ht="15.75" thickBot="1">
      <c r="A90" s="182"/>
      <c r="B90" s="169" t="s">
        <v>110</v>
      </c>
      <c r="C90" s="170"/>
      <c r="D90" s="170"/>
      <c r="E90" s="193"/>
      <c r="F90" s="223" t="e">
        <f>SUM(F32:F89)</f>
        <v>#REF!</v>
      </c>
    </row>
    <row r="91" spans="1:10" s="76" customFormat="1" ht="19.5" customHeight="1">
      <c r="A91" s="183"/>
      <c r="B91" s="181" t="s">
        <v>189</v>
      </c>
      <c r="C91" s="177"/>
      <c r="D91" s="177"/>
      <c r="E91" s="231"/>
      <c r="F91" s="232"/>
    </row>
    <row r="92" spans="1:10" s="76" customFormat="1" ht="26.25">
      <c r="A92" s="166">
        <v>301</v>
      </c>
      <c r="B92" s="218" t="s">
        <v>112</v>
      </c>
      <c r="C92" s="167"/>
      <c r="D92" s="168"/>
      <c r="E92" s="155"/>
      <c r="F92" s="219"/>
    </row>
    <row r="93" spans="1:10" s="76" customFormat="1" ht="15">
      <c r="A93" s="166"/>
      <c r="B93" s="215" t="s">
        <v>193</v>
      </c>
      <c r="C93" s="176" t="s">
        <v>29</v>
      </c>
      <c r="D93" s="168"/>
      <c r="E93" s="155">
        <v>10</v>
      </c>
      <c r="F93" s="219">
        <f>E93*D93</f>
        <v>0</v>
      </c>
    </row>
    <row r="94" spans="1:10" s="76" customFormat="1" ht="15">
      <c r="A94" s="166">
        <v>302</v>
      </c>
      <c r="B94" s="218" t="s">
        <v>113</v>
      </c>
      <c r="C94" s="167"/>
      <c r="D94" s="168"/>
      <c r="E94" s="155"/>
      <c r="F94" s="219"/>
    </row>
    <row r="95" spans="1:10" s="76" customFormat="1" ht="15">
      <c r="A95" s="166"/>
      <c r="B95" s="215" t="s">
        <v>193</v>
      </c>
      <c r="C95" s="176" t="s">
        <v>29</v>
      </c>
      <c r="D95" s="168"/>
      <c r="E95" s="155">
        <v>50</v>
      </c>
      <c r="F95" s="219">
        <f>E95*D95</f>
        <v>0</v>
      </c>
    </row>
    <row r="96" spans="1:10" s="76" customFormat="1" ht="15">
      <c r="A96" s="166">
        <v>303</v>
      </c>
      <c r="B96" s="218" t="s">
        <v>114</v>
      </c>
      <c r="C96" s="167"/>
      <c r="D96" s="168"/>
      <c r="E96" s="155"/>
      <c r="F96" s="219"/>
    </row>
    <row r="97" spans="1:6" s="76" customFormat="1" ht="15">
      <c r="A97" s="166"/>
      <c r="B97" s="215" t="s">
        <v>198</v>
      </c>
      <c r="C97" s="176" t="s">
        <v>29</v>
      </c>
      <c r="D97" s="168"/>
      <c r="E97" s="155">
        <v>5</v>
      </c>
      <c r="F97" s="219">
        <f>E97*D97</f>
        <v>0</v>
      </c>
    </row>
    <row r="98" spans="1:6" s="76" customFormat="1" ht="15">
      <c r="A98" s="166">
        <v>304</v>
      </c>
      <c r="B98" s="218" t="s">
        <v>115</v>
      </c>
      <c r="C98" s="167"/>
      <c r="D98" s="168"/>
      <c r="E98" s="155"/>
      <c r="F98" s="219"/>
    </row>
    <row r="99" spans="1:6" s="76" customFormat="1" ht="26.25">
      <c r="A99" s="166"/>
      <c r="B99" s="215" t="s">
        <v>73</v>
      </c>
      <c r="C99" s="176" t="s">
        <v>29</v>
      </c>
      <c r="D99" s="168"/>
      <c r="E99" s="155">
        <v>5</v>
      </c>
      <c r="F99" s="219">
        <f>E99*D99</f>
        <v>0</v>
      </c>
    </row>
    <row r="100" spans="1:6" s="76" customFormat="1" ht="15">
      <c r="A100" s="175"/>
      <c r="B100" s="178" t="s">
        <v>116</v>
      </c>
      <c r="C100" s="179"/>
      <c r="D100" s="180"/>
      <c r="E100" s="184"/>
      <c r="F100" s="185">
        <f>SUM(F93:F99)</f>
        <v>0</v>
      </c>
    </row>
    <row r="101" spans="1:6" s="76" customFormat="1" ht="15.75" customHeight="1">
      <c r="A101" s="189"/>
      <c r="B101" s="189" t="s">
        <v>117</v>
      </c>
      <c r="C101" s="188"/>
      <c r="D101" s="188"/>
      <c r="E101" s="188"/>
      <c r="F101" s="222"/>
    </row>
    <row r="102" spans="1:6" s="76" customFormat="1" ht="72.75" customHeight="1">
      <c r="A102" s="191">
        <v>401</v>
      </c>
      <c r="B102" s="192" t="s">
        <v>118</v>
      </c>
      <c r="C102" s="167"/>
      <c r="D102" s="168"/>
      <c r="E102" s="155"/>
      <c r="F102" s="219"/>
    </row>
    <row r="103" spans="1:6" s="76" customFormat="1" ht="15">
      <c r="A103" s="166" t="s">
        <v>119</v>
      </c>
      <c r="B103" s="218" t="s">
        <v>120</v>
      </c>
      <c r="C103" s="167"/>
      <c r="D103" s="168"/>
      <c r="E103" s="155"/>
      <c r="F103" s="219"/>
    </row>
    <row r="104" spans="1:6" s="76" customFormat="1" ht="18.75" customHeight="1">
      <c r="A104" s="166"/>
      <c r="B104" s="215" t="s">
        <v>188</v>
      </c>
      <c r="C104" s="176" t="s">
        <v>65</v>
      </c>
      <c r="D104" s="168">
        <v>180</v>
      </c>
      <c r="E104" s="155">
        <v>28</v>
      </c>
      <c r="F104" s="219">
        <f>E104*D104</f>
        <v>5040</v>
      </c>
    </row>
    <row r="105" spans="1:6" s="76" customFormat="1" ht="18" customHeight="1">
      <c r="A105" s="166" t="s">
        <v>121</v>
      </c>
      <c r="B105" s="218" t="s">
        <v>122</v>
      </c>
      <c r="C105" s="167"/>
      <c r="D105" s="168"/>
      <c r="E105" s="155"/>
      <c r="F105" s="219"/>
    </row>
    <row r="106" spans="1:6" s="76" customFormat="1" ht="18.75" customHeight="1">
      <c r="A106" s="166"/>
      <c r="B106" s="215" t="s">
        <v>64</v>
      </c>
      <c r="C106" s="176" t="s">
        <v>65</v>
      </c>
      <c r="D106" s="168"/>
      <c r="E106" s="155">
        <v>18</v>
      </c>
      <c r="F106" s="219">
        <f>E106*D106</f>
        <v>0</v>
      </c>
    </row>
    <row r="107" spans="1:6" s="76" customFormat="1" ht="18" customHeight="1">
      <c r="A107" s="166" t="s">
        <v>123</v>
      </c>
      <c r="B107" s="218" t="s">
        <v>124</v>
      </c>
      <c r="C107" s="167"/>
      <c r="D107" s="168"/>
      <c r="E107" s="155"/>
      <c r="F107" s="219"/>
    </row>
    <row r="108" spans="1:6" s="76" customFormat="1" ht="18.75" customHeight="1">
      <c r="A108" s="166"/>
      <c r="B108" s="215" t="s">
        <v>64</v>
      </c>
      <c r="C108" s="176" t="s">
        <v>65</v>
      </c>
      <c r="D108" s="168"/>
      <c r="E108" s="155">
        <v>10</v>
      </c>
      <c r="F108" s="219">
        <f>E108*D108</f>
        <v>0</v>
      </c>
    </row>
    <row r="109" spans="1:6" s="76" customFormat="1" ht="18" customHeight="1">
      <c r="A109" s="166" t="s">
        <v>125</v>
      </c>
      <c r="B109" s="218" t="s">
        <v>126</v>
      </c>
      <c r="C109" s="167"/>
      <c r="D109" s="168"/>
      <c r="E109" s="155"/>
      <c r="F109" s="219"/>
    </row>
    <row r="110" spans="1:6" s="76" customFormat="1" ht="18.75" customHeight="1">
      <c r="A110" s="166"/>
      <c r="B110" s="215" t="s">
        <v>64</v>
      </c>
      <c r="C110" s="176" t="s">
        <v>65</v>
      </c>
      <c r="D110" s="168"/>
      <c r="E110" s="155">
        <v>7</v>
      </c>
      <c r="F110" s="219">
        <f>E110*D110</f>
        <v>0</v>
      </c>
    </row>
    <row r="111" spans="1:6" s="76" customFormat="1" ht="16.5" customHeight="1">
      <c r="A111" s="166">
        <v>402</v>
      </c>
      <c r="B111" s="218" t="s">
        <v>127</v>
      </c>
      <c r="C111" s="167"/>
      <c r="D111" s="168"/>
      <c r="E111" s="155"/>
      <c r="F111" s="219"/>
    </row>
    <row r="112" spans="1:6" s="76" customFormat="1" ht="15">
      <c r="A112" s="166"/>
      <c r="B112" s="215" t="s">
        <v>64</v>
      </c>
      <c r="C112" s="176" t="s">
        <v>65</v>
      </c>
      <c r="D112" s="168"/>
      <c r="E112" s="155">
        <v>1</v>
      </c>
      <c r="F112" s="219">
        <f>E112*D112</f>
        <v>0</v>
      </c>
    </row>
    <row r="113" spans="1:6" s="76" customFormat="1" ht="19.5" customHeight="1">
      <c r="A113" s="175"/>
      <c r="B113" s="238" t="s">
        <v>128</v>
      </c>
      <c r="C113" s="238"/>
      <c r="D113" s="238"/>
      <c r="E113" s="193"/>
      <c r="F113" s="223">
        <f>SUM(F103:F112)</f>
        <v>5040</v>
      </c>
    </row>
    <row r="114" spans="1:6" s="76" customFormat="1" ht="15" customHeight="1">
      <c r="B114" s="172" t="s">
        <v>129</v>
      </c>
      <c r="C114" s="172"/>
      <c r="D114" s="172"/>
      <c r="E114" s="172"/>
      <c r="F114" s="224"/>
    </row>
    <row r="115" spans="1:6" s="76" customFormat="1" ht="15">
      <c r="A115" s="166">
        <v>501</v>
      </c>
      <c r="B115" s="218" t="s">
        <v>130</v>
      </c>
      <c r="C115" s="167"/>
      <c r="D115" s="168"/>
      <c r="E115" s="155"/>
      <c r="F115" s="219"/>
    </row>
    <row r="116" spans="1:6" s="76" customFormat="1" ht="15">
      <c r="A116" s="166"/>
      <c r="B116" s="215" t="s">
        <v>131</v>
      </c>
      <c r="C116" s="167" t="s">
        <v>34</v>
      </c>
      <c r="D116" s="168"/>
      <c r="E116" s="155">
        <v>2000</v>
      </c>
      <c r="F116" s="219">
        <f t="shared" ref="F116:F122" si="0">E116*D116</f>
        <v>0</v>
      </c>
    </row>
    <row r="117" spans="1:6" s="118" customFormat="1" ht="26.25">
      <c r="A117" s="166">
        <v>502</v>
      </c>
      <c r="B117" s="218" t="s">
        <v>132</v>
      </c>
      <c r="C117" s="167"/>
      <c r="D117" s="168"/>
      <c r="E117" s="155"/>
      <c r="F117" s="219">
        <f t="shared" si="0"/>
        <v>0</v>
      </c>
    </row>
    <row r="118" spans="1:6" s="76" customFormat="1" ht="15">
      <c r="A118" s="166"/>
      <c r="B118" s="215" t="s">
        <v>131</v>
      </c>
      <c r="C118" s="167" t="s">
        <v>34</v>
      </c>
      <c r="D118" s="168"/>
      <c r="E118" s="155">
        <v>500</v>
      </c>
      <c r="F118" s="219">
        <f t="shared" si="0"/>
        <v>0</v>
      </c>
    </row>
    <row r="119" spans="1:6" s="76" customFormat="1" ht="39">
      <c r="A119" s="166">
        <v>503</v>
      </c>
      <c r="B119" s="218" t="s">
        <v>133</v>
      </c>
      <c r="C119" s="167"/>
      <c r="D119" s="168"/>
      <c r="E119" s="155"/>
      <c r="F119" s="219">
        <f t="shared" si="0"/>
        <v>0</v>
      </c>
    </row>
    <row r="120" spans="1:6" s="76" customFormat="1" ht="15">
      <c r="A120" s="166"/>
      <c r="B120" s="215" t="s">
        <v>64</v>
      </c>
      <c r="C120" s="167" t="s">
        <v>65</v>
      </c>
      <c r="D120" s="168"/>
      <c r="E120" s="155">
        <v>120</v>
      </c>
      <c r="F120" s="219">
        <f t="shared" si="0"/>
        <v>0</v>
      </c>
    </row>
    <row r="121" spans="1:6" s="76" customFormat="1" ht="26.25">
      <c r="A121" s="166">
        <v>504</v>
      </c>
      <c r="B121" s="218" t="s">
        <v>134</v>
      </c>
      <c r="C121" s="167"/>
      <c r="D121" s="168"/>
      <c r="E121" s="155"/>
      <c r="F121" s="219">
        <f t="shared" si="0"/>
        <v>0</v>
      </c>
    </row>
    <row r="122" spans="1:6" s="95" customFormat="1" ht="18.75" customHeight="1">
      <c r="A122" s="166"/>
      <c r="B122" s="217" t="s">
        <v>64</v>
      </c>
      <c r="C122" s="194" t="s">
        <v>65</v>
      </c>
      <c r="D122" s="195"/>
      <c r="E122" s="161">
        <v>120</v>
      </c>
      <c r="F122" s="221">
        <f t="shared" si="0"/>
        <v>0</v>
      </c>
    </row>
    <row r="123" spans="1:6" s="76" customFormat="1" ht="18" customHeight="1">
      <c r="A123" s="175"/>
      <c r="B123" s="238" t="s">
        <v>135</v>
      </c>
      <c r="C123" s="238"/>
      <c r="D123" s="238"/>
      <c r="E123" s="193"/>
      <c r="F123" s="223">
        <f>SUM(F116:F122)</f>
        <v>0</v>
      </c>
    </row>
    <row r="124" spans="1:6" s="76" customFormat="1" ht="15.75" customHeight="1">
      <c r="B124" s="172" t="s">
        <v>136</v>
      </c>
      <c r="C124" s="172"/>
      <c r="D124" s="172"/>
      <c r="E124" s="172"/>
      <c r="F124" s="224"/>
    </row>
    <row r="125" spans="1:6" s="76" customFormat="1" ht="15">
      <c r="A125" s="166">
        <v>601</v>
      </c>
      <c r="B125" s="196" t="s">
        <v>137</v>
      </c>
      <c r="C125" s="167"/>
      <c r="D125" s="168"/>
      <c r="E125" s="155"/>
      <c r="F125" s="219"/>
    </row>
    <row r="126" spans="1:6" s="76" customFormat="1" ht="15">
      <c r="A126" s="197"/>
      <c r="B126" s="210" t="s">
        <v>131</v>
      </c>
      <c r="C126" s="167" t="s">
        <v>34</v>
      </c>
      <c r="D126" s="168"/>
      <c r="E126" s="155">
        <v>1500</v>
      </c>
      <c r="F126" s="219">
        <f>E126*D126</f>
        <v>0</v>
      </c>
    </row>
    <row r="127" spans="1:6" s="76" customFormat="1" ht="51">
      <c r="A127" s="166">
        <v>602</v>
      </c>
      <c r="B127" s="196" t="s">
        <v>138</v>
      </c>
      <c r="C127" s="167"/>
      <c r="D127" s="168"/>
      <c r="E127" s="155"/>
      <c r="F127" s="219"/>
    </row>
    <row r="128" spans="1:6" s="76" customFormat="1" ht="15">
      <c r="A128" s="166"/>
      <c r="B128" s="210" t="s">
        <v>131</v>
      </c>
      <c r="C128" s="167" t="s">
        <v>34</v>
      </c>
      <c r="D128" s="168"/>
      <c r="E128" s="155">
        <v>3000</v>
      </c>
      <c r="F128" s="219">
        <f>E128*D128</f>
        <v>0</v>
      </c>
    </row>
    <row r="129" spans="1:6" s="76" customFormat="1" ht="63.75">
      <c r="A129" s="166">
        <v>603</v>
      </c>
      <c r="B129" s="196" t="s">
        <v>139</v>
      </c>
      <c r="C129" s="167"/>
      <c r="D129" s="168"/>
      <c r="E129" s="155"/>
      <c r="F129" s="219"/>
    </row>
    <row r="130" spans="1:6" s="76" customFormat="1" ht="15">
      <c r="A130" s="166"/>
      <c r="B130" s="210" t="s">
        <v>131</v>
      </c>
      <c r="C130" s="167" t="s">
        <v>34</v>
      </c>
      <c r="D130" s="168"/>
      <c r="E130" s="155">
        <v>1500</v>
      </c>
      <c r="F130" s="219">
        <f>E130*D130</f>
        <v>0</v>
      </c>
    </row>
    <row r="131" spans="1:6" s="76" customFormat="1" ht="15">
      <c r="A131" s="166"/>
      <c r="B131" s="210" t="s">
        <v>140</v>
      </c>
      <c r="C131" s="167"/>
      <c r="D131" s="168"/>
      <c r="E131" s="155"/>
      <c r="F131" s="219"/>
    </row>
    <row r="132" spans="1:6" s="123" customFormat="1" ht="15">
      <c r="A132" s="166">
        <v>604</v>
      </c>
      <c r="B132" s="196" t="s">
        <v>141</v>
      </c>
      <c r="C132" s="167"/>
      <c r="D132" s="168"/>
      <c r="E132" s="155"/>
      <c r="F132" s="219"/>
    </row>
    <row r="133" spans="1:6" s="76" customFormat="1" ht="15">
      <c r="A133" s="166"/>
      <c r="B133" s="210" t="s">
        <v>131</v>
      </c>
      <c r="C133" s="167" t="s">
        <v>34</v>
      </c>
      <c r="D133" s="237"/>
      <c r="E133" s="155">
        <v>500</v>
      </c>
      <c r="F133" s="219">
        <f>E133*D133</f>
        <v>0</v>
      </c>
    </row>
    <row r="134" spans="1:6" s="123" customFormat="1" ht="15">
      <c r="A134" s="166">
        <v>605</v>
      </c>
      <c r="B134" s="196" t="s">
        <v>142</v>
      </c>
      <c r="C134" s="167"/>
      <c r="D134" s="237"/>
      <c r="E134" s="155"/>
      <c r="F134" s="219"/>
    </row>
    <row r="135" spans="1:6" s="76" customFormat="1" ht="15">
      <c r="A135" s="166"/>
      <c r="B135" s="210" t="s">
        <v>131</v>
      </c>
      <c r="C135" s="167" t="s">
        <v>34</v>
      </c>
      <c r="D135" s="168">
        <v>1</v>
      </c>
      <c r="E135" s="155">
        <v>250</v>
      </c>
      <c r="F135" s="219">
        <f>E135*D135</f>
        <v>250</v>
      </c>
    </row>
    <row r="136" spans="1:6" s="123" customFormat="1" ht="15">
      <c r="A136" s="166">
        <v>606</v>
      </c>
      <c r="B136" s="196" t="s">
        <v>143</v>
      </c>
      <c r="C136" s="167"/>
      <c r="D136" s="168"/>
      <c r="E136" s="155"/>
      <c r="F136" s="219"/>
    </row>
    <row r="137" spans="1:6" s="76" customFormat="1" ht="15">
      <c r="A137" s="166"/>
      <c r="B137" s="210" t="s">
        <v>131</v>
      </c>
      <c r="C137" s="167" t="s">
        <v>34</v>
      </c>
      <c r="D137" s="240"/>
      <c r="E137" s="155">
        <v>800</v>
      </c>
      <c r="F137" s="219">
        <f>E137*D137</f>
        <v>0</v>
      </c>
    </row>
    <row r="138" spans="1:6" s="123" customFormat="1" ht="15">
      <c r="A138" s="166">
        <v>607</v>
      </c>
      <c r="B138" s="196" t="s">
        <v>144</v>
      </c>
      <c r="C138" s="167"/>
      <c r="D138" s="237"/>
      <c r="E138" s="155"/>
      <c r="F138" s="219"/>
    </row>
    <row r="139" spans="1:6" s="76" customFormat="1" ht="15">
      <c r="A139" s="166"/>
      <c r="B139" s="210" t="s">
        <v>131</v>
      </c>
      <c r="C139" s="167" t="s">
        <v>34</v>
      </c>
      <c r="D139" s="237"/>
      <c r="E139" s="155">
        <v>500</v>
      </c>
      <c r="F139" s="219">
        <f>E139*D139</f>
        <v>0</v>
      </c>
    </row>
    <row r="140" spans="1:6" s="123" customFormat="1" ht="15">
      <c r="A140" s="166">
        <v>608</v>
      </c>
      <c r="B140" s="196" t="s">
        <v>145</v>
      </c>
      <c r="C140" s="167"/>
      <c r="D140" s="237"/>
      <c r="E140" s="155"/>
      <c r="F140" s="219"/>
    </row>
    <row r="141" spans="1:6" s="76" customFormat="1" ht="15">
      <c r="A141" s="166"/>
      <c r="B141" s="210" t="s">
        <v>131</v>
      </c>
      <c r="C141" s="167" t="s">
        <v>34</v>
      </c>
      <c r="D141" s="237"/>
      <c r="E141" s="155">
        <v>1500</v>
      </c>
      <c r="F141" s="219">
        <f>E141*D141</f>
        <v>0</v>
      </c>
    </row>
    <row r="142" spans="1:6" s="123" customFormat="1" ht="15">
      <c r="A142" s="166">
        <v>609</v>
      </c>
      <c r="B142" s="196" t="s">
        <v>146</v>
      </c>
      <c r="C142" s="167"/>
      <c r="D142" s="237"/>
      <c r="E142" s="155"/>
      <c r="F142" s="219"/>
    </row>
    <row r="143" spans="1:6" s="76" customFormat="1" ht="15">
      <c r="A143" s="166"/>
      <c r="B143" s="210" t="s">
        <v>131</v>
      </c>
      <c r="C143" s="167" t="s">
        <v>34</v>
      </c>
      <c r="D143" s="168">
        <v>2</v>
      </c>
      <c r="E143" s="155">
        <v>150</v>
      </c>
      <c r="F143" s="219">
        <f>E143*D143</f>
        <v>300</v>
      </c>
    </row>
    <row r="144" spans="1:6" s="123" customFormat="1" ht="15">
      <c r="A144" s="166">
        <v>610</v>
      </c>
      <c r="B144" s="196" t="s">
        <v>147</v>
      </c>
      <c r="C144" s="167"/>
      <c r="D144" s="168"/>
      <c r="E144" s="155"/>
      <c r="F144" s="219"/>
    </row>
    <row r="145" spans="1:10" s="76" customFormat="1" ht="15">
      <c r="A145" s="166"/>
      <c r="B145" s="210" t="s">
        <v>131</v>
      </c>
      <c r="C145" s="167" t="s">
        <v>34</v>
      </c>
      <c r="D145" s="168">
        <v>1</v>
      </c>
      <c r="E145" s="155">
        <v>200</v>
      </c>
      <c r="F145" s="219">
        <f>E145*D145</f>
        <v>200</v>
      </c>
    </row>
    <row r="146" spans="1:10" s="123" customFormat="1" ht="15">
      <c r="A146" s="166">
        <v>611</v>
      </c>
      <c r="B146" s="196" t="s">
        <v>148</v>
      </c>
      <c r="C146" s="167"/>
      <c r="D146" s="168"/>
      <c r="E146" s="155"/>
      <c r="F146" s="219"/>
    </row>
    <row r="147" spans="1:10" s="76" customFormat="1" ht="15">
      <c r="A147" s="166"/>
      <c r="B147" s="210" t="s">
        <v>131</v>
      </c>
      <c r="C147" s="167" t="s">
        <v>34</v>
      </c>
      <c r="D147" s="168">
        <v>1</v>
      </c>
      <c r="E147" s="155">
        <v>200</v>
      </c>
      <c r="F147" s="219">
        <f>E147*D147</f>
        <v>200</v>
      </c>
    </row>
    <row r="148" spans="1:10" s="123" customFormat="1" ht="15">
      <c r="A148" s="166">
        <v>612</v>
      </c>
      <c r="B148" s="196" t="s">
        <v>149</v>
      </c>
      <c r="C148" s="167"/>
      <c r="D148" s="237"/>
      <c r="E148" s="155"/>
      <c r="F148" s="219"/>
    </row>
    <row r="149" spans="1:10" s="76" customFormat="1" ht="15">
      <c r="A149" s="166"/>
      <c r="B149" s="210" t="s">
        <v>131</v>
      </c>
      <c r="C149" s="167" t="s">
        <v>34</v>
      </c>
      <c r="D149" s="237"/>
      <c r="E149" s="155">
        <v>1000</v>
      </c>
      <c r="F149" s="219">
        <f>E149*D149</f>
        <v>0</v>
      </c>
    </row>
    <row r="150" spans="1:10" s="118" customFormat="1" ht="25.5">
      <c r="A150" s="166">
        <v>613</v>
      </c>
      <c r="B150" s="173" t="s">
        <v>150</v>
      </c>
      <c r="C150" s="167"/>
      <c r="D150" s="237"/>
      <c r="E150" s="155"/>
      <c r="F150" s="219">
        <f>+E150*D150</f>
        <v>0</v>
      </c>
      <c r="G150" s="125"/>
    </row>
    <row r="151" spans="1:10" s="118" customFormat="1" ht="15">
      <c r="A151" s="166"/>
      <c r="B151" s="174" t="s">
        <v>131</v>
      </c>
      <c r="C151" s="167" t="s">
        <v>34</v>
      </c>
      <c r="D151" s="237"/>
      <c r="E151" s="155">
        <v>400</v>
      </c>
      <c r="F151" s="219">
        <f>+E151*D151</f>
        <v>0</v>
      </c>
      <c r="G151" s="125"/>
    </row>
    <row r="152" spans="1:10" s="123" customFormat="1" ht="25.5">
      <c r="A152" s="166">
        <v>614</v>
      </c>
      <c r="B152" s="173" t="s">
        <v>151</v>
      </c>
      <c r="C152" s="167"/>
      <c r="D152" s="237"/>
      <c r="E152" s="155"/>
      <c r="F152" s="219"/>
    </row>
    <row r="153" spans="1:10" customFormat="1" ht="15">
      <c r="A153" s="166"/>
      <c r="B153" s="174" t="s">
        <v>61</v>
      </c>
      <c r="C153" s="194" t="s">
        <v>152</v>
      </c>
      <c r="D153" s="168">
        <v>1</v>
      </c>
      <c r="E153" s="155">
        <v>500</v>
      </c>
      <c r="F153" s="219">
        <f>E153*D153</f>
        <v>500</v>
      </c>
      <c r="G153" s="76"/>
      <c r="H153" s="76"/>
      <c r="I153" s="76"/>
      <c r="J153" s="76"/>
    </row>
    <row r="154" spans="1:10" customFormat="1" ht="15">
      <c r="A154" s="166">
        <v>615</v>
      </c>
      <c r="B154" s="214" t="s">
        <v>153</v>
      </c>
      <c r="C154" s="167"/>
      <c r="D154" s="168"/>
      <c r="E154" s="155"/>
      <c r="F154" s="219"/>
      <c r="G154" s="76"/>
      <c r="H154" s="76"/>
      <c r="I154" s="76"/>
      <c r="J154" s="76"/>
    </row>
    <row r="155" spans="1:10" customFormat="1" ht="15">
      <c r="A155" s="166"/>
      <c r="B155" s="210" t="s">
        <v>61</v>
      </c>
      <c r="C155" s="167" t="s">
        <v>62</v>
      </c>
      <c r="D155" s="168"/>
      <c r="E155" s="155">
        <v>3000</v>
      </c>
      <c r="F155" s="219">
        <f>E155*D155</f>
        <v>0</v>
      </c>
      <c r="G155" s="76"/>
      <c r="H155" s="76"/>
      <c r="I155" s="76"/>
      <c r="J155" s="76"/>
    </row>
    <row r="156" spans="1:10" s="118" customFormat="1" ht="24" customHeight="1">
      <c r="A156" s="166">
        <v>616</v>
      </c>
      <c r="B156" s="173" t="s">
        <v>154</v>
      </c>
      <c r="C156" s="167"/>
      <c r="D156" s="168"/>
      <c r="E156" s="155"/>
      <c r="F156" s="219">
        <f>+E156*D156</f>
        <v>0</v>
      </c>
    </row>
    <row r="157" spans="1:10" s="128" customFormat="1" ht="24" customHeight="1">
      <c r="A157" s="198"/>
      <c r="B157" s="174" t="s">
        <v>61</v>
      </c>
      <c r="C157" s="194" t="s">
        <v>152</v>
      </c>
      <c r="D157" s="195"/>
      <c r="E157" s="161">
        <v>3000</v>
      </c>
      <c r="F157" s="221">
        <f>+E157*D157</f>
        <v>0</v>
      </c>
    </row>
    <row r="158" spans="1:10" s="76" customFormat="1" ht="18.75" customHeight="1">
      <c r="A158" s="175"/>
      <c r="B158" s="238" t="s">
        <v>155</v>
      </c>
      <c r="C158" s="238"/>
      <c r="D158" s="238"/>
      <c r="E158" s="193"/>
      <c r="F158" s="223">
        <f>SUM(F125:F157)</f>
        <v>1450</v>
      </c>
    </row>
    <row r="159" spans="1:10" s="130" customFormat="1" ht="23.25" customHeight="1">
      <c r="A159" s="190"/>
      <c r="B159" s="190" t="s">
        <v>156</v>
      </c>
      <c r="C159" s="190"/>
      <c r="D159" s="190"/>
      <c r="E159" s="190"/>
      <c r="F159" s="225"/>
    </row>
    <row r="160" spans="1:10" s="118" customFormat="1" ht="15">
      <c r="A160" s="166">
        <v>701</v>
      </c>
      <c r="B160" s="173" t="s">
        <v>157</v>
      </c>
      <c r="C160" s="167"/>
      <c r="D160" s="168"/>
      <c r="E160" s="155"/>
      <c r="F160" s="219"/>
    </row>
    <row r="161" spans="1:172" s="118" customFormat="1" ht="15">
      <c r="A161" s="166"/>
      <c r="B161" s="174" t="s">
        <v>131</v>
      </c>
      <c r="C161" s="167" t="s">
        <v>34</v>
      </c>
      <c r="D161" s="240"/>
      <c r="E161" s="155">
        <v>1200</v>
      </c>
      <c r="F161" s="219">
        <f>+E161*D161</f>
        <v>0</v>
      </c>
    </row>
    <row r="162" spans="1:172" s="118" customFormat="1" ht="15">
      <c r="A162" s="166">
        <v>702</v>
      </c>
      <c r="B162" s="173" t="s">
        <v>158</v>
      </c>
      <c r="C162" s="167"/>
      <c r="D162" s="168"/>
      <c r="E162" s="155"/>
      <c r="F162" s="219">
        <f t="shared" ref="F162:F167" si="1">+E162*D162</f>
        <v>0</v>
      </c>
    </row>
    <row r="163" spans="1:172" s="118" customFormat="1" ht="15">
      <c r="A163" s="166"/>
      <c r="B163" s="173" t="s">
        <v>131</v>
      </c>
      <c r="C163" s="167" t="s">
        <v>159</v>
      </c>
      <c r="D163" s="240"/>
      <c r="E163" s="155">
        <v>6000</v>
      </c>
      <c r="F163" s="219">
        <f t="shared" si="1"/>
        <v>0</v>
      </c>
    </row>
    <row r="164" spans="1:172" s="118" customFormat="1" ht="25.5">
      <c r="A164" s="166">
        <v>703</v>
      </c>
      <c r="B164" s="173" t="s">
        <v>160</v>
      </c>
      <c r="C164" s="167"/>
      <c r="D164" s="168"/>
      <c r="E164" s="155"/>
      <c r="F164" s="219">
        <f t="shared" si="1"/>
        <v>0</v>
      </c>
    </row>
    <row r="165" spans="1:172" s="118" customFormat="1" ht="15">
      <c r="A165" s="166"/>
      <c r="B165" s="174" t="s">
        <v>131</v>
      </c>
      <c r="C165" s="167" t="s">
        <v>34</v>
      </c>
      <c r="D165" s="240"/>
      <c r="E165" s="155">
        <v>9000</v>
      </c>
      <c r="F165" s="219">
        <f t="shared" si="1"/>
        <v>0</v>
      </c>
    </row>
    <row r="166" spans="1:172" s="118" customFormat="1" ht="25.5">
      <c r="A166" s="166">
        <v>704</v>
      </c>
      <c r="B166" s="173" t="s">
        <v>161</v>
      </c>
      <c r="C166" s="167"/>
      <c r="D166" s="168"/>
      <c r="E166" s="155"/>
      <c r="F166" s="219">
        <f t="shared" si="1"/>
        <v>0</v>
      </c>
    </row>
    <row r="167" spans="1:172" s="118" customFormat="1" ht="15">
      <c r="A167" s="166"/>
      <c r="B167" s="174" t="s">
        <v>131</v>
      </c>
      <c r="C167" s="167" t="s">
        <v>34</v>
      </c>
      <c r="D167" s="168">
        <v>1</v>
      </c>
      <c r="E167" s="155">
        <v>10000</v>
      </c>
      <c r="F167" s="219">
        <f t="shared" si="1"/>
        <v>10000</v>
      </c>
    </row>
    <row r="168" spans="1:172" s="130" customFormat="1" ht="38.25">
      <c r="A168" s="166">
        <v>705</v>
      </c>
      <c r="B168" s="173" t="s">
        <v>162</v>
      </c>
      <c r="C168" s="167"/>
      <c r="D168" s="168"/>
      <c r="E168" s="155"/>
      <c r="F168" s="219"/>
    </row>
    <row r="169" spans="1:172" customFormat="1" ht="15">
      <c r="A169" s="166"/>
      <c r="B169" s="215" t="s">
        <v>186</v>
      </c>
      <c r="C169" s="167" t="s">
        <v>80</v>
      </c>
      <c r="D169" s="237"/>
      <c r="E169" s="155">
        <v>40</v>
      </c>
      <c r="F169" s="219">
        <f>E169*D169</f>
        <v>0</v>
      </c>
      <c r="G169" s="96"/>
      <c r="H169" s="96"/>
      <c r="I169" s="96"/>
      <c r="J169" s="96"/>
      <c r="K169" s="96"/>
      <c r="L169" s="96"/>
      <c r="M169" s="96"/>
      <c r="N169" s="96"/>
      <c r="O169" s="96"/>
      <c r="P169" s="96"/>
      <c r="Q169" s="96"/>
      <c r="R169" s="96"/>
      <c r="S169" s="96"/>
      <c r="T169" s="96"/>
      <c r="U169" s="96"/>
      <c r="V169" s="96"/>
      <c r="W169" s="96"/>
      <c r="X169" s="96"/>
      <c r="Y169" s="96"/>
      <c r="Z169" s="96"/>
      <c r="AA169" s="96"/>
      <c r="AB169" s="96"/>
      <c r="AC169" s="96"/>
      <c r="AD169" s="96"/>
      <c r="AE169" s="96"/>
      <c r="AF169" s="96"/>
      <c r="AG169" s="96"/>
      <c r="AH169" s="96"/>
      <c r="AI169" s="96"/>
      <c r="AJ169" s="96"/>
      <c r="AK169" s="96"/>
      <c r="AL169" s="96"/>
      <c r="AM169" s="96"/>
      <c r="AN169" s="96"/>
      <c r="AO169" s="96"/>
      <c r="AP169" s="96"/>
      <c r="AQ169" s="96"/>
      <c r="AR169" s="96"/>
      <c r="AS169" s="96"/>
      <c r="AT169" s="96"/>
      <c r="AU169" s="96"/>
      <c r="AV169" s="96"/>
      <c r="AW169" s="96"/>
      <c r="AX169" s="96"/>
      <c r="AY169" s="96"/>
      <c r="AZ169" s="96"/>
      <c r="BA169" s="96"/>
      <c r="BB169" s="96"/>
      <c r="BC169" s="96"/>
      <c r="BD169" s="96"/>
      <c r="BE169" s="96"/>
      <c r="BF169" s="96"/>
      <c r="BG169" s="96"/>
      <c r="BH169" s="96"/>
      <c r="BI169" s="96"/>
      <c r="BJ169" s="96"/>
      <c r="BK169" s="96"/>
      <c r="BL169" s="96"/>
      <c r="BM169" s="96"/>
      <c r="BN169" s="96"/>
      <c r="BO169" s="96"/>
      <c r="BP169" s="96"/>
      <c r="BQ169" s="96"/>
      <c r="BR169" s="96"/>
      <c r="BS169" s="96"/>
      <c r="BT169" s="96"/>
      <c r="BU169" s="96"/>
      <c r="BV169" s="96"/>
      <c r="BW169" s="96"/>
      <c r="BX169" s="96"/>
      <c r="BY169" s="96"/>
      <c r="BZ169" s="96"/>
      <c r="CA169" s="96"/>
      <c r="CB169" s="96"/>
      <c r="CC169" s="96"/>
      <c r="CD169" s="96"/>
      <c r="CE169" s="96"/>
      <c r="CF169" s="96"/>
      <c r="CG169" s="96"/>
      <c r="CH169" s="96"/>
      <c r="CI169" s="96"/>
      <c r="CJ169" s="96"/>
      <c r="CK169" s="96"/>
      <c r="CL169" s="96"/>
      <c r="CM169" s="96"/>
      <c r="CN169" s="96"/>
      <c r="CO169" s="96"/>
      <c r="CP169" s="96"/>
      <c r="CQ169" s="96"/>
      <c r="CR169" s="96"/>
      <c r="CS169" s="96"/>
      <c r="CT169" s="96"/>
      <c r="CU169" s="96"/>
      <c r="CV169" s="96"/>
      <c r="CW169" s="96"/>
      <c r="CX169" s="96"/>
      <c r="CY169" s="96"/>
      <c r="CZ169" s="96"/>
      <c r="DA169" s="96"/>
      <c r="DB169" s="96"/>
      <c r="DC169" s="96"/>
      <c r="DD169" s="96"/>
      <c r="DE169" s="96"/>
      <c r="DF169" s="96"/>
      <c r="DG169" s="96"/>
      <c r="DH169" s="96"/>
      <c r="DI169" s="96"/>
      <c r="DJ169" s="96"/>
      <c r="DK169" s="96"/>
      <c r="DL169" s="96"/>
      <c r="DM169" s="96"/>
      <c r="DN169" s="96"/>
      <c r="DO169" s="96"/>
      <c r="DP169" s="96"/>
      <c r="DQ169" s="96"/>
      <c r="DR169" s="96"/>
      <c r="DS169" s="96"/>
      <c r="DT169" s="96"/>
      <c r="DU169" s="96"/>
      <c r="DV169" s="96"/>
      <c r="DW169" s="96"/>
      <c r="DX169" s="96"/>
      <c r="DY169" s="96"/>
      <c r="DZ169" s="96"/>
      <c r="EA169" s="96"/>
      <c r="EB169" s="96"/>
      <c r="EC169" s="96"/>
      <c r="ED169" s="96"/>
      <c r="EE169" s="96"/>
      <c r="EF169" s="96"/>
      <c r="EG169" s="96"/>
      <c r="EH169" s="96"/>
      <c r="EI169" s="96"/>
      <c r="EJ169" s="96"/>
      <c r="EK169" s="96"/>
      <c r="EL169" s="96"/>
      <c r="EM169" s="96"/>
      <c r="EN169" s="96"/>
      <c r="EO169" s="96"/>
      <c r="EP169" s="96"/>
      <c r="EQ169" s="96"/>
      <c r="ER169" s="96"/>
      <c r="ES169" s="96"/>
      <c r="ET169" s="96"/>
      <c r="EU169" s="96"/>
      <c r="EV169" s="96"/>
      <c r="EW169" s="96"/>
      <c r="EX169" s="96"/>
      <c r="EY169" s="96"/>
      <c r="EZ169" s="96"/>
      <c r="FA169" s="96"/>
      <c r="FB169" s="96"/>
      <c r="FC169" s="96"/>
      <c r="FD169" s="96"/>
      <c r="FE169" s="96"/>
      <c r="FF169" s="96"/>
      <c r="FG169" s="96"/>
      <c r="FH169" s="96"/>
      <c r="FI169" s="96"/>
      <c r="FJ169" s="96"/>
      <c r="FK169" s="96"/>
      <c r="FL169" s="96"/>
      <c r="FM169" s="96"/>
      <c r="FN169" s="96"/>
      <c r="FO169" s="96"/>
      <c r="FP169" s="96"/>
    </row>
    <row r="170" spans="1:172" s="130" customFormat="1" ht="15">
      <c r="A170" s="166">
        <v>706</v>
      </c>
      <c r="B170" s="173" t="s">
        <v>163</v>
      </c>
      <c r="C170" s="167"/>
      <c r="D170" s="168"/>
      <c r="E170" s="155"/>
      <c r="F170" s="219"/>
    </row>
    <row r="171" spans="1:172" s="118" customFormat="1" ht="15">
      <c r="A171" s="166"/>
      <c r="B171" s="215" t="s">
        <v>187</v>
      </c>
      <c r="C171" s="167" t="s">
        <v>4</v>
      </c>
      <c r="D171" s="168">
        <v>42</v>
      </c>
      <c r="E171" s="155">
        <v>100</v>
      </c>
      <c r="F171" s="219">
        <f>+E171*D171</f>
        <v>4200</v>
      </c>
    </row>
    <row r="172" spans="1:172" s="118" customFormat="1" ht="15">
      <c r="A172" s="166">
        <v>707</v>
      </c>
      <c r="B172" s="173" t="s">
        <v>164</v>
      </c>
      <c r="C172" s="167"/>
      <c r="D172" s="168"/>
      <c r="E172" s="155"/>
      <c r="F172" s="219">
        <f>+E172*D172</f>
        <v>0</v>
      </c>
      <c r="G172" s="139"/>
      <c r="H172" s="139"/>
      <c r="I172" s="139"/>
      <c r="J172" s="140"/>
      <c r="K172" s="141"/>
    </row>
    <row r="173" spans="1:172" s="118" customFormat="1" ht="15">
      <c r="A173" s="166"/>
      <c r="B173" s="174" t="s">
        <v>165</v>
      </c>
      <c r="C173" s="167" t="s">
        <v>152</v>
      </c>
      <c r="D173" s="168"/>
      <c r="E173" s="155">
        <v>10000</v>
      </c>
      <c r="F173" s="219">
        <f>+E173*D173</f>
        <v>0</v>
      </c>
      <c r="G173" s="139"/>
      <c r="H173" s="139"/>
      <c r="I173" s="139"/>
      <c r="J173" s="140"/>
      <c r="K173" s="141"/>
    </row>
    <row r="174" spans="1:172" s="118" customFormat="1" ht="15">
      <c r="A174" s="166">
        <v>708</v>
      </c>
      <c r="B174" s="173" t="s">
        <v>166</v>
      </c>
      <c r="C174" s="167"/>
      <c r="D174" s="168"/>
      <c r="E174" s="155"/>
      <c r="F174" s="219">
        <f>+E174*D174</f>
        <v>0</v>
      </c>
      <c r="G174" s="139"/>
      <c r="H174" s="139"/>
      <c r="I174" s="139"/>
      <c r="J174" s="140"/>
      <c r="K174" s="141"/>
    </row>
    <row r="175" spans="1:172" s="118" customFormat="1" ht="15">
      <c r="A175" s="166"/>
      <c r="B175" s="174" t="s">
        <v>131</v>
      </c>
      <c r="C175" s="167" t="s">
        <v>34</v>
      </c>
      <c r="D175" s="168"/>
      <c r="E175" s="155">
        <v>1000</v>
      </c>
      <c r="F175" s="219">
        <f>+E175*D175</f>
        <v>0</v>
      </c>
      <c r="G175" s="139"/>
      <c r="H175" s="139"/>
      <c r="I175" s="139"/>
      <c r="J175" s="140"/>
      <c r="K175" s="141"/>
    </row>
    <row r="176" spans="1:172" s="118" customFormat="1" ht="15">
      <c r="A176" s="166"/>
      <c r="B176" s="215"/>
      <c r="C176" s="167"/>
      <c r="D176" s="168"/>
      <c r="E176" s="155"/>
      <c r="F176" s="219"/>
      <c r="G176" s="125"/>
    </row>
    <row r="177" spans="1:8" s="76" customFormat="1" ht="18" customHeight="1">
      <c r="A177" s="175"/>
      <c r="B177" s="662" t="s">
        <v>167</v>
      </c>
      <c r="C177" s="662"/>
      <c r="D177" s="662"/>
      <c r="E177" s="186"/>
      <c r="F177" s="223">
        <f>SUM(F159:F176)</f>
        <v>14200</v>
      </c>
    </row>
    <row r="178" spans="1:8" s="76" customFormat="1" ht="22.5" customHeight="1">
      <c r="A178" s="227"/>
      <c r="B178" s="228" t="s">
        <v>168</v>
      </c>
      <c r="C178" s="229"/>
      <c r="D178" s="230"/>
      <c r="E178" s="187"/>
      <c r="F178" s="226" t="e">
        <f>F177+F158+F123+F113+F100+F90+F30</f>
        <v>#REF!</v>
      </c>
    </row>
    <row r="179" spans="1:8" s="76" customFormat="1" ht="22.5" customHeight="1">
      <c r="B179" s="663" t="s">
        <v>169</v>
      </c>
      <c r="C179" s="663"/>
      <c r="D179" s="663"/>
      <c r="E179" s="663"/>
      <c r="F179" s="204" t="e">
        <f>F178</f>
        <v>#REF!</v>
      </c>
    </row>
    <row r="180" spans="1:8" s="76" customFormat="1" ht="22.5" customHeight="1">
      <c r="B180" s="663" t="s">
        <v>170</v>
      </c>
      <c r="C180" s="663"/>
      <c r="D180" s="663"/>
      <c r="E180" s="663"/>
      <c r="F180" s="204" t="e">
        <f>F179*20%</f>
        <v>#REF!</v>
      </c>
    </row>
    <row r="181" spans="1:8" s="76" customFormat="1" ht="22.5" customHeight="1">
      <c r="B181" s="663" t="s">
        <v>171</v>
      </c>
      <c r="C181" s="663"/>
      <c r="D181" s="663"/>
      <c r="E181" s="663"/>
      <c r="F181" s="204" t="e">
        <f>F179+F180</f>
        <v>#REF!</v>
      </c>
      <c r="H181" s="76">
        <v>479517.6</v>
      </c>
    </row>
    <row r="182" spans="1:8">
      <c r="D182" s="62"/>
      <c r="F182" s="203"/>
      <c r="G182" s="13"/>
    </row>
    <row r="183" spans="1:8">
      <c r="A183" s="2"/>
      <c r="B183" s="207"/>
      <c r="C183" s="2"/>
      <c r="D183" s="63"/>
      <c r="E183" s="2"/>
      <c r="H183" s="239" t="e">
        <f>+H181-F181</f>
        <v>#REF!</v>
      </c>
    </row>
    <row r="184" spans="1:8">
      <c r="A184" s="2"/>
      <c r="C184" s="2"/>
      <c r="D184" s="63"/>
      <c r="E184" s="2"/>
      <c r="H184" s="48"/>
    </row>
    <row r="185" spans="1:8">
      <c r="D185" s="63"/>
    </row>
    <row r="186" spans="1:8">
      <c r="D186" s="63"/>
    </row>
    <row r="187" spans="1:8">
      <c r="D187" s="63"/>
    </row>
    <row r="188" spans="1:8">
      <c r="D188" s="63"/>
    </row>
    <row r="189" spans="1:8">
      <c r="D189" s="63"/>
    </row>
    <row r="190" spans="1:8">
      <c r="D190" s="63"/>
    </row>
    <row r="191" spans="1:8">
      <c r="D191" s="63"/>
    </row>
    <row r="192" spans="1:8">
      <c r="D192" s="63"/>
    </row>
    <row r="193" spans="4:4">
      <c r="D193" s="63"/>
    </row>
    <row r="194" spans="4:4">
      <c r="D194" s="63"/>
    </row>
    <row r="195" spans="4:4">
      <c r="D195" s="63"/>
    </row>
    <row r="196" spans="4:4">
      <c r="D196" s="63"/>
    </row>
    <row r="197" spans="4:4">
      <c r="D197" s="63"/>
    </row>
    <row r="198" spans="4:4">
      <c r="D198" s="62"/>
    </row>
    <row r="199" spans="4:4">
      <c r="D199" s="62"/>
    </row>
    <row r="200" spans="4:4">
      <c r="D200" s="62"/>
    </row>
    <row r="201" spans="4:4">
      <c r="D201" s="62"/>
    </row>
    <row r="202" spans="4:4">
      <c r="D202" s="62"/>
    </row>
    <row r="203" spans="4:4">
      <c r="D203" s="62"/>
    </row>
    <row r="204" spans="4:4">
      <c r="D204" s="62"/>
    </row>
    <row r="205" spans="4:4">
      <c r="D205" s="62"/>
    </row>
    <row r="206" spans="4:4">
      <c r="D206" s="62"/>
    </row>
    <row r="207" spans="4:4">
      <c r="D207" s="62"/>
    </row>
    <row r="208" spans="4:4">
      <c r="D208" s="62"/>
    </row>
    <row r="209" spans="4:4">
      <c r="D209" s="62"/>
    </row>
    <row r="210" spans="4:4">
      <c r="D210" s="62"/>
    </row>
    <row r="211" spans="4:4">
      <c r="D211" s="62"/>
    </row>
    <row r="212" spans="4:4">
      <c r="D212" s="62"/>
    </row>
    <row r="213" spans="4:4">
      <c r="D213" s="62"/>
    </row>
    <row r="214" spans="4:4">
      <c r="D214" s="62"/>
    </row>
    <row r="215" spans="4:4">
      <c r="D215" s="62"/>
    </row>
    <row r="216" spans="4:4">
      <c r="D216" s="62"/>
    </row>
    <row r="217" spans="4:4">
      <c r="D217" s="62"/>
    </row>
    <row r="218" spans="4:4">
      <c r="D218" s="62"/>
    </row>
    <row r="219" spans="4:4">
      <c r="D219" s="62"/>
    </row>
    <row r="220" spans="4:4">
      <c r="D220" s="62"/>
    </row>
    <row r="221" spans="4:4">
      <c r="D221" s="62"/>
    </row>
    <row r="222" spans="4:4">
      <c r="D222" s="62"/>
    </row>
    <row r="223" spans="4:4">
      <c r="D223" s="62"/>
    </row>
    <row r="224" spans="4:4">
      <c r="D224" s="62"/>
    </row>
    <row r="225" spans="4:4">
      <c r="D225" s="62"/>
    </row>
    <row r="226" spans="4:4">
      <c r="D226" s="62"/>
    </row>
    <row r="227" spans="4:4">
      <c r="D227" s="62"/>
    </row>
    <row r="228" spans="4:4">
      <c r="D228" s="62"/>
    </row>
    <row r="229" spans="4:4">
      <c r="D229" s="62"/>
    </row>
    <row r="230" spans="4:4">
      <c r="D230" s="62"/>
    </row>
    <row r="231" spans="4:4">
      <c r="D231" s="62"/>
    </row>
    <row r="232" spans="4:4">
      <c r="D232" s="62"/>
    </row>
    <row r="233" spans="4:4">
      <c r="D233" s="62"/>
    </row>
    <row r="234" spans="4:4">
      <c r="D234" s="62"/>
    </row>
    <row r="235" spans="4:4">
      <c r="D235" s="62"/>
    </row>
    <row r="236" spans="4:4">
      <c r="D236" s="62"/>
    </row>
    <row r="237" spans="4:4">
      <c r="D237" s="62"/>
    </row>
    <row r="238" spans="4:4">
      <c r="D238" s="62"/>
    </row>
    <row r="239" spans="4:4">
      <c r="D239" s="62"/>
    </row>
    <row r="240" spans="4:4">
      <c r="D240" s="62"/>
    </row>
    <row r="241" spans="4:4">
      <c r="D241" s="62"/>
    </row>
    <row r="242" spans="4:4">
      <c r="D242" s="62"/>
    </row>
    <row r="243" spans="4:4">
      <c r="D243" s="62"/>
    </row>
    <row r="244" spans="4:4">
      <c r="D244" s="62"/>
    </row>
    <row r="245" spans="4:4">
      <c r="D245" s="62"/>
    </row>
    <row r="246" spans="4:4">
      <c r="D246" s="62"/>
    </row>
    <row r="247" spans="4:4">
      <c r="D247" s="62"/>
    </row>
    <row r="248" spans="4:4">
      <c r="D248" s="62"/>
    </row>
    <row r="249" spans="4:4">
      <c r="D249" s="62"/>
    </row>
    <row r="250" spans="4:4">
      <c r="D250" s="62"/>
    </row>
    <row r="251" spans="4:4">
      <c r="D251" s="62"/>
    </row>
    <row r="252" spans="4:4">
      <c r="D252" s="62"/>
    </row>
    <row r="253" spans="4:4">
      <c r="D253" s="62"/>
    </row>
    <row r="254" spans="4:4">
      <c r="D254" s="62"/>
    </row>
    <row r="255" spans="4:4">
      <c r="D255" s="62"/>
    </row>
    <row r="256" spans="4:4">
      <c r="D256" s="62"/>
    </row>
    <row r="257" spans="4:4">
      <c r="D257" s="62"/>
    </row>
    <row r="258" spans="4:4">
      <c r="D258" s="62"/>
    </row>
    <row r="259" spans="4:4">
      <c r="D259" s="62"/>
    </row>
    <row r="260" spans="4:4">
      <c r="D260" s="62"/>
    </row>
    <row r="261" spans="4:4">
      <c r="D261" s="62"/>
    </row>
    <row r="262" spans="4:4">
      <c r="D262" s="62"/>
    </row>
    <row r="263" spans="4:4">
      <c r="D263" s="62"/>
    </row>
    <row r="264" spans="4:4">
      <c r="D264" s="62"/>
    </row>
    <row r="265" spans="4:4">
      <c r="D265" s="62"/>
    </row>
    <row r="266" spans="4:4">
      <c r="D266" s="62"/>
    </row>
    <row r="267" spans="4:4">
      <c r="D267" s="62"/>
    </row>
    <row r="268" spans="4:4">
      <c r="D268" s="62"/>
    </row>
    <row r="269" spans="4:4">
      <c r="D269" s="62"/>
    </row>
    <row r="270" spans="4:4">
      <c r="D270" s="62"/>
    </row>
    <row r="271" spans="4:4">
      <c r="D271" s="62"/>
    </row>
    <row r="272" spans="4:4">
      <c r="D272" s="62"/>
    </row>
    <row r="273" spans="4:4">
      <c r="D273" s="62"/>
    </row>
    <row r="274" spans="4:4">
      <c r="D274" s="62"/>
    </row>
    <row r="275" spans="4:4">
      <c r="D275" s="62"/>
    </row>
    <row r="276" spans="4:4">
      <c r="D276" s="62"/>
    </row>
    <row r="277" spans="4:4">
      <c r="D277" s="62"/>
    </row>
    <row r="278" spans="4:4">
      <c r="D278" s="62"/>
    </row>
    <row r="279" spans="4:4">
      <c r="D279" s="62"/>
    </row>
    <row r="280" spans="4:4">
      <c r="D280" s="62"/>
    </row>
    <row r="281" spans="4:4">
      <c r="D281" s="62"/>
    </row>
    <row r="282" spans="4:4">
      <c r="D282" s="62"/>
    </row>
    <row r="283" spans="4:4">
      <c r="D283" s="62"/>
    </row>
    <row r="284" spans="4:4">
      <c r="D284" s="62"/>
    </row>
    <row r="285" spans="4:4">
      <c r="D285" s="62"/>
    </row>
    <row r="286" spans="4:4">
      <c r="D286" s="62"/>
    </row>
    <row r="287" spans="4:4">
      <c r="D287" s="62"/>
    </row>
    <row r="288" spans="4:4">
      <c r="D288" s="62"/>
    </row>
    <row r="289" spans="4:4">
      <c r="D289" s="62"/>
    </row>
    <row r="290" spans="4:4">
      <c r="D290" s="62"/>
    </row>
    <row r="291" spans="4:4">
      <c r="D291" s="62"/>
    </row>
    <row r="292" spans="4:4">
      <c r="D292" s="62"/>
    </row>
    <row r="293" spans="4:4">
      <c r="D293" s="62"/>
    </row>
    <row r="294" spans="4:4">
      <c r="D294" s="62"/>
    </row>
    <row r="295" spans="4:4">
      <c r="D295" s="62"/>
    </row>
    <row r="296" spans="4:4">
      <c r="D296" s="62"/>
    </row>
    <row r="297" spans="4:4">
      <c r="D297" s="62"/>
    </row>
    <row r="298" spans="4:4">
      <c r="D298" s="62"/>
    </row>
    <row r="299" spans="4:4">
      <c r="D299" s="62"/>
    </row>
    <row r="300" spans="4:4">
      <c r="D300" s="62"/>
    </row>
    <row r="301" spans="4:4">
      <c r="D301" s="62"/>
    </row>
    <row r="302" spans="4:4">
      <c r="D302" s="62"/>
    </row>
    <row r="303" spans="4:4">
      <c r="D303" s="62"/>
    </row>
    <row r="304" spans="4:4">
      <c r="D304" s="62"/>
    </row>
    <row r="305" spans="4:4">
      <c r="D305" s="62"/>
    </row>
    <row r="306" spans="4:4">
      <c r="D306" s="62"/>
    </row>
    <row r="307" spans="4:4">
      <c r="D307" s="62"/>
    </row>
    <row r="308" spans="4:4">
      <c r="D308" s="62"/>
    </row>
    <row r="309" spans="4:4">
      <c r="D309" s="62"/>
    </row>
    <row r="310" spans="4:4">
      <c r="D310" s="62"/>
    </row>
    <row r="311" spans="4:4">
      <c r="D311" s="62"/>
    </row>
    <row r="312" spans="4:4">
      <c r="D312" s="62"/>
    </row>
    <row r="313" spans="4:4">
      <c r="D313" s="62"/>
    </row>
    <row r="314" spans="4:4">
      <c r="D314" s="62"/>
    </row>
    <row r="315" spans="4:4">
      <c r="D315" s="62"/>
    </row>
    <row r="316" spans="4:4">
      <c r="D316" s="62"/>
    </row>
    <row r="317" spans="4:4">
      <c r="D317" s="62"/>
    </row>
    <row r="318" spans="4:4">
      <c r="D318" s="62"/>
    </row>
    <row r="319" spans="4:4">
      <c r="D319" s="62"/>
    </row>
    <row r="320" spans="4:4">
      <c r="D320" s="62"/>
    </row>
    <row r="321" spans="4:4">
      <c r="D321" s="62"/>
    </row>
    <row r="322" spans="4:4">
      <c r="D322" s="62"/>
    </row>
    <row r="323" spans="4:4">
      <c r="D323" s="62"/>
    </row>
    <row r="324" spans="4:4">
      <c r="D324" s="62"/>
    </row>
    <row r="325" spans="4:4">
      <c r="D325" s="62"/>
    </row>
    <row r="326" spans="4:4">
      <c r="D326" s="62"/>
    </row>
    <row r="327" spans="4:4">
      <c r="D327" s="62"/>
    </row>
    <row r="328" spans="4:4">
      <c r="D328" s="62"/>
    </row>
    <row r="329" spans="4:4">
      <c r="D329" s="62"/>
    </row>
    <row r="330" spans="4:4">
      <c r="D330" s="62"/>
    </row>
    <row r="331" spans="4:4">
      <c r="D331" s="62"/>
    </row>
    <row r="332" spans="4:4">
      <c r="D332" s="62"/>
    </row>
    <row r="333" spans="4:4">
      <c r="D333" s="62"/>
    </row>
    <row r="334" spans="4:4">
      <c r="D334" s="62"/>
    </row>
    <row r="335" spans="4:4">
      <c r="D335" s="62"/>
    </row>
    <row r="336" spans="4:4">
      <c r="D336" s="62"/>
    </row>
    <row r="337" spans="4:4">
      <c r="D337" s="62"/>
    </row>
    <row r="338" spans="4:4">
      <c r="D338" s="62"/>
    </row>
    <row r="339" spans="4:4">
      <c r="D339" s="62"/>
    </row>
    <row r="340" spans="4:4">
      <c r="D340" s="62"/>
    </row>
    <row r="341" spans="4:4">
      <c r="D341" s="62"/>
    </row>
    <row r="342" spans="4:4">
      <c r="D342" s="62"/>
    </row>
    <row r="343" spans="4:4">
      <c r="D343" s="62"/>
    </row>
    <row r="344" spans="4:4">
      <c r="D344" s="62"/>
    </row>
    <row r="345" spans="4:4">
      <c r="D345" s="62"/>
    </row>
    <row r="346" spans="4:4">
      <c r="D346" s="62"/>
    </row>
    <row r="347" spans="4:4">
      <c r="D347" s="62"/>
    </row>
    <row r="348" spans="4:4">
      <c r="D348" s="62"/>
    </row>
    <row r="349" spans="4:4">
      <c r="D349" s="62"/>
    </row>
    <row r="350" spans="4:4">
      <c r="D350" s="62"/>
    </row>
    <row r="351" spans="4:4">
      <c r="D351" s="62"/>
    </row>
    <row r="352" spans="4:4">
      <c r="D352" s="62"/>
    </row>
    <row r="353" spans="4:4">
      <c r="D353" s="62"/>
    </row>
    <row r="354" spans="4:4">
      <c r="D354" s="62"/>
    </row>
    <row r="355" spans="4:4">
      <c r="D355" s="62"/>
    </row>
    <row r="356" spans="4:4">
      <c r="D356" s="62"/>
    </row>
    <row r="357" spans="4:4">
      <c r="D357" s="62"/>
    </row>
    <row r="358" spans="4:4">
      <c r="D358" s="62"/>
    </row>
    <row r="359" spans="4:4">
      <c r="D359" s="62"/>
    </row>
    <row r="360" spans="4:4">
      <c r="D360" s="62"/>
    </row>
    <row r="361" spans="4:4">
      <c r="D361" s="62"/>
    </row>
    <row r="362" spans="4:4">
      <c r="D362" s="62"/>
    </row>
    <row r="363" spans="4:4">
      <c r="D363" s="62"/>
    </row>
    <row r="364" spans="4:4">
      <c r="D364" s="62"/>
    </row>
    <row r="365" spans="4:4">
      <c r="D365" s="62"/>
    </row>
    <row r="366" spans="4:4">
      <c r="D366" s="62"/>
    </row>
    <row r="367" spans="4:4">
      <c r="D367" s="62"/>
    </row>
    <row r="368" spans="4:4">
      <c r="D368" s="62"/>
    </row>
    <row r="369" spans="4:4">
      <c r="D369" s="62"/>
    </row>
    <row r="370" spans="4:4">
      <c r="D370" s="62"/>
    </row>
    <row r="371" spans="4:4">
      <c r="D371" s="62"/>
    </row>
    <row r="372" spans="4:4">
      <c r="D372" s="62"/>
    </row>
    <row r="373" spans="4:4">
      <c r="D373" s="62"/>
    </row>
    <row r="374" spans="4:4">
      <c r="D374" s="62"/>
    </row>
    <row r="375" spans="4:4">
      <c r="D375" s="62"/>
    </row>
    <row r="376" spans="4:4">
      <c r="D376" s="62"/>
    </row>
    <row r="377" spans="4:4">
      <c r="D377" s="62"/>
    </row>
    <row r="378" spans="4:4">
      <c r="D378" s="62"/>
    </row>
    <row r="379" spans="4:4">
      <c r="D379" s="62"/>
    </row>
    <row r="380" spans="4:4">
      <c r="D380" s="62"/>
    </row>
    <row r="381" spans="4:4">
      <c r="D381" s="62"/>
    </row>
    <row r="382" spans="4:4">
      <c r="D382" s="62"/>
    </row>
    <row r="383" spans="4:4">
      <c r="D383" s="62"/>
    </row>
    <row r="384" spans="4:4">
      <c r="D384" s="62"/>
    </row>
    <row r="385" spans="4:4">
      <c r="D385" s="62"/>
    </row>
    <row r="386" spans="4:4">
      <c r="D386" s="62"/>
    </row>
    <row r="387" spans="4:4">
      <c r="D387" s="62"/>
    </row>
    <row r="388" spans="4:4">
      <c r="D388" s="62"/>
    </row>
    <row r="389" spans="4:4">
      <c r="D389" s="62"/>
    </row>
    <row r="390" spans="4:4">
      <c r="D390" s="62"/>
    </row>
    <row r="391" spans="4:4">
      <c r="D391" s="62"/>
    </row>
    <row r="392" spans="4:4">
      <c r="D392" s="62"/>
    </row>
  </sheetData>
  <mergeCells count="15">
    <mergeCell ref="B177:D177"/>
    <mergeCell ref="B179:E179"/>
    <mergeCell ref="B180:E180"/>
    <mergeCell ref="B181:E181"/>
    <mergeCell ref="A4:F4"/>
    <mergeCell ref="B6:F9"/>
    <mergeCell ref="A13:F13"/>
    <mergeCell ref="B15:D15"/>
    <mergeCell ref="E15:F15"/>
    <mergeCell ref="A17:A18"/>
    <mergeCell ref="B17:B18"/>
    <mergeCell ref="C17:C18"/>
    <mergeCell ref="D17:D18"/>
    <mergeCell ref="E17:E18"/>
    <mergeCell ref="F17:F18"/>
  </mergeCells>
  <pageMargins left="0.33" right="0.22999999999999998" top="0.39" bottom="0.74803149606299213" header="0.31496062992125984" footer="0.31496062992125984"/>
  <pageSetup paperSize="9" scale="94"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Z344"/>
  <sheetViews>
    <sheetView zoomScaleSheetLayoutView="90" workbookViewId="0">
      <selection activeCell="D197" sqref="D197"/>
    </sheetView>
  </sheetViews>
  <sheetFormatPr baseColWidth="10" defaultRowHeight="14.25"/>
  <cols>
    <col min="1" max="1" width="8.140625" style="1" customWidth="1"/>
    <col min="2" max="2" width="68.5703125" style="2" customWidth="1"/>
    <col min="3" max="3" width="7.28515625" style="1" customWidth="1"/>
    <col min="4" max="4" width="16.7109375" style="72" customWidth="1"/>
    <col min="5" max="16384" width="11.42578125" style="2"/>
  </cols>
  <sheetData>
    <row r="1" spans="1:6" ht="15.75">
      <c r="A1" s="664" t="s">
        <v>12</v>
      </c>
      <c r="B1" s="664"/>
      <c r="C1" s="664"/>
      <c r="D1" s="664"/>
    </row>
    <row r="2" spans="1:6" ht="15">
      <c r="A2" s="684" t="s">
        <v>13</v>
      </c>
      <c r="B2" s="684"/>
      <c r="C2" s="684"/>
      <c r="D2" s="684"/>
    </row>
    <row r="3" spans="1:6" ht="15">
      <c r="A3" s="684" t="s">
        <v>14</v>
      </c>
      <c r="B3" s="684"/>
      <c r="C3" s="684"/>
      <c r="D3" s="684"/>
    </row>
    <row r="4" spans="1:6" ht="15">
      <c r="A4" s="14"/>
      <c r="B4" s="49"/>
      <c r="C4" s="12"/>
      <c r="D4" s="67"/>
    </row>
    <row r="5" spans="1:6" ht="15.75">
      <c r="B5" s="20"/>
      <c r="C5" s="685"/>
      <c r="D5" s="685"/>
    </row>
    <row r="6" spans="1:6" ht="15.75">
      <c r="A6" s="21"/>
      <c r="B6" s="686"/>
      <c r="C6" s="686"/>
      <c r="D6" s="686"/>
    </row>
    <row r="7" spans="1:6" ht="15.75">
      <c r="A7" s="21"/>
      <c r="B7" s="22"/>
      <c r="C7" s="22"/>
      <c r="D7" s="68"/>
    </row>
    <row r="8" spans="1:6" ht="15.75">
      <c r="A8" s="21"/>
      <c r="B8" s="22"/>
      <c r="C8" s="22"/>
      <c r="D8" s="68"/>
    </row>
    <row r="9" spans="1:6" s="270" customFormat="1" ht="18.600000000000001" customHeight="1">
      <c r="A9" s="264"/>
      <c r="B9" s="264" t="str">
        <f>+METRE!C10</f>
        <v xml:space="preserve">Passé avec  :Sté DIHYACOM sarl </v>
      </c>
      <c r="C9" s="267"/>
      <c r="D9" s="265"/>
      <c r="E9" s="269"/>
      <c r="F9" s="269"/>
    </row>
    <row r="10" spans="1:6" s="270" customFormat="1" ht="20.25" customHeight="1">
      <c r="A10" s="264"/>
      <c r="B10" s="264" t="str">
        <f>+METRE!C11</f>
        <v>DOMICILE : LOT MANAZIL AL ISMAILIA IMM 30APPT 08 AIT OUALLAL MEKNES</v>
      </c>
      <c r="C10" s="267"/>
      <c r="D10" s="265"/>
      <c r="E10" s="269"/>
      <c r="F10" s="269"/>
    </row>
    <row r="11" spans="1:6" s="270" customFormat="1" ht="20.25" customHeight="1">
      <c r="A11" s="264"/>
      <c r="B11" s="264" t="str">
        <f>+METRE!C12</f>
        <v>PATENTE : 17700109</v>
      </c>
      <c r="C11" s="267"/>
      <c r="D11" s="268"/>
      <c r="E11" s="269"/>
      <c r="F11" s="269"/>
    </row>
    <row r="12" spans="1:6" s="270" customFormat="1" ht="20.25" customHeight="1">
      <c r="A12" s="264"/>
      <c r="B12" s="264" t="str">
        <f>+METRE!C13</f>
        <v>R.C N° : à 38885 MEKNES</v>
      </c>
      <c r="C12" s="267"/>
      <c r="D12" s="268"/>
      <c r="E12" s="269"/>
      <c r="F12" s="269"/>
    </row>
    <row r="13" spans="1:6" s="270" customFormat="1" ht="20.25" customHeight="1">
      <c r="A13" s="264"/>
      <c r="B13" s="264" t="str">
        <f>+METRE!C14</f>
        <v>ICE :  001674110000060</v>
      </c>
      <c r="C13" s="267"/>
      <c r="D13" s="268"/>
      <c r="E13" s="269"/>
      <c r="F13" s="269"/>
    </row>
    <row r="14" spans="1:6" s="270" customFormat="1" ht="20.25" customHeight="1">
      <c r="A14" s="264"/>
      <c r="B14" s="264" t="str">
        <f>+METRE!C15</f>
        <v>CNSS :  4363149</v>
      </c>
      <c r="C14" s="267"/>
      <c r="D14" s="268"/>
      <c r="E14" s="269"/>
      <c r="F14" s="269"/>
    </row>
    <row r="15" spans="1:6" ht="15">
      <c r="A15" s="17"/>
      <c r="B15" s="264" t="str">
        <f>+METRE!C16</f>
        <v>COMPTE BANCAIRE  RIB N° : 021559000001803014658939  AU CDM  AGENCE DE TINGHIR</v>
      </c>
      <c r="C15" s="11"/>
      <c r="D15" s="69"/>
    </row>
    <row r="16" spans="1:6" ht="8.25" customHeight="1" thickBot="1">
      <c r="A16" s="17"/>
      <c r="B16" s="264"/>
      <c r="C16" s="11"/>
      <c r="D16" s="69"/>
    </row>
    <row r="17" spans="1:4" ht="21" thickBot="1">
      <c r="A17" s="678" t="s">
        <v>470</v>
      </c>
      <c r="B17" s="679"/>
      <c r="C17" s="679"/>
      <c r="D17" s="680"/>
    </row>
    <row r="18" spans="1:4" ht="16.5" thickBot="1">
      <c r="A18" s="5" t="s">
        <v>16</v>
      </c>
      <c r="B18" s="16"/>
      <c r="C18" s="16"/>
      <c r="D18" s="70"/>
    </row>
    <row r="19" spans="1:4" s="76" customFormat="1" ht="27" customHeight="1" thickBot="1">
      <c r="A19" s="280" t="s">
        <v>217</v>
      </c>
      <c r="B19" s="281" t="s">
        <v>218</v>
      </c>
      <c r="C19" s="282" t="s">
        <v>0</v>
      </c>
      <c r="D19" s="283" t="s">
        <v>219</v>
      </c>
    </row>
    <row r="20" spans="1:4" s="76" customFormat="1" ht="15.75" thickBot="1">
      <c r="A20" s="681" t="s">
        <v>221</v>
      </c>
      <c r="B20" s="682"/>
      <c r="C20" s="682"/>
      <c r="D20" s="683"/>
    </row>
    <row r="21" spans="1:4" s="76" customFormat="1" ht="15">
      <c r="A21" s="284"/>
      <c r="B21" s="285" t="s">
        <v>222</v>
      </c>
      <c r="C21" s="286"/>
      <c r="D21" s="403"/>
    </row>
    <row r="22" spans="1:4" s="76" customFormat="1" ht="24">
      <c r="A22" s="289" t="s">
        <v>223</v>
      </c>
      <c r="B22" s="290" t="s">
        <v>224</v>
      </c>
      <c r="C22" s="291"/>
      <c r="D22" s="403"/>
    </row>
    <row r="23" spans="1:4" s="76" customFormat="1" ht="15">
      <c r="A23" s="289"/>
      <c r="B23" s="290" t="s">
        <v>225</v>
      </c>
      <c r="C23" s="291" t="s">
        <v>152</v>
      </c>
      <c r="D23" s="403">
        <v>1</v>
      </c>
    </row>
    <row r="24" spans="1:4" s="76" customFormat="1" ht="15">
      <c r="A24" s="289" t="s">
        <v>226</v>
      </c>
      <c r="B24" s="290" t="s">
        <v>227</v>
      </c>
      <c r="C24" s="291"/>
      <c r="D24" s="403"/>
    </row>
    <row r="25" spans="1:4" s="76" customFormat="1" ht="15">
      <c r="A25" s="289"/>
      <c r="B25" s="290" t="s">
        <v>225</v>
      </c>
      <c r="C25" s="291" t="s">
        <v>69</v>
      </c>
      <c r="D25" s="403">
        <f>+METRE!J24</f>
        <v>30.92</v>
      </c>
    </row>
    <row r="26" spans="1:4" s="294" customFormat="1" ht="12" hidden="1">
      <c r="A26" s="289" t="s">
        <v>228</v>
      </c>
      <c r="B26" s="290" t="s">
        <v>229</v>
      </c>
      <c r="C26" s="293"/>
      <c r="D26" s="403"/>
    </row>
    <row r="27" spans="1:4" s="294" customFormat="1" ht="12" hidden="1">
      <c r="A27" s="289"/>
      <c r="B27" s="290" t="s">
        <v>230</v>
      </c>
      <c r="C27" s="293" t="s">
        <v>210</v>
      </c>
      <c r="D27" s="403"/>
    </row>
    <row r="28" spans="1:4" s="294" customFormat="1" ht="12">
      <c r="A28" s="289" t="s">
        <v>233</v>
      </c>
      <c r="B28" s="290" t="s">
        <v>231</v>
      </c>
      <c r="C28" s="293"/>
      <c r="D28" s="403"/>
    </row>
    <row r="29" spans="1:4" s="294" customFormat="1" ht="12">
      <c r="A29" s="289"/>
      <c r="B29" s="290" t="s">
        <v>230</v>
      </c>
      <c r="C29" s="293" t="s">
        <v>210</v>
      </c>
      <c r="D29" s="403">
        <v>320</v>
      </c>
    </row>
    <row r="30" spans="1:4" s="294" customFormat="1" ht="12">
      <c r="A30" s="289"/>
      <c r="B30" s="295" t="s">
        <v>232</v>
      </c>
      <c r="C30" s="293"/>
      <c r="D30" s="403"/>
    </row>
    <row r="31" spans="1:4" s="294" customFormat="1" ht="12">
      <c r="A31" s="289" t="s">
        <v>238</v>
      </c>
      <c r="B31" s="290" t="s">
        <v>234</v>
      </c>
      <c r="C31" s="293"/>
      <c r="D31" s="403"/>
    </row>
    <row r="32" spans="1:4" s="294" customFormat="1" ht="12">
      <c r="A32" s="289"/>
      <c r="B32" s="290" t="s">
        <v>235</v>
      </c>
      <c r="C32" s="293"/>
      <c r="D32" s="403"/>
    </row>
    <row r="33" spans="1:4" s="294" customFormat="1" ht="12">
      <c r="A33" s="289"/>
      <c r="B33" s="290" t="s">
        <v>236</v>
      </c>
      <c r="C33" s="293" t="s">
        <v>65</v>
      </c>
      <c r="D33" s="403">
        <f>+METRE!J34</f>
        <v>102</v>
      </c>
    </row>
    <row r="34" spans="1:4" s="294" customFormat="1" ht="12">
      <c r="A34" s="289"/>
      <c r="B34" s="290" t="s">
        <v>237</v>
      </c>
      <c r="C34" s="293"/>
      <c r="D34" s="403"/>
    </row>
    <row r="35" spans="1:4" s="294" customFormat="1" ht="12">
      <c r="A35" s="289"/>
      <c r="B35" s="290" t="s">
        <v>236</v>
      </c>
      <c r="C35" s="293" t="s">
        <v>65</v>
      </c>
      <c r="D35" s="403">
        <f>+METRE!J36</f>
        <v>8</v>
      </c>
    </row>
    <row r="36" spans="1:4" s="294" customFormat="1" ht="12">
      <c r="A36" s="289" t="s">
        <v>242</v>
      </c>
      <c r="B36" s="290" t="s">
        <v>239</v>
      </c>
      <c r="C36" s="293"/>
      <c r="D36" s="403"/>
    </row>
    <row r="37" spans="1:4" s="294" customFormat="1" ht="12">
      <c r="A37" s="289"/>
      <c r="B37" s="290" t="s">
        <v>240</v>
      </c>
      <c r="C37" s="293"/>
      <c r="D37" s="403"/>
    </row>
    <row r="38" spans="1:4" s="294" customFormat="1" ht="12">
      <c r="A38" s="289"/>
      <c r="B38" s="290" t="s">
        <v>241</v>
      </c>
      <c r="C38" s="293" t="s">
        <v>34</v>
      </c>
      <c r="D38" s="403">
        <f>+METRE!J39</f>
        <v>4</v>
      </c>
    </row>
    <row r="39" spans="1:4" s="294" customFormat="1" ht="12">
      <c r="A39" s="289"/>
      <c r="B39" s="290" t="s">
        <v>243</v>
      </c>
      <c r="C39" s="293"/>
      <c r="D39" s="403"/>
    </row>
    <row r="40" spans="1:4" s="294" customFormat="1" ht="12">
      <c r="A40" s="289"/>
      <c r="B40" s="290" t="s">
        <v>244</v>
      </c>
      <c r="C40" s="293" t="s">
        <v>34</v>
      </c>
      <c r="D40" s="403">
        <f>+METRE!J41</f>
        <v>3</v>
      </c>
    </row>
    <row r="41" spans="1:4" s="294" customFormat="1" ht="12">
      <c r="A41" s="289" t="s">
        <v>245</v>
      </c>
      <c r="B41" s="290" t="s">
        <v>246</v>
      </c>
      <c r="C41" s="293"/>
      <c r="D41" s="403"/>
    </row>
    <row r="42" spans="1:4" s="294" customFormat="1" ht="12">
      <c r="A42" s="289"/>
      <c r="B42" s="290" t="s">
        <v>247</v>
      </c>
      <c r="C42" s="293" t="s">
        <v>34</v>
      </c>
      <c r="D42" s="403">
        <v>1</v>
      </c>
    </row>
    <row r="43" spans="1:4" s="294" customFormat="1" ht="12">
      <c r="A43" s="289" t="s">
        <v>248</v>
      </c>
      <c r="B43" s="290" t="s">
        <v>249</v>
      </c>
      <c r="C43" s="293"/>
      <c r="D43" s="403"/>
    </row>
    <row r="44" spans="1:4" s="294" customFormat="1" ht="12">
      <c r="A44" s="289"/>
      <c r="B44" s="290" t="s">
        <v>247</v>
      </c>
      <c r="C44" s="293" t="s">
        <v>34</v>
      </c>
      <c r="D44" s="403">
        <v>1</v>
      </c>
    </row>
    <row r="45" spans="1:4" s="294" customFormat="1" ht="12">
      <c r="A45" s="289"/>
      <c r="B45" s="295" t="s">
        <v>250</v>
      </c>
      <c r="C45" s="293"/>
      <c r="D45" s="403"/>
    </row>
    <row r="46" spans="1:4" customFormat="1" ht="12.75">
      <c r="A46" s="289" t="s">
        <v>251</v>
      </c>
      <c r="B46" s="290" t="s">
        <v>252</v>
      </c>
      <c r="C46" s="293"/>
      <c r="D46" s="403"/>
    </row>
    <row r="47" spans="1:4" s="294" customFormat="1" ht="12">
      <c r="A47" s="289"/>
      <c r="B47" s="290" t="s">
        <v>253</v>
      </c>
      <c r="C47" s="293" t="s">
        <v>29</v>
      </c>
      <c r="D47" s="403">
        <f>+METRE!J59</f>
        <v>10.42</v>
      </c>
    </row>
    <row r="48" spans="1:4" customFormat="1" ht="12.75">
      <c r="A48" s="289" t="s">
        <v>254</v>
      </c>
      <c r="B48" s="290" t="s">
        <v>255</v>
      </c>
      <c r="C48" s="293"/>
      <c r="D48" s="403"/>
    </row>
    <row r="49" spans="1:4" s="294" customFormat="1" ht="12">
      <c r="A49" s="289"/>
      <c r="B49" s="290" t="s">
        <v>256</v>
      </c>
      <c r="C49" s="293" t="s">
        <v>257</v>
      </c>
      <c r="D49" s="403">
        <f>+METRE!J63</f>
        <v>1354.6</v>
      </c>
    </row>
    <row r="50" spans="1:4" s="294" customFormat="1" ht="12">
      <c r="A50" s="289" t="s">
        <v>258</v>
      </c>
      <c r="B50" s="290" t="s">
        <v>259</v>
      </c>
      <c r="C50" s="293"/>
      <c r="D50" s="403"/>
    </row>
    <row r="51" spans="1:4" s="294" customFormat="1" ht="12">
      <c r="A51" s="289"/>
      <c r="B51" s="290" t="s">
        <v>253</v>
      </c>
      <c r="C51" s="293" t="s">
        <v>29</v>
      </c>
      <c r="D51" s="403">
        <f>+METRE!J68</f>
        <v>87.800000000000011</v>
      </c>
    </row>
    <row r="52" spans="1:4" s="294" customFormat="1" ht="12">
      <c r="A52" s="289" t="s">
        <v>260</v>
      </c>
      <c r="B52" s="290" t="s">
        <v>261</v>
      </c>
      <c r="C52" s="293"/>
      <c r="D52" s="403"/>
    </row>
    <row r="53" spans="1:4" s="294" customFormat="1" ht="12">
      <c r="A53" s="289"/>
      <c r="B53" s="290" t="s">
        <v>253</v>
      </c>
      <c r="C53" s="293" t="s">
        <v>29</v>
      </c>
      <c r="D53" s="403">
        <v>4</v>
      </c>
    </row>
    <row r="54" spans="1:4" customFormat="1" ht="12.75">
      <c r="A54" s="654" t="s">
        <v>263</v>
      </c>
      <c r="B54" s="655"/>
      <c r="C54" s="655"/>
      <c r="D54" s="656"/>
    </row>
    <row r="55" spans="1:4" s="294" customFormat="1" ht="12">
      <c r="A55" s="298">
        <v>13</v>
      </c>
      <c r="B55" s="299" t="s">
        <v>264</v>
      </c>
      <c r="C55" s="300"/>
      <c r="D55" s="404"/>
    </row>
    <row r="56" spans="1:4" s="294" customFormat="1" ht="12">
      <c r="A56" s="298"/>
      <c r="B56" s="299" t="s">
        <v>265</v>
      </c>
      <c r="C56" s="300" t="s">
        <v>209</v>
      </c>
      <c r="D56" s="404">
        <f>+METRE!J93</f>
        <v>17.34</v>
      </c>
    </row>
    <row r="57" spans="1:4" customFormat="1" ht="12.75">
      <c r="A57" s="298">
        <v>14</v>
      </c>
      <c r="B57" s="299" t="s">
        <v>266</v>
      </c>
      <c r="C57" s="300"/>
      <c r="D57" s="404"/>
    </row>
    <row r="58" spans="1:4" s="294" customFormat="1" ht="12">
      <c r="A58" s="298"/>
      <c r="B58" s="299" t="s">
        <v>265</v>
      </c>
      <c r="C58" s="300" t="s">
        <v>209</v>
      </c>
      <c r="D58" s="404">
        <f>+METRE!J109</f>
        <v>208.93</v>
      </c>
    </row>
    <row r="59" spans="1:4" s="294" customFormat="1" ht="12">
      <c r="A59" s="298">
        <v>15</v>
      </c>
      <c r="B59" s="299" t="s">
        <v>267</v>
      </c>
      <c r="C59" s="300"/>
      <c r="D59" s="404"/>
    </row>
    <row r="60" spans="1:4" s="294" customFormat="1" ht="12">
      <c r="A60" s="298"/>
      <c r="B60" s="299" t="s">
        <v>265</v>
      </c>
      <c r="C60" s="300" t="s">
        <v>209</v>
      </c>
      <c r="D60" s="404">
        <f>+METRE!J125</f>
        <v>348.89</v>
      </c>
    </row>
    <row r="61" spans="1:4" s="294" customFormat="1" ht="12" hidden="1">
      <c r="A61" s="298">
        <v>16</v>
      </c>
      <c r="B61" s="290" t="s">
        <v>268</v>
      </c>
      <c r="C61" s="293"/>
      <c r="D61" s="403"/>
    </row>
    <row r="62" spans="1:4" s="294" customFormat="1" ht="12" hidden="1">
      <c r="A62" s="298"/>
      <c r="B62" s="290" t="s">
        <v>230</v>
      </c>
      <c r="C62" s="293" t="s">
        <v>209</v>
      </c>
      <c r="D62" s="403"/>
    </row>
    <row r="63" spans="1:4" s="294" customFormat="1" ht="12" hidden="1">
      <c r="A63" s="298">
        <v>17</v>
      </c>
      <c r="B63" s="299" t="s">
        <v>269</v>
      </c>
      <c r="C63" s="300"/>
      <c r="D63" s="404"/>
    </row>
    <row r="64" spans="1:4" s="294" customFormat="1" ht="12" hidden="1">
      <c r="A64" s="298"/>
      <c r="B64" s="299" t="s">
        <v>265</v>
      </c>
      <c r="C64" s="300" t="s">
        <v>209</v>
      </c>
      <c r="D64" s="404"/>
    </row>
    <row r="65" spans="1:231" s="294" customFormat="1" ht="12">
      <c r="A65" s="298">
        <v>18</v>
      </c>
      <c r="B65" s="299" t="s">
        <v>270</v>
      </c>
      <c r="C65" s="300"/>
      <c r="D65" s="404"/>
    </row>
    <row r="66" spans="1:231" s="294" customFormat="1" ht="12">
      <c r="A66" s="298"/>
      <c r="B66" s="299" t="s">
        <v>265</v>
      </c>
      <c r="C66" s="300" t="s">
        <v>209</v>
      </c>
      <c r="D66" s="404">
        <f>METRE!J131</f>
        <v>320</v>
      </c>
    </row>
    <row r="67" spans="1:231" s="294" customFormat="1" ht="12" hidden="1">
      <c r="A67" s="298">
        <v>19</v>
      </c>
      <c r="B67" s="299" t="s">
        <v>271</v>
      </c>
      <c r="C67" s="300"/>
      <c r="D67" s="404"/>
    </row>
    <row r="68" spans="1:231" s="294" customFormat="1" ht="12" hidden="1">
      <c r="A68" s="298"/>
      <c r="B68" s="299" t="s">
        <v>272</v>
      </c>
      <c r="C68" s="300" t="s">
        <v>65</v>
      </c>
      <c r="D68" s="404"/>
    </row>
    <row r="69" spans="1:231" s="294" customFormat="1" ht="12">
      <c r="A69" s="298">
        <v>20</v>
      </c>
      <c r="B69" s="299" t="s">
        <v>273</v>
      </c>
      <c r="C69" s="300"/>
      <c r="D69" s="404"/>
    </row>
    <row r="70" spans="1:231" s="294" customFormat="1" ht="12">
      <c r="A70" s="298"/>
      <c r="B70" s="299" t="s">
        <v>274</v>
      </c>
      <c r="C70" s="300" t="s">
        <v>34</v>
      </c>
      <c r="D70" s="404">
        <v>4</v>
      </c>
    </row>
    <row r="71" spans="1:231" s="294" customFormat="1" ht="12">
      <c r="A71" s="298">
        <v>21</v>
      </c>
      <c r="B71" s="299" t="s">
        <v>275</v>
      </c>
      <c r="C71" s="300"/>
      <c r="D71" s="404"/>
    </row>
    <row r="72" spans="1:231" s="294" customFormat="1" ht="12">
      <c r="A72" s="298"/>
      <c r="B72" s="299" t="s">
        <v>272</v>
      </c>
      <c r="C72" s="300" t="s">
        <v>65</v>
      </c>
      <c r="D72" s="404">
        <v>15</v>
      </c>
    </row>
    <row r="73" spans="1:231" s="76" customFormat="1" ht="15">
      <c r="A73" s="654" t="s">
        <v>277</v>
      </c>
      <c r="B73" s="655"/>
      <c r="C73" s="655"/>
      <c r="D73" s="656"/>
    </row>
    <row r="74" spans="1:231" s="294" customFormat="1" ht="12">
      <c r="A74" s="303"/>
      <c r="B74" s="304" t="s">
        <v>278</v>
      </c>
      <c r="C74" s="305"/>
      <c r="D74" s="405"/>
    </row>
    <row r="75" spans="1:231" s="294" customFormat="1" ht="12">
      <c r="A75" s="298">
        <v>22</v>
      </c>
      <c r="B75" s="299" t="s">
        <v>279</v>
      </c>
      <c r="C75" s="300"/>
      <c r="D75" s="405"/>
      <c r="E75" s="309"/>
      <c r="F75" s="309"/>
      <c r="G75" s="309"/>
      <c r="H75" s="309"/>
      <c r="I75" s="309"/>
      <c r="J75" s="309"/>
      <c r="K75" s="309"/>
      <c r="L75" s="309"/>
      <c r="M75" s="309"/>
      <c r="N75" s="309"/>
      <c r="O75" s="309"/>
      <c r="P75" s="309"/>
      <c r="Q75" s="309"/>
      <c r="R75" s="309"/>
      <c r="S75" s="309"/>
      <c r="T75" s="309"/>
      <c r="U75" s="309"/>
      <c r="V75" s="309"/>
      <c r="W75" s="309"/>
      <c r="X75" s="309"/>
      <c r="Y75" s="309"/>
      <c r="Z75" s="309"/>
      <c r="AA75" s="309"/>
      <c r="AB75" s="309"/>
      <c r="AC75" s="309"/>
      <c r="AD75" s="309"/>
      <c r="AE75" s="309"/>
      <c r="AF75" s="309"/>
      <c r="AG75" s="309"/>
      <c r="AH75" s="309"/>
      <c r="AI75" s="309"/>
      <c r="AJ75" s="309"/>
      <c r="AK75" s="309"/>
      <c r="AL75" s="309"/>
      <c r="AM75" s="309"/>
      <c r="AN75" s="309"/>
      <c r="AO75" s="309"/>
      <c r="AP75" s="309"/>
      <c r="AQ75" s="309"/>
      <c r="AR75" s="309"/>
      <c r="AS75" s="309"/>
      <c r="AT75" s="309"/>
      <c r="AU75" s="309"/>
      <c r="AV75" s="309"/>
      <c r="AW75" s="309"/>
      <c r="AX75" s="309"/>
      <c r="AY75" s="309"/>
      <c r="AZ75" s="309"/>
      <c r="BA75" s="309"/>
      <c r="BB75" s="309"/>
      <c r="BC75" s="309"/>
      <c r="BD75" s="309"/>
      <c r="BE75" s="309"/>
      <c r="BF75" s="309"/>
      <c r="BG75" s="309"/>
      <c r="BH75" s="309"/>
      <c r="BI75" s="309"/>
      <c r="BJ75" s="309"/>
      <c r="BK75" s="309"/>
      <c r="BL75" s="309"/>
      <c r="BM75" s="309"/>
      <c r="BN75" s="309"/>
      <c r="BO75" s="309"/>
      <c r="BP75" s="309"/>
      <c r="BQ75" s="309"/>
      <c r="BR75" s="309"/>
      <c r="BS75" s="309"/>
      <c r="BT75" s="309"/>
      <c r="BU75" s="309"/>
      <c r="BV75" s="309"/>
      <c r="BW75" s="309"/>
      <c r="BX75" s="309"/>
      <c r="BY75" s="309"/>
      <c r="BZ75" s="309"/>
      <c r="CA75" s="309"/>
      <c r="CB75" s="309"/>
      <c r="CC75" s="309"/>
      <c r="CD75" s="309"/>
      <c r="CE75" s="309"/>
      <c r="CF75" s="309"/>
      <c r="CG75" s="309"/>
      <c r="CH75" s="309"/>
      <c r="CI75" s="309"/>
      <c r="CJ75" s="309"/>
      <c r="CK75" s="309"/>
      <c r="CL75" s="309"/>
      <c r="CM75" s="309"/>
      <c r="CN75" s="309"/>
      <c r="CO75" s="309"/>
      <c r="CP75" s="309"/>
      <c r="CQ75" s="309"/>
      <c r="CR75" s="309"/>
      <c r="CS75" s="309"/>
      <c r="CT75" s="309"/>
      <c r="CU75" s="309"/>
      <c r="CV75" s="309"/>
      <c r="CW75" s="309"/>
      <c r="CX75" s="309"/>
      <c r="CY75" s="309"/>
      <c r="CZ75" s="309"/>
      <c r="DA75" s="309"/>
      <c r="DB75" s="309"/>
      <c r="DC75" s="309"/>
      <c r="DD75" s="309"/>
      <c r="DE75" s="309"/>
      <c r="DF75" s="309"/>
      <c r="DG75" s="309"/>
      <c r="DH75" s="309"/>
      <c r="DI75" s="309"/>
      <c r="DJ75" s="309"/>
      <c r="DK75" s="309"/>
      <c r="DL75" s="309"/>
      <c r="DM75" s="309"/>
      <c r="DN75" s="309"/>
      <c r="DO75" s="309"/>
      <c r="DP75" s="309"/>
      <c r="DQ75" s="309"/>
      <c r="DR75" s="309"/>
      <c r="DS75" s="309"/>
      <c r="DT75" s="309"/>
      <c r="DU75" s="309"/>
      <c r="DV75" s="309"/>
      <c r="DW75" s="309"/>
      <c r="DX75" s="309"/>
      <c r="DY75" s="309"/>
      <c r="DZ75" s="309"/>
      <c r="EA75" s="309"/>
      <c r="EB75" s="309"/>
      <c r="EC75" s="309"/>
      <c r="ED75" s="309"/>
      <c r="EE75" s="309"/>
      <c r="EF75" s="309"/>
      <c r="EG75" s="309"/>
      <c r="EH75" s="309"/>
      <c r="EI75" s="309"/>
      <c r="EJ75" s="309"/>
      <c r="EK75" s="309"/>
      <c r="EL75" s="309"/>
      <c r="EM75" s="309"/>
      <c r="EN75" s="309"/>
      <c r="EO75" s="309"/>
      <c r="EP75" s="309"/>
      <c r="EQ75" s="309"/>
      <c r="ER75" s="309"/>
      <c r="ES75" s="309"/>
      <c r="ET75" s="309"/>
      <c r="EU75" s="309"/>
      <c r="EV75" s="309"/>
      <c r="EW75" s="309"/>
      <c r="EX75" s="309"/>
      <c r="EY75" s="309"/>
      <c r="EZ75" s="309"/>
      <c r="FA75" s="309"/>
      <c r="FB75" s="309"/>
      <c r="FC75" s="309"/>
      <c r="FD75" s="309"/>
      <c r="FE75" s="309"/>
      <c r="FF75" s="309"/>
      <c r="FG75" s="309"/>
      <c r="FH75" s="309"/>
      <c r="FI75" s="309"/>
      <c r="FJ75" s="309"/>
      <c r="FK75" s="309"/>
      <c r="FL75" s="309"/>
      <c r="FM75" s="309"/>
      <c r="FN75" s="309"/>
      <c r="FO75" s="309"/>
      <c r="FP75" s="309"/>
      <c r="FQ75" s="309"/>
      <c r="FR75" s="309"/>
      <c r="FS75" s="309"/>
      <c r="FT75" s="309"/>
      <c r="FU75" s="309"/>
      <c r="FV75" s="309"/>
      <c r="FW75" s="309"/>
      <c r="FX75" s="309"/>
      <c r="FY75" s="309"/>
      <c r="FZ75" s="309"/>
      <c r="GA75" s="309"/>
      <c r="GB75" s="309"/>
      <c r="GC75" s="309"/>
      <c r="GD75" s="309"/>
      <c r="GE75" s="309"/>
      <c r="GF75" s="309"/>
      <c r="GG75" s="309"/>
      <c r="GH75" s="309"/>
      <c r="GI75" s="309"/>
      <c r="GJ75" s="309"/>
      <c r="GK75" s="309"/>
      <c r="GL75" s="309"/>
      <c r="GM75" s="309"/>
      <c r="GN75" s="309"/>
      <c r="GO75" s="309"/>
      <c r="GP75" s="309"/>
      <c r="GQ75" s="309"/>
      <c r="GR75" s="309"/>
      <c r="GS75" s="309"/>
      <c r="GT75" s="309"/>
      <c r="GU75" s="309"/>
      <c r="GV75" s="309"/>
      <c r="GW75" s="309"/>
      <c r="GX75" s="309"/>
      <c r="GY75" s="309"/>
      <c r="GZ75" s="309"/>
      <c r="HA75" s="309"/>
      <c r="HB75" s="309"/>
      <c r="HC75" s="309"/>
      <c r="HD75" s="309"/>
      <c r="HE75" s="309"/>
      <c r="HF75" s="309"/>
      <c r="HG75" s="309"/>
      <c r="HH75" s="309"/>
      <c r="HI75" s="309"/>
      <c r="HJ75" s="309"/>
      <c r="HK75" s="309"/>
      <c r="HL75" s="309"/>
      <c r="HM75" s="309"/>
      <c r="HN75" s="309"/>
      <c r="HO75" s="309"/>
      <c r="HP75" s="309"/>
      <c r="HQ75" s="309"/>
      <c r="HR75" s="309"/>
      <c r="HS75" s="309"/>
      <c r="HT75" s="309"/>
      <c r="HU75" s="309"/>
      <c r="HV75" s="309"/>
      <c r="HW75" s="309"/>
    </row>
    <row r="76" spans="1:231" s="294" customFormat="1" ht="12">
      <c r="A76" s="298"/>
      <c r="B76" s="299" t="s">
        <v>280</v>
      </c>
      <c r="C76" s="300" t="s">
        <v>209</v>
      </c>
      <c r="D76" s="405">
        <f>+METRE!J144</f>
        <v>9.6265999999999998</v>
      </c>
      <c r="E76" s="309"/>
      <c r="F76" s="309"/>
      <c r="G76" s="309"/>
      <c r="H76" s="309"/>
      <c r="I76" s="309"/>
      <c r="J76" s="309"/>
      <c r="K76" s="309"/>
      <c r="L76" s="309"/>
      <c r="M76" s="309"/>
      <c r="N76" s="309"/>
      <c r="O76" s="309"/>
      <c r="P76" s="309"/>
      <c r="Q76" s="309"/>
      <c r="R76" s="309"/>
      <c r="S76" s="309"/>
      <c r="T76" s="309"/>
      <c r="U76" s="309"/>
      <c r="V76" s="309"/>
      <c r="W76" s="309"/>
      <c r="X76" s="309"/>
      <c r="Y76" s="309"/>
      <c r="Z76" s="309"/>
      <c r="AA76" s="309"/>
      <c r="AB76" s="309"/>
      <c r="AC76" s="309"/>
      <c r="AD76" s="309"/>
      <c r="AE76" s="309"/>
      <c r="AF76" s="309"/>
      <c r="AG76" s="309"/>
      <c r="AH76" s="309"/>
      <c r="AI76" s="309"/>
      <c r="AJ76" s="309"/>
      <c r="AK76" s="309"/>
      <c r="AL76" s="309"/>
      <c r="AM76" s="309"/>
      <c r="AN76" s="309"/>
      <c r="AO76" s="309"/>
      <c r="AP76" s="309"/>
      <c r="AQ76" s="309"/>
      <c r="AR76" s="309"/>
      <c r="AS76" s="309"/>
      <c r="AT76" s="309"/>
      <c r="AU76" s="309"/>
      <c r="AV76" s="309"/>
      <c r="AW76" s="309"/>
      <c r="AX76" s="309"/>
      <c r="AY76" s="309"/>
      <c r="AZ76" s="309"/>
      <c r="BA76" s="309"/>
      <c r="BB76" s="309"/>
      <c r="BC76" s="309"/>
      <c r="BD76" s="309"/>
      <c r="BE76" s="309"/>
      <c r="BF76" s="309"/>
      <c r="BG76" s="309"/>
      <c r="BH76" s="309"/>
      <c r="BI76" s="309"/>
      <c r="BJ76" s="309"/>
      <c r="BK76" s="309"/>
      <c r="BL76" s="309"/>
      <c r="BM76" s="309"/>
      <c r="BN76" s="309"/>
      <c r="BO76" s="309"/>
      <c r="BP76" s="309"/>
      <c r="BQ76" s="309"/>
      <c r="BR76" s="309"/>
      <c r="BS76" s="309"/>
      <c r="BT76" s="309"/>
      <c r="BU76" s="309"/>
      <c r="BV76" s="309"/>
      <c r="BW76" s="309"/>
      <c r="BX76" s="309"/>
      <c r="BY76" s="309"/>
      <c r="BZ76" s="309"/>
      <c r="CA76" s="309"/>
      <c r="CB76" s="309"/>
      <c r="CC76" s="309"/>
      <c r="CD76" s="309"/>
      <c r="CE76" s="309"/>
      <c r="CF76" s="309"/>
      <c r="CG76" s="309"/>
      <c r="CH76" s="309"/>
      <c r="CI76" s="309"/>
      <c r="CJ76" s="309"/>
      <c r="CK76" s="309"/>
      <c r="CL76" s="309"/>
      <c r="CM76" s="309"/>
      <c r="CN76" s="309"/>
      <c r="CO76" s="309"/>
      <c r="CP76" s="309"/>
      <c r="CQ76" s="309"/>
      <c r="CR76" s="309"/>
      <c r="CS76" s="309"/>
      <c r="CT76" s="309"/>
      <c r="CU76" s="309"/>
      <c r="CV76" s="309"/>
      <c r="CW76" s="309"/>
      <c r="CX76" s="309"/>
      <c r="CY76" s="309"/>
      <c r="CZ76" s="309"/>
      <c r="DA76" s="309"/>
      <c r="DB76" s="309"/>
      <c r="DC76" s="309"/>
      <c r="DD76" s="309"/>
      <c r="DE76" s="309"/>
      <c r="DF76" s="309"/>
      <c r="DG76" s="309"/>
      <c r="DH76" s="309"/>
      <c r="DI76" s="309"/>
      <c r="DJ76" s="309"/>
      <c r="DK76" s="309"/>
      <c r="DL76" s="309"/>
      <c r="DM76" s="309"/>
      <c r="DN76" s="309"/>
      <c r="DO76" s="309"/>
      <c r="DP76" s="309"/>
      <c r="DQ76" s="309"/>
      <c r="DR76" s="309"/>
      <c r="DS76" s="309"/>
      <c r="DT76" s="309"/>
      <c r="DU76" s="309"/>
      <c r="DV76" s="309"/>
      <c r="DW76" s="309"/>
      <c r="DX76" s="309"/>
      <c r="DY76" s="309"/>
      <c r="DZ76" s="309"/>
      <c r="EA76" s="309"/>
      <c r="EB76" s="309"/>
      <c r="EC76" s="309"/>
      <c r="ED76" s="309"/>
      <c r="EE76" s="309"/>
      <c r="EF76" s="309"/>
      <c r="EG76" s="309"/>
      <c r="EH76" s="309"/>
      <c r="EI76" s="309"/>
      <c r="EJ76" s="309"/>
      <c r="EK76" s="309"/>
      <c r="EL76" s="309"/>
      <c r="EM76" s="309"/>
      <c r="EN76" s="309"/>
      <c r="EO76" s="309"/>
      <c r="EP76" s="309"/>
      <c r="EQ76" s="309"/>
      <c r="ER76" s="309"/>
      <c r="ES76" s="309"/>
      <c r="ET76" s="309"/>
      <c r="EU76" s="309"/>
      <c r="EV76" s="309"/>
      <c r="EW76" s="309"/>
      <c r="EX76" s="309"/>
      <c r="EY76" s="309"/>
      <c r="EZ76" s="309"/>
      <c r="FA76" s="309"/>
      <c r="FB76" s="309"/>
      <c r="FC76" s="309"/>
      <c r="FD76" s="309"/>
      <c r="FE76" s="309"/>
      <c r="FF76" s="309"/>
      <c r="FG76" s="309"/>
      <c r="FH76" s="309"/>
      <c r="FI76" s="309"/>
      <c r="FJ76" s="309"/>
      <c r="FK76" s="309"/>
      <c r="FL76" s="309"/>
      <c r="FM76" s="309"/>
      <c r="FN76" s="309"/>
      <c r="FO76" s="309"/>
      <c r="FP76" s="309"/>
      <c r="FQ76" s="309"/>
      <c r="FR76" s="309"/>
      <c r="FS76" s="309"/>
      <c r="FT76" s="309"/>
      <c r="FU76" s="309"/>
      <c r="FV76" s="309"/>
      <c r="FW76" s="309"/>
      <c r="FX76" s="309"/>
      <c r="FY76" s="309"/>
      <c r="FZ76" s="309"/>
      <c r="GA76" s="309"/>
      <c r="GB76" s="309"/>
      <c r="GC76" s="309"/>
      <c r="GD76" s="309"/>
      <c r="GE76" s="309"/>
      <c r="GF76" s="309"/>
      <c r="GG76" s="309"/>
      <c r="GH76" s="309"/>
      <c r="GI76" s="309"/>
      <c r="GJ76" s="309"/>
      <c r="GK76" s="309"/>
      <c r="GL76" s="309"/>
      <c r="GM76" s="309"/>
      <c r="GN76" s="309"/>
      <c r="GO76" s="309"/>
      <c r="GP76" s="309"/>
      <c r="GQ76" s="309"/>
      <c r="GR76" s="309"/>
      <c r="GS76" s="309"/>
      <c r="GT76" s="309"/>
      <c r="GU76" s="309"/>
      <c r="GV76" s="309"/>
      <c r="GW76" s="309"/>
      <c r="GX76" s="309"/>
      <c r="GY76" s="309"/>
      <c r="GZ76" s="309"/>
      <c r="HA76" s="309"/>
      <c r="HB76" s="309"/>
      <c r="HC76" s="309"/>
      <c r="HD76" s="309"/>
      <c r="HE76" s="309"/>
      <c r="HF76" s="309"/>
      <c r="HG76" s="309"/>
      <c r="HH76" s="309"/>
      <c r="HI76" s="309"/>
      <c r="HJ76" s="309"/>
      <c r="HK76" s="309"/>
      <c r="HL76" s="309"/>
      <c r="HM76" s="309"/>
      <c r="HN76" s="309"/>
      <c r="HO76" s="309"/>
      <c r="HP76" s="309"/>
      <c r="HQ76" s="309"/>
      <c r="HR76" s="309"/>
      <c r="HS76" s="309"/>
      <c r="HT76" s="309"/>
      <c r="HU76" s="309"/>
      <c r="HV76" s="309"/>
      <c r="HW76" s="309"/>
    </row>
    <row r="77" spans="1:231" s="294" customFormat="1" ht="12">
      <c r="A77" s="298">
        <f>A75+1</f>
        <v>23</v>
      </c>
      <c r="B77" s="299" t="s">
        <v>281</v>
      </c>
      <c r="C77" s="300"/>
      <c r="D77" s="405"/>
      <c r="E77" s="309"/>
      <c r="F77" s="309"/>
      <c r="G77" s="309"/>
      <c r="H77" s="309"/>
      <c r="I77" s="309"/>
      <c r="J77" s="309"/>
      <c r="K77" s="309"/>
      <c r="L77" s="309"/>
      <c r="M77" s="309"/>
      <c r="N77" s="309"/>
      <c r="O77" s="309"/>
      <c r="P77" s="309"/>
      <c r="Q77" s="309"/>
      <c r="R77" s="309"/>
      <c r="S77" s="309"/>
      <c r="T77" s="309"/>
      <c r="U77" s="309"/>
      <c r="V77" s="309"/>
      <c r="W77" s="309"/>
      <c r="X77" s="309"/>
      <c r="Y77" s="309"/>
      <c r="Z77" s="309"/>
      <c r="AA77" s="309"/>
      <c r="AB77" s="309"/>
      <c r="AC77" s="309"/>
      <c r="AD77" s="309"/>
      <c r="AE77" s="309"/>
      <c r="AF77" s="309"/>
      <c r="AG77" s="309"/>
      <c r="AH77" s="309"/>
      <c r="AI77" s="309"/>
      <c r="AJ77" s="309"/>
      <c r="AK77" s="309"/>
      <c r="AL77" s="309"/>
      <c r="AM77" s="309"/>
      <c r="AN77" s="309"/>
      <c r="AO77" s="309"/>
      <c r="AP77" s="309"/>
      <c r="AQ77" s="309"/>
      <c r="AR77" s="309"/>
      <c r="AS77" s="309"/>
      <c r="AT77" s="309"/>
      <c r="AU77" s="309"/>
      <c r="AV77" s="309"/>
      <c r="AW77" s="309"/>
      <c r="AX77" s="309"/>
      <c r="AY77" s="309"/>
      <c r="AZ77" s="309"/>
      <c r="BA77" s="309"/>
      <c r="BB77" s="309"/>
      <c r="BC77" s="309"/>
      <c r="BD77" s="309"/>
      <c r="BE77" s="309"/>
      <c r="BF77" s="309"/>
      <c r="BG77" s="309"/>
      <c r="BH77" s="309"/>
      <c r="BI77" s="309"/>
      <c r="BJ77" s="309"/>
      <c r="BK77" s="309"/>
      <c r="BL77" s="309"/>
      <c r="BM77" s="309"/>
      <c r="BN77" s="309"/>
      <c r="BO77" s="309"/>
      <c r="BP77" s="309"/>
      <c r="BQ77" s="309"/>
      <c r="BR77" s="309"/>
      <c r="BS77" s="309"/>
      <c r="BT77" s="309"/>
      <c r="BU77" s="309"/>
      <c r="BV77" s="309"/>
      <c r="BW77" s="309"/>
      <c r="BX77" s="309"/>
      <c r="BY77" s="309"/>
      <c r="BZ77" s="309"/>
      <c r="CA77" s="309"/>
      <c r="CB77" s="309"/>
      <c r="CC77" s="309"/>
      <c r="CD77" s="309"/>
      <c r="CE77" s="309"/>
      <c r="CF77" s="309"/>
      <c r="CG77" s="309"/>
      <c r="CH77" s="309"/>
      <c r="CI77" s="309"/>
      <c r="CJ77" s="309"/>
      <c r="CK77" s="309"/>
      <c r="CL77" s="309"/>
      <c r="CM77" s="309"/>
      <c r="CN77" s="309"/>
      <c r="CO77" s="309"/>
      <c r="CP77" s="309"/>
      <c r="CQ77" s="309"/>
      <c r="CR77" s="309"/>
      <c r="CS77" s="309"/>
      <c r="CT77" s="309"/>
      <c r="CU77" s="309"/>
      <c r="CV77" s="309"/>
      <c r="CW77" s="309"/>
      <c r="CX77" s="309"/>
      <c r="CY77" s="309"/>
      <c r="CZ77" s="309"/>
      <c r="DA77" s="309"/>
      <c r="DB77" s="309"/>
      <c r="DC77" s="309"/>
      <c r="DD77" s="309"/>
      <c r="DE77" s="309"/>
      <c r="DF77" s="309"/>
      <c r="DG77" s="309"/>
      <c r="DH77" s="309"/>
      <c r="DI77" s="309"/>
      <c r="DJ77" s="309"/>
      <c r="DK77" s="309"/>
      <c r="DL77" s="309"/>
      <c r="DM77" s="309"/>
      <c r="DN77" s="309"/>
      <c r="DO77" s="309"/>
      <c r="DP77" s="309"/>
      <c r="DQ77" s="309"/>
      <c r="DR77" s="309"/>
      <c r="DS77" s="309"/>
      <c r="DT77" s="309"/>
      <c r="DU77" s="309"/>
      <c r="DV77" s="309"/>
      <c r="DW77" s="309"/>
      <c r="DX77" s="309"/>
      <c r="DY77" s="309"/>
      <c r="DZ77" s="309"/>
      <c r="EA77" s="309"/>
      <c r="EB77" s="309"/>
      <c r="EC77" s="309"/>
      <c r="ED77" s="309"/>
      <c r="EE77" s="309"/>
      <c r="EF77" s="309"/>
      <c r="EG77" s="309"/>
      <c r="EH77" s="309"/>
      <c r="EI77" s="309"/>
      <c r="EJ77" s="309"/>
      <c r="EK77" s="309"/>
      <c r="EL77" s="309"/>
      <c r="EM77" s="309"/>
      <c r="EN77" s="309"/>
      <c r="EO77" s="309"/>
      <c r="EP77" s="309"/>
      <c r="EQ77" s="309"/>
      <c r="ER77" s="309"/>
      <c r="ES77" s="309"/>
      <c r="ET77" s="309"/>
      <c r="EU77" s="309"/>
      <c r="EV77" s="309"/>
      <c r="EW77" s="309"/>
      <c r="EX77" s="309"/>
      <c r="EY77" s="309"/>
      <c r="EZ77" s="309"/>
      <c r="FA77" s="309"/>
      <c r="FB77" s="309"/>
      <c r="FC77" s="309"/>
      <c r="FD77" s="309"/>
      <c r="FE77" s="309"/>
      <c r="FF77" s="309"/>
      <c r="FG77" s="309"/>
      <c r="FH77" s="309"/>
      <c r="FI77" s="309"/>
      <c r="FJ77" s="309"/>
      <c r="FK77" s="309"/>
      <c r="FL77" s="309"/>
      <c r="FM77" s="309"/>
      <c r="FN77" s="309"/>
      <c r="FO77" s="309"/>
      <c r="FP77" s="309"/>
      <c r="FQ77" s="309"/>
      <c r="FR77" s="309"/>
      <c r="FS77" s="309"/>
      <c r="FT77" s="309"/>
      <c r="FU77" s="309"/>
      <c r="FV77" s="309"/>
      <c r="FW77" s="309"/>
      <c r="FX77" s="309"/>
      <c r="FY77" s="309"/>
      <c r="FZ77" s="309"/>
      <c r="GA77" s="309"/>
      <c r="GB77" s="309"/>
      <c r="GC77" s="309"/>
      <c r="GD77" s="309"/>
      <c r="GE77" s="309"/>
      <c r="GF77" s="309"/>
      <c r="GG77" s="309"/>
      <c r="GH77" s="309"/>
      <c r="GI77" s="309"/>
      <c r="GJ77" s="309"/>
      <c r="GK77" s="309"/>
      <c r="GL77" s="309"/>
      <c r="GM77" s="309"/>
      <c r="GN77" s="309"/>
      <c r="GO77" s="309"/>
      <c r="GP77" s="309"/>
      <c r="GQ77" s="309"/>
      <c r="GR77" s="309"/>
      <c r="GS77" s="309"/>
      <c r="GT77" s="309"/>
      <c r="GU77" s="309"/>
      <c r="GV77" s="309"/>
      <c r="GW77" s="309"/>
      <c r="GX77" s="309"/>
      <c r="GY77" s="309"/>
      <c r="GZ77" s="309"/>
      <c r="HA77" s="309"/>
      <c r="HB77" s="309"/>
      <c r="HC77" s="309"/>
      <c r="HD77" s="309"/>
      <c r="HE77" s="309"/>
      <c r="HF77" s="309"/>
      <c r="HG77" s="309"/>
      <c r="HH77" s="309"/>
      <c r="HI77" s="309"/>
      <c r="HJ77" s="309"/>
      <c r="HK77" s="309"/>
      <c r="HL77" s="309"/>
      <c r="HM77" s="309"/>
      <c r="HN77" s="309"/>
      <c r="HO77" s="309"/>
      <c r="HP77" s="309"/>
      <c r="HQ77" s="309"/>
      <c r="HR77" s="309"/>
      <c r="HS77" s="309"/>
      <c r="HT77" s="309"/>
      <c r="HU77" s="309"/>
      <c r="HV77" s="309"/>
      <c r="HW77" s="309"/>
    </row>
    <row r="78" spans="1:231" s="294" customFormat="1" ht="12">
      <c r="A78" s="298"/>
      <c r="B78" s="299" t="s">
        <v>282</v>
      </c>
      <c r="C78" s="300" t="s">
        <v>209</v>
      </c>
      <c r="D78" s="405">
        <f>+METRE!J148</f>
        <v>14.16</v>
      </c>
      <c r="E78" s="309"/>
      <c r="F78" s="309"/>
      <c r="G78" s="309"/>
      <c r="H78" s="309"/>
      <c r="I78" s="309"/>
      <c r="J78" s="309"/>
      <c r="K78" s="309"/>
      <c r="L78" s="309"/>
      <c r="M78" s="309"/>
      <c r="N78" s="309"/>
      <c r="O78" s="309"/>
      <c r="P78" s="309"/>
      <c r="Q78" s="309"/>
      <c r="R78" s="309"/>
      <c r="S78" s="309"/>
      <c r="T78" s="309"/>
      <c r="U78" s="309"/>
      <c r="V78" s="309"/>
      <c r="W78" s="309"/>
      <c r="X78" s="309"/>
      <c r="Y78" s="309"/>
      <c r="Z78" s="309"/>
      <c r="AA78" s="309"/>
      <c r="AB78" s="309"/>
      <c r="AC78" s="309"/>
      <c r="AD78" s="309"/>
      <c r="AE78" s="309"/>
      <c r="AF78" s="309"/>
      <c r="AG78" s="309"/>
      <c r="AH78" s="309"/>
      <c r="AI78" s="309"/>
      <c r="AJ78" s="309"/>
      <c r="AK78" s="309"/>
      <c r="AL78" s="309"/>
      <c r="AM78" s="309"/>
      <c r="AN78" s="309"/>
      <c r="AO78" s="309"/>
      <c r="AP78" s="309"/>
      <c r="AQ78" s="309"/>
      <c r="AR78" s="309"/>
      <c r="AS78" s="309"/>
      <c r="AT78" s="309"/>
      <c r="AU78" s="309"/>
      <c r="AV78" s="309"/>
      <c r="AW78" s="309"/>
      <c r="AX78" s="309"/>
      <c r="AY78" s="309"/>
      <c r="AZ78" s="309"/>
      <c r="BA78" s="309"/>
      <c r="BB78" s="309"/>
      <c r="BC78" s="309"/>
      <c r="BD78" s="309"/>
      <c r="BE78" s="309"/>
      <c r="BF78" s="309"/>
      <c r="BG78" s="309"/>
      <c r="BH78" s="309"/>
      <c r="BI78" s="309"/>
      <c r="BJ78" s="309"/>
      <c r="BK78" s="309"/>
      <c r="BL78" s="309"/>
      <c r="BM78" s="309"/>
      <c r="BN78" s="309"/>
      <c r="BO78" s="309"/>
      <c r="BP78" s="309"/>
      <c r="BQ78" s="309"/>
      <c r="BR78" s="309"/>
      <c r="BS78" s="309"/>
      <c r="BT78" s="309"/>
      <c r="BU78" s="309"/>
      <c r="BV78" s="309"/>
      <c r="BW78" s="309"/>
      <c r="BX78" s="309"/>
      <c r="BY78" s="309"/>
      <c r="BZ78" s="309"/>
      <c r="CA78" s="309"/>
      <c r="CB78" s="309"/>
      <c r="CC78" s="309"/>
      <c r="CD78" s="309"/>
      <c r="CE78" s="309"/>
      <c r="CF78" s="309"/>
      <c r="CG78" s="309"/>
      <c r="CH78" s="309"/>
      <c r="CI78" s="309"/>
      <c r="CJ78" s="309"/>
      <c r="CK78" s="309"/>
      <c r="CL78" s="309"/>
      <c r="CM78" s="309"/>
      <c r="CN78" s="309"/>
      <c r="CO78" s="309"/>
      <c r="CP78" s="309"/>
      <c r="CQ78" s="309"/>
      <c r="CR78" s="309"/>
      <c r="CS78" s="309"/>
      <c r="CT78" s="309"/>
      <c r="CU78" s="309"/>
      <c r="CV78" s="309"/>
      <c r="CW78" s="309"/>
      <c r="CX78" s="309"/>
      <c r="CY78" s="309"/>
      <c r="CZ78" s="309"/>
      <c r="DA78" s="309"/>
      <c r="DB78" s="309"/>
      <c r="DC78" s="309"/>
      <c r="DD78" s="309"/>
      <c r="DE78" s="309"/>
      <c r="DF78" s="309"/>
      <c r="DG78" s="309"/>
      <c r="DH78" s="309"/>
      <c r="DI78" s="309"/>
      <c r="DJ78" s="309"/>
      <c r="DK78" s="309"/>
      <c r="DL78" s="309"/>
      <c r="DM78" s="309"/>
      <c r="DN78" s="309"/>
      <c r="DO78" s="309"/>
      <c r="DP78" s="309"/>
      <c r="DQ78" s="309"/>
      <c r="DR78" s="309"/>
      <c r="DS78" s="309"/>
      <c r="DT78" s="309"/>
      <c r="DU78" s="309"/>
      <c r="DV78" s="309"/>
      <c r="DW78" s="309"/>
      <c r="DX78" s="309"/>
      <c r="DY78" s="309"/>
      <c r="DZ78" s="309"/>
      <c r="EA78" s="309"/>
      <c r="EB78" s="309"/>
      <c r="EC78" s="309"/>
      <c r="ED78" s="309"/>
      <c r="EE78" s="309"/>
      <c r="EF78" s="309"/>
      <c r="EG78" s="309"/>
      <c r="EH78" s="309"/>
      <c r="EI78" s="309"/>
      <c r="EJ78" s="309"/>
      <c r="EK78" s="309"/>
      <c r="EL78" s="309"/>
      <c r="EM78" s="309"/>
      <c r="EN78" s="309"/>
      <c r="EO78" s="309"/>
      <c r="EP78" s="309"/>
      <c r="EQ78" s="309"/>
      <c r="ER78" s="309"/>
      <c r="ES78" s="309"/>
      <c r="ET78" s="309"/>
      <c r="EU78" s="309"/>
      <c r="EV78" s="309"/>
      <c r="EW78" s="309"/>
      <c r="EX78" s="309"/>
      <c r="EY78" s="309"/>
      <c r="EZ78" s="309"/>
      <c r="FA78" s="309"/>
      <c r="FB78" s="309"/>
      <c r="FC78" s="309"/>
      <c r="FD78" s="309"/>
      <c r="FE78" s="309"/>
      <c r="FF78" s="309"/>
      <c r="FG78" s="309"/>
      <c r="FH78" s="309"/>
      <c r="FI78" s="309"/>
      <c r="FJ78" s="309"/>
      <c r="FK78" s="309"/>
      <c r="FL78" s="309"/>
      <c r="FM78" s="309"/>
      <c r="FN78" s="309"/>
      <c r="FO78" s="309"/>
      <c r="FP78" s="309"/>
      <c r="FQ78" s="309"/>
      <c r="FR78" s="309"/>
      <c r="FS78" s="309"/>
      <c r="FT78" s="309"/>
      <c r="FU78" s="309"/>
      <c r="FV78" s="309"/>
      <c r="FW78" s="309"/>
      <c r="FX78" s="309"/>
      <c r="FY78" s="309"/>
      <c r="FZ78" s="309"/>
      <c r="GA78" s="309"/>
      <c r="GB78" s="309"/>
      <c r="GC78" s="309"/>
      <c r="GD78" s="309"/>
      <c r="GE78" s="309"/>
      <c r="GF78" s="309"/>
      <c r="GG78" s="309"/>
      <c r="GH78" s="309"/>
      <c r="GI78" s="309"/>
      <c r="GJ78" s="309"/>
      <c r="GK78" s="309"/>
      <c r="GL78" s="309"/>
      <c r="GM78" s="309"/>
      <c r="GN78" s="309"/>
      <c r="GO78" s="309"/>
      <c r="GP78" s="309"/>
      <c r="GQ78" s="309"/>
      <c r="GR78" s="309"/>
      <c r="GS78" s="309"/>
      <c r="GT78" s="309"/>
      <c r="GU78" s="309"/>
      <c r="GV78" s="309"/>
      <c r="GW78" s="309"/>
      <c r="GX78" s="309"/>
      <c r="GY78" s="309"/>
      <c r="GZ78" s="309"/>
      <c r="HA78" s="309"/>
      <c r="HB78" s="309"/>
      <c r="HC78" s="309"/>
      <c r="HD78" s="309"/>
      <c r="HE78" s="309"/>
      <c r="HF78" s="309"/>
      <c r="HG78" s="309"/>
      <c r="HH78" s="309"/>
      <c r="HI78" s="309"/>
      <c r="HJ78" s="309"/>
      <c r="HK78" s="309"/>
      <c r="HL78" s="309"/>
      <c r="HM78" s="309"/>
      <c r="HN78" s="309"/>
      <c r="HO78" s="309"/>
      <c r="HP78" s="309"/>
      <c r="HQ78" s="309"/>
      <c r="HR78" s="309"/>
      <c r="HS78" s="309"/>
      <c r="HT78" s="309"/>
      <c r="HU78" s="309"/>
      <c r="HV78" s="309"/>
      <c r="HW78" s="309"/>
    </row>
    <row r="79" spans="1:231" s="294" customFormat="1" ht="12">
      <c r="A79" s="298">
        <f>A77+1</f>
        <v>24</v>
      </c>
      <c r="B79" s="299" t="s">
        <v>283</v>
      </c>
      <c r="C79" s="300"/>
      <c r="D79" s="405"/>
      <c r="E79" s="309"/>
      <c r="F79" s="309"/>
      <c r="G79" s="309"/>
      <c r="H79" s="309"/>
      <c r="I79" s="309"/>
      <c r="J79" s="309"/>
      <c r="K79" s="309"/>
      <c r="L79" s="309"/>
      <c r="M79" s="309"/>
      <c r="N79" s="309"/>
      <c r="O79" s="309"/>
      <c r="P79" s="309"/>
      <c r="Q79" s="309"/>
      <c r="R79" s="309"/>
      <c r="S79" s="309"/>
      <c r="T79" s="309"/>
      <c r="U79" s="309"/>
      <c r="V79" s="309"/>
      <c r="W79" s="309"/>
      <c r="X79" s="309"/>
      <c r="Y79" s="309"/>
      <c r="Z79" s="309"/>
      <c r="AA79" s="309"/>
      <c r="AB79" s="309"/>
      <c r="AC79" s="309"/>
      <c r="AD79" s="309"/>
      <c r="AE79" s="309"/>
      <c r="AF79" s="309"/>
      <c r="AG79" s="309"/>
      <c r="AH79" s="309"/>
      <c r="AI79" s="309"/>
      <c r="AJ79" s="309"/>
      <c r="AK79" s="309"/>
      <c r="AL79" s="309"/>
      <c r="AM79" s="309"/>
      <c r="AN79" s="309"/>
      <c r="AO79" s="309"/>
      <c r="AP79" s="309"/>
      <c r="AQ79" s="309"/>
      <c r="AR79" s="309"/>
      <c r="AS79" s="309"/>
      <c r="AT79" s="309"/>
      <c r="AU79" s="309"/>
      <c r="AV79" s="309"/>
      <c r="AW79" s="309"/>
      <c r="AX79" s="309"/>
      <c r="AY79" s="309"/>
      <c r="AZ79" s="309"/>
      <c r="BA79" s="309"/>
      <c r="BB79" s="309"/>
      <c r="BC79" s="309"/>
      <c r="BD79" s="309"/>
      <c r="BE79" s="309"/>
      <c r="BF79" s="309"/>
      <c r="BG79" s="309"/>
      <c r="BH79" s="309"/>
      <c r="BI79" s="309"/>
      <c r="BJ79" s="309"/>
      <c r="BK79" s="309"/>
      <c r="BL79" s="309"/>
      <c r="BM79" s="309"/>
      <c r="BN79" s="309"/>
      <c r="BO79" s="309"/>
      <c r="BP79" s="309"/>
      <c r="BQ79" s="309"/>
      <c r="BR79" s="309"/>
      <c r="BS79" s="309"/>
      <c r="BT79" s="309"/>
      <c r="BU79" s="309"/>
      <c r="BV79" s="309"/>
      <c r="BW79" s="309"/>
      <c r="BX79" s="309"/>
      <c r="BY79" s="309"/>
      <c r="BZ79" s="309"/>
      <c r="CA79" s="309"/>
      <c r="CB79" s="309"/>
      <c r="CC79" s="309"/>
      <c r="CD79" s="309"/>
      <c r="CE79" s="309"/>
      <c r="CF79" s="309"/>
      <c r="CG79" s="309"/>
      <c r="CH79" s="309"/>
      <c r="CI79" s="309"/>
      <c r="CJ79" s="309"/>
      <c r="CK79" s="309"/>
      <c r="CL79" s="309"/>
      <c r="CM79" s="309"/>
      <c r="CN79" s="309"/>
      <c r="CO79" s="309"/>
      <c r="CP79" s="309"/>
      <c r="CQ79" s="309"/>
      <c r="CR79" s="309"/>
      <c r="CS79" s="309"/>
      <c r="CT79" s="309"/>
      <c r="CU79" s="309"/>
      <c r="CV79" s="309"/>
      <c r="CW79" s="309"/>
      <c r="CX79" s="309"/>
      <c r="CY79" s="309"/>
      <c r="CZ79" s="309"/>
      <c r="DA79" s="309"/>
      <c r="DB79" s="309"/>
      <c r="DC79" s="309"/>
      <c r="DD79" s="309"/>
      <c r="DE79" s="309"/>
      <c r="DF79" s="309"/>
      <c r="DG79" s="309"/>
      <c r="DH79" s="309"/>
      <c r="DI79" s="309"/>
      <c r="DJ79" s="309"/>
      <c r="DK79" s="309"/>
      <c r="DL79" s="309"/>
      <c r="DM79" s="309"/>
      <c r="DN79" s="309"/>
      <c r="DO79" s="309"/>
      <c r="DP79" s="309"/>
      <c r="DQ79" s="309"/>
      <c r="DR79" s="309"/>
      <c r="DS79" s="309"/>
      <c r="DT79" s="309"/>
      <c r="DU79" s="309"/>
      <c r="DV79" s="309"/>
      <c r="DW79" s="309"/>
      <c r="DX79" s="309"/>
      <c r="DY79" s="309"/>
      <c r="DZ79" s="309"/>
      <c r="EA79" s="309"/>
      <c r="EB79" s="309"/>
      <c r="EC79" s="309"/>
      <c r="ED79" s="309"/>
      <c r="EE79" s="309"/>
      <c r="EF79" s="309"/>
      <c r="EG79" s="309"/>
      <c r="EH79" s="309"/>
      <c r="EI79" s="309"/>
      <c r="EJ79" s="309"/>
      <c r="EK79" s="309"/>
      <c r="EL79" s="309"/>
      <c r="EM79" s="309"/>
      <c r="EN79" s="309"/>
      <c r="EO79" s="309"/>
      <c r="EP79" s="309"/>
      <c r="EQ79" s="309"/>
      <c r="ER79" s="309"/>
      <c r="ES79" s="309"/>
      <c r="ET79" s="309"/>
      <c r="EU79" s="309"/>
      <c r="EV79" s="309"/>
      <c r="EW79" s="309"/>
      <c r="EX79" s="309"/>
      <c r="EY79" s="309"/>
      <c r="EZ79" s="309"/>
      <c r="FA79" s="309"/>
      <c r="FB79" s="309"/>
      <c r="FC79" s="309"/>
      <c r="FD79" s="309"/>
      <c r="FE79" s="309"/>
      <c r="FF79" s="309"/>
      <c r="FG79" s="309"/>
      <c r="FH79" s="309"/>
      <c r="FI79" s="309"/>
      <c r="FJ79" s="309"/>
      <c r="FK79" s="309"/>
      <c r="FL79" s="309"/>
      <c r="FM79" s="309"/>
      <c r="FN79" s="309"/>
      <c r="FO79" s="309"/>
      <c r="FP79" s="309"/>
      <c r="FQ79" s="309"/>
      <c r="FR79" s="309"/>
      <c r="FS79" s="309"/>
      <c r="FT79" s="309"/>
      <c r="FU79" s="309"/>
      <c r="FV79" s="309"/>
      <c r="FW79" s="309"/>
      <c r="FX79" s="309"/>
      <c r="FY79" s="309"/>
      <c r="FZ79" s="309"/>
      <c r="GA79" s="309"/>
      <c r="GB79" s="309"/>
      <c r="GC79" s="309"/>
      <c r="GD79" s="309"/>
      <c r="GE79" s="309"/>
      <c r="GF79" s="309"/>
      <c r="GG79" s="309"/>
      <c r="GH79" s="309"/>
      <c r="GI79" s="309"/>
      <c r="GJ79" s="309"/>
      <c r="GK79" s="309"/>
      <c r="GL79" s="309"/>
      <c r="GM79" s="309"/>
      <c r="GN79" s="309"/>
      <c r="GO79" s="309"/>
      <c r="GP79" s="309"/>
      <c r="GQ79" s="309"/>
      <c r="GR79" s="309"/>
      <c r="GS79" s="309"/>
      <c r="GT79" s="309"/>
      <c r="GU79" s="309"/>
      <c r="GV79" s="309"/>
      <c r="GW79" s="309"/>
      <c r="GX79" s="309"/>
      <c r="GY79" s="309"/>
      <c r="GZ79" s="309"/>
      <c r="HA79" s="309"/>
      <c r="HB79" s="309"/>
      <c r="HC79" s="309"/>
      <c r="HD79" s="309"/>
      <c r="HE79" s="309"/>
      <c r="HF79" s="309"/>
      <c r="HG79" s="309"/>
      <c r="HH79" s="309"/>
      <c r="HI79" s="309"/>
      <c r="HJ79" s="309"/>
      <c r="HK79" s="309"/>
      <c r="HL79" s="309"/>
      <c r="HM79" s="309"/>
      <c r="HN79" s="309"/>
      <c r="HO79" s="309"/>
      <c r="HP79" s="309"/>
      <c r="HQ79" s="309"/>
      <c r="HR79" s="309"/>
      <c r="HS79" s="309"/>
      <c r="HT79" s="309"/>
      <c r="HU79" s="309"/>
      <c r="HV79" s="309"/>
      <c r="HW79" s="309"/>
    </row>
    <row r="80" spans="1:231" s="294" customFormat="1" ht="12">
      <c r="A80" s="298"/>
      <c r="B80" s="299" t="s">
        <v>284</v>
      </c>
      <c r="C80" s="300" t="s">
        <v>209</v>
      </c>
      <c r="D80" s="405">
        <f>+METRE!J165</f>
        <v>64.478999999999985</v>
      </c>
      <c r="E80" s="309"/>
      <c r="F80" s="309"/>
      <c r="G80" s="309"/>
      <c r="H80" s="309"/>
      <c r="I80" s="309"/>
      <c r="J80" s="309"/>
      <c r="K80" s="309"/>
      <c r="L80" s="309"/>
      <c r="M80" s="309"/>
      <c r="N80" s="309"/>
      <c r="O80" s="309"/>
      <c r="P80" s="309"/>
      <c r="Q80" s="309"/>
      <c r="R80" s="309"/>
      <c r="S80" s="309"/>
      <c r="T80" s="309"/>
      <c r="U80" s="309"/>
      <c r="V80" s="309"/>
      <c r="W80" s="309"/>
      <c r="X80" s="309"/>
      <c r="Y80" s="309"/>
      <c r="Z80" s="309"/>
      <c r="AA80" s="309"/>
      <c r="AB80" s="309"/>
      <c r="AC80" s="309"/>
      <c r="AD80" s="309"/>
      <c r="AE80" s="309"/>
      <c r="AF80" s="309"/>
      <c r="AG80" s="309"/>
      <c r="AH80" s="309"/>
      <c r="AI80" s="309"/>
      <c r="AJ80" s="309"/>
      <c r="AK80" s="309"/>
      <c r="AL80" s="309"/>
      <c r="AM80" s="309"/>
      <c r="AN80" s="309"/>
      <c r="AO80" s="309"/>
      <c r="AP80" s="309"/>
      <c r="AQ80" s="309"/>
      <c r="AR80" s="309"/>
      <c r="AS80" s="309"/>
      <c r="AT80" s="309"/>
      <c r="AU80" s="309"/>
      <c r="AV80" s="309"/>
      <c r="AW80" s="309"/>
      <c r="AX80" s="309"/>
      <c r="AY80" s="309"/>
      <c r="AZ80" s="309"/>
      <c r="BA80" s="309"/>
      <c r="BB80" s="309"/>
      <c r="BC80" s="309"/>
      <c r="BD80" s="309"/>
      <c r="BE80" s="309"/>
      <c r="BF80" s="309"/>
      <c r="BG80" s="309"/>
      <c r="BH80" s="309"/>
      <c r="BI80" s="309"/>
      <c r="BJ80" s="309"/>
      <c r="BK80" s="309"/>
      <c r="BL80" s="309"/>
      <c r="BM80" s="309"/>
      <c r="BN80" s="309"/>
      <c r="BO80" s="309"/>
      <c r="BP80" s="309"/>
      <c r="BQ80" s="309"/>
      <c r="BR80" s="309"/>
      <c r="BS80" s="309"/>
      <c r="BT80" s="309"/>
      <c r="BU80" s="309"/>
      <c r="BV80" s="309"/>
      <c r="BW80" s="309"/>
      <c r="BX80" s="309"/>
      <c r="BY80" s="309"/>
      <c r="BZ80" s="309"/>
      <c r="CA80" s="309"/>
      <c r="CB80" s="309"/>
      <c r="CC80" s="309"/>
      <c r="CD80" s="309"/>
      <c r="CE80" s="309"/>
      <c r="CF80" s="309"/>
      <c r="CG80" s="309"/>
      <c r="CH80" s="309"/>
      <c r="CI80" s="309"/>
      <c r="CJ80" s="309"/>
      <c r="CK80" s="309"/>
      <c r="CL80" s="309"/>
      <c r="CM80" s="309"/>
      <c r="CN80" s="309"/>
      <c r="CO80" s="309"/>
      <c r="CP80" s="309"/>
      <c r="CQ80" s="309"/>
      <c r="CR80" s="309"/>
      <c r="CS80" s="309"/>
      <c r="CT80" s="309"/>
      <c r="CU80" s="309"/>
      <c r="CV80" s="309"/>
      <c r="CW80" s="309"/>
      <c r="CX80" s="309"/>
      <c r="CY80" s="309"/>
      <c r="CZ80" s="309"/>
      <c r="DA80" s="309"/>
      <c r="DB80" s="309"/>
      <c r="DC80" s="309"/>
      <c r="DD80" s="309"/>
      <c r="DE80" s="309"/>
      <c r="DF80" s="309"/>
      <c r="DG80" s="309"/>
      <c r="DH80" s="309"/>
      <c r="DI80" s="309"/>
      <c r="DJ80" s="309"/>
      <c r="DK80" s="309"/>
      <c r="DL80" s="309"/>
      <c r="DM80" s="309"/>
      <c r="DN80" s="309"/>
      <c r="DO80" s="309"/>
      <c r="DP80" s="309"/>
      <c r="DQ80" s="309"/>
      <c r="DR80" s="309"/>
      <c r="DS80" s="309"/>
      <c r="DT80" s="309"/>
      <c r="DU80" s="309"/>
      <c r="DV80" s="309"/>
      <c r="DW80" s="309"/>
      <c r="DX80" s="309"/>
      <c r="DY80" s="309"/>
      <c r="DZ80" s="309"/>
      <c r="EA80" s="309"/>
      <c r="EB80" s="309"/>
      <c r="EC80" s="309"/>
      <c r="ED80" s="309"/>
      <c r="EE80" s="309"/>
      <c r="EF80" s="309"/>
      <c r="EG80" s="309"/>
      <c r="EH80" s="309"/>
      <c r="EI80" s="309"/>
      <c r="EJ80" s="309"/>
      <c r="EK80" s="309"/>
      <c r="EL80" s="309"/>
      <c r="EM80" s="309"/>
      <c r="EN80" s="309"/>
      <c r="EO80" s="309"/>
      <c r="EP80" s="309"/>
      <c r="EQ80" s="309"/>
      <c r="ER80" s="309"/>
      <c r="ES80" s="309"/>
      <c r="ET80" s="309"/>
      <c r="EU80" s="309"/>
      <c r="EV80" s="309"/>
      <c r="EW80" s="309"/>
      <c r="EX80" s="309"/>
      <c r="EY80" s="309"/>
      <c r="EZ80" s="309"/>
      <c r="FA80" s="309"/>
      <c r="FB80" s="309"/>
      <c r="FC80" s="309"/>
      <c r="FD80" s="309"/>
      <c r="FE80" s="309"/>
      <c r="FF80" s="309"/>
      <c r="FG80" s="309"/>
      <c r="FH80" s="309"/>
      <c r="FI80" s="309"/>
      <c r="FJ80" s="309"/>
      <c r="FK80" s="309"/>
      <c r="FL80" s="309"/>
      <c r="FM80" s="309"/>
      <c r="FN80" s="309"/>
      <c r="FO80" s="309"/>
      <c r="FP80" s="309"/>
      <c r="FQ80" s="309"/>
      <c r="FR80" s="309"/>
      <c r="FS80" s="309"/>
      <c r="FT80" s="309"/>
      <c r="FU80" s="309"/>
      <c r="FV80" s="309"/>
      <c r="FW80" s="309"/>
      <c r="FX80" s="309"/>
      <c r="FY80" s="309"/>
      <c r="FZ80" s="309"/>
      <c r="GA80" s="309"/>
      <c r="GB80" s="309"/>
      <c r="GC80" s="309"/>
      <c r="GD80" s="309"/>
      <c r="GE80" s="309"/>
      <c r="GF80" s="309"/>
      <c r="GG80" s="309"/>
      <c r="GH80" s="309"/>
      <c r="GI80" s="309"/>
      <c r="GJ80" s="309"/>
      <c r="GK80" s="309"/>
      <c r="GL80" s="309"/>
      <c r="GM80" s="309"/>
      <c r="GN80" s="309"/>
      <c r="GO80" s="309"/>
      <c r="GP80" s="309"/>
      <c r="GQ80" s="309"/>
      <c r="GR80" s="309"/>
      <c r="GS80" s="309"/>
      <c r="GT80" s="309"/>
      <c r="GU80" s="309"/>
      <c r="GV80" s="309"/>
      <c r="GW80" s="309"/>
      <c r="GX80" s="309"/>
      <c r="GY80" s="309"/>
      <c r="GZ80" s="309"/>
      <c r="HA80" s="309"/>
      <c r="HB80" s="309"/>
      <c r="HC80" s="309"/>
      <c r="HD80" s="309"/>
      <c r="HE80" s="309"/>
      <c r="HF80" s="309"/>
      <c r="HG80" s="309"/>
      <c r="HH80" s="309"/>
      <c r="HI80" s="309"/>
      <c r="HJ80" s="309"/>
      <c r="HK80" s="309"/>
      <c r="HL80" s="309"/>
      <c r="HM80" s="309"/>
      <c r="HN80" s="309"/>
      <c r="HO80" s="309"/>
      <c r="HP80" s="309"/>
      <c r="HQ80" s="309"/>
      <c r="HR80" s="309"/>
      <c r="HS80" s="309"/>
      <c r="HT80" s="309"/>
      <c r="HU80" s="309"/>
      <c r="HV80" s="309"/>
      <c r="HW80" s="309"/>
    </row>
    <row r="81" spans="1:234" s="294" customFormat="1" ht="12">
      <c r="A81" s="298">
        <f>A79+1</f>
        <v>25</v>
      </c>
      <c r="B81" s="299" t="s">
        <v>285</v>
      </c>
      <c r="C81" s="300"/>
      <c r="D81" s="405"/>
      <c r="E81" s="402"/>
      <c r="F81" s="310"/>
      <c r="G81" s="310"/>
      <c r="H81" s="310"/>
      <c r="I81" s="310"/>
      <c r="J81" s="310"/>
      <c r="K81" s="310"/>
      <c r="L81" s="310"/>
      <c r="M81" s="310"/>
      <c r="N81" s="310"/>
      <c r="O81" s="310"/>
      <c r="P81" s="310"/>
      <c r="Q81" s="310"/>
      <c r="R81" s="310"/>
      <c r="S81" s="310"/>
      <c r="T81" s="310"/>
      <c r="U81" s="310"/>
      <c r="V81" s="310"/>
      <c r="W81" s="310"/>
      <c r="X81" s="310"/>
      <c r="Y81" s="310"/>
      <c r="Z81" s="310"/>
      <c r="AA81" s="310"/>
      <c r="AB81" s="310"/>
      <c r="AC81" s="310"/>
      <c r="AD81" s="310"/>
      <c r="AE81" s="310"/>
      <c r="AF81" s="310"/>
      <c r="AG81" s="310"/>
      <c r="AH81" s="310"/>
      <c r="AI81" s="310"/>
      <c r="AJ81" s="310"/>
      <c r="AK81" s="310"/>
      <c r="AL81" s="310"/>
      <c r="AM81" s="310"/>
      <c r="AN81" s="310"/>
      <c r="AO81" s="310"/>
      <c r="AP81" s="310"/>
      <c r="AQ81" s="310"/>
      <c r="AR81" s="310"/>
      <c r="AS81" s="310"/>
      <c r="AT81" s="310"/>
      <c r="AU81" s="310"/>
      <c r="AV81" s="310"/>
      <c r="AW81" s="310"/>
      <c r="AX81" s="310"/>
      <c r="AY81" s="310"/>
      <c r="AZ81" s="310"/>
      <c r="BA81" s="310"/>
      <c r="BB81" s="310"/>
      <c r="BC81" s="310"/>
      <c r="BD81" s="310"/>
      <c r="BE81" s="310"/>
      <c r="BF81" s="310"/>
      <c r="BG81" s="310"/>
      <c r="BH81" s="310"/>
      <c r="BI81" s="310"/>
      <c r="BJ81" s="310"/>
      <c r="BK81" s="310"/>
      <c r="BL81" s="310"/>
      <c r="BM81" s="310"/>
      <c r="BN81" s="310"/>
      <c r="BO81" s="310"/>
      <c r="BP81" s="310"/>
      <c r="BQ81" s="310"/>
      <c r="BR81" s="310"/>
      <c r="BS81" s="310"/>
      <c r="BT81" s="310"/>
      <c r="BU81" s="310"/>
      <c r="BV81" s="310"/>
      <c r="BW81" s="310"/>
      <c r="BX81" s="310"/>
      <c r="BY81" s="310"/>
      <c r="BZ81" s="310"/>
      <c r="CA81" s="310"/>
      <c r="CB81" s="310"/>
      <c r="CC81" s="310"/>
      <c r="CD81" s="310"/>
      <c r="CE81" s="310"/>
      <c r="CF81" s="310"/>
      <c r="CG81" s="310"/>
      <c r="CH81" s="310"/>
      <c r="CI81" s="310"/>
      <c r="CJ81" s="310"/>
      <c r="CK81" s="310"/>
      <c r="CL81" s="310"/>
      <c r="CM81" s="310"/>
      <c r="CN81" s="310"/>
      <c r="CO81" s="310"/>
      <c r="CP81" s="310"/>
      <c r="CQ81" s="310"/>
      <c r="CR81" s="310"/>
      <c r="CS81" s="310"/>
      <c r="CT81" s="310"/>
      <c r="CU81" s="310"/>
      <c r="CV81" s="310"/>
      <c r="CW81" s="310"/>
      <c r="CX81" s="310"/>
      <c r="CY81" s="310"/>
      <c r="CZ81" s="310"/>
      <c r="DA81" s="310"/>
      <c r="DB81" s="310"/>
      <c r="DC81" s="310"/>
      <c r="DD81" s="310"/>
      <c r="DE81" s="310"/>
      <c r="DF81" s="310"/>
      <c r="DG81" s="310"/>
      <c r="DH81" s="310"/>
      <c r="DI81" s="310"/>
      <c r="DJ81" s="310"/>
      <c r="DK81" s="310"/>
      <c r="DL81" s="310"/>
      <c r="DM81" s="310"/>
      <c r="DN81" s="310"/>
      <c r="DO81" s="310"/>
      <c r="DP81" s="310"/>
      <c r="DQ81" s="310"/>
      <c r="DR81" s="310"/>
      <c r="DS81" s="310"/>
      <c r="DT81" s="310"/>
      <c r="DU81" s="310"/>
      <c r="DV81" s="310"/>
      <c r="DW81" s="310"/>
      <c r="DX81" s="310"/>
      <c r="DY81" s="310"/>
      <c r="DZ81" s="310"/>
      <c r="EA81" s="310"/>
      <c r="EB81" s="310"/>
      <c r="EC81" s="310"/>
      <c r="ED81" s="310"/>
      <c r="EE81" s="310"/>
      <c r="EF81" s="310"/>
      <c r="EG81" s="310"/>
      <c r="EH81" s="310"/>
      <c r="EI81" s="310"/>
      <c r="EJ81" s="310"/>
      <c r="EK81" s="310"/>
      <c r="EL81" s="310"/>
      <c r="EM81" s="310"/>
      <c r="EN81" s="310"/>
      <c r="EO81" s="310"/>
      <c r="EP81" s="310"/>
      <c r="EQ81" s="310"/>
      <c r="ER81" s="310"/>
      <c r="ES81" s="310"/>
      <c r="ET81" s="310"/>
      <c r="EU81" s="310"/>
      <c r="EV81" s="310"/>
      <c r="EW81" s="310"/>
      <c r="EX81" s="310"/>
      <c r="EY81" s="310"/>
      <c r="EZ81" s="310"/>
      <c r="FA81" s="310"/>
      <c r="FB81" s="310"/>
      <c r="FC81" s="310"/>
      <c r="FD81" s="310"/>
      <c r="FE81" s="310"/>
      <c r="FF81" s="310"/>
      <c r="FG81" s="310"/>
      <c r="FH81" s="310"/>
      <c r="FI81" s="310"/>
      <c r="FJ81" s="310"/>
      <c r="FK81" s="310"/>
      <c r="FL81" s="310"/>
      <c r="FM81" s="310"/>
      <c r="FN81" s="310"/>
      <c r="FO81" s="310"/>
      <c r="FP81" s="310"/>
      <c r="FQ81" s="310"/>
      <c r="FR81" s="310"/>
      <c r="FS81" s="310"/>
      <c r="FT81" s="310"/>
      <c r="FU81" s="310"/>
      <c r="FV81" s="310"/>
      <c r="FW81" s="310"/>
      <c r="FX81" s="310"/>
      <c r="FY81" s="310"/>
      <c r="FZ81" s="310"/>
      <c r="GA81" s="310"/>
      <c r="GB81" s="310"/>
      <c r="GC81" s="310"/>
      <c r="GD81" s="310"/>
      <c r="GE81" s="310"/>
      <c r="GF81" s="310"/>
      <c r="GG81" s="310"/>
      <c r="GH81" s="310"/>
      <c r="GI81" s="310"/>
      <c r="GJ81" s="310"/>
      <c r="GK81" s="310"/>
      <c r="GL81" s="310"/>
      <c r="GM81" s="310"/>
      <c r="GN81" s="310"/>
      <c r="GO81" s="310"/>
      <c r="GP81" s="310"/>
      <c r="GQ81" s="310"/>
      <c r="GR81" s="310"/>
      <c r="GS81" s="310"/>
      <c r="GT81" s="310"/>
      <c r="GU81" s="310"/>
      <c r="GV81" s="310"/>
      <c r="GW81" s="310"/>
      <c r="GX81" s="310"/>
      <c r="GY81" s="310"/>
      <c r="GZ81" s="310"/>
      <c r="HA81" s="310"/>
      <c r="HB81" s="310"/>
      <c r="HC81" s="310"/>
      <c r="HD81" s="310"/>
      <c r="HE81" s="310"/>
      <c r="HF81" s="310"/>
      <c r="HG81" s="310"/>
      <c r="HH81" s="310"/>
      <c r="HI81" s="310"/>
      <c r="HJ81" s="310"/>
      <c r="HK81" s="310"/>
      <c r="HL81" s="310"/>
      <c r="HM81" s="310"/>
      <c r="HN81" s="310"/>
      <c r="HO81" s="310"/>
      <c r="HP81" s="310"/>
      <c r="HQ81" s="310"/>
      <c r="HR81" s="310"/>
      <c r="HS81" s="310"/>
      <c r="HT81" s="310"/>
      <c r="HU81" s="310"/>
      <c r="HV81" s="310"/>
      <c r="HW81" s="310"/>
    </row>
    <row r="82" spans="1:234" s="294" customFormat="1" ht="12">
      <c r="A82" s="298"/>
      <c r="B82" s="299" t="s">
        <v>286</v>
      </c>
      <c r="C82" s="300" t="s">
        <v>209</v>
      </c>
      <c r="D82" s="405">
        <f>+METRE!J171</f>
        <v>8.5280000000000005</v>
      </c>
      <c r="E82" s="309"/>
      <c r="F82" s="309"/>
      <c r="G82" s="309"/>
      <c r="H82" s="309"/>
      <c r="I82" s="309"/>
      <c r="J82" s="309"/>
      <c r="K82" s="309"/>
      <c r="L82" s="309"/>
      <c r="M82" s="309"/>
      <c r="N82" s="309"/>
      <c r="O82" s="309"/>
      <c r="P82" s="309"/>
      <c r="Q82" s="309"/>
      <c r="R82" s="309"/>
      <c r="S82" s="309"/>
      <c r="T82" s="309"/>
      <c r="U82" s="309"/>
      <c r="V82" s="309"/>
      <c r="W82" s="309"/>
      <c r="X82" s="309"/>
      <c r="Y82" s="309"/>
      <c r="Z82" s="309"/>
      <c r="AA82" s="309"/>
      <c r="AB82" s="309"/>
      <c r="AC82" s="309"/>
      <c r="AD82" s="309"/>
      <c r="AE82" s="309"/>
      <c r="AF82" s="309"/>
      <c r="AG82" s="309"/>
      <c r="AH82" s="309"/>
      <c r="AI82" s="309"/>
      <c r="AJ82" s="309"/>
      <c r="AK82" s="309"/>
      <c r="AL82" s="309"/>
      <c r="AM82" s="309"/>
      <c r="AN82" s="309"/>
      <c r="AO82" s="309"/>
      <c r="AP82" s="309"/>
      <c r="AQ82" s="309"/>
      <c r="AR82" s="309"/>
      <c r="AS82" s="309"/>
      <c r="AT82" s="309"/>
      <c r="AU82" s="309"/>
      <c r="AV82" s="309"/>
      <c r="AW82" s="309"/>
      <c r="AX82" s="309"/>
      <c r="AY82" s="309"/>
      <c r="AZ82" s="309"/>
      <c r="BA82" s="309"/>
      <c r="BB82" s="309"/>
      <c r="BC82" s="309"/>
      <c r="BD82" s="309"/>
      <c r="BE82" s="309"/>
      <c r="BF82" s="309"/>
      <c r="BG82" s="309"/>
      <c r="BH82" s="309"/>
      <c r="BI82" s="309"/>
      <c r="BJ82" s="309"/>
      <c r="BK82" s="309"/>
      <c r="BL82" s="309"/>
      <c r="BM82" s="309"/>
      <c r="BN82" s="309"/>
      <c r="BO82" s="309"/>
      <c r="BP82" s="309"/>
      <c r="BQ82" s="309"/>
      <c r="BR82" s="309"/>
      <c r="BS82" s="309"/>
      <c r="BT82" s="309"/>
      <c r="BU82" s="309"/>
      <c r="BV82" s="309"/>
      <c r="BW82" s="309"/>
      <c r="BX82" s="309"/>
      <c r="BY82" s="309"/>
      <c r="BZ82" s="309"/>
      <c r="CA82" s="309"/>
      <c r="CB82" s="309"/>
      <c r="CC82" s="309"/>
      <c r="CD82" s="309"/>
      <c r="CE82" s="309"/>
      <c r="CF82" s="309"/>
      <c r="CG82" s="309"/>
      <c r="CH82" s="309"/>
      <c r="CI82" s="309"/>
      <c r="CJ82" s="309"/>
      <c r="CK82" s="309"/>
      <c r="CL82" s="309"/>
      <c r="CM82" s="309"/>
      <c r="CN82" s="309"/>
      <c r="CO82" s="309"/>
      <c r="CP82" s="309"/>
      <c r="CQ82" s="309"/>
      <c r="CR82" s="309"/>
      <c r="CS82" s="309"/>
      <c r="CT82" s="309"/>
      <c r="CU82" s="309"/>
      <c r="CV82" s="309"/>
      <c r="CW82" s="309"/>
      <c r="CX82" s="309"/>
      <c r="CY82" s="309"/>
      <c r="CZ82" s="309"/>
      <c r="DA82" s="309"/>
      <c r="DB82" s="309"/>
      <c r="DC82" s="309"/>
      <c r="DD82" s="309"/>
      <c r="DE82" s="309"/>
      <c r="DF82" s="309"/>
      <c r="DG82" s="309"/>
      <c r="DH82" s="309"/>
      <c r="DI82" s="309"/>
      <c r="DJ82" s="309"/>
      <c r="DK82" s="309"/>
      <c r="DL82" s="309"/>
      <c r="DM82" s="309"/>
      <c r="DN82" s="309"/>
      <c r="DO82" s="309"/>
      <c r="DP82" s="309"/>
      <c r="DQ82" s="309"/>
      <c r="DR82" s="309"/>
      <c r="DS82" s="309"/>
      <c r="DT82" s="309"/>
      <c r="DU82" s="309"/>
      <c r="DV82" s="309"/>
      <c r="DW82" s="309"/>
      <c r="DX82" s="309"/>
      <c r="DY82" s="309"/>
      <c r="DZ82" s="309"/>
      <c r="EA82" s="309"/>
      <c r="EB82" s="309"/>
      <c r="EC82" s="309"/>
      <c r="ED82" s="309"/>
      <c r="EE82" s="309"/>
      <c r="EF82" s="309"/>
      <c r="EG82" s="309"/>
      <c r="EH82" s="309"/>
      <c r="EI82" s="309"/>
      <c r="EJ82" s="309"/>
      <c r="EK82" s="309"/>
      <c r="EL82" s="309"/>
      <c r="EM82" s="309"/>
      <c r="EN82" s="309"/>
      <c r="EO82" s="309"/>
      <c r="EP82" s="309"/>
      <c r="EQ82" s="309"/>
      <c r="ER82" s="309"/>
      <c r="ES82" s="309"/>
      <c r="ET82" s="309"/>
      <c r="EU82" s="309"/>
      <c r="EV82" s="309"/>
      <c r="EW82" s="309"/>
      <c r="EX82" s="309"/>
      <c r="EY82" s="309"/>
      <c r="EZ82" s="309"/>
      <c r="FA82" s="309"/>
      <c r="FB82" s="309"/>
      <c r="FC82" s="309"/>
      <c r="FD82" s="309"/>
      <c r="FE82" s="309"/>
      <c r="FF82" s="309"/>
      <c r="FG82" s="309"/>
      <c r="FH82" s="309"/>
      <c r="FI82" s="309"/>
      <c r="FJ82" s="309"/>
      <c r="FK82" s="309"/>
      <c r="FL82" s="309"/>
      <c r="FM82" s="309"/>
      <c r="FN82" s="309"/>
      <c r="FO82" s="309"/>
      <c r="FP82" s="309"/>
      <c r="FQ82" s="309"/>
      <c r="FR82" s="309"/>
      <c r="FS82" s="309"/>
      <c r="FT82" s="309"/>
      <c r="FU82" s="309"/>
      <c r="FV82" s="309"/>
      <c r="FW82" s="309"/>
      <c r="FX82" s="309"/>
      <c r="FY82" s="309"/>
      <c r="FZ82" s="309"/>
      <c r="GA82" s="309"/>
      <c r="GB82" s="309"/>
      <c r="GC82" s="309"/>
      <c r="GD82" s="309"/>
      <c r="GE82" s="309"/>
      <c r="GF82" s="309"/>
      <c r="GG82" s="309"/>
      <c r="GH82" s="309"/>
      <c r="GI82" s="309"/>
      <c r="GJ82" s="309"/>
      <c r="GK82" s="309"/>
      <c r="GL82" s="309"/>
      <c r="GM82" s="309"/>
      <c r="GN82" s="309"/>
      <c r="GO82" s="309"/>
      <c r="GP82" s="309"/>
      <c r="GQ82" s="309"/>
      <c r="GR82" s="309"/>
      <c r="GS82" s="309"/>
      <c r="GT82" s="309"/>
      <c r="GU82" s="309"/>
      <c r="GV82" s="309"/>
      <c r="GW82" s="309"/>
      <c r="GX82" s="309"/>
      <c r="GY82" s="309"/>
      <c r="GZ82" s="309"/>
      <c r="HA82" s="309"/>
      <c r="HB82" s="309"/>
      <c r="HC82" s="309"/>
      <c r="HD82" s="309"/>
      <c r="HE82" s="309"/>
      <c r="HF82" s="309"/>
      <c r="HG82" s="309"/>
      <c r="HH82" s="309"/>
      <c r="HI82" s="309"/>
      <c r="HJ82" s="309"/>
      <c r="HK82" s="309"/>
      <c r="HL82" s="309"/>
      <c r="HM82" s="309"/>
      <c r="HN82" s="309"/>
      <c r="HO82" s="309"/>
      <c r="HP82" s="309"/>
      <c r="HQ82" s="309"/>
      <c r="HR82" s="309"/>
      <c r="HS82" s="309"/>
      <c r="HT82" s="309"/>
      <c r="HU82" s="309"/>
      <c r="HV82" s="309"/>
      <c r="HW82" s="309"/>
    </row>
    <row r="83" spans="1:234" s="294" customFormat="1" ht="12" hidden="1">
      <c r="A83" s="298">
        <f>A81+1</f>
        <v>26</v>
      </c>
      <c r="B83" s="311" t="s">
        <v>287</v>
      </c>
      <c r="C83" s="305"/>
      <c r="D83" s="405"/>
      <c r="E83" s="312"/>
      <c r="F83" s="312"/>
      <c r="G83" s="312"/>
      <c r="H83" s="312"/>
      <c r="I83" s="312"/>
      <c r="J83" s="312"/>
      <c r="K83" s="312"/>
      <c r="L83" s="312"/>
      <c r="M83" s="312"/>
      <c r="N83" s="312"/>
      <c r="O83" s="312"/>
      <c r="P83" s="312"/>
      <c r="Q83" s="312"/>
      <c r="R83" s="312"/>
      <c r="S83" s="312"/>
      <c r="T83" s="312"/>
      <c r="U83" s="312"/>
      <c r="V83" s="312"/>
      <c r="W83" s="312"/>
      <c r="X83" s="312"/>
      <c r="Y83" s="312"/>
      <c r="Z83" s="312"/>
      <c r="AA83" s="312"/>
      <c r="AB83" s="312"/>
      <c r="AC83" s="312"/>
      <c r="AD83" s="312"/>
      <c r="AE83" s="312"/>
      <c r="AF83" s="312"/>
      <c r="AG83" s="312"/>
      <c r="AH83" s="312"/>
      <c r="AI83" s="312"/>
      <c r="AJ83" s="312"/>
      <c r="AK83" s="312"/>
      <c r="AL83" s="312"/>
      <c r="AM83" s="312"/>
      <c r="AN83" s="312"/>
      <c r="AO83" s="312"/>
      <c r="AP83" s="312"/>
      <c r="AQ83" s="312"/>
      <c r="AR83" s="312"/>
      <c r="AS83" s="312"/>
      <c r="AT83" s="312"/>
      <c r="AU83" s="312"/>
      <c r="AV83" s="312"/>
      <c r="AW83" s="312"/>
      <c r="AX83" s="312"/>
      <c r="AY83" s="312"/>
      <c r="AZ83" s="312"/>
      <c r="BA83" s="312"/>
      <c r="BB83" s="312"/>
      <c r="BC83" s="312"/>
      <c r="BD83" s="312"/>
      <c r="BE83" s="312"/>
      <c r="BF83" s="312"/>
      <c r="BG83" s="312"/>
      <c r="BH83" s="312"/>
      <c r="BI83" s="312"/>
      <c r="BJ83" s="312"/>
      <c r="BK83" s="312"/>
      <c r="BL83" s="312"/>
      <c r="BM83" s="312"/>
      <c r="BN83" s="312"/>
      <c r="BO83" s="312"/>
      <c r="BP83" s="312"/>
      <c r="BQ83" s="312"/>
      <c r="BR83" s="312"/>
      <c r="BS83" s="312"/>
      <c r="BT83" s="312"/>
      <c r="BU83" s="312"/>
      <c r="BV83" s="312"/>
      <c r="BW83" s="312"/>
      <c r="BX83" s="312"/>
      <c r="BY83" s="312"/>
      <c r="BZ83" s="312"/>
      <c r="CA83" s="312"/>
      <c r="CB83" s="312"/>
      <c r="CC83" s="312"/>
      <c r="CD83" s="312"/>
      <c r="CE83" s="312"/>
      <c r="CF83" s="312"/>
      <c r="CG83" s="312"/>
      <c r="CH83" s="312"/>
      <c r="CI83" s="312"/>
      <c r="CJ83" s="312"/>
      <c r="CK83" s="312"/>
      <c r="CL83" s="312"/>
      <c r="CM83" s="312"/>
      <c r="CN83" s="312"/>
      <c r="CO83" s="312"/>
      <c r="CP83" s="312"/>
      <c r="CQ83" s="312"/>
      <c r="CR83" s="312"/>
      <c r="CS83" s="312"/>
      <c r="CT83" s="312"/>
      <c r="CU83" s="312"/>
      <c r="CV83" s="312"/>
      <c r="CW83" s="312"/>
      <c r="CX83" s="312"/>
      <c r="CY83" s="312"/>
      <c r="CZ83" s="312"/>
      <c r="DA83" s="312"/>
      <c r="DB83" s="312"/>
      <c r="DC83" s="312"/>
      <c r="DD83" s="312"/>
      <c r="DE83" s="312"/>
      <c r="DF83" s="312"/>
      <c r="DG83" s="312"/>
      <c r="DH83" s="312"/>
      <c r="DI83" s="312"/>
      <c r="DJ83" s="312"/>
      <c r="DK83" s="312"/>
      <c r="DL83" s="312"/>
      <c r="DM83" s="312"/>
      <c r="DN83" s="312"/>
      <c r="DO83" s="312"/>
      <c r="DP83" s="312"/>
      <c r="DQ83" s="312"/>
      <c r="DR83" s="312"/>
      <c r="DS83" s="312"/>
      <c r="DT83" s="312"/>
      <c r="DU83" s="312"/>
      <c r="DV83" s="312"/>
      <c r="DW83" s="312"/>
      <c r="DX83" s="312"/>
      <c r="DY83" s="312"/>
      <c r="DZ83" s="312"/>
      <c r="EA83" s="312"/>
      <c r="EB83" s="312"/>
      <c r="EC83" s="312"/>
      <c r="ED83" s="312"/>
      <c r="EE83" s="312"/>
      <c r="EF83" s="312"/>
      <c r="EG83" s="312"/>
      <c r="EH83" s="312"/>
      <c r="EI83" s="312"/>
      <c r="EJ83" s="312"/>
      <c r="EK83" s="312"/>
      <c r="EL83" s="312"/>
      <c r="EM83" s="312"/>
      <c r="EN83" s="312"/>
      <c r="EO83" s="312"/>
      <c r="EP83" s="312"/>
      <c r="EQ83" s="312"/>
      <c r="ER83" s="312"/>
      <c r="ES83" s="312"/>
      <c r="ET83" s="312"/>
      <c r="EU83" s="312"/>
      <c r="EV83" s="312"/>
      <c r="EW83" s="312"/>
      <c r="EX83" s="312"/>
      <c r="EY83" s="312"/>
      <c r="EZ83" s="312"/>
      <c r="FA83" s="312"/>
      <c r="FB83" s="312"/>
      <c r="FC83" s="312"/>
      <c r="FD83" s="312"/>
      <c r="FE83" s="312"/>
      <c r="FF83" s="312"/>
      <c r="FG83" s="312"/>
      <c r="FH83" s="312"/>
      <c r="FI83" s="312"/>
      <c r="FJ83" s="312"/>
      <c r="FK83" s="312"/>
      <c r="FL83" s="312"/>
      <c r="FM83" s="312"/>
      <c r="FN83" s="312"/>
      <c r="FO83" s="312"/>
      <c r="FP83" s="312"/>
      <c r="FQ83" s="312"/>
      <c r="FR83" s="312"/>
      <c r="FS83" s="312"/>
      <c r="FT83" s="312"/>
      <c r="FU83" s="312"/>
      <c r="FV83" s="312"/>
      <c r="FW83" s="312"/>
      <c r="FX83" s="312"/>
      <c r="FY83" s="312"/>
      <c r="FZ83" s="312"/>
      <c r="GA83" s="312"/>
      <c r="GB83" s="312"/>
      <c r="GC83" s="312"/>
      <c r="GD83" s="312"/>
      <c r="GE83" s="312"/>
      <c r="GF83" s="312"/>
      <c r="GG83" s="312"/>
      <c r="GH83" s="312"/>
      <c r="GI83" s="312"/>
      <c r="GJ83" s="312"/>
      <c r="GK83" s="312"/>
      <c r="GL83" s="312"/>
      <c r="GM83" s="312"/>
      <c r="GN83" s="312"/>
      <c r="GO83" s="312"/>
      <c r="GP83" s="312"/>
      <c r="GQ83" s="312"/>
      <c r="GR83" s="312"/>
      <c r="GS83" s="312"/>
      <c r="GT83" s="312"/>
      <c r="GU83" s="312"/>
      <c r="GV83" s="312"/>
      <c r="GW83" s="312"/>
      <c r="GX83" s="312"/>
      <c r="GY83" s="312"/>
      <c r="GZ83" s="312"/>
      <c r="HA83" s="312"/>
      <c r="HB83" s="312"/>
      <c r="HC83" s="312"/>
      <c r="HD83" s="312"/>
      <c r="HE83" s="312"/>
      <c r="HF83" s="312"/>
      <c r="HG83" s="312"/>
      <c r="HH83" s="312"/>
      <c r="HI83" s="312"/>
      <c r="HJ83" s="312"/>
      <c r="HK83" s="312"/>
      <c r="HL83" s="312"/>
      <c r="HM83" s="312"/>
      <c r="HN83" s="312"/>
      <c r="HO83" s="312"/>
      <c r="HP83" s="312"/>
      <c r="HQ83" s="312"/>
      <c r="HR83" s="312"/>
      <c r="HS83" s="312"/>
      <c r="HT83" s="312"/>
      <c r="HU83" s="312"/>
      <c r="HV83" s="312"/>
      <c r="HW83" s="312"/>
    </row>
    <row r="84" spans="1:234" s="294" customFormat="1" ht="12" hidden="1">
      <c r="A84" s="298"/>
      <c r="B84" s="311" t="s">
        <v>230</v>
      </c>
      <c r="C84" s="305" t="s">
        <v>209</v>
      </c>
      <c r="D84" s="405"/>
      <c r="E84" s="312"/>
      <c r="F84" s="312"/>
      <c r="G84" s="312"/>
      <c r="H84" s="312"/>
      <c r="I84" s="312"/>
      <c r="J84" s="312"/>
      <c r="K84" s="312"/>
      <c r="L84" s="312"/>
      <c r="M84" s="312"/>
      <c r="N84" s="312"/>
      <c r="O84" s="312"/>
      <c r="P84" s="312"/>
      <c r="Q84" s="312"/>
      <c r="R84" s="312"/>
      <c r="S84" s="312"/>
      <c r="T84" s="312"/>
      <c r="U84" s="312"/>
      <c r="V84" s="312"/>
      <c r="W84" s="312"/>
      <c r="X84" s="312"/>
      <c r="Y84" s="312"/>
      <c r="Z84" s="312"/>
      <c r="AA84" s="312"/>
      <c r="AB84" s="312"/>
      <c r="AC84" s="312"/>
      <c r="AD84" s="312"/>
      <c r="AE84" s="312"/>
      <c r="AF84" s="312"/>
      <c r="AG84" s="312"/>
      <c r="AH84" s="312"/>
      <c r="AI84" s="312"/>
      <c r="AJ84" s="312"/>
      <c r="AK84" s="312"/>
      <c r="AL84" s="312"/>
      <c r="AM84" s="312"/>
      <c r="AN84" s="312"/>
      <c r="AO84" s="312"/>
      <c r="AP84" s="312"/>
      <c r="AQ84" s="312"/>
      <c r="AR84" s="312"/>
      <c r="AS84" s="312"/>
      <c r="AT84" s="312"/>
      <c r="AU84" s="312"/>
      <c r="AV84" s="312"/>
      <c r="AW84" s="312"/>
      <c r="AX84" s="312"/>
      <c r="AY84" s="312"/>
      <c r="AZ84" s="312"/>
      <c r="BA84" s="312"/>
      <c r="BB84" s="312"/>
      <c r="BC84" s="312"/>
      <c r="BD84" s="312"/>
      <c r="BE84" s="312"/>
      <c r="BF84" s="312"/>
      <c r="BG84" s="312"/>
      <c r="BH84" s="312"/>
      <c r="BI84" s="312"/>
      <c r="BJ84" s="312"/>
      <c r="BK84" s="312"/>
      <c r="BL84" s="312"/>
      <c r="BM84" s="312"/>
      <c r="BN84" s="312"/>
      <c r="BO84" s="312"/>
      <c r="BP84" s="312"/>
      <c r="BQ84" s="312"/>
      <c r="BR84" s="312"/>
      <c r="BS84" s="312"/>
      <c r="BT84" s="312"/>
      <c r="BU84" s="312"/>
      <c r="BV84" s="312"/>
      <c r="BW84" s="312"/>
      <c r="BX84" s="312"/>
      <c r="BY84" s="312"/>
      <c r="BZ84" s="312"/>
      <c r="CA84" s="312"/>
      <c r="CB84" s="312"/>
      <c r="CC84" s="312"/>
      <c r="CD84" s="312"/>
      <c r="CE84" s="312"/>
      <c r="CF84" s="312"/>
      <c r="CG84" s="312"/>
      <c r="CH84" s="312"/>
      <c r="CI84" s="312"/>
      <c r="CJ84" s="312"/>
      <c r="CK84" s="312"/>
      <c r="CL84" s="312"/>
      <c r="CM84" s="312"/>
      <c r="CN84" s="312"/>
      <c r="CO84" s="312"/>
      <c r="CP84" s="312"/>
      <c r="CQ84" s="312"/>
      <c r="CR84" s="312"/>
      <c r="CS84" s="312"/>
      <c r="CT84" s="312"/>
      <c r="CU84" s="312"/>
      <c r="CV84" s="312"/>
      <c r="CW84" s="312"/>
      <c r="CX84" s="312"/>
      <c r="CY84" s="312"/>
      <c r="CZ84" s="312"/>
      <c r="DA84" s="312"/>
      <c r="DB84" s="312"/>
      <c r="DC84" s="312"/>
      <c r="DD84" s="312"/>
      <c r="DE84" s="312"/>
      <c r="DF84" s="312"/>
      <c r="DG84" s="312"/>
      <c r="DH84" s="312"/>
      <c r="DI84" s="312"/>
      <c r="DJ84" s="312"/>
      <c r="DK84" s="312"/>
      <c r="DL84" s="312"/>
      <c r="DM84" s="312"/>
      <c r="DN84" s="312"/>
      <c r="DO84" s="312"/>
      <c r="DP84" s="312"/>
      <c r="DQ84" s="312"/>
      <c r="DR84" s="312"/>
      <c r="DS84" s="312"/>
      <c r="DT84" s="312"/>
      <c r="DU84" s="312"/>
      <c r="DV84" s="312"/>
      <c r="DW84" s="312"/>
      <c r="DX84" s="312"/>
      <c r="DY84" s="312"/>
      <c r="DZ84" s="312"/>
      <c r="EA84" s="312"/>
      <c r="EB84" s="312"/>
      <c r="EC84" s="312"/>
      <c r="ED84" s="312"/>
      <c r="EE84" s="312"/>
      <c r="EF84" s="312"/>
      <c r="EG84" s="312"/>
      <c r="EH84" s="312"/>
      <c r="EI84" s="312"/>
      <c r="EJ84" s="312"/>
      <c r="EK84" s="312"/>
      <c r="EL84" s="312"/>
      <c r="EM84" s="312"/>
      <c r="EN84" s="312"/>
      <c r="EO84" s="312"/>
      <c r="EP84" s="312"/>
      <c r="EQ84" s="312"/>
      <c r="ER84" s="312"/>
      <c r="ES84" s="312"/>
      <c r="ET84" s="312"/>
      <c r="EU84" s="312"/>
      <c r="EV84" s="312"/>
      <c r="EW84" s="312"/>
      <c r="EX84" s="312"/>
      <c r="EY84" s="312"/>
      <c r="EZ84" s="312"/>
      <c r="FA84" s="312"/>
      <c r="FB84" s="312"/>
      <c r="FC84" s="312"/>
      <c r="FD84" s="312"/>
      <c r="FE84" s="312"/>
      <c r="FF84" s="312"/>
      <c r="FG84" s="312"/>
      <c r="FH84" s="312"/>
      <c r="FI84" s="312"/>
      <c r="FJ84" s="312"/>
      <c r="FK84" s="312"/>
      <c r="FL84" s="312"/>
      <c r="FM84" s="312"/>
      <c r="FN84" s="312"/>
      <c r="FO84" s="312"/>
      <c r="FP84" s="312"/>
      <c r="FQ84" s="312"/>
      <c r="FR84" s="312"/>
      <c r="FS84" s="312"/>
      <c r="FT84" s="312"/>
      <c r="FU84" s="312"/>
      <c r="FV84" s="312"/>
      <c r="FW84" s="312"/>
      <c r="FX84" s="312"/>
      <c r="FY84" s="312"/>
      <c r="FZ84" s="312"/>
      <c r="GA84" s="312"/>
      <c r="GB84" s="312"/>
      <c r="GC84" s="312"/>
      <c r="GD84" s="312"/>
      <c r="GE84" s="312"/>
      <c r="GF84" s="312"/>
      <c r="GG84" s="312"/>
      <c r="GH84" s="312"/>
      <c r="GI84" s="312"/>
      <c r="GJ84" s="312"/>
      <c r="GK84" s="312"/>
      <c r="GL84" s="312"/>
      <c r="GM84" s="312"/>
      <c r="GN84" s="312"/>
      <c r="GO84" s="312"/>
      <c r="GP84" s="312"/>
      <c r="GQ84" s="312"/>
      <c r="GR84" s="312"/>
      <c r="GS84" s="312"/>
      <c r="GT84" s="312"/>
      <c r="GU84" s="312"/>
      <c r="GV84" s="312"/>
      <c r="GW84" s="312"/>
      <c r="GX84" s="312"/>
      <c r="GY84" s="312"/>
      <c r="GZ84" s="312"/>
      <c r="HA84" s="312"/>
      <c r="HB84" s="312"/>
      <c r="HC84" s="312"/>
      <c r="HD84" s="312"/>
      <c r="HE84" s="312"/>
      <c r="HF84" s="312"/>
      <c r="HG84" s="312"/>
      <c r="HH84" s="312"/>
      <c r="HI84" s="312"/>
      <c r="HJ84" s="312"/>
      <c r="HK84" s="312"/>
      <c r="HL84" s="312"/>
      <c r="HM84" s="312"/>
      <c r="HN84" s="312"/>
      <c r="HO84" s="312"/>
      <c r="HP84" s="312"/>
      <c r="HQ84" s="312"/>
      <c r="HR84" s="312"/>
      <c r="HS84" s="312"/>
      <c r="HT84" s="312"/>
      <c r="HU84" s="312"/>
      <c r="HV84" s="312"/>
      <c r="HW84" s="312"/>
    </row>
    <row r="85" spans="1:234" s="294" customFormat="1" ht="12">
      <c r="A85" s="298"/>
      <c r="B85" s="304" t="s">
        <v>288</v>
      </c>
      <c r="C85" s="305"/>
      <c r="D85" s="405"/>
      <c r="E85" s="309"/>
      <c r="F85" s="309"/>
      <c r="G85" s="309"/>
      <c r="H85" s="309"/>
      <c r="I85" s="309"/>
      <c r="J85" s="309"/>
      <c r="K85" s="309"/>
      <c r="L85" s="309"/>
      <c r="M85" s="309"/>
      <c r="N85" s="309"/>
      <c r="O85" s="309"/>
      <c r="P85" s="309"/>
      <c r="Q85" s="309"/>
      <c r="R85" s="309"/>
      <c r="S85" s="309"/>
      <c r="T85" s="309"/>
      <c r="U85" s="309"/>
      <c r="V85" s="309"/>
      <c r="W85" s="309"/>
      <c r="X85" s="309"/>
      <c r="Y85" s="309"/>
      <c r="Z85" s="309"/>
      <c r="AA85" s="309"/>
      <c r="AB85" s="309"/>
      <c r="AC85" s="309"/>
      <c r="AD85" s="309"/>
      <c r="AE85" s="309"/>
      <c r="AF85" s="309"/>
      <c r="AG85" s="309"/>
      <c r="AH85" s="309"/>
      <c r="AI85" s="309"/>
      <c r="AJ85" s="309"/>
      <c r="AK85" s="309"/>
      <c r="AL85" s="309"/>
      <c r="AM85" s="309"/>
      <c r="AN85" s="309"/>
      <c r="AO85" s="309"/>
      <c r="AP85" s="309"/>
      <c r="AQ85" s="309"/>
      <c r="AR85" s="309"/>
      <c r="AS85" s="309"/>
      <c r="AT85" s="309"/>
      <c r="AU85" s="309"/>
      <c r="AV85" s="309"/>
      <c r="AW85" s="309"/>
      <c r="AX85" s="309"/>
      <c r="AY85" s="309"/>
      <c r="AZ85" s="309"/>
      <c r="BA85" s="309"/>
      <c r="BB85" s="309"/>
      <c r="BC85" s="309"/>
      <c r="BD85" s="309"/>
      <c r="BE85" s="309"/>
      <c r="BF85" s="309"/>
      <c r="BG85" s="309"/>
      <c r="BH85" s="309"/>
      <c r="BI85" s="309"/>
      <c r="BJ85" s="309"/>
      <c r="BK85" s="309"/>
      <c r="BL85" s="309"/>
      <c r="BM85" s="309"/>
      <c r="BN85" s="309"/>
      <c r="BO85" s="309"/>
      <c r="BP85" s="309"/>
      <c r="BQ85" s="309"/>
      <c r="BR85" s="309"/>
      <c r="BS85" s="309"/>
      <c r="BT85" s="309"/>
      <c r="BU85" s="309"/>
      <c r="BV85" s="309"/>
      <c r="BW85" s="309"/>
      <c r="BX85" s="309"/>
      <c r="BY85" s="309"/>
      <c r="BZ85" s="309"/>
      <c r="CA85" s="309"/>
      <c r="CB85" s="309"/>
      <c r="CC85" s="309"/>
      <c r="CD85" s="309"/>
      <c r="CE85" s="309"/>
      <c r="CF85" s="309"/>
      <c r="CG85" s="309"/>
      <c r="CH85" s="309"/>
      <c r="CI85" s="309"/>
      <c r="CJ85" s="309"/>
      <c r="CK85" s="309"/>
      <c r="CL85" s="309"/>
      <c r="CM85" s="309"/>
      <c r="CN85" s="309"/>
      <c r="CO85" s="309"/>
      <c r="CP85" s="309"/>
      <c r="CQ85" s="309"/>
      <c r="CR85" s="309"/>
      <c r="CS85" s="309"/>
      <c r="CT85" s="309"/>
      <c r="CU85" s="309"/>
      <c r="CV85" s="309"/>
      <c r="CW85" s="309"/>
      <c r="CX85" s="309"/>
      <c r="CY85" s="309"/>
      <c r="CZ85" s="309"/>
      <c r="DA85" s="309"/>
      <c r="DB85" s="309"/>
      <c r="DC85" s="309"/>
      <c r="DD85" s="309"/>
      <c r="DE85" s="309"/>
      <c r="DF85" s="309"/>
      <c r="DG85" s="309"/>
      <c r="DH85" s="309"/>
      <c r="DI85" s="309"/>
      <c r="DJ85" s="309"/>
      <c r="DK85" s="309"/>
      <c r="DL85" s="309"/>
      <c r="DM85" s="309"/>
      <c r="DN85" s="309"/>
      <c r="DO85" s="309"/>
      <c r="DP85" s="309"/>
      <c r="DQ85" s="309"/>
      <c r="DR85" s="309"/>
      <c r="DS85" s="309"/>
      <c r="DT85" s="309"/>
      <c r="DU85" s="309"/>
      <c r="DV85" s="309"/>
      <c r="DW85" s="309"/>
      <c r="DX85" s="309"/>
      <c r="DY85" s="309"/>
      <c r="DZ85" s="309"/>
      <c r="EA85" s="309"/>
      <c r="EB85" s="309"/>
      <c r="EC85" s="309"/>
      <c r="ED85" s="309"/>
      <c r="EE85" s="309"/>
      <c r="EF85" s="309"/>
      <c r="EG85" s="309"/>
      <c r="EH85" s="309"/>
      <c r="EI85" s="309"/>
      <c r="EJ85" s="309"/>
      <c r="EK85" s="309"/>
      <c r="EL85" s="309"/>
      <c r="EM85" s="309"/>
      <c r="EN85" s="309"/>
      <c r="EO85" s="309"/>
      <c r="EP85" s="309"/>
      <c r="EQ85" s="309"/>
      <c r="ER85" s="309"/>
      <c r="ES85" s="309"/>
      <c r="ET85" s="309"/>
      <c r="EU85" s="309"/>
      <c r="EV85" s="309"/>
      <c r="EW85" s="309"/>
      <c r="EX85" s="309"/>
      <c r="EY85" s="309"/>
      <c r="EZ85" s="309"/>
      <c r="FA85" s="309"/>
      <c r="FB85" s="309"/>
      <c r="FC85" s="309"/>
      <c r="FD85" s="309"/>
      <c r="FE85" s="309"/>
      <c r="FF85" s="309"/>
      <c r="FG85" s="309"/>
      <c r="FH85" s="309"/>
      <c r="FI85" s="309"/>
      <c r="FJ85" s="309"/>
      <c r="FK85" s="309"/>
      <c r="FL85" s="309"/>
      <c r="FM85" s="309"/>
      <c r="FN85" s="309"/>
      <c r="FO85" s="309"/>
      <c r="FP85" s="309"/>
      <c r="FQ85" s="309"/>
      <c r="FR85" s="309"/>
      <c r="FS85" s="309"/>
      <c r="FT85" s="309"/>
      <c r="FU85" s="309"/>
      <c r="FV85" s="309"/>
      <c r="FW85" s="309"/>
      <c r="FX85" s="309"/>
      <c r="FY85" s="309"/>
      <c r="FZ85" s="309"/>
      <c r="GA85" s="309"/>
      <c r="GB85" s="309"/>
      <c r="GC85" s="309"/>
      <c r="GD85" s="309"/>
      <c r="GE85" s="309"/>
      <c r="GF85" s="309"/>
      <c r="GG85" s="309"/>
      <c r="GH85" s="309"/>
      <c r="GI85" s="309"/>
      <c r="GJ85" s="309"/>
      <c r="GK85" s="309"/>
      <c r="GL85" s="309"/>
      <c r="GM85" s="309"/>
      <c r="GN85" s="309"/>
      <c r="GO85" s="309"/>
      <c r="GP85" s="309"/>
      <c r="GQ85" s="309"/>
      <c r="GR85" s="309"/>
      <c r="GS85" s="309"/>
      <c r="GT85" s="309"/>
      <c r="GU85" s="309"/>
      <c r="GV85" s="309"/>
      <c r="GW85" s="309"/>
      <c r="GX85" s="309"/>
      <c r="GY85" s="309"/>
      <c r="GZ85" s="309"/>
      <c r="HA85" s="309"/>
      <c r="HB85" s="309"/>
      <c r="HC85" s="309"/>
      <c r="HD85" s="309"/>
      <c r="HE85" s="309"/>
      <c r="HF85" s="309"/>
      <c r="HG85" s="309"/>
      <c r="HH85" s="309"/>
      <c r="HI85" s="309"/>
      <c r="HJ85" s="309"/>
      <c r="HK85" s="309"/>
      <c r="HL85" s="309"/>
      <c r="HM85" s="309"/>
      <c r="HN85" s="309"/>
      <c r="HO85" s="309"/>
      <c r="HP85" s="309"/>
      <c r="HQ85" s="309"/>
      <c r="HR85" s="309"/>
      <c r="HS85" s="309"/>
      <c r="HT85" s="309"/>
      <c r="HU85" s="309"/>
      <c r="HV85" s="309"/>
      <c r="HW85" s="309"/>
    </row>
    <row r="86" spans="1:234" s="294" customFormat="1" ht="12">
      <c r="A86" s="303">
        <v>27</v>
      </c>
      <c r="B86" s="311" t="s">
        <v>289</v>
      </c>
      <c r="C86" s="305"/>
      <c r="D86" s="405"/>
      <c r="E86" s="309"/>
      <c r="F86" s="309"/>
      <c r="G86" s="309"/>
      <c r="H86" s="309"/>
      <c r="I86" s="309"/>
      <c r="J86" s="309"/>
      <c r="K86" s="309"/>
      <c r="L86" s="309"/>
      <c r="M86" s="309"/>
      <c r="N86" s="309"/>
      <c r="O86" s="309"/>
      <c r="P86" s="309"/>
      <c r="Q86" s="309"/>
      <c r="R86" s="309"/>
      <c r="S86" s="309"/>
      <c r="T86" s="309"/>
      <c r="U86" s="309"/>
      <c r="V86" s="309"/>
      <c r="W86" s="309"/>
      <c r="X86" s="309"/>
      <c r="Y86" s="309"/>
      <c r="Z86" s="309"/>
      <c r="AA86" s="309"/>
      <c r="AB86" s="309"/>
      <c r="AC86" s="309"/>
      <c r="AD86" s="309"/>
      <c r="AE86" s="309"/>
      <c r="AF86" s="309"/>
      <c r="AG86" s="309"/>
      <c r="AH86" s="309"/>
      <c r="AI86" s="309"/>
      <c r="AJ86" s="309"/>
      <c r="AK86" s="309"/>
      <c r="AL86" s="309"/>
      <c r="AM86" s="309"/>
      <c r="AN86" s="309"/>
      <c r="AO86" s="309"/>
      <c r="AP86" s="309"/>
      <c r="AQ86" s="309"/>
      <c r="AR86" s="309"/>
      <c r="AS86" s="309"/>
      <c r="AT86" s="309"/>
      <c r="AU86" s="309"/>
      <c r="AV86" s="309"/>
      <c r="AW86" s="309"/>
      <c r="AX86" s="309"/>
      <c r="AY86" s="309"/>
      <c r="AZ86" s="309"/>
      <c r="BA86" s="309"/>
      <c r="BB86" s="309"/>
      <c r="BC86" s="309"/>
      <c r="BD86" s="309"/>
      <c r="BE86" s="309"/>
      <c r="BF86" s="309"/>
      <c r="BG86" s="309"/>
      <c r="BH86" s="309"/>
      <c r="BI86" s="309"/>
      <c r="BJ86" s="309"/>
      <c r="BK86" s="309"/>
      <c r="BL86" s="309"/>
      <c r="BM86" s="309"/>
      <c r="BN86" s="309"/>
      <c r="BO86" s="309"/>
      <c r="BP86" s="309"/>
      <c r="BQ86" s="309"/>
      <c r="BR86" s="309"/>
      <c r="BS86" s="309"/>
      <c r="BT86" s="309"/>
      <c r="BU86" s="309"/>
      <c r="BV86" s="309"/>
      <c r="BW86" s="309"/>
      <c r="BX86" s="309"/>
      <c r="BY86" s="309"/>
      <c r="BZ86" s="309"/>
      <c r="CA86" s="309"/>
      <c r="CB86" s="309"/>
      <c r="CC86" s="309"/>
      <c r="CD86" s="309"/>
      <c r="CE86" s="309"/>
      <c r="CF86" s="309"/>
      <c r="CG86" s="309"/>
      <c r="CH86" s="309"/>
      <c r="CI86" s="309"/>
      <c r="CJ86" s="309"/>
      <c r="CK86" s="309"/>
      <c r="CL86" s="309"/>
      <c r="CM86" s="309"/>
      <c r="CN86" s="309"/>
      <c r="CO86" s="309"/>
      <c r="CP86" s="309"/>
      <c r="CQ86" s="309"/>
      <c r="CR86" s="309"/>
      <c r="CS86" s="309"/>
      <c r="CT86" s="309"/>
      <c r="CU86" s="309"/>
      <c r="CV86" s="309"/>
      <c r="CW86" s="309"/>
      <c r="CX86" s="309"/>
      <c r="CY86" s="309"/>
      <c r="CZ86" s="309"/>
      <c r="DA86" s="309"/>
      <c r="DB86" s="309"/>
      <c r="DC86" s="309"/>
      <c r="DD86" s="309"/>
      <c r="DE86" s="309"/>
      <c r="DF86" s="309"/>
      <c r="DG86" s="309"/>
      <c r="DH86" s="309"/>
      <c r="DI86" s="309"/>
      <c r="DJ86" s="309"/>
      <c r="DK86" s="309"/>
      <c r="DL86" s="309"/>
      <c r="DM86" s="309"/>
      <c r="DN86" s="309"/>
      <c r="DO86" s="309"/>
      <c r="DP86" s="309"/>
      <c r="DQ86" s="309"/>
      <c r="DR86" s="309"/>
      <c r="DS86" s="309"/>
      <c r="DT86" s="309"/>
      <c r="DU86" s="309"/>
      <c r="DV86" s="309"/>
      <c r="DW86" s="309"/>
      <c r="DX86" s="309"/>
      <c r="DY86" s="309"/>
      <c r="DZ86" s="309"/>
      <c r="EA86" s="309"/>
      <c r="EB86" s="309"/>
      <c r="EC86" s="309"/>
      <c r="ED86" s="309"/>
      <c r="EE86" s="309"/>
      <c r="EF86" s="309"/>
      <c r="EG86" s="309"/>
      <c r="EH86" s="309"/>
      <c r="EI86" s="309"/>
      <c r="EJ86" s="309"/>
      <c r="EK86" s="309"/>
      <c r="EL86" s="309"/>
      <c r="EM86" s="309"/>
      <c r="EN86" s="309"/>
      <c r="EO86" s="309"/>
      <c r="EP86" s="309"/>
      <c r="EQ86" s="309"/>
      <c r="ER86" s="309"/>
      <c r="ES86" s="309"/>
      <c r="ET86" s="309"/>
      <c r="EU86" s="309"/>
      <c r="EV86" s="309"/>
      <c r="EW86" s="309"/>
      <c r="EX86" s="309"/>
      <c r="EY86" s="309"/>
      <c r="EZ86" s="309"/>
      <c r="FA86" s="309"/>
      <c r="FB86" s="309"/>
      <c r="FC86" s="309"/>
      <c r="FD86" s="309"/>
      <c r="FE86" s="309"/>
      <c r="FF86" s="309"/>
      <c r="FG86" s="309"/>
      <c r="FH86" s="309"/>
      <c r="FI86" s="309"/>
      <c r="FJ86" s="309"/>
      <c r="FK86" s="309"/>
      <c r="FL86" s="309"/>
      <c r="FM86" s="309"/>
      <c r="FN86" s="309"/>
      <c r="FO86" s="309"/>
      <c r="FP86" s="309"/>
      <c r="FQ86" s="309"/>
      <c r="FR86" s="309"/>
      <c r="FS86" s="309"/>
      <c r="FT86" s="309"/>
      <c r="FU86" s="309"/>
      <c r="FV86" s="309"/>
      <c r="FW86" s="309"/>
      <c r="FX86" s="309"/>
      <c r="FY86" s="309"/>
      <c r="FZ86" s="309"/>
      <c r="GA86" s="309"/>
      <c r="GB86" s="309"/>
      <c r="GC86" s="309"/>
      <c r="GD86" s="309"/>
      <c r="GE86" s="309"/>
      <c r="GF86" s="309"/>
      <c r="GG86" s="309"/>
      <c r="GH86" s="309"/>
      <c r="GI86" s="309"/>
      <c r="GJ86" s="309"/>
      <c r="GK86" s="309"/>
      <c r="GL86" s="309"/>
      <c r="GM86" s="309"/>
      <c r="GN86" s="309"/>
      <c r="GO86" s="309"/>
      <c r="GP86" s="309"/>
      <c r="GQ86" s="309"/>
      <c r="GR86" s="309"/>
      <c r="GS86" s="309"/>
      <c r="GT86" s="309"/>
      <c r="GU86" s="309"/>
      <c r="GV86" s="309"/>
      <c r="GW86" s="309"/>
      <c r="GX86" s="309"/>
      <c r="GY86" s="309"/>
      <c r="GZ86" s="309"/>
      <c r="HA86" s="309"/>
      <c r="HB86" s="309"/>
      <c r="HC86" s="309"/>
      <c r="HD86" s="309"/>
      <c r="HE86" s="309"/>
      <c r="HF86" s="309"/>
      <c r="HG86" s="309"/>
      <c r="HH86" s="309"/>
      <c r="HI86" s="309"/>
      <c r="HJ86" s="309"/>
      <c r="HK86" s="309"/>
      <c r="HL86" s="309"/>
      <c r="HM86" s="309"/>
      <c r="HN86" s="309"/>
      <c r="HO86" s="309"/>
      <c r="HP86" s="309"/>
      <c r="HQ86" s="309"/>
      <c r="HR86" s="309"/>
      <c r="HS86" s="309"/>
      <c r="HT86" s="309"/>
      <c r="HU86" s="309"/>
      <c r="HV86" s="309"/>
      <c r="HW86" s="309"/>
    </row>
    <row r="87" spans="1:234" s="294" customFormat="1" ht="12">
      <c r="A87" s="303"/>
      <c r="B87" s="311" t="s">
        <v>230</v>
      </c>
      <c r="C87" s="305" t="s">
        <v>209</v>
      </c>
      <c r="D87" s="405">
        <f>+METRE!J179</f>
        <v>13.280000000000001</v>
      </c>
      <c r="E87" s="309"/>
      <c r="F87" s="309"/>
      <c r="G87" s="309"/>
      <c r="H87" s="309"/>
      <c r="I87" s="309"/>
      <c r="J87" s="309"/>
      <c r="K87" s="309"/>
      <c r="L87" s="309"/>
      <c r="M87" s="309"/>
      <c r="N87" s="309"/>
      <c r="O87" s="309"/>
      <c r="P87" s="309"/>
      <c r="Q87" s="309"/>
      <c r="R87" s="309"/>
      <c r="S87" s="309"/>
      <c r="T87" s="309"/>
      <c r="U87" s="309"/>
      <c r="V87" s="309"/>
      <c r="W87" s="309"/>
      <c r="X87" s="309"/>
      <c r="Y87" s="309"/>
      <c r="Z87" s="309"/>
      <c r="AA87" s="309"/>
      <c r="AB87" s="309"/>
      <c r="AC87" s="309"/>
      <c r="AD87" s="309"/>
      <c r="AE87" s="309"/>
      <c r="AF87" s="309"/>
      <c r="AG87" s="309"/>
      <c r="AH87" s="309"/>
      <c r="AI87" s="309"/>
      <c r="AJ87" s="309"/>
      <c r="AK87" s="309"/>
      <c r="AL87" s="309"/>
      <c r="AM87" s="309"/>
      <c r="AN87" s="309"/>
      <c r="AO87" s="309"/>
      <c r="AP87" s="309"/>
      <c r="AQ87" s="309"/>
      <c r="AR87" s="309"/>
      <c r="AS87" s="309"/>
      <c r="AT87" s="309"/>
      <c r="AU87" s="309"/>
      <c r="AV87" s="309"/>
      <c r="AW87" s="309"/>
      <c r="AX87" s="309"/>
      <c r="AY87" s="309"/>
      <c r="AZ87" s="309"/>
      <c r="BA87" s="309"/>
      <c r="BB87" s="309"/>
      <c r="BC87" s="309"/>
      <c r="BD87" s="309"/>
      <c r="BE87" s="309"/>
      <c r="BF87" s="309"/>
      <c r="BG87" s="309"/>
      <c r="BH87" s="309"/>
      <c r="BI87" s="309"/>
      <c r="BJ87" s="309"/>
      <c r="BK87" s="309"/>
      <c r="BL87" s="309"/>
      <c r="BM87" s="309"/>
      <c r="BN87" s="309"/>
      <c r="BO87" s="309"/>
      <c r="BP87" s="309"/>
      <c r="BQ87" s="309"/>
      <c r="BR87" s="309"/>
      <c r="BS87" s="309"/>
      <c r="BT87" s="309"/>
      <c r="BU87" s="309"/>
      <c r="BV87" s="309"/>
      <c r="BW87" s="309"/>
      <c r="BX87" s="309"/>
      <c r="BY87" s="309"/>
      <c r="BZ87" s="309"/>
      <c r="CA87" s="309"/>
      <c r="CB87" s="309"/>
      <c r="CC87" s="309"/>
      <c r="CD87" s="309"/>
      <c r="CE87" s="309"/>
      <c r="CF87" s="309"/>
      <c r="CG87" s="309"/>
      <c r="CH87" s="309"/>
      <c r="CI87" s="309"/>
      <c r="CJ87" s="309"/>
      <c r="CK87" s="309"/>
      <c r="CL87" s="309"/>
      <c r="CM87" s="309"/>
      <c r="CN87" s="309"/>
      <c r="CO87" s="309"/>
      <c r="CP87" s="309"/>
      <c r="CQ87" s="309"/>
      <c r="CR87" s="309"/>
      <c r="CS87" s="309"/>
      <c r="CT87" s="309"/>
      <c r="CU87" s="309"/>
      <c r="CV87" s="309"/>
      <c r="CW87" s="309"/>
      <c r="CX87" s="309"/>
      <c r="CY87" s="309"/>
      <c r="CZ87" s="309"/>
      <c r="DA87" s="309"/>
      <c r="DB87" s="309"/>
      <c r="DC87" s="309"/>
      <c r="DD87" s="309"/>
      <c r="DE87" s="309"/>
      <c r="DF87" s="309"/>
      <c r="DG87" s="309"/>
      <c r="DH87" s="309"/>
      <c r="DI87" s="309"/>
      <c r="DJ87" s="309"/>
      <c r="DK87" s="309"/>
      <c r="DL87" s="309"/>
      <c r="DM87" s="309"/>
      <c r="DN87" s="309"/>
      <c r="DO87" s="309"/>
      <c r="DP87" s="309"/>
      <c r="DQ87" s="309"/>
      <c r="DR87" s="309"/>
      <c r="DS87" s="309"/>
      <c r="DT87" s="309"/>
      <c r="DU87" s="309"/>
      <c r="DV87" s="309"/>
      <c r="DW87" s="309"/>
      <c r="DX87" s="309"/>
      <c r="DY87" s="309"/>
      <c r="DZ87" s="309"/>
      <c r="EA87" s="309"/>
      <c r="EB87" s="309"/>
      <c r="EC87" s="309"/>
      <c r="ED87" s="309"/>
      <c r="EE87" s="309"/>
      <c r="EF87" s="309"/>
      <c r="EG87" s="309"/>
      <c r="EH87" s="309"/>
      <c r="EI87" s="309"/>
      <c r="EJ87" s="309"/>
      <c r="EK87" s="309"/>
      <c r="EL87" s="309"/>
      <c r="EM87" s="309"/>
      <c r="EN87" s="309"/>
      <c r="EO87" s="309"/>
      <c r="EP87" s="309"/>
      <c r="EQ87" s="309"/>
      <c r="ER87" s="309"/>
      <c r="ES87" s="309"/>
      <c r="ET87" s="309"/>
      <c r="EU87" s="309"/>
      <c r="EV87" s="309"/>
      <c r="EW87" s="309"/>
      <c r="EX87" s="309"/>
      <c r="EY87" s="309"/>
      <c r="EZ87" s="309"/>
      <c r="FA87" s="309"/>
      <c r="FB87" s="309"/>
      <c r="FC87" s="309"/>
      <c r="FD87" s="309"/>
      <c r="FE87" s="309"/>
      <c r="FF87" s="309"/>
      <c r="FG87" s="309"/>
      <c r="FH87" s="309"/>
      <c r="FI87" s="309"/>
      <c r="FJ87" s="309"/>
      <c r="FK87" s="309"/>
      <c r="FL87" s="309"/>
      <c r="FM87" s="309"/>
      <c r="FN87" s="309"/>
      <c r="FO87" s="309"/>
      <c r="FP87" s="309"/>
      <c r="FQ87" s="309"/>
      <c r="FR87" s="309"/>
      <c r="FS87" s="309"/>
      <c r="FT87" s="309"/>
      <c r="FU87" s="309"/>
      <c r="FV87" s="309"/>
      <c r="FW87" s="309"/>
      <c r="FX87" s="309"/>
      <c r="FY87" s="309"/>
      <c r="FZ87" s="309"/>
      <c r="GA87" s="309"/>
      <c r="GB87" s="309"/>
      <c r="GC87" s="309"/>
      <c r="GD87" s="309"/>
      <c r="GE87" s="309"/>
      <c r="GF87" s="309"/>
      <c r="GG87" s="309"/>
      <c r="GH87" s="309"/>
      <c r="GI87" s="309"/>
      <c r="GJ87" s="309"/>
      <c r="GK87" s="309"/>
      <c r="GL87" s="309"/>
      <c r="GM87" s="309"/>
      <c r="GN87" s="309"/>
      <c r="GO87" s="309"/>
      <c r="GP87" s="309"/>
      <c r="GQ87" s="309"/>
      <c r="GR87" s="309"/>
      <c r="GS87" s="309"/>
      <c r="GT87" s="309"/>
      <c r="GU87" s="309"/>
      <c r="GV87" s="309"/>
      <c r="GW87" s="309"/>
      <c r="GX87" s="309"/>
      <c r="GY87" s="309"/>
      <c r="GZ87" s="309"/>
      <c r="HA87" s="309"/>
      <c r="HB87" s="309"/>
      <c r="HC87" s="309"/>
      <c r="HD87" s="309"/>
      <c r="HE87" s="309"/>
      <c r="HF87" s="309"/>
      <c r="HG87" s="309"/>
      <c r="HH87" s="309"/>
      <c r="HI87" s="309"/>
      <c r="HJ87" s="309"/>
      <c r="HK87" s="309"/>
      <c r="HL87" s="309"/>
      <c r="HM87" s="309"/>
      <c r="HN87" s="309"/>
      <c r="HO87" s="309"/>
      <c r="HP87" s="309"/>
      <c r="HQ87" s="309"/>
      <c r="HR87" s="309"/>
      <c r="HS87" s="309"/>
      <c r="HT87" s="309"/>
      <c r="HU87" s="309"/>
      <c r="HV87" s="309"/>
      <c r="HW87" s="309"/>
    </row>
    <row r="88" spans="1:234" s="294" customFormat="1" ht="12">
      <c r="A88" s="303">
        <f>A86+1</f>
        <v>28</v>
      </c>
      <c r="B88" s="311" t="s">
        <v>290</v>
      </c>
      <c r="C88" s="305"/>
      <c r="D88" s="405"/>
      <c r="E88" s="309"/>
      <c r="F88" s="309"/>
      <c r="G88" s="309"/>
      <c r="H88" s="309"/>
      <c r="I88" s="309"/>
      <c r="J88" s="309"/>
      <c r="K88" s="309"/>
      <c r="L88" s="309"/>
      <c r="M88" s="309"/>
      <c r="N88" s="309"/>
      <c r="O88" s="309"/>
      <c r="P88" s="309"/>
      <c r="Q88" s="309"/>
      <c r="R88" s="309"/>
      <c r="S88" s="309"/>
      <c r="T88" s="309"/>
      <c r="U88" s="309"/>
      <c r="V88" s="309"/>
      <c r="W88" s="309"/>
      <c r="X88" s="309"/>
      <c r="Y88" s="309"/>
      <c r="Z88" s="309"/>
      <c r="AA88" s="309"/>
      <c r="AB88" s="309"/>
      <c r="AC88" s="309"/>
      <c r="AD88" s="309"/>
      <c r="AE88" s="309"/>
      <c r="AF88" s="309"/>
      <c r="AG88" s="309"/>
      <c r="AH88" s="309"/>
      <c r="AI88" s="309"/>
      <c r="AJ88" s="309"/>
      <c r="AK88" s="309"/>
      <c r="AL88" s="309"/>
      <c r="AM88" s="309"/>
      <c r="AN88" s="309"/>
      <c r="AO88" s="309"/>
      <c r="AP88" s="309"/>
      <c r="AQ88" s="309"/>
      <c r="AR88" s="309"/>
      <c r="AS88" s="309"/>
      <c r="AT88" s="309"/>
      <c r="AU88" s="309"/>
      <c r="AV88" s="309"/>
      <c r="AW88" s="309"/>
      <c r="AX88" s="309"/>
      <c r="AY88" s="309"/>
      <c r="AZ88" s="309"/>
      <c r="BA88" s="309"/>
      <c r="BB88" s="309"/>
      <c r="BC88" s="309"/>
      <c r="BD88" s="309"/>
      <c r="BE88" s="309"/>
      <c r="BF88" s="309"/>
      <c r="BG88" s="309"/>
      <c r="BH88" s="309"/>
      <c r="BI88" s="309"/>
      <c r="BJ88" s="309"/>
      <c r="BK88" s="309"/>
      <c r="BL88" s="309"/>
      <c r="BM88" s="309"/>
      <c r="BN88" s="309"/>
      <c r="BO88" s="309"/>
      <c r="BP88" s="309"/>
      <c r="BQ88" s="309"/>
      <c r="BR88" s="309"/>
      <c r="BS88" s="309"/>
      <c r="BT88" s="309"/>
      <c r="BU88" s="309"/>
      <c r="BV88" s="309"/>
      <c r="BW88" s="309"/>
      <c r="BX88" s="309"/>
      <c r="BY88" s="309"/>
      <c r="BZ88" s="309"/>
      <c r="CA88" s="309"/>
      <c r="CB88" s="309"/>
      <c r="CC88" s="309"/>
      <c r="CD88" s="309"/>
      <c r="CE88" s="309"/>
      <c r="CF88" s="309"/>
      <c r="CG88" s="309"/>
      <c r="CH88" s="309"/>
      <c r="CI88" s="309"/>
      <c r="CJ88" s="309"/>
      <c r="CK88" s="309"/>
      <c r="CL88" s="309"/>
      <c r="CM88" s="309"/>
      <c r="CN88" s="309"/>
      <c r="CO88" s="309"/>
      <c r="CP88" s="309"/>
      <c r="CQ88" s="309"/>
      <c r="CR88" s="309"/>
      <c r="CS88" s="309"/>
      <c r="CT88" s="309"/>
      <c r="CU88" s="309"/>
      <c r="CV88" s="309"/>
      <c r="CW88" s="309"/>
      <c r="CX88" s="309"/>
      <c r="CY88" s="309"/>
      <c r="CZ88" s="309"/>
      <c r="DA88" s="309"/>
      <c r="DB88" s="309"/>
      <c r="DC88" s="309"/>
      <c r="DD88" s="309"/>
      <c r="DE88" s="309"/>
      <c r="DF88" s="309"/>
      <c r="DG88" s="309"/>
      <c r="DH88" s="309"/>
      <c r="DI88" s="309"/>
      <c r="DJ88" s="309"/>
      <c r="DK88" s="309"/>
      <c r="DL88" s="309"/>
      <c r="DM88" s="309"/>
      <c r="DN88" s="309"/>
      <c r="DO88" s="309"/>
      <c r="DP88" s="309"/>
      <c r="DQ88" s="309"/>
      <c r="DR88" s="309"/>
      <c r="DS88" s="309"/>
      <c r="DT88" s="309"/>
      <c r="DU88" s="309"/>
      <c r="DV88" s="309"/>
      <c r="DW88" s="309"/>
      <c r="DX88" s="309"/>
      <c r="DY88" s="309"/>
      <c r="DZ88" s="309"/>
      <c r="EA88" s="309"/>
      <c r="EB88" s="309"/>
      <c r="EC88" s="309"/>
      <c r="ED88" s="309"/>
      <c r="EE88" s="309"/>
      <c r="EF88" s="309"/>
      <c r="EG88" s="309"/>
      <c r="EH88" s="309"/>
      <c r="EI88" s="309"/>
      <c r="EJ88" s="309"/>
      <c r="EK88" s="309"/>
      <c r="EL88" s="309"/>
      <c r="EM88" s="309"/>
      <c r="EN88" s="309"/>
      <c r="EO88" s="309"/>
      <c r="EP88" s="309"/>
      <c r="EQ88" s="309"/>
      <c r="ER88" s="309"/>
      <c r="ES88" s="309"/>
      <c r="ET88" s="309"/>
      <c r="EU88" s="309"/>
      <c r="EV88" s="309"/>
      <c r="EW88" s="309"/>
      <c r="EX88" s="309"/>
      <c r="EY88" s="309"/>
      <c r="EZ88" s="309"/>
      <c r="FA88" s="309"/>
      <c r="FB88" s="309"/>
      <c r="FC88" s="309"/>
      <c r="FD88" s="309"/>
      <c r="FE88" s="309"/>
      <c r="FF88" s="309"/>
      <c r="FG88" s="309"/>
      <c r="FH88" s="309"/>
      <c r="FI88" s="309"/>
      <c r="FJ88" s="309"/>
      <c r="FK88" s="309"/>
      <c r="FL88" s="309"/>
      <c r="FM88" s="309"/>
      <c r="FN88" s="309"/>
      <c r="FO88" s="309"/>
      <c r="FP88" s="309"/>
      <c r="FQ88" s="309"/>
      <c r="FR88" s="309"/>
      <c r="FS88" s="309"/>
      <c r="FT88" s="309"/>
      <c r="FU88" s="309"/>
      <c r="FV88" s="309"/>
      <c r="FW88" s="309"/>
      <c r="FX88" s="309"/>
      <c r="FY88" s="309"/>
      <c r="FZ88" s="309"/>
      <c r="GA88" s="309"/>
      <c r="GB88" s="309"/>
      <c r="GC88" s="309"/>
      <c r="GD88" s="309"/>
      <c r="GE88" s="309"/>
      <c r="GF88" s="309"/>
      <c r="GG88" s="309"/>
      <c r="GH88" s="309"/>
      <c r="GI88" s="309"/>
      <c r="GJ88" s="309"/>
      <c r="GK88" s="309"/>
      <c r="GL88" s="309"/>
      <c r="GM88" s="309"/>
      <c r="GN88" s="309"/>
      <c r="GO88" s="309"/>
      <c r="GP88" s="309"/>
      <c r="GQ88" s="309"/>
      <c r="GR88" s="309"/>
      <c r="GS88" s="309"/>
      <c r="GT88" s="309"/>
      <c r="GU88" s="309"/>
      <c r="GV88" s="309"/>
      <c r="GW88" s="309"/>
      <c r="GX88" s="309"/>
      <c r="GY88" s="309"/>
      <c r="GZ88" s="309"/>
      <c r="HA88" s="309"/>
      <c r="HB88" s="309"/>
      <c r="HC88" s="309"/>
      <c r="HD88" s="309"/>
      <c r="HE88" s="309"/>
      <c r="HF88" s="309"/>
      <c r="HG88" s="309"/>
      <c r="HH88" s="309"/>
      <c r="HI88" s="309"/>
      <c r="HJ88" s="309"/>
      <c r="HK88" s="309"/>
      <c r="HL88" s="309"/>
      <c r="HM88" s="309"/>
      <c r="HN88" s="309"/>
      <c r="HO88" s="309"/>
      <c r="HP88" s="309"/>
      <c r="HQ88" s="309"/>
      <c r="HR88" s="309"/>
      <c r="HS88" s="309"/>
      <c r="HT88" s="309"/>
      <c r="HU88" s="309"/>
      <c r="HV88" s="309"/>
      <c r="HW88" s="309"/>
    </row>
    <row r="89" spans="1:234" s="294" customFormat="1" ht="12">
      <c r="A89" s="303"/>
      <c r="B89" s="311" t="s">
        <v>230</v>
      </c>
      <c r="C89" s="305" t="s">
        <v>209</v>
      </c>
      <c r="D89" s="405">
        <f>+METRE!J189</f>
        <v>12.84</v>
      </c>
      <c r="E89" s="309"/>
      <c r="F89" s="309"/>
      <c r="G89" s="309"/>
      <c r="H89" s="309"/>
      <c r="I89" s="309"/>
      <c r="J89" s="309"/>
      <c r="K89" s="309"/>
      <c r="L89" s="309"/>
      <c r="M89" s="309"/>
      <c r="N89" s="309"/>
      <c r="O89" s="309"/>
      <c r="P89" s="309"/>
      <c r="Q89" s="309"/>
      <c r="R89" s="309"/>
      <c r="S89" s="309"/>
      <c r="T89" s="309"/>
      <c r="U89" s="309"/>
      <c r="V89" s="309"/>
      <c r="W89" s="309"/>
      <c r="X89" s="309"/>
      <c r="Y89" s="309"/>
      <c r="Z89" s="309"/>
      <c r="AA89" s="309"/>
      <c r="AB89" s="309"/>
      <c r="AC89" s="309"/>
      <c r="AD89" s="309"/>
      <c r="AE89" s="309"/>
      <c r="AF89" s="309"/>
      <c r="AG89" s="309"/>
      <c r="AH89" s="309"/>
      <c r="AI89" s="309"/>
      <c r="AJ89" s="309"/>
      <c r="AK89" s="309"/>
      <c r="AL89" s="309"/>
      <c r="AM89" s="309"/>
      <c r="AN89" s="309"/>
      <c r="AO89" s="309"/>
      <c r="AP89" s="309"/>
      <c r="AQ89" s="309"/>
      <c r="AR89" s="309"/>
      <c r="AS89" s="309"/>
      <c r="AT89" s="309"/>
      <c r="AU89" s="309"/>
      <c r="AV89" s="309"/>
      <c r="AW89" s="309"/>
      <c r="AX89" s="309"/>
      <c r="AY89" s="309"/>
      <c r="AZ89" s="309"/>
      <c r="BA89" s="309"/>
      <c r="BB89" s="309"/>
      <c r="BC89" s="309"/>
      <c r="BD89" s="309"/>
      <c r="BE89" s="309"/>
      <c r="BF89" s="309"/>
      <c r="BG89" s="309"/>
      <c r="BH89" s="309"/>
      <c r="BI89" s="309"/>
      <c r="BJ89" s="309"/>
      <c r="BK89" s="309"/>
      <c r="BL89" s="309"/>
      <c r="BM89" s="309"/>
      <c r="BN89" s="309"/>
      <c r="BO89" s="309"/>
      <c r="BP89" s="309"/>
      <c r="BQ89" s="309"/>
      <c r="BR89" s="309"/>
      <c r="BS89" s="309"/>
      <c r="BT89" s="309"/>
      <c r="BU89" s="309"/>
      <c r="BV89" s="309"/>
      <c r="BW89" s="309"/>
      <c r="BX89" s="309"/>
      <c r="BY89" s="309"/>
      <c r="BZ89" s="309"/>
      <c r="CA89" s="309"/>
      <c r="CB89" s="309"/>
      <c r="CC89" s="309"/>
      <c r="CD89" s="309"/>
      <c r="CE89" s="309"/>
      <c r="CF89" s="309"/>
      <c r="CG89" s="309"/>
      <c r="CH89" s="309"/>
      <c r="CI89" s="309"/>
      <c r="CJ89" s="309"/>
      <c r="CK89" s="309"/>
      <c r="CL89" s="309"/>
      <c r="CM89" s="309"/>
      <c r="CN89" s="309"/>
      <c r="CO89" s="309"/>
      <c r="CP89" s="309"/>
      <c r="CQ89" s="309"/>
      <c r="CR89" s="309"/>
      <c r="CS89" s="309"/>
      <c r="CT89" s="309"/>
      <c r="CU89" s="309"/>
      <c r="CV89" s="309"/>
      <c r="CW89" s="309"/>
      <c r="CX89" s="309"/>
      <c r="CY89" s="309"/>
      <c r="CZ89" s="309"/>
      <c r="DA89" s="309"/>
      <c r="DB89" s="309"/>
      <c r="DC89" s="309"/>
      <c r="DD89" s="309"/>
      <c r="DE89" s="309"/>
      <c r="DF89" s="309"/>
      <c r="DG89" s="309"/>
      <c r="DH89" s="309"/>
      <c r="DI89" s="309"/>
      <c r="DJ89" s="309"/>
      <c r="DK89" s="309"/>
      <c r="DL89" s="309"/>
      <c r="DM89" s="309"/>
      <c r="DN89" s="309"/>
      <c r="DO89" s="309"/>
      <c r="DP89" s="309"/>
      <c r="DQ89" s="309"/>
      <c r="DR89" s="309"/>
      <c r="DS89" s="309"/>
      <c r="DT89" s="309"/>
      <c r="DU89" s="309"/>
      <c r="DV89" s="309"/>
      <c r="DW89" s="309"/>
      <c r="DX89" s="309"/>
      <c r="DY89" s="309"/>
      <c r="DZ89" s="309"/>
      <c r="EA89" s="309"/>
      <c r="EB89" s="309"/>
      <c r="EC89" s="309"/>
      <c r="ED89" s="309"/>
      <c r="EE89" s="309"/>
      <c r="EF89" s="309"/>
      <c r="EG89" s="309"/>
      <c r="EH89" s="309"/>
      <c r="EI89" s="309"/>
      <c r="EJ89" s="309"/>
      <c r="EK89" s="309"/>
      <c r="EL89" s="309"/>
      <c r="EM89" s="309"/>
      <c r="EN89" s="309"/>
      <c r="EO89" s="309"/>
      <c r="EP89" s="309"/>
      <c r="EQ89" s="309"/>
      <c r="ER89" s="309"/>
      <c r="ES89" s="309"/>
      <c r="ET89" s="309"/>
      <c r="EU89" s="309"/>
      <c r="EV89" s="309"/>
      <c r="EW89" s="309"/>
      <c r="EX89" s="309"/>
      <c r="EY89" s="309"/>
      <c r="EZ89" s="309"/>
      <c r="FA89" s="309"/>
      <c r="FB89" s="309"/>
      <c r="FC89" s="309"/>
      <c r="FD89" s="309"/>
      <c r="FE89" s="309"/>
      <c r="FF89" s="309"/>
      <c r="FG89" s="309"/>
      <c r="FH89" s="309"/>
      <c r="FI89" s="309"/>
      <c r="FJ89" s="309"/>
      <c r="FK89" s="309"/>
      <c r="FL89" s="309"/>
      <c r="FM89" s="309"/>
      <c r="FN89" s="309"/>
      <c r="FO89" s="309"/>
      <c r="FP89" s="309"/>
      <c r="FQ89" s="309"/>
      <c r="FR89" s="309"/>
      <c r="FS89" s="309"/>
      <c r="FT89" s="309"/>
      <c r="FU89" s="309"/>
      <c r="FV89" s="309"/>
      <c r="FW89" s="309"/>
      <c r="FX89" s="309"/>
      <c r="FY89" s="309"/>
      <c r="FZ89" s="309"/>
      <c r="GA89" s="309"/>
      <c r="GB89" s="309"/>
      <c r="GC89" s="309"/>
      <c r="GD89" s="309"/>
      <c r="GE89" s="309"/>
      <c r="GF89" s="309"/>
      <c r="GG89" s="309"/>
      <c r="GH89" s="309"/>
      <c r="GI89" s="309"/>
      <c r="GJ89" s="309"/>
      <c r="GK89" s="309"/>
      <c r="GL89" s="309"/>
      <c r="GM89" s="309"/>
      <c r="GN89" s="309"/>
      <c r="GO89" s="309"/>
      <c r="GP89" s="309"/>
      <c r="GQ89" s="309"/>
      <c r="GR89" s="309"/>
      <c r="GS89" s="309"/>
      <c r="GT89" s="309"/>
      <c r="GU89" s="309"/>
      <c r="GV89" s="309"/>
      <c r="GW89" s="309"/>
      <c r="GX89" s="309"/>
      <c r="GY89" s="309"/>
      <c r="GZ89" s="309"/>
      <c r="HA89" s="309"/>
      <c r="HB89" s="309"/>
      <c r="HC89" s="309"/>
      <c r="HD89" s="309"/>
      <c r="HE89" s="309"/>
      <c r="HF89" s="309"/>
      <c r="HG89" s="309"/>
      <c r="HH89" s="309"/>
      <c r="HI89" s="309"/>
      <c r="HJ89" s="309"/>
      <c r="HK89" s="309"/>
      <c r="HL89" s="309"/>
      <c r="HM89" s="309"/>
      <c r="HN89" s="309"/>
      <c r="HO89" s="309"/>
      <c r="HP89" s="309"/>
      <c r="HQ89" s="309"/>
      <c r="HR89" s="309"/>
      <c r="HS89" s="309"/>
      <c r="HT89" s="309"/>
      <c r="HU89" s="309"/>
      <c r="HV89" s="309"/>
      <c r="HW89" s="309"/>
    </row>
    <row r="90" spans="1:234" s="294" customFormat="1" ht="12">
      <c r="A90" s="303">
        <f>A88+1</f>
        <v>29</v>
      </c>
      <c r="B90" s="311" t="s">
        <v>291</v>
      </c>
      <c r="C90" s="305"/>
      <c r="D90" s="405"/>
      <c r="E90" s="312"/>
      <c r="F90" s="312"/>
      <c r="G90" s="312"/>
      <c r="H90" s="312"/>
      <c r="I90" s="312"/>
      <c r="J90" s="312"/>
      <c r="K90" s="312"/>
      <c r="L90" s="312"/>
      <c r="M90" s="312"/>
      <c r="N90" s="312"/>
      <c r="O90" s="312"/>
      <c r="P90" s="312"/>
      <c r="Q90" s="312"/>
      <c r="R90" s="312"/>
      <c r="S90" s="312"/>
      <c r="T90" s="312"/>
      <c r="U90" s="312"/>
      <c r="V90" s="312"/>
      <c r="W90" s="312"/>
      <c r="X90" s="312"/>
      <c r="Y90" s="312"/>
      <c r="Z90" s="312"/>
      <c r="AA90" s="312"/>
      <c r="AB90" s="312"/>
      <c r="AC90" s="312"/>
      <c r="AD90" s="312"/>
      <c r="AE90" s="312"/>
      <c r="AF90" s="312"/>
      <c r="AG90" s="312"/>
      <c r="AH90" s="312"/>
      <c r="AI90" s="312"/>
      <c r="AJ90" s="312"/>
      <c r="AK90" s="312"/>
      <c r="AL90" s="312"/>
      <c r="AM90" s="312"/>
      <c r="AN90" s="312"/>
      <c r="AO90" s="312"/>
      <c r="AP90" s="312"/>
      <c r="AQ90" s="312"/>
      <c r="AR90" s="312"/>
      <c r="AS90" s="312"/>
      <c r="AT90" s="312"/>
      <c r="AU90" s="312"/>
      <c r="AV90" s="312"/>
      <c r="AW90" s="312"/>
      <c r="AX90" s="312"/>
      <c r="AY90" s="312"/>
      <c r="AZ90" s="312"/>
      <c r="BA90" s="312"/>
      <c r="BB90" s="312"/>
      <c r="BC90" s="312"/>
      <c r="BD90" s="312"/>
      <c r="BE90" s="312"/>
      <c r="BF90" s="312"/>
      <c r="BG90" s="312"/>
      <c r="BH90" s="312"/>
      <c r="BI90" s="312"/>
      <c r="BJ90" s="312"/>
      <c r="BK90" s="312"/>
      <c r="BL90" s="312"/>
      <c r="BM90" s="312"/>
      <c r="BN90" s="312"/>
      <c r="BO90" s="312"/>
      <c r="BP90" s="312"/>
      <c r="BQ90" s="312"/>
      <c r="BR90" s="312"/>
      <c r="BS90" s="312"/>
      <c r="BT90" s="312"/>
      <c r="BU90" s="312"/>
      <c r="BV90" s="312"/>
      <c r="BW90" s="312"/>
      <c r="BX90" s="312"/>
      <c r="BY90" s="312"/>
      <c r="BZ90" s="312"/>
      <c r="CA90" s="312"/>
      <c r="CB90" s="312"/>
      <c r="CC90" s="312"/>
      <c r="CD90" s="312"/>
      <c r="CE90" s="312"/>
      <c r="CF90" s="312"/>
      <c r="CG90" s="312"/>
      <c r="CH90" s="312"/>
      <c r="CI90" s="312"/>
      <c r="CJ90" s="312"/>
      <c r="CK90" s="312"/>
      <c r="CL90" s="312"/>
      <c r="CM90" s="312"/>
      <c r="CN90" s="312"/>
      <c r="CO90" s="312"/>
      <c r="CP90" s="312"/>
      <c r="CQ90" s="312"/>
      <c r="CR90" s="312"/>
      <c r="CS90" s="312"/>
      <c r="CT90" s="312"/>
      <c r="CU90" s="312"/>
      <c r="CV90" s="312"/>
      <c r="CW90" s="312"/>
      <c r="CX90" s="312"/>
      <c r="CY90" s="312"/>
      <c r="CZ90" s="312"/>
      <c r="DA90" s="312"/>
      <c r="DB90" s="312"/>
      <c r="DC90" s="312"/>
      <c r="DD90" s="312"/>
      <c r="DE90" s="312"/>
      <c r="DF90" s="312"/>
      <c r="DG90" s="312"/>
      <c r="DH90" s="312"/>
      <c r="DI90" s="312"/>
      <c r="DJ90" s="312"/>
      <c r="DK90" s="312"/>
      <c r="DL90" s="312"/>
      <c r="DM90" s="312"/>
      <c r="DN90" s="312"/>
      <c r="DO90" s="312"/>
      <c r="DP90" s="312"/>
      <c r="DQ90" s="312"/>
      <c r="DR90" s="312"/>
      <c r="DS90" s="312"/>
      <c r="DT90" s="312"/>
      <c r="DU90" s="312"/>
      <c r="DV90" s="312"/>
      <c r="DW90" s="312"/>
      <c r="DX90" s="312"/>
      <c r="DY90" s="312"/>
      <c r="DZ90" s="312"/>
      <c r="EA90" s="312"/>
      <c r="EB90" s="312"/>
      <c r="EC90" s="312"/>
      <c r="ED90" s="312"/>
      <c r="EE90" s="312"/>
      <c r="EF90" s="312"/>
      <c r="EG90" s="312"/>
      <c r="EH90" s="312"/>
      <c r="EI90" s="312"/>
      <c r="EJ90" s="312"/>
      <c r="EK90" s="312"/>
      <c r="EL90" s="312"/>
      <c r="EM90" s="312"/>
      <c r="EN90" s="312"/>
      <c r="EO90" s="312"/>
      <c r="EP90" s="312"/>
      <c r="EQ90" s="312"/>
      <c r="ER90" s="312"/>
      <c r="ES90" s="312"/>
      <c r="ET90" s="312"/>
      <c r="EU90" s="312"/>
      <c r="EV90" s="312"/>
      <c r="EW90" s="312"/>
      <c r="EX90" s="312"/>
      <c r="EY90" s="312"/>
      <c r="EZ90" s="312"/>
      <c r="FA90" s="312"/>
      <c r="FB90" s="312"/>
      <c r="FC90" s="312"/>
      <c r="FD90" s="312"/>
      <c r="FE90" s="312"/>
      <c r="FF90" s="312"/>
      <c r="FG90" s="312"/>
      <c r="FH90" s="312"/>
      <c r="FI90" s="312"/>
      <c r="FJ90" s="312"/>
      <c r="FK90" s="312"/>
      <c r="FL90" s="312"/>
      <c r="FM90" s="312"/>
      <c r="FN90" s="312"/>
      <c r="FO90" s="312"/>
      <c r="FP90" s="312"/>
      <c r="FQ90" s="312"/>
      <c r="FR90" s="312"/>
      <c r="FS90" s="312"/>
      <c r="FT90" s="312"/>
      <c r="FU90" s="312"/>
      <c r="FV90" s="312"/>
      <c r="FW90" s="312"/>
      <c r="FX90" s="312"/>
      <c r="FY90" s="312"/>
      <c r="FZ90" s="312"/>
      <c r="GA90" s="312"/>
      <c r="GB90" s="312"/>
      <c r="GC90" s="312"/>
      <c r="GD90" s="312"/>
      <c r="GE90" s="312"/>
      <c r="GF90" s="312"/>
      <c r="GG90" s="312"/>
      <c r="GH90" s="312"/>
      <c r="GI90" s="312"/>
      <c r="GJ90" s="312"/>
      <c r="GK90" s="312"/>
      <c r="GL90" s="312"/>
      <c r="GM90" s="312"/>
      <c r="GN90" s="312"/>
      <c r="GO90" s="312"/>
      <c r="GP90" s="312"/>
      <c r="GQ90" s="312"/>
      <c r="GR90" s="312"/>
      <c r="GS90" s="312"/>
      <c r="GT90" s="312"/>
      <c r="GU90" s="312"/>
      <c r="GV90" s="312"/>
      <c r="GW90" s="312"/>
      <c r="GX90" s="312"/>
      <c r="GY90" s="312"/>
      <c r="GZ90" s="312"/>
      <c r="HA90" s="312"/>
      <c r="HB90" s="312"/>
      <c r="HC90" s="312"/>
      <c r="HD90" s="312"/>
      <c r="HE90" s="312"/>
      <c r="HF90" s="312"/>
      <c r="HG90" s="312"/>
      <c r="HH90" s="312"/>
      <c r="HI90" s="312"/>
      <c r="HJ90" s="312"/>
      <c r="HK90" s="312"/>
      <c r="HL90" s="312"/>
      <c r="HM90" s="312"/>
      <c r="HN90" s="312"/>
      <c r="HO90" s="312"/>
      <c r="HP90" s="312"/>
      <c r="HQ90" s="312"/>
      <c r="HR90" s="312"/>
      <c r="HS90" s="312"/>
      <c r="HT90" s="312"/>
      <c r="HU90" s="312"/>
      <c r="HV90" s="312"/>
      <c r="HW90" s="312"/>
      <c r="HX90" s="312"/>
      <c r="HY90" s="312"/>
      <c r="HZ90" s="312"/>
    </row>
    <row r="91" spans="1:234" s="294" customFormat="1" ht="12">
      <c r="A91" s="303"/>
      <c r="B91" s="311" t="s">
        <v>272</v>
      </c>
      <c r="C91" s="305" t="s">
        <v>65</v>
      </c>
      <c r="D91" s="405">
        <f>METRE!J193</f>
        <v>98</v>
      </c>
      <c r="E91" s="312"/>
      <c r="F91" s="312"/>
      <c r="G91" s="312"/>
      <c r="H91" s="312"/>
      <c r="I91" s="312"/>
      <c r="J91" s="312"/>
      <c r="K91" s="312"/>
      <c r="L91" s="312"/>
      <c r="M91" s="312"/>
      <c r="N91" s="312"/>
      <c r="O91" s="312"/>
      <c r="P91" s="312"/>
      <c r="Q91" s="312"/>
      <c r="R91" s="312"/>
      <c r="S91" s="312"/>
      <c r="T91" s="312"/>
      <c r="U91" s="312"/>
      <c r="V91" s="312"/>
      <c r="W91" s="312"/>
      <c r="X91" s="312"/>
      <c r="Y91" s="312"/>
      <c r="Z91" s="312"/>
      <c r="AA91" s="312"/>
      <c r="AB91" s="312"/>
      <c r="AC91" s="312"/>
      <c r="AD91" s="312"/>
      <c r="AE91" s="312"/>
      <c r="AF91" s="312"/>
      <c r="AG91" s="312"/>
      <c r="AH91" s="312"/>
      <c r="AI91" s="312"/>
      <c r="AJ91" s="312"/>
      <c r="AK91" s="312"/>
      <c r="AL91" s="312"/>
      <c r="AM91" s="312"/>
      <c r="AN91" s="312"/>
      <c r="AO91" s="312"/>
      <c r="AP91" s="312"/>
      <c r="AQ91" s="312"/>
      <c r="AR91" s="312"/>
      <c r="AS91" s="312"/>
      <c r="AT91" s="312"/>
      <c r="AU91" s="312"/>
      <c r="AV91" s="312"/>
      <c r="AW91" s="312"/>
      <c r="AX91" s="312"/>
      <c r="AY91" s="312"/>
      <c r="AZ91" s="312"/>
      <c r="BA91" s="312"/>
      <c r="BB91" s="312"/>
      <c r="BC91" s="312"/>
      <c r="BD91" s="312"/>
      <c r="BE91" s="312"/>
      <c r="BF91" s="312"/>
      <c r="BG91" s="312"/>
      <c r="BH91" s="312"/>
      <c r="BI91" s="312"/>
      <c r="BJ91" s="312"/>
      <c r="BK91" s="312"/>
      <c r="BL91" s="312"/>
      <c r="BM91" s="312"/>
      <c r="BN91" s="312"/>
      <c r="BO91" s="312"/>
      <c r="BP91" s="312"/>
      <c r="BQ91" s="312"/>
      <c r="BR91" s="312"/>
      <c r="BS91" s="312"/>
      <c r="BT91" s="312"/>
      <c r="BU91" s="312"/>
      <c r="BV91" s="312"/>
      <c r="BW91" s="312"/>
      <c r="BX91" s="312"/>
      <c r="BY91" s="312"/>
      <c r="BZ91" s="312"/>
      <c r="CA91" s="312"/>
      <c r="CB91" s="312"/>
      <c r="CC91" s="312"/>
      <c r="CD91" s="312"/>
      <c r="CE91" s="312"/>
      <c r="CF91" s="312"/>
      <c r="CG91" s="312"/>
      <c r="CH91" s="312"/>
      <c r="CI91" s="312"/>
      <c r="CJ91" s="312"/>
      <c r="CK91" s="312"/>
      <c r="CL91" s="312"/>
      <c r="CM91" s="312"/>
      <c r="CN91" s="312"/>
      <c r="CO91" s="312"/>
      <c r="CP91" s="312"/>
      <c r="CQ91" s="312"/>
      <c r="CR91" s="312"/>
      <c r="CS91" s="312"/>
      <c r="CT91" s="312"/>
      <c r="CU91" s="312"/>
      <c r="CV91" s="312"/>
      <c r="CW91" s="312"/>
      <c r="CX91" s="312"/>
      <c r="CY91" s="312"/>
      <c r="CZ91" s="312"/>
      <c r="DA91" s="312"/>
      <c r="DB91" s="312"/>
      <c r="DC91" s="312"/>
      <c r="DD91" s="312"/>
      <c r="DE91" s="312"/>
      <c r="DF91" s="312"/>
      <c r="DG91" s="312"/>
      <c r="DH91" s="312"/>
      <c r="DI91" s="312"/>
      <c r="DJ91" s="312"/>
      <c r="DK91" s="312"/>
      <c r="DL91" s="312"/>
      <c r="DM91" s="312"/>
      <c r="DN91" s="312"/>
      <c r="DO91" s="312"/>
      <c r="DP91" s="312"/>
      <c r="DQ91" s="312"/>
      <c r="DR91" s="312"/>
      <c r="DS91" s="312"/>
      <c r="DT91" s="312"/>
      <c r="DU91" s="312"/>
      <c r="DV91" s="312"/>
      <c r="DW91" s="312"/>
      <c r="DX91" s="312"/>
      <c r="DY91" s="312"/>
      <c r="DZ91" s="312"/>
      <c r="EA91" s="312"/>
      <c r="EB91" s="312"/>
      <c r="EC91" s="312"/>
      <c r="ED91" s="312"/>
      <c r="EE91" s="312"/>
      <c r="EF91" s="312"/>
      <c r="EG91" s="312"/>
      <c r="EH91" s="312"/>
      <c r="EI91" s="312"/>
      <c r="EJ91" s="312"/>
      <c r="EK91" s="312"/>
      <c r="EL91" s="312"/>
      <c r="EM91" s="312"/>
      <c r="EN91" s="312"/>
      <c r="EO91" s="312"/>
      <c r="EP91" s="312"/>
      <c r="EQ91" s="312"/>
      <c r="ER91" s="312"/>
      <c r="ES91" s="312"/>
      <c r="ET91" s="312"/>
      <c r="EU91" s="312"/>
      <c r="EV91" s="312"/>
      <c r="EW91" s="312"/>
      <c r="EX91" s="312"/>
      <c r="EY91" s="312"/>
      <c r="EZ91" s="312"/>
      <c r="FA91" s="312"/>
      <c r="FB91" s="312"/>
      <c r="FC91" s="312"/>
      <c r="FD91" s="312"/>
      <c r="FE91" s="312"/>
      <c r="FF91" s="312"/>
      <c r="FG91" s="312"/>
      <c r="FH91" s="312"/>
      <c r="FI91" s="312"/>
      <c r="FJ91" s="312"/>
      <c r="FK91" s="312"/>
      <c r="FL91" s="312"/>
      <c r="FM91" s="312"/>
      <c r="FN91" s="312"/>
      <c r="FO91" s="312"/>
      <c r="FP91" s="312"/>
      <c r="FQ91" s="312"/>
      <c r="FR91" s="312"/>
      <c r="FS91" s="312"/>
      <c r="FT91" s="312"/>
      <c r="FU91" s="312"/>
      <c r="FV91" s="312"/>
      <c r="FW91" s="312"/>
      <c r="FX91" s="312"/>
      <c r="FY91" s="312"/>
      <c r="FZ91" s="312"/>
      <c r="GA91" s="312"/>
      <c r="GB91" s="312"/>
      <c r="GC91" s="312"/>
      <c r="GD91" s="312"/>
      <c r="GE91" s="312"/>
      <c r="GF91" s="312"/>
      <c r="GG91" s="312"/>
      <c r="GH91" s="312"/>
      <c r="GI91" s="312"/>
      <c r="GJ91" s="312"/>
      <c r="GK91" s="312"/>
      <c r="GL91" s="312"/>
      <c r="GM91" s="312"/>
      <c r="GN91" s="312"/>
      <c r="GO91" s="312"/>
      <c r="GP91" s="312"/>
      <c r="GQ91" s="312"/>
      <c r="GR91" s="312"/>
      <c r="GS91" s="312"/>
      <c r="GT91" s="312"/>
      <c r="GU91" s="312"/>
      <c r="GV91" s="312"/>
      <c r="GW91" s="312"/>
      <c r="GX91" s="312"/>
      <c r="GY91" s="312"/>
      <c r="GZ91" s="312"/>
      <c r="HA91" s="312"/>
      <c r="HB91" s="312"/>
      <c r="HC91" s="312"/>
      <c r="HD91" s="312"/>
      <c r="HE91" s="312"/>
      <c r="HF91" s="312"/>
      <c r="HG91" s="312"/>
      <c r="HH91" s="312"/>
      <c r="HI91" s="312"/>
      <c r="HJ91" s="312"/>
      <c r="HK91" s="312"/>
      <c r="HL91" s="312"/>
      <c r="HM91" s="312"/>
      <c r="HN91" s="312"/>
      <c r="HO91" s="312"/>
      <c r="HP91" s="312"/>
      <c r="HQ91" s="312"/>
      <c r="HR91" s="312"/>
      <c r="HS91" s="312"/>
      <c r="HT91" s="312"/>
      <c r="HU91" s="312"/>
      <c r="HV91" s="312"/>
      <c r="HW91" s="312"/>
      <c r="HX91" s="312"/>
      <c r="HY91" s="312"/>
      <c r="HZ91" s="312"/>
    </row>
    <row r="92" spans="1:234" s="294" customFormat="1" ht="12">
      <c r="A92" s="303">
        <f>A90+1</f>
        <v>30</v>
      </c>
      <c r="B92" s="311" t="s">
        <v>292</v>
      </c>
      <c r="C92" s="305"/>
      <c r="D92" s="405"/>
    </row>
    <row r="93" spans="1:234" s="294" customFormat="1" ht="12">
      <c r="A93" s="303"/>
      <c r="B93" s="311" t="s">
        <v>230</v>
      </c>
      <c r="C93" s="305" t="s">
        <v>209</v>
      </c>
      <c r="D93" s="405">
        <v>41</v>
      </c>
    </row>
    <row r="94" spans="1:234" s="294" customFormat="1" ht="12">
      <c r="A94" s="303">
        <f>A92+1</f>
        <v>31</v>
      </c>
      <c r="B94" s="311" t="s">
        <v>293</v>
      </c>
      <c r="C94" s="305"/>
      <c r="D94" s="405"/>
    </row>
    <row r="95" spans="1:234" s="294" customFormat="1" ht="12">
      <c r="A95" s="303"/>
      <c r="B95" s="311" t="s">
        <v>294</v>
      </c>
      <c r="C95" s="305" t="s">
        <v>34</v>
      </c>
      <c r="D95" s="405">
        <v>1</v>
      </c>
    </row>
    <row r="96" spans="1:234" s="76" customFormat="1" ht="15">
      <c r="A96" s="654" t="s">
        <v>296</v>
      </c>
      <c r="B96" s="655"/>
      <c r="C96" s="655"/>
      <c r="D96" s="656"/>
    </row>
    <row r="97" spans="1:4" s="294" customFormat="1" ht="12">
      <c r="A97" s="313"/>
      <c r="B97" s="304" t="s">
        <v>297</v>
      </c>
      <c r="C97" s="305"/>
      <c r="D97" s="405"/>
    </row>
    <row r="98" spans="1:4" s="294" customFormat="1" ht="12">
      <c r="A98" s="303">
        <v>32</v>
      </c>
      <c r="B98" s="311" t="s">
        <v>298</v>
      </c>
      <c r="C98" s="305"/>
      <c r="D98" s="405"/>
    </row>
    <row r="99" spans="1:4" s="294" customFormat="1" ht="12">
      <c r="A99" s="313"/>
      <c r="B99" s="311" t="s">
        <v>299</v>
      </c>
      <c r="C99" s="305" t="s">
        <v>211</v>
      </c>
      <c r="D99" s="405">
        <v>2</v>
      </c>
    </row>
    <row r="100" spans="1:4" s="294" customFormat="1" ht="12">
      <c r="A100" s="303">
        <v>33</v>
      </c>
      <c r="B100" s="311" t="s">
        <v>300</v>
      </c>
      <c r="C100" s="305"/>
      <c r="D100" s="405"/>
    </row>
    <row r="101" spans="1:4" s="294" customFormat="1" ht="12">
      <c r="A101" s="313"/>
      <c r="B101" s="311" t="s">
        <v>301</v>
      </c>
      <c r="C101" s="305"/>
      <c r="D101" s="405"/>
    </row>
    <row r="102" spans="1:4" s="294" customFormat="1" ht="12">
      <c r="A102" s="303"/>
      <c r="B102" s="311" t="s">
        <v>302</v>
      </c>
      <c r="C102" s="305" t="s">
        <v>65</v>
      </c>
      <c r="D102" s="405">
        <f>METRE!J205</f>
        <v>40</v>
      </c>
    </row>
    <row r="103" spans="1:4" s="294" customFormat="1" ht="12">
      <c r="A103" s="313"/>
      <c r="B103" s="311" t="s">
        <v>303</v>
      </c>
      <c r="C103" s="305"/>
      <c r="D103" s="405"/>
    </row>
    <row r="104" spans="1:4" s="294" customFormat="1" ht="12">
      <c r="A104" s="303"/>
      <c r="B104" s="311" t="s">
        <v>302</v>
      </c>
      <c r="C104" s="305" t="s">
        <v>65</v>
      </c>
      <c r="D104" s="405">
        <v>15</v>
      </c>
    </row>
    <row r="105" spans="1:4" s="294" customFormat="1" ht="12">
      <c r="A105" s="313"/>
      <c r="B105" s="311" t="s">
        <v>304</v>
      </c>
      <c r="C105" s="305"/>
      <c r="D105" s="405"/>
    </row>
    <row r="106" spans="1:4" s="294" customFormat="1" ht="12">
      <c r="A106" s="303"/>
      <c r="B106" s="311" t="s">
        <v>305</v>
      </c>
      <c r="C106" s="305" t="s">
        <v>65</v>
      </c>
      <c r="D106" s="405">
        <v>32</v>
      </c>
    </row>
    <row r="107" spans="1:4" s="294" customFormat="1" ht="12">
      <c r="A107" s="313" t="s">
        <v>306</v>
      </c>
      <c r="B107" s="311" t="s">
        <v>307</v>
      </c>
      <c r="C107" s="305"/>
      <c r="D107" s="405"/>
    </row>
    <row r="108" spans="1:4" s="294" customFormat="1" ht="12">
      <c r="A108" s="303"/>
      <c r="B108" s="311" t="s">
        <v>299</v>
      </c>
      <c r="C108" s="305" t="s">
        <v>211</v>
      </c>
      <c r="D108" s="405">
        <v>1</v>
      </c>
    </row>
    <row r="109" spans="1:4" s="294" customFormat="1" ht="12">
      <c r="A109" s="313"/>
      <c r="B109" s="304" t="s">
        <v>308</v>
      </c>
      <c r="C109" s="305"/>
      <c r="D109" s="405"/>
    </row>
    <row r="110" spans="1:4" s="294" customFormat="1" ht="12">
      <c r="A110" s="303">
        <v>35</v>
      </c>
      <c r="B110" s="311" t="s">
        <v>309</v>
      </c>
      <c r="C110" s="305"/>
      <c r="D110" s="405"/>
    </row>
    <row r="111" spans="1:4" s="294" customFormat="1" ht="12">
      <c r="A111" s="313"/>
      <c r="B111" s="311" t="s">
        <v>310</v>
      </c>
      <c r="C111" s="305" t="s">
        <v>34</v>
      </c>
      <c r="D111" s="405">
        <f>METRE!J214</f>
        <v>6</v>
      </c>
    </row>
    <row r="112" spans="1:4" s="294" customFormat="1" ht="12">
      <c r="A112" s="313" t="s">
        <v>311</v>
      </c>
      <c r="B112" s="314" t="s">
        <v>312</v>
      </c>
      <c r="C112" s="315"/>
      <c r="D112" s="405"/>
    </row>
    <row r="113" spans="1:4" s="294" customFormat="1" ht="12">
      <c r="A113" s="313"/>
      <c r="B113" s="314" t="s">
        <v>313</v>
      </c>
      <c r="C113" s="305" t="s">
        <v>34</v>
      </c>
      <c r="D113" s="405">
        <f>METRE!J216</f>
        <v>3</v>
      </c>
    </row>
    <row r="114" spans="1:4" s="294" customFormat="1" ht="12">
      <c r="A114" s="313" t="s">
        <v>314</v>
      </c>
      <c r="B114" s="311" t="s">
        <v>315</v>
      </c>
      <c r="C114" s="305"/>
      <c r="D114" s="405"/>
    </row>
    <row r="115" spans="1:4" s="294" customFormat="1" ht="12">
      <c r="A115" s="313"/>
      <c r="B115" s="311" t="s">
        <v>310</v>
      </c>
      <c r="C115" s="305" t="s">
        <v>34</v>
      </c>
      <c r="D115" s="405">
        <f>METRE!J218</f>
        <v>6</v>
      </c>
    </row>
    <row r="116" spans="1:4" s="294" customFormat="1" ht="12">
      <c r="A116" s="313" t="s">
        <v>316</v>
      </c>
      <c r="B116" s="311" t="s">
        <v>317</v>
      </c>
      <c r="C116" s="305"/>
      <c r="D116" s="405"/>
    </row>
    <row r="117" spans="1:4" s="294" customFormat="1" ht="12">
      <c r="A117" s="313"/>
      <c r="B117" s="311" t="s">
        <v>318</v>
      </c>
      <c r="C117" s="305" t="s">
        <v>34</v>
      </c>
      <c r="D117" s="405">
        <f>METRE!J220</f>
        <v>2</v>
      </c>
    </row>
    <row r="118" spans="1:4" s="294" customFormat="1" ht="12">
      <c r="A118" s="313" t="s">
        <v>319</v>
      </c>
      <c r="B118" s="311" t="s">
        <v>320</v>
      </c>
      <c r="C118" s="305"/>
      <c r="D118" s="405"/>
    </row>
    <row r="119" spans="1:4" s="294" customFormat="1" ht="12">
      <c r="A119" s="316"/>
      <c r="B119" s="311" t="s">
        <v>318</v>
      </c>
      <c r="C119" s="305" t="s">
        <v>34</v>
      </c>
      <c r="D119" s="405">
        <f>METRE!J222</f>
        <v>6</v>
      </c>
    </row>
    <row r="120" spans="1:4" s="76" customFormat="1" ht="15">
      <c r="A120" s="654" t="s">
        <v>322</v>
      </c>
      <c r="B120" s="655"/>
      <c r="C120" s="655"/>
      <c r="D120" s="656"/>
    </row>
    <row r="121" spans="1:4" s="317" customFormat="1" ht="15">
      <c r="A121" s="303">
        <v>40</v>
      </c>
      <c r="B121" s="311" t="s">
        <v>323</v>
      </c>
      <c r="C121" s="305"/>
      <c r="D121" s="405"/>
    </row>
    <row r="122" spans="1:4" s="317" customFormat="1" ht="15">
      <c r="A122" s="303"/>
      <c r="B122" s="311" t="s">
        <v>299</v>
      </c>
      <c r="C122" s="305" t="s">
        <v>211</v>
      </c>
      <c r="D122" s="405">
        <v>2</v>
      </c>
    </row>
    <row r="123" spans="1:4" s="317" customFormat="1" ht="15">
      <c r="A123" s="303">
        <f>A121+1</f>
        <v>41</v>
      </c>
      <c r="B123" s="311" t="s">
        <v>324</v>
      </c>
      <c r="C123" s="305"/>
      <c r="D123" s="405"/>
    </row>
    <row r="124" spans="1:4" s="294" customFormat="1" ht="12">
      <c r="A124" s="303"/>
      <c r="B124" s="311" t="s">
        <v>310</v>
      </c>
      <c r="C124" s="305" t="s">
        <v>34</v>
      </c>
      <c r="D124" s="405">
        <v>2</v>
      </c>
    </row>
    <row r="125" spans="1:4" s="294" customFormat="1" ht="12">
      <c r="A125" s="303">
        <f>A123+1</f>
        <v>42</v>
      </c>
      <c r="B125" s="311" t="s">
        <v>325</v>
      </c>
      <c r="C125" s="305"/>
      <c r="D125" s="405"/>
    </row>
    <row r="126" spans="1:4" s="294" customFormat="1" ht="12">
      <c r="A126" s="303"/>
      <c r="B126" s="311" t="s">
        <v>310</v>
      </c>
      <c r="C126" s="305" t="s">
        <v>34</v>
      </c>
      <c r="D126" s="405">
        <v>14</v>
      </c>
    </row>
    <row r="127" spans="1:4" s="294" customFormat="1" ht="12">
      <c r="A127" s="303">
        <f>A125+1</f>
        <v>43</v>
      </c>
      <c r="B127" s="311" t="s">
        <v>326</v>
      </c>
      <c r="C127" s="305"/>
      <c r="D127" s="405"/>
    </row>
    <row r="128" spans="1:4" s="294" customFormat="1" ht="12">
      <c r="A128" s="303"/>
      <c r="B128" s="311" t="s">
        <v>310</v>
      </c>
      <c r="C128" s="305" t="s">
        <v>34</v>
      </c>
      <c r="D128" s="405">
        <v>4</v>
      </c>
    </row>
    <row r="129" spans="1:4" s="294" customFormat="1" ht="12">
      <c r="A129" s="303">
        <f>A127+1</f>
        <v>44</v>
      </c>
      <c r="B129" s="311" t="s">
        <v>327</v>
      </c>
      <c r="C129" s="305"/>
      <c r="D129" s="405"/>
    </row>
    <row r="130" spans="1:4" s="294" customFormat="1" ht="12">
      <c r="A130" s="303"/>
      <c r="B130" s="311" t="s">
        <v>310</v>
      </c>
      <c r="C130" s="305" t="s">
        <v>34</v>
      </c>
      <c r="D130" s="405">
        <v>3</v>
      </c>
    </row>
    <row r="131" spans="1:4" s="294" customFormat="1" ht="12">
      <c r="A131" s="303">
        <f>A129+1</f>
        <v>45</v>
      </c>
      <c r="B131" s="311" t="s">
        <v>328</v>
      </c>
      <c r="C131" s="305"/>
      <c r="D131" s="405"/>
    </row>
    <row r="132" spans="1:4" s="294" customFormat="1" ht="12">
      <c r="A132" s="303"/>
      <c r="B132" s="311" t="s">
        <v>310</v>
      </c>
      <c r="C132" s="305" t="s">
        <v>34</v>
      </c>
      <c r="D132" s="405">
        <v>6</v>
      </c>
    </row>
    <row r="133" spans="1:4" s="294" customFormat="1" ht="12">
      <c r="A133" s="303">
        <f>A131+1</f>
        <v>46</v>
      </c>
      <c r="B133" s="311" t="s">
        <v>329</v>
      </c>
      <c r="C133" s="305"/>
      <c r="D133" s="405"/>
    </row>
    <row r="134" spans="1:4" s="294" customFormat="1" ht="12">
      <c r="A134" s="303"/>
      <c r="B134" s="311" t="s">
        <v>330</v>
      </c>
      <c r="C134" s="305" t="s">
        <v>34</v>
      </c>
      <c r="D134" s="405">
        <v>2</v>
      </c>
    </row>
    <row r="135" spans="1:4" s="294" customFormat="1" ht="12">
      <c r="A135" s="303">
        <f t="shared" ref="A135:A143" si="0">A133+1</f>
        <v>47</v>
      </c>
      <c r="B135" s="311" t="s">
        <v>331</v>
      </c>
      <c r="C135" s="305"/>
      <c r="D135" s="405"/>
    </row>
    <row r="136" spans="1:4" s="294" customFormat="1" ht="12">
      <c r="A136" s="303"/>
      <c r="B136" s="311" t="s">
        <v>330</v>
      </c>
      <c r="C136" s="305" t="s">
        <v>34</v>
      </c>
      <c r="D136" s="405">
        <v>2</v>
      </c>
    </row>
    <row r="137" spans="1:4" s="294" customFormat="1" ht="12">
      <c r="A137" s="303">
        <f t="shared" si="0"/>
        <v>48</v>
      </c>
      <c r="B137" s="311" t="s">
        <v>332</v>
      </c>
      <c r="C137" s="305"/>
      <c r="D137" s="405"/>
    </row>
    <row r="138" spans="1:4" s="294" customFormat="1" ht="12">
      <c r="A138" s="303"/>
      <c r="B138" s="311" t="s">
        <v>333</v>
      </c>
      <c r="C138" s="305" t="s">
        <v>34</v>
      </c>
      <c r="D138" s="405">
        <v>2</v>
      </c>
    </row>
    <row r="139" spans="1:4" customFormat="1" ht="12.75">
      <c r="A139" s="303">
        <f t="shared" si="0"/>
        <v>49</v>
      </c>
      <c r="B139" s="311" t="s">
        <v>334</v>
      </c>
      <c r="C139" s="305"/>
      <c r="D139" s="405"/>
    </row>
    <row r="140" spans="1:4" s="294" customFormat="1" ht="12">
      <c r="A140" s="303"/>
      <c r="B140" s="311" t="s">
        <v>335</v>
      </c>
      <c r="C140" s="305" t="s">
        <v>34</v>
      </c>
      <c r="D140" s="405">
        <v>3</v>
      </c>
    </row>
    <row r="141" spans="1:4" customFormat="1" ht="12.75">
      <c r="A141" s="303">
        <f t="shared" si="0"/>
        <v>50</v>
      </c>
      <c r="B141" s="311" t="s">
        <v>336</v>
      </c>
      <c r="C141" s="305"/>
      <c r="D141" s="405"/>
    </row>
    <row r="142" spans="1:4" s="294" customFormat="1" ht="12">
      <c r="A142" s="303"/>
      <c r="B142" s="311" t="s">
        <v>335</v>
      </c>
      <c r="C142" s="305" t="s">
        <v>34</v>
      </c>
      <c r="D142" s="405">
        <v>3</v>
      </c>
    </row>
    <row r="143" spans="1:4" customFormat="1" ht="12.75">
      <c r="A143" s="303">
        <f t="shared" si="0"/>
        <v>51</v>
      </c>
      <c r="B143" s="311" t="s">
        <v>337</v>
      </c>
      <c r="C143" s="305"/>
      <c r="D143" s="405"/>
    </row>
    <row r="144" spans="1:4" s="294" customFormat="1" ht="12">
      <c r="A144" s="316"/>
      <c r="B144" s="311" t="s">
        <v>335</v>
      </c>
      <c r="C144" s="305" t="s">
        <v>34</v>
      </c>
      <c r="D144" s="405">
        <v>3</v>
      </c>
    </row>
    <row r="145" spans="1:4" s="294" customFormat="1" ht="12">
      <c r="A145" s="313"/>
      <c r="B145" s="304" t="s">
        <v>338</v>
      </c>
      <c r="C145" s="305"/>
      <c r="D145" s="405"/>
    </row>
    <row r="146" spans="1:4" s="294" customFormat="1" ht="12">
      <c r="A146" s="313" t="s">
        <v>339</v>
      </c>
      <c r="B146" s="311" t="s">
        <v>340</v>
      </c>
      <c r="C146" s="305"/>
      <c r="D146" s="405"/>
    </row>
    <row r="147" spans="1:4" s="294" customFormat="1" ht="12">
      <c r="A147" s="313"/>
      <c r="B147" s="311" t="s">
        <v>341</v>
      </c>
      <c r="C147" s="305" t="s">
        <v>211</v>
      </c>
      <c r="D147" s="405">
        <v>1</v>
      </c>
    </row>
    <row r="148" spans="1:4" s="294" customFormat="1" ht="12">
      <c r="A148" s="313" t="s">
        <v>342</v>
      </c>
      <c r="B148" s="311" t="s">
        <v>343</v>
      </c>
      <c r="C148" s="305"/>
      <c r="D148" s="405"/>
    </row>
    <row r="149" spans="1:4" s="294" customFormat="1" ht="12">
      <c r="A149" s="313"/>
      <c r="B149" s="311" t="s">
        <v>344</v>
      </c>
      <c r="C149" s="305" t="s">
        <v>34</v>
      </c>
      <c r="D149" s="405">
        <v>2</v>
      </c>
    </row>
    <row r="150" spans="1:4" s="294" customFormat="1" ht="12">
      <c r="A150" s="313" t="s">
        <v>345</v>
      </c>
      <c r="B150" s="311" t="s">
        <v>346</v>
      </c>
      <c r="C150" s="305"/>
      <c r="D150" s="405"/>
    </row>
    <row r="151" spans="1:4" s="294" customFormat="1" ht="12">
      <c r="A151" s="313"/>
      <c r="B151" s="311" t="s">
        <v>344</v>
      </c>
      <c r="C151" s="305" t="s">
        <v>34</v>
      </c>
      <c r="D151" s="405">
        <v>1</v>
      </c>
    </row>
    <row r="152" spans="1:4" s="294" customFormat="1" ht="12">
      <c r="A152" s="313" t="s">
        <v>347</v>
      </c>
      <c r="B152" s="311" t="s">
        <v>348</v>
      </c>
      <c r="C152" s="305"/>
      <c r="D152" s="405"/>
    </row>
    <row r="153" spans="1:4" s="294" customFormat="1" ht="12">
      <c r="A153" s="313"/>
      <c r="B153" s="311" t="s">
        <v>341</v>
      </c>
      <c r="C153" s="305" t="s">
        <v>34</v>
      </c>
      <c r="D153" s="405">
        <v>1</v>
      </c>
    </row>
    <row r="154" spans="1:4" s="294" customFormat="1" ht="12">
      <c r="A154" s="313" t="s">
        <v>349</v>
      </c>
      <c r="B154" s="311" t="s">
        <v>350</v>
      </c>
      <c r="C154" s="305"/>
      <c r="D154" s="405"/>
    </row>
    <row r="155" spans="1:4" s="294" customFormat="1" ht="12">
      <c r="A155" s="313"/>
      <c r="B155" s="311" t="s">
        <v>341</v>
      </c>
      <c r="C155" s="305" t="s">
        <v>34</v>
      </c>
      <c r="D155" s="405">
        <v>1</v>
      </c>
    </row>
    <row r="156" spans="1:4" s="294" customFormat="1" ht="12">
      <c r="A156" s="313" t="s">
        <v>351</v>
      </c>
      <c r="B156" s="319" t="s">
        <v>352</v>
      </c>
      <c r="C156" s="305"/>
      <c r="D156" s="405"/>
    </row>
    <row r="157" spans="1:4" s="294" customFormat="1" ht="12">
      <c r="A157" s="313"/>
      <c r="B157" s="311" t="s">
        <v>335</v>
      </c>
      <c r="C157" s="305" t="s">
        <v>34</v>
      </c>
      <c r="D157" s="405">
        <v>4</v>
      </c>
    </row>
    <row r="158" spans="1:4" s="76" customFormat="1" ht="15">
      <c r="A158" s="654" t="s">
        <v>354</v>
      </c>
      <c r="B158" s="655"/>
      <c r="C158" s="655"/>
      <c r="D158" s="656"/>
    </row>
    <row r="159" spans="1:4" s="294" customFormat="1" ht="12">
      <c r="A159" s="320">
        <v>58</v>
      </c>
      <c r="B159" s="290" t="s">
        <v>355</v>
      </c>
      <c r="C159" s="290"/>
      <c r="D159" s="403"/>
    </row>
    <row r="160" spans="1:4" s="294" customFormat="1" ht="12">
      <c r="A160" s="289"/>
      <c r="B160" s="290" t="s">
        <v>280</v>
      </c>
      <c r="C160" s="290" t="s">
        <v>209</v>
      </c>
      <c r="D160" s="403">
        <f>+METRE!J263</f>
        <v>1060</v>
      </c>
    </row>
    <row r="161" spans="1:4" s="294" customFormat="1" ht="12">
      <c r="A161" s="320">
        <v>59</v>
      </c>
      <c r="B161" s="324" t="s">
        <v>356</v>
      </c>
      <c r="C161" s="325"/>
      <c r="D161" s="403"/>
    </row>
    <row r="162" spans="1:4" s="294" customFormat="1" ht="12">
      <c r="A162" s="326"/>
      <c r="B162" s="290" t="s">
        <v>280</v>
      </c>
      <c r="C162" s="290" t="s">
        <v>209</v>
      </c>
      <c r="D162" s="403">
        <f>+METRE!J265</f>
        <v>2350</v>
      </c>
    </row>
    <row r="163" spans="1:4" s="294" customFormat="1" ht="24">
      <c r="A163" s="320">
        <v>60</v>
      </c>
      <c r="B163" s="324" t="s">
        <v>357</v>
      </c>
      <c r="C163" s="290"/>
      <c r="D163" s="403"/>
    </row>
    <row r="164" spans="1:4" s="294" customFormat="1" ht="12">
      <c r="A164" s="289"/>
      <c r="B164" s="290" t="s">
        <v>358</v>
      </c>
      <c r="C164" s="290" t="s">
        <v>209</v>
      </c>
      <c r="D164" s="403">
        <f>+METRE!J267</f>
        <v>580</v>
      </c>
    </row>
    <row r="165" spans="1:4" s="76" customFormat="1" ht="15">
      <c r="A165" s="654" t="s">
        <v>360</v>
      </c>
      <c r="B165" s="655"/>
      <c r="C165" s="655"/>
      <c r="D165" s="656"/>
    </row>
    <row r="166" spans="1:4" s="76" customFormat="1" ht="15">
      <c r="A166" s="327"/>
      <c r="B166" s="328" t="s">
        <v>361</v>
      </c>
      <c r="C166" s="329"/>
      <c r="D166" s="406"/>
    </row>
    <row r="167" spans="1:4" s="76" customFormat="1" ht="15">
      <c r="A167" s="326">
        <v>61</v>
      </c>
      <c r="B167" s="290" t="s">
        <v>362</v>
      </c>
      <c r="C167" s="290"/>
      <c r="D167" s="403"/>
    </row>
    <row r="168" spans="1:4" s="294" customFormat="1" ht="12">
      <c r="A168" s="320"/>
      <c r="B168" s="324" t="s">
        <v>358</v>
      </c>
      <c r="C168" s="293" t="s">
        <v>209</v>
      </c>
      <c r="D168" s="403">
        <f>+METRE!J270</f>
        <v>250</v>
      </c>
    </row>
    <row r="169" spans="1:4" s="294" customFormat="1" ht="12">
      <c r="A169" s="326">
        <v>62</v>
      </c>
      <c r="B169" s="324" t="s">
        <v>363</v>
      </c>
      <c r="C169" s="293"/>
      <c r="D169" s="403"/>
    </row>
    <row r="170" spans="1:4" s="294" customFormat="1" ht="12">
      <c r="A170" s="320"/>
      <c r="B170" s="324" t="s">
        <v>364</v>
      </c>
      <c r="C170" s="293" t="s">
        <v>1</v>
      </c>
      <c r="D170" s="403">
        <f>METRE!J272</f>
        <v>75</v>
      </c>
    </row>
    <row r="171" spans="1:4" s="294" customFormat="1" ht="12">
      <c r="A171" s="326">
        <v>63</v>
      </c>
      <c r="B171" s="324" t="s">
        <v>365</v>
      </c>
      <c r="C171" s="293"/>
      <c r="D171" s="403"/>
    </row>
    <row r="172" spans="1:4" s="294" customFormat="1" ht="12">
      <c r="A172" s="320"/>
      <c r="B172" s="324" t="s">
        <v>364</v>
      </c>
      <c r="C172" s="293" t="s">
        <v>1</v>
      </c>
      <c r="D172" s="403">
        <f>METRE!J274</f>
        <v>45</v>
      </c>
    </row>
    <row r="173" spans="1:4" s="294" customFormat="1" ht="12">
      <c r="A173" s="326">
        <f>+A171+1</f>
        <v>64</v>
      </c>
      <c r="B173" s="324" t="s">
        <v>366</v>
      </c>
      <c r="C173" s="293"/>
      <c r="D173" s="403"/>
    </row>
    <row r="174" spans="1:4" s="294" customFormat="1" ht="12">
      <c r="A174" s="320"/>
      <c r="B174" s="324" t="s">
        <v>364</v>
      </c>
      <c r="C174" s="293" t="s">
        <v>1</v>
      </c>
      <c r="D174" s="403">
        <f>METRE!J276</f>
        <v>80</v>
      </c>
    </row>
    <row r="175" spans="1:4" s="294" customFormat="1" ht="12">
      <c r="A175" s="326">
        <f>+A173+1</f>
        <v>65</v>
      </c>
      <c r="B175" s="290" t="s">
        <v>367</v>
      </c>
      <c r="C175" s="293"/>
      <c r="D175" s="403"/>
    </row>
    <row r="176" spans="1:4" s="294" customFormat="1" ht="12">
      <c r="A176" s="320"/>
      <c r="B176" s="311" t="s">
        <v>341</v>
      </c>
      <c r="C176" s="305" t="s">
        <v>34</v>
      </c>
      <c r="D176" s="405">
        <v>1</v>
      </c>
    </row>
    <row r="177" spans="1:4" s="294" customFormat="1" ht="12" hidden="1">
      <c r="A177" s="326">
        <f>+A175+1</f>
        <v>66</v>
      </c>
      <c r="B177" s="324" t="s">
        <v>368</v>
      </c>
      <c r="C177" s="293"/>
      <c r="D177" s="403"/>
    </row>
    <row r="178" spans="1:4" s="294" customFormat="1" ht="12" hidden="1">
      <c r="A178" s="320"/>
      <c r="B178" s="324" t="s">
        <v>369</v>
      </c>
      <c r="C178" s="293" t="s">
        <v>65</v>
      </c>
      <c r="D178" s="403"/>
    </row>
    <row r="179" spans="1:4" s="294" customFormat="1" ht="12">
      <c r="A179" s="326">
        <f>+A177+1</f>
        <v>67</v>
      </c>
      <c r="B179" s="290" t="s">
        <v>370</v>
      </c>
      <c r="C179" s="293"/>
      <c r="D179" s="403"/>
    </row>
    <row r="180" spans="1:4" s="294" customFormat="1" ht="12">
      <c r="A180" s="320"/>
      <c r="B180" s="324" t="s">
        <v>369</v>
      </c>
      <c r="C180" s="293" t="s">
        <v>65</v>
      </c>
      <c r="D180" s="403">
        <f>METRE!J282</f>
        <v>75</v>
      </c>
    </row>
    <row r="181" spans="1:4" s="294" customFormat="1" ht="12">
      <c r="A181" s="326">
        <f>+A179+1</f>
        <v>68</v>
      </c>
      <c r="B181" s="290" t="s">
        <v>371</v>
      </c>
      <c r="C181" s="293"/>
      <c r="D181" s="403"/>
    </row>
    <row r="182" spans="1:4" s="294" customFormat="1" ht="12">
      <c r="A182" s="320"/>
      <c r="B182" s="324" t="s">
        <v>369</v>
      </c>
      <c r="C182" s="293" t="s">
        <v>65</v>
      </c>
      <c r="D182" s="403">
        <v>72</v>
      </c>
    </row>
    <row r="183" spans="1:4" s="294" customFormat="1" ht="12">
      <c r="A183" s="326">
        <f>+A181+1</f>
        <v>69</v>
      </c>
      <c r="B183" s="311" t="s">
        <v>372</v>
      </c>
      <c r="C183" s="305"/>
      <c r="D183" s="405"/>
    </row>
    <row r="184" spans="1:4" s="294" customFormat="1" ht="12">
      <c r="A184" s="320"/>
      <c r="B184" s="311" t="s">
        <v>373</v>
      </c>
      <c r="C184" s="305" t="s">
        <v>211</v>
      </c>
      <c r="D184" s="405">
        <v>1</v>
      </c>
    </row>
    <row r="185" spans="1:4" s="76" customFormat="1" ht="15">
      <c r="A185" s="326">
        <f>+A183+1</f>
        <v>70</v>
      </c>
      <c r="B185" s="290" t="s">
        <v>374</v>
      </c>
      <c r="C185" s="293"/>
      <c r="D185" s="403"/>
    </row>
    <row r="186" spans="1:4" s="294" customFormat="1" ht="12">
      <c r="A186" s="320"/>
      <c r="B186" s="324" t="s">
        <v>358</v>
      </c>
      <c r="C186" s="293" t="s">
        <v>209</v>
      </c>
      <c r="D186" s="403">
        <f>METRE!J288</f>
        <v>260</v>
      </c>
    </row>
    <row r="187" spans="1:4" s="76" customFormat="1" ht="15">
      <c r="A187" s="326">
        <f>+A185+1</f>
        <v>71</v>
      </c>
      <c r="B187" s="290" t="s">
        <v>375</v>
      </c>
      <c r="C187" s="293"/>
      <c r="D187" s="403"/>
    </row>
    <row r="188" spans="1:4" s="294" customFormat="1" ht="12">
      <c r="A188" s="320"/>
      <c r="B188" s="324" t="s">
        <v>358</v>
      </c>
      <c r="C188" s="293" t="s">
        <v>209</v>
      </c>
      <c r="D188" s="403">
        <v>120</v>
      </c>
    </row>
    <row r="189" spans="1:4" s="76" customFormat="1" ht="15">
      <c r="A189" s="326">
        <f>+A187+1</f>
        <v>72</v>
      </c>
      <c r="B189" s="290" t="s">
        <v>376</v>
      </c>
      <c r="C189" s="293"/>
      <c r="D189" s="403"/>
    </row>
    <row r="190" spans="1:4" s="294" customFormat="1" ht="12">
      <c r="A190" s="320"/>
      <c r="B190" s="324" t="s">
        <v>358</v>
      </c>
      <c r="C190" s="293" t="s">
        <v>209</v>
      </c>
      <c r="D190" s="403">
        <f>METRE!J292</f>
        <v>358</v>
      </c>
    </row>
    <row r="191" spans="1:4" s="294" customFormat="1" ht="12">
      <c r="A191" s="326">
        <f>+A189+1</f>
        <v>73</v>
      </c>
      <c r="B191" s="290" t="s">
        <v>377</v>
      </c>
      <c r="C191" s="293"/>
      <c r="D191" s="403"/>
    </row>
    <row r="192" spans="1:4" s="294" customFormat="1" ht="12">
      <c r="A192" s="320"/>
      <c r="B192" s="290" t="s">
        <v>369</v>
      </c>
      <c r="C192" s="293" t="s">
        <v>65</v>
      </c>
      <c r="D192" s="403">
        <f>+METRE!J294</f>
        <v>88.2</v>
      </c>
    </row>
    <row r="193" spans="1:4" s="294" customFormat="1" ht="12">
      <c r="A193" s="326">
        <f>+A191+1</f>
        <v>74</v>
      </c>
      <c r="B193" s="290" t="s">
        <v>378</v>
      </c>
      <c r="C193" s="293"/>
      <c r="D193" s="403"/>
    </row>
    <row r="194" spans="1:4" s="294" customFormat="1" ht="12">
      <c r="A194" s="320"/>
      <c r="B194" s="290" t="s">
        <v>379</v>
      </c>
      <c r="C194" s="293" t="s">
        <v>65</v>
      </c>
      <c r="D194" s="403">
        <f>+METRE!J296</f>
        <v>62.749999999999993</v>
      </c>
    </row>
    <row r="195" spans="1:4" s="294" customFormat="1" ht="12">
      <c r="A195" s="326">
        <f>+A193+1</f>
        <v>75</v>
      </c>
      <c r="B195" s="290" t="s">
        <v>380</v>
      </c>
      <c r="C195" s="293"/>
      <c r="D195" s="403"/>
    </row>
    <row r="196" spans="1:4" s="294" customFormat="1" ht="12.75" thickBot="1">
      <c r="A196" s="407"/>
      <c r="B196" s="408" t="s">
        <v>381</v>
      </c>
      <c r="C196" s="409" t="s">
        <v>62</v>
      </c>
      <c r="D196" s="410">
        <v>1</v>
      </c>
    </row>
    <row r="197" spans="1:4" ht="15.75">
      <c r="A197" s="5"/>
      <c r="B197" s="16"/>
      <c r="C197" s="16"/>
      <c r="D197" s="70"/>
    </row>
    <row r="198" spans="1:4" ht="15.75">
      <c r="C198" s="73"/>
      <c r="D198" s="74"/>
    </row>
    <row r="199" spans="1:4">
      <c r="A199" s="273" t="s">
        <v>44</v>
      </c>
      <c r="B199" s="274" t="s">
        <v>42</v>
      </c>
      <c r="C199" s="273" t="s">
        <v>45</v>
      </c>
      <c r="D199" s="2"/>
    </row>
    <row r="200" spans="1:4" ht="15">
      <c r="A200" s="254"/>
      <c r="B200" s="255"/>
      <c r="C200" s="254"/>
      <c r="D200" s="71"/>
    </row>
    <row r="201" spans="1:4" ht="15">
      <c r="A201" s="254"/>
      <c r="B201" s="255"/>
      <c r="C201" s="254"/>
      <c r="D201" s="71"/>
    </row>
    <row r="202" spans="1:4" ht="15">
      <c r="A202" s="254"/>
      <c r="B202" s="255"/>
      <c r="C202" s="254"/>
      <c r="D202" s="71"/>
    </row>
    <row r="203" spans="1:4" ht="15">
      <c r="A203" s="254"/>
      <c r="B203" s="255"/>
      <c r="C203" s="254"/>
      <c r="D203" s="71"/>
    </row>
    <row r="204" spans="1:4" ht="15">
      <c r="A204" s="254"/>
      <c r="B204" s="255"/>
      <c r="C204" s="254"/>
      <c r="D204" s="71"/>
    </row>
    <row r="205" spans="1:4" ht="15">
      <c r="A205" s="254"/>
      <c r="B205" s="255"/>
      <c r="C205" s="254"/>
      <c r="D205" s="71"/>
    </row>
    <row r="206" spans="1:4" ht="15">
      <c r="A206" s="254"/>
      <c r="B206" s="256"/>
      <c r="C206" s="254"/>
      <c r="D206" s="71"/>
    </row>
    <row r="207" spans="1:4" ht="15">
      <c r="A207" s="254"/>
      <c r="B207" s="255"/>
      <c r="C207" s="254"/>
      <c r="D207" s="71"/>
    </row>
    <row r="208" spans="1:4">
      <c r="D208" s="71"/>
    </row>
    <row r="209" spans="4:4">
      <c r="D209" s="71"/>
    </row>
    <row r="210" spans="4:4">
      <c r="D210" s="71"/>
    </row>
    <row r="211" spans="4:4">
      <c r="D211" s="71"/>
    </row>
    <row r="212" spans="4:4">
      <c r="D212" s="71"/>
    </row>
    <row r="213" spans="4:4">
      <c r="D213" s="71"/>
    </row>
    <row r="214" spans="4:4">
      <c r="D214" s="71"/>
    </row>
    <row r="215" spans="4:4">
      <c r="D215" s="71"/>
    </row>
    <row r="216" spans="4:4">
      <c r="D216" s="71"/>
    </row>
    <row r="217" spans="4:4">
      <c r="D217" s="71"/>
    </row>
    <row r="218" spans="4:4">
      <c r="D218" s="71"/>
    </row>
    <row r="219" spans="4:4">
      <c r="D219" s="71"/>
    </row>
    <row r="220" spans="4:4">
      <c r="D220" s="71"/>
    </row>
    <row r="221" spans="4:4">
      <c r="D221" s="71"/>
    </row>
    <row r="222" spans="4:4">
      <c r="D222" s="71"/>
    </row>
    <row r="223" spans="4:4">
      <c r="D223" s="71"/>
    </row>
    <row r="224" spans="4:4">
      <c r="D224" s="71"/>
    </row>
    <row r="225" spans="4:4">
      <c r="D225" s="71"/>
    </row>
    <row r="226" spans="4:4">
      <c r="D226" s="71"/>
    </row>
    <row r="227" spans="4:4">
      <c r="D227" s="71"/>
    </row>
    <row r="228" spans="4:4">
      <c r="D228" s="71"/>
    </row>
    <row r="229" spans="4:4">
      <c r="D229" s="71"/>
    </row>
    <row r="230" spans="4:4">
      <c r="D230" s="71"/>
    </row>
    <row r="231" spans="4:4">
      <c r="D231" s="71"/>
    </row>
    <row r="232" spans="4:4">
      <c r="D232" s="71"/>
    </row>
    <row r="233" spans="4:4">
      <c r="D233" s="71"/>
    </row>
    <row r="234" spans="4:4">
      <c r="D234" s="71"/>
    </row>
    <row r="235" spans="4:4">
      <c r="D235" s="71"/>
    </row>
    <row r="236" spans="4:4">
      <c r="D236" s="71"/>
    </row>
    <row r="237" spans="4:4">
      <c r="D237" s="71"/>
    </row>
    <row r="238" spans="4:4">
      <c r="D238" s="71"/>
    </row>
    <row r="239" spans="4:4">
      <c r="D239" s="71"/>
    </row>
    <row r="240" spans="4:4">
      <c r="D240" s="71"/>
    </row>
    <row r="241" spans="4:4">
      <c r="D241" s="71"/>
    </row>
    <row r="242" spans="4:4">
      <c r="D242" s="71"/>
    </row>
    <row r="243" spans="4:4">
      <c r="D243" s="71"/>
    </row>
    <row r="244" spans="4:4">
      <c r="D244" s="71"/>
    </row>
    <row r="245" spans="4:4">
      <c r="D245" s="71"/>
    </row>
    <row r="246" spans="4:4">
      <c r="D246" s="71"/>
    </row>
    <row r="247" spans="4:4">
      <c r="D247" s="71"/>
    </row>
    <row r="248" spans="4:4">
      <c r="D248" s="71"/>
    </row>
    <row r="249" spans="4:4">
      <c r="D249" s="71"/>
    </row>
    <row r="250" spans="4:4">
      <c r="D250" s="71"/>
    </row>
    <row r="251" spans="4:4">
      <c r="D251" s="71"/>
    </row>
    <row r="252" spans="4:4">
      <c r="D252" s="71"/>
    </row>
    <row r="253" spans="4:4">
      <c r="D253" s="71"/>
    </row>
    <row r="254" spans="4:4">
      <c r="D254" s="71"/>
    </row>
    <row r="255" spans="4:4">
      <c r="D255" s="71"/>
    </row>
    <row r="256" spans="4:4">
      <c r="D256" s="71"/>
    </row>
    <row r="257" spans="4:4">
      <c r="D257" s="71"/>
    </row>
    <row r="258" spans="4:4">
      <c r="D258" s="71"/>
    </row>
    <row r="259" spans="4:4">
      <c r="D259" s="71"/>
    </row>
    <row r="260" spans="4:4">
      <c r="D260" s="71"/>
    </row>
    <row r="261" spans="4:4">
      <c r="D261" s="71"/>
    </row>
    <row r="262" spans="4:4">
      <c r="D262" s="71"/>
    </row>
    <row r="263" spans="4:4">
      <c r="D263" s="71"/>
    </row>
    <row r="264" spans="4:4">
      <c r="D264" s="71"/>
    </row>
    <row r="265" spans="4:4">
      <c r="D265" s="71"/>
    </row>
    <row r="266" spans="4:4">
      <c r="D266" s="71"/>
    </row>
    <row r="267" spans="4:4">
      <c r="D267" s="71"/>
    </row>
    <row r="268" spans="4:4">
      <c r="D268" s="71"/>
    </row>
    <row r="269" spans="4:4">
      <c r="D269" s="71"/>
    </row>
    <row r="270" spans="4:4">
      <c r="D270" s="71"/>
    </row>
    <row r="271" spans="4:4">
      <c r="D271" s="71"/>
    </row>
    <row r="272" spans="4:4">
      <c r="D272" s="71"/>
    </row>
    <row r="273" spans="4:4">
      <c r="D273" s="71"/>
    </row>
    <row r="274" spans="4:4">
      <c r="D274" s="71"/>
    </row>
    <row r="275" spans="4:4">
      <c r="D275" s="71"/>
    </row>
    <row r="276" spans="4:4">
      <c r="D276" s="71"/>
    </row>
    <row r="277" spans="4:4">
      <c r="D277" s="71"/>
    </row>
    <row r="278" spans="4:4">
      <c r="D278" s="71"/>
    </row>
    <row r="279" spans="4:4">
      <c r="D279" s="71"/>
    </row>
    <row r="280" spans="4:4">
      <c r="D280" s="71"/>
    </row>
    <row r="281" spans="4:4">
      <c r="D281" s="71"/>
    </row>
    <row r="282" spans="4:4">
      <c r="D282" s="71"/>
    </row>
    <row r="283" spans="4:4">
      <c r="D283" s="71"/>
    </row>
    <row r="284" spans="4:4">
      <c r="D284" s="71"/>
    </row>
    <row r="285" spans="4:4">
      <c r="D285" s="71"/>
    </row>
    <row r="286" spans="4:4">
      <c r="D286" s="71"/>
    </row>
    <row r="287" spans="4:4">
      <c r="D287" s="71"/>
    </row>
    <row r="288" spans="4:4">
      <c r="D288" s="71"/>
    </row>
    <row r="289" spans="4:4">
      <c r="D289" s="71"/>
    </row>
    <row r="290" spans="4:4">
      <c r="D290" s="71"/>
    </row>
    <row r="291" spans="4:4">
      <c r="D291" s="71"/>
    </row>
    <row r="292" spans="4:4">
      <c r="D292" s="71"/>
    </row>
    <row r="293" spans="4:4">
      <c r="D293" s="71"/>
    </row>
    <row r="294" spans="4:4">
      <c r="D294" s="71"/>
    </row>
    <row r="295" spans="4:4">
      <c r="D295" s="71"/>
    </row>
    <row r="296" spans="4:4">
      <c r="D296" s="71"/>
    </row>
    <row r="297" spans="4:4">
      <c r="D297" s="71"/>
    </row>
    <row r="298" spans="4:4">
      <c r="D298" s="71"/>
    </row>
    <row r="299" spans="4:4">
      <c r="D299" s="71"/>
    </row>
    <row r="300" spans="4:4">
      <c r="D300" s="71"/>
    </row>
    <row r="301" spans="4:4">
      <c r="D301" s="71"/>
    </row>
    <row r="302" spans="4:4">
      <c r="D302" s="71"/>
    </row>
    <row r="303" spans="4:4">
      <c r="D303" s="71"/>
    </row>
    <row r="304" spans="4:4">
      <c r="D304" s="71"/>
    </row>
    <row r="305" spans="4:4">
      <c r="D305" s="71"/>
    </row>
    <row r="306" spans="4:4">
      <c r="D306" s="71"/>
    </row>
    <row r="307" spans="4:4">
      <c r="D307" s="71"/>
    </row>
    <row r="308" spans="4:4">
      <c r="D308" s="71"/>
    </row>
    <row r="309" spans="4:4">
      <c r="D309" s="71"/>
    </row>
    <row r="310" spans="4:4">
      <c r="D310" s="71"/>
    </row>
    <row r="311" spans="4:4">
      <c r="D311" s="71"/>
    </row>
    <row r="312" spans="4:4">
      <c r="D312" s="71"/>
    </row>
    <row r="313" spans="4:4">
      <c r="D313" s="71"/>
    </row>
    <row r="314" spans="4:4">
      <c r="D314" s="71"/>
    </row>
    <row r="315" spans="4:4">
      <c r="D315" s="71"/>
    </row>
    <row r="316" spans="4:4">
      <c r="D316" s="71"/>
    </row>
    <row r="317" spans="4:4">
      <c r="D317" s="71"/>
    </row>
    <row r="318" spans="4:4">
      <c r="D318" s="71"/>
    </row>
    <row r="319" spans="4:4">
      <c r="D319" s="71"/>
    </row>
    <row r="320" spans="4:4">
      <c r="D320" s="71"/>
    </row>
    <row r="321" spans="4:4">
      <c r="D321" s="71"/>
    </row>
    <row r="322" spans="4:4">
      <c r="D322" s="71"/>
    </row>
    <row r="323" spans="4:4">
      <c r="D323" s="71"/>
    </row>
    <row r="324" spans="4:4">
      <c r="D324" s="71"/>
    </row>
    <row r="325" spans="4:4">
      <c r="D325" s="71"/>
    </row>
    <row r="326" spans="4:4">
      <c r="D326" s="71"/>
    </row>
    <row r="327" spans="4:4">
      <c r="D327" s="71"/>
    </row>
    <row r="328" spans="4:4">
      <c r="D328" s="71"/>
    </row>
    <row r="329" spans="4:4">
      <c r="D329" s="71"/>
    </row>
    <row r="330" spans="4:4">
      <c r="D330" s="71"/>
    </row>
    <row r="331" spans="4:4">
      <c r="D331" s="71"/>
    </row>
    <row r="332" spans="4:4">
      <c r="D332" s="71"/>
    </row>
    <row r="333" spans="4:4">
      <c r="D333" s="71"/>
    </row>
    <row r="334" spans="4:4">
      <c r="D334" s="71"/>
    </row>
    <row r="335" spans="4:4">
      <c r="D335" s="71"/>
    </row>
    <row r="336" spans="4:4">
      <c r="D336" s="71"/>
    </row>
    <row r="337" spans="4:4">
      <c r="D337" s="71"/>
    </row>
    <row r="338" spans="4:4">
      <c r="D338" s="71"/>
    </row>
    <row r="339" spans="4:4">
      <c r="D339" s="71"/>
    </row>
    <row r="340" spans="4:4">
      <c r="D340" s="71"/>
    </row>
    <row r="341" spans="4:4">
      <c r="D341" s="71"/>
    </row>
    <row r="342" spans="4:4">
      <c r="D342" s="71"/>
    </row>
    <row r="343" spans="4:4">
      <c r="D343" s="71"/>
    </row>
    <row r="344" spans="4:4">
      <c r="D344" s="71"/>
    </row>
  </sheetData>
  <mergeCells count="13">
    <mergeCell ref="A1:D1"/>
    <mergeCell ref="A2:D2"/>
    <mergeCell ref="A3:D3"/>
    <mergeCell ref="C5:D5"/>
    <mergeCell ref="B6:D6"/>
    <mergeCell ref="A17:D17"/>
    <mergeCell ref="A165:D165"/>
    <mergeCell ref="A96:D96"/>
    <mergeCell ref="A120:D120"/>
    <mergeCell ref="A158:D158"/>
    <mergeCell ref="A20:D20"/>
    <mergeCell ref="A54:D54"/>
    <mergeCell ref="A73:D73"/>
  </mergeCells>
  <pageMargins left="0.23622047244094491" right="0.11811023622047245" top="0.31496062992125984" bottom="0.47244094488188981" header="0.27559055118110237" footer="0.31496062992125984"/>
  <pageSetup paperSize="9" scale="88" orientation="portrait" r:id="rId1"/>
  <headerFooter alignWithMargins="0">
    <oddFooter>&amp;CPAGE &amp;P</oddFooter>
  </headerFooter>
  <rowBreaks count="2" manualBreakCount="2">
    <brk id="54" max="3" man="1"/>
    <brk id="127" max="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41"/>
  <sheetViews>
    <sheetView tabSelected="1" view="pageBreakPreview" zoomScale="115" zoomScaleNormal="115" zoomScaleSheetLayoutView="115" workbookViewId="0">
      <selection activeCell="E21" sqref="E21"/>
    </sheetView>
  </sheetViews>
  <sheetFormatPr baseColWidth="10" defaultColWidth="9.140625" defaultRowHeight="15.75"/>
  <cols>
    <col min="1" max="1" width="4.7109375" style="1" customWidth="1"/>
    <col min="2" max="2" width="63.42578125" style="2" customWidth="1"/>
    <col min="3" max="3" width="7" style="1" customWidth="1"/>
    <col min="4" max="4" width="8" style="251" customWidth="1"/>
    <col min="5" max="5" width="9.7109375" style="74" customWidth="1"/>
    <col min="6" max="6" width="12.5703125" style="243" customWidth="1"/>
    <col min="7" max="16384" width="9.140625" style="2"/>
  </cols>
  <sheetData>
    <row r="1" spans="1:6" ht="14.25">
      <c r="A1" s="687" t="s">
        <v>12</v>
      </c>
      <c r="B1" s="687"/>
      <c r="C1" s="687"/>
      <c r="D1" s="687"/>
      <c r="E1" s="2"/>
      <c r="F1" s="2"/>
    </row>
    <row r="2" spans="1:6" ht="14.25">
      <c r="A2" s="687" t="s">
        <v>13</v>
      </c>
      <c r="B2" s="687"/>
      <c r="C2" s="687"/>
      <c r="D2" s="687"/>
      <c r="E2" s="2"/>
      <c r="F2" s="2"/>
    </row>
    <row r="3" spans="1:6" ht="14.25">
      <c r="A3" s="687" t="s">
        <v>14</v>
      </c>
      <c r="B3" s="687"/>
      <c r="C3" s="687"/>
      <c r="D3" s="687"/>
      <c r="E3" s="2"/>
      <c r="F3" s="2"/>
    </row>
    <row r="4" spans="1:6" ht="15">
      <c r="A4" s="14" t="s">
        <v>477</v>
      </c>
      <c r="B4" s="49"/>
      <c r="C4" s="12"/>
      <c r="D4" s="67"/>
      <c r="E4" s="2"/>
      <c r="F4" s="2"/>
    </row>
    <row r="5" spans="1:6" ht="15">
      <c r="A5" s="14"/>
      <c r="B5" s="49"/>
      <c r="C5" s="12"/>
      <c r="D5" s="67"/>
      <c r="E5" s="2"/>
      <c r="F5" s="2"/>
    </row>
    <row r="6" spans="1:6" ht="15">
      <c r="A6" s="14"/>
      <c r="B6" s="49"/>
      <c r="C6" s="12"/>
      <c r="D6" s="67"/>
      <c r="E6" s="2"/>
      <c r="F6" s="2"/>
    </row>
    <row r="7" spans="1:6" ht="15">
      <c r="A7" s="14"/>
      <c r="B7" s="49"/>
      <c r="C7" s="12"/>
      <c r="D7" s="67"/>
      <c r="E7" s="2"/>
      <c r="F7" s="2"/>
    </row>
    <row r="8" spans="1:6">
      <c r="A8" s="21"/>
      <c r="B8" s="686"/>
      <c r="C8" s="686"/>
      <c r="D8" s="686"/>
      <c r="E8" s="2"/>
      <c r="F8" s="631"/>
    </row>
    <row r="9" spans="1:6" ht="16.5" thickBot="1">
      <c r="A9" s="21"/>
      <c r="B9" s="22"/>
      <c r="C9" s="22"/>
      <c r="D9" s="68"/>
      <c r="E9" s="2"/>
      <c r="F9" s="631"/>
    </row>
    <row r="10" spans="1:6" s="76" customFormat="1" ht="27" customHeight="1" thickBot="1">
      <c r="A10" s="280" t="s">
        <v>217</v>
      </c>
      <c r="B10" s="281" t="s">
        <v>218</v>
      </c>
      <c r="C10" s="282" t="s">
        <v>0</v>
      </c>
      <c r="D10" s="283" t="s">
        <v>219</v>
      </c>
      <c r="E10" s="282" t="s">
        <v>220</v>
      </c>
      <c r="F10" s="282" t="s">
        <v>8</v>
      </c>
    </row>
    <row r="11" spans="1:6" s="76" customFormat="1" ht="28.5">
      <c r="A11" s="625">
        <v>1</v>
      </c>
      <c r="B11" s="632" t="s">
        <v>478</v>
      </c>
      <c r="C11" s="625"/>
      <c r="D11" s="624"/>
      <c r="E11" s="625"/>
      <c r="F11" s="624"/>
    </row>
    <row r="12" spans="1:6" s="76" customFormat="1" ht="15">
      <c r="A12" s="626"/>
      <c r="B12" s="624" t="s">
        <v>486</v>
      </c>
      <c r="C12" s="626" t="s">
        <v>34</v>
      </c>
      <c r="D12" s="636">
        <v>130</v>
      </c>
      <c r="E12" s="626"/>
      <c r="F12" s="627"/>
    </row>
    <row r="13" spans="1:6" s="294" customFormat="1" ht="14.25">
      <c r="A13" s="625">
        <v>2</v>
      </c>
      <c r="B13" s="633" t="s">
        <v>479</v>
      </c>
      <c r="C13" s="305"/>
      <c r="D13" s="306"/>
      <c r="E13" s="307"/>
      <c r="F13" s="627"/>
    </row>
    <row r="14" spans="1:6" s="294" customFormat="1" ht="12">
      <c r="A14" s="626"/>
      <c r="B14" s="624" t="s">
        <v>310</v>
      </c>
      <c r="C14" s="305" t="s">
        <v>34</v>
      </c>
      <c r="D14" s="306">
        <v>130</v>
      </c>
      <c r="E14" s="307"/>
      <c r="F14" s="627"/>
    </row>
    <row r="15" spans="1:6" s="294" customFormat="1" ht="28.5">
      <c r="A15" s="625">
        <v>3</v>
      </c>
      <c r="B15" s="634" t="s">
        <v>480</v>
      </c>
      <c r="C15" s="305"/>
      <c r="D15" s="306"/>
      <c r="E15" s="307"/>
      <c r="F15" s="627"/>
    </row>
    <row r="16" spans="1:6" s="294" customFormat="1" ht="12">
      <c r="A16" s="625"/>
      <c r="B16" s="624" t="s">
        <v>486</v>
      </c>
      <c r="C16" s="305" t="s">
        <v>34</v>
      </c>
      <c r="D16" s="306">
        <v>65</v>
      </c>
      <c r="E16" s="307"/>
      <c r="F16" s="627"/>
    </row>
    <row r="17" spans="1:6" s="294" customFormat="1" ht="44.25">
      <c r="A17" s="625">
        <v>4</v>
      </c>
      <c r="B17" s="635" t="s">
        <v>481</v>
      </c>
      <c r="C17" s="305"/>
      <c r="D17" s="306"/>
      <c r="E17" s="307"/>
      <c r="F17" s="627"/>
    </row>
    <row r="18" spans="1:6" s="294" customFormat="1" ht="12">
      <c r="A18" s="626"/>
      <c r="B18" s="624" t="s">
        <v>310</v>
      </c>
      <c r="C18" s="305" t="s">
        <v>34</v>
      </c>
      <c r="D18" s="306">
        <v>65</v>
      </c>
      <c r="E18" s="307"/>
      <c r="F18" s="627"/>
    </row>
    <row r="19" spans="1:6" s="294" customFormat="1" ht="45.75">
      <c r="A19" s="625">
        <v>5</v>
      </c>
      <c r="B19" s="632" t="s">
        <v>482</v>
      </c>
      <c r="C19" s="305"/>
      <c r="D19" s="306"/>
      <c r="E19" s="307"/>
      <c r="F19" s="627"/>
    </row>
    <row r="20" spans="1:6" s="294" customFormat="1" ht="12">
      <c r="A20" s="625"/>
      <c r="B20" s="624" t="s">
        <v>310</v>
      </c>
      <c r="C20" s="305" t="s">
        <v>34</v>
      </c>
      <c r="D20" s="306">
        <v>130</v>
      </c>
      <c r="E20" s="307"/>
      <c r="F20" s="627"/>
    </row>
    <row r="21" spans="1:6" s="294" customFormat="1" ht="42.75">
      <c r="A21" s="625">
        <v>6</v>
      </c>
      <c r="B21" s="635" t="s">
        <v>483</v>
      </c>
      <c r="C21" s="305"/>
      <c r="D21" s="306"/>
      <c r="E21" s="307"/>
      <c r="F21" s="627"/>
    </row>
    <row r="22" spans="1:6" s="294" customFormat="1" ht="12">
      <c r="A22" s="626"/>
      <c r="B22" s="624" t="s">
        <v>487</v>
      </c>
      <c r="C22" s="305" t="s">
        <v>34</v>
      </c>
      <c r="D22" s="306">
        <v>65</v>
      </c>
      <c r="E22" s="307"/>
      <c r="F22" s="627"/>
    </row>
    <row r="23" spans="1:6" s="294" customFormat="1" ht="71.25">
      <c r="A23" s="625">
        <v>7</v>
      </c>
      <c r="B23" s="635" t="s">
        <v>484</v>
      </c>
      <c r="C23" s="305"/>
      <c r="D23" s="306"/>
      <c r="E23" s="307"/>
      <c r="F23" s="627"/>
    </row>
    <row r="24" spans="1:6" s="294" customFormat="1" ht="12">
      <c r="A24" s="625"/>
      <c r="B24" s="624" t="s">
        <v>486</v>
      </c>
      <c r="C24" s="305" t="s">
        <v>34</v>
      </c>
      <c r="D24" s="306">
        <v>65</v>
      </c>
      <c r="E24" s="307"/>
      <c r="F24" s="627"/>
    </row>
    <row r="25" spans="1:6" s="294" customFormat="1" ht="28.5">
      <c r="A25" s="625">
        <v>8</v>
      </c>
      <c r="B25" s="635" t="s">
        <v>485</v>
      </c>
      <c r="C25" s="315"/>
      <c r="D25" s="306"/>
      <c r="E25" s="307"/>
      <c r="F25" s="627"/>
    </row>
    <row r="26" spans="1:6" s="294" customFormat="1" ht="12.75" thickBot="1">
      <c r="A26" s="626"/>
      <c r="B26" s="624" t="s">
        <v>486</v>
      </c>
      <c r="C26" s="305" t="s">
        <v>34</v>
      </c>
      <c r="D26" s="306">
        <v>65</v>
      </c>
      <c r="E26" s="307"/>
      <c r="F26" s="308"/>
    </row>
    <row r="27" spans="1:6" s="76" customFormat="1" ht="19.5" thickBot="1">
      <c r="A27" s="693" t="s">
        <v>169</v>
      </c>
      <c r="B27" s="694"/>
      <c r="C27" s="695"/>
      <c r="D27" s="696"/>
      <c r="E27" s="697"/>
      <c r="F27" s="698"/>
    </row>
    <row r="28" spans="1:6" s="76" customFormat="1" ht="19.5" thickBot="1">
      <c r="A28" s="699" t="s">
        <v>170</v>
      </c>
      <c r="B28" s="700"/>
      <c r="C28" s="701"/>
      <c r="D28" s="697"/>
      <c r="E28" s="697"/>
      <c r="F28" s="698"/>
    </row>
    <row r="29" spans="1:6" s="76" customFormat="1" ht="19.5" thickBot="1">
      <c r="A29" s="628"/>
      <c r="B29" s="629" t="s">
        <v>476</v>
      </c>
      <c r="C29" s="630"/>
      <c r="D29" s="696"/>
      <c r="E29" s="697"/>
      <c r="F29" s="698"/>
    </row>
    <row r="30" spans="1:6" s="76" customFormat="1" ht="19.5" thickBot="1">
      <c r="A30" s="688" t="s">
        <v>171</v>
      </c>
      <c r="B30" s="689"/>
      <c r="C30" s="690"/>
      <c r="D30" s="691"/>
      <c r="E30" s="691"/>
      <c r="F30" s="692"/>
    </row>
    <row r="31" spans="1:6">
      <c r="D31" s="248"/>
      <c r="F31" s="249"/>
    </row>
    <row r="32" spans="1:6">
      <c r="A32" s="2"/>
      <c r="B32" s="207"/>
      <c r="C32" s="2"/>
      <c r="D32" s="250"/>
      <c r="E32" s="253"/>
    </row>
    <row r="33" spans="1:5">
      <c r="A33" s="2"/>
      <c r="C33" s="2"/>
      <c r="D33" s="250"/>
      <c r="E33" s="253"/>
    </row>
    <row r="34" spans="1:5">
      <c r="D34" s="250"/>
    </row>
    <row r="35" spans="1:5">
      <c r="D35" s="250"/>
    </row>
    <row r="36" spans="1:5">
      <c r="D36" s="250"/>
    </row>
    <row r="37" spans="1:5">
      <c r="D37" s="250"/>
    </row>
    <row r="38" spans="1:5">
      <c r="D38" s="250"/>
    </row>
    <row r="39" spans="1:5">
      <c r="D39" s="250"/>
    </row>
    <row r="40" spans="1:5">
      <c r="D40" s="250"/>
    </row>
    <row r="41" spans="1:5">
      <c r="D41" s="250"/>
    </row>
    <row r="42" spans="1:5">
      <c r="D42" s="250"/>
    </row>
    <row r="43" spans="1:5">
      <c r="D43" s="250"/>
    </row>
    <row r="44" spans="1:5">
      <c r="D44" s="250"/>
    </row>
    <row r="45" spans="1:5">
      <c r="D45" s="250"/>
    </row>
    <row r="46" spans="1:5">
      <c r="D46" s="250"/>
    </row>
    <row r="47" spans="1:5">
      <c r="D47" s="248"/>
    </row>
    <row r="48" spans="1:5">
      <c r="D48" s="248"/>
    </row>
    <row r="49" spans="4:4">
      <c r="D49" s="248"/>
    </row>
    <row r="50" spans="4:4">
      <c r="D50" s="248"/>
    </row>
    <row r="51" spans="4:4">
      <c r="D51" s="248"/>
    </row>
    <row r="52" spans="4:4">
      <c r="D52" s="248"/>
    </row>
    <row r="53" spans="4:4">
      <c r="D53" s="248"/>
    </row>
    <row r="54" spans="4:4">
      <c r="D54" s="248"/>
    </row>
    <row r="55" spans="4:4">
      <c r="D55" s="248"/>
    </row>
    <row r="56" spans="4:4">
      <c r="D56" s="248"/>
    </row>
    <row r="57" spans="4:4">
      <c r="D57" s="248"/>
    </row>
    <row r="58" spans="4:4">
      <c r="D58" s="248"/>
    </row>
    <row r="59" spans="4:4">
      <c r="D59" s="248"/>
    </row>
    <row r="60" spans="4:4">
      <c r="D60" s="248"/>
    </row>
    <row r="61" spans="4:4">
      <c r="D61" s="248"/>
    </row>
    <row r="62" spans="4:4">
      <c r="D62" s="248"/>
    </row>
    <row r="63" spans="4:4">
      <c r="D63" s="248"/>
    </row>
    <row r="64" spans="4:4">
      <c r="D64" s="248"/>
    </row>
    <row r="65" spans="4:4">
      <c r="D65" s="248"/>
    </row>
    <row r="66" spans="4:4">
      <c r="D66" s="248"/>
    </row>
    <row r="67" spans="4:4">
      <c r="D67" s="248"/>
    </row>
    <row r="68" spans="4:4">
      <c r="D68" s="248"/>
    </row>
    <row r="69" spans="4:4">
      <c r="D69" s="248"/>
    </row>
    <row r="70" spans="4:4">
      <c r="D70" s="248"/>
    </row>
    <row r="71" spans="4:4">
      <c r="D71" s="248"/>
    </row>
    <row r="72" spans="4:4">
      <c r="D72" s="248"/>
    </row>
    <row r="73" spans="4:4">
      <c r="D73" s="248"/>
    </row>
    <row r="74" spans="4:4">
      <c r="D74" s="248"/>
    </row>
    <row r="75" spans="4:4">
      <c r="D75" s="248"/>
    </row>
    <row r="76" spans="4:4">
      <c r="D76" s="248"/>
    </row>
    <row r="77" spans="4:4">
      <c r="D77" s="248"/>
    </row>
    <row r="78" spans="4:4">
      <c r="D78" s="248"/>
    </row>
    <row r="79" spans="4:4">
      <c r="D79" s="248"/>
    </row>
    <row r="80" spans="4:4">
      <c r="D80" s="248"/>
    </row>
    <row r="81" spans="4:4">
      <c r="D81" s="248"/>
    </row>
    <row r="82" spans="4:4">
      <c r="D82" s="248"/>
    </row>
    <row r="83" spans="4:4">
      <c r="D83" s="248"/>
    </row>
    <row r="84" spans="4:4">
      <c r="D84" s="248"/>
    </row>
    <row r="85" spans="4:4">
      <c r="D85" s="248"/>
    </row>
    <row r="86" spans="4:4">
      <c r="D86" s="248"/>
    </row>
    <row r="87" spans="4:4">
      <c r="D87" s="248"/>
    </row>
    <row r="88" spans="4:4">
      <c r="D88" s="248"/>
    </row>
    <row r="89" spans="4:4">
      <c r="D89" s="248"/>
    </row>
    <row r="90" spans="4:4">
      <c r="D90" s="248"/>
    </row>
    <row r="91" spans="4:4">
      <c r="D91" s="248"/>
    </row>
    <row r="92" spans="4:4">
      <c r="D92" s="248"/>
    </row>
    <row r="93" spans="4:4">
      <c r="D93" s="248"/>
    </row>
    <row r="94" spans="4:4">
      <c r="D94" s="248"/>
    </row>
    <row r="95" spans="4:4">
      <c r="D95" s="248"/>
    </row>
    <row r="96" spans="4:4">
      <c r="D96" s="248"/>
    </row>
    <row r="97" spans="4:4">
      <c r="D97" s="248"/>
    </row>
    <row r="98" spans="4:4">
      <c r="D98" s="248"/>
    </row>
    <row r="99" spans="4:4">
      <c r="D99" s="248"/>
    </row>
    <row r="100" spans="4:4">
      <c r="D100" s="248"/>
    </row>
    <row r="101" spans="4:4">
      <c r="D101" s="248"/>
    </row>
    <row r="102" spans="4:4">
      <c r="D102" s="248"/>
    </row>
    <row r="103" spans="4:4">
      <c r="D103" s="248"/>
    </row>
    <row r="104" spans="4:4">
      <c r="D104" s="248"/>
    </row>
    <row r="105" spans="4:4">
      <c r="D105" s="248"/>
    </row>
    <row r="106" spans="4:4">
      <c r="D106" s="248"/>
    </row>
    <row r="107" spans="4:4">
      <c r="D107" s="248"/>
    </row>
    <row r="108" spans="4:4">
      <c r="D108" s="248"/>
    </row>
    <row r="109" spans="4:4">
      <c r="D109" s="248"/>
    </row>
    <row r="110" spans="4:4">
      <c r="D110" s="248"/>
    </row>
    <row r="111" spans="4:4">
      <c r="D111" s="248"/>
    </row>
    <row r="112" spans="4:4">
      <c r="D112" s="248"/>
    </row>
    <row r="113" spans="4:4">
      <c r="D113" s="248"/>
    </row>
    <row r="114" spans="4:4">
      <c r="D114" s="248"/>
    </row>
    <row r="115" spans="4:4">
      <c r="D115" s="248"/>
    </row>
    <row r="116" spans="4:4">
      <c r="D116" s="248"/>
    </row>
    <row r="117" spans="4:4">
      <c r="D117" s="248"/>
    </row>
    <row r="118" spans="4:4">
      <c r="D118" s="248"/>
    </row>
    <row r="119" spans="4:4">
      <c r="D119" s="248"/>
    </row>
    <row r="120" spans="4:4">
      <c r="D120" s="248"/>
    </row>
    <row r="121" spans="4:4">
      <c r="D121" s="248"/>
    </row>
    <row r="122" spans="4:4">
      <c r="D122" s="248"/>
    </row>
    <row r="123" spans="4:4">
      <c r="D123" s="248"/>
    </row>
    <row r="124" spans="4:4">
      <c r="D124" s="248"/>
    </row>
    <row r="125" spans="4:4">
      <c r="D125" s="248"/>
    </row>
    <row r="126" spans="4:4">
      <c r="D126" s="248"/>
    </row>
    <row r="127" spans="4:4">
      <c r="D127" s="248"/>
    </row>
    <row r="128" spans="4:4">
      <c r="D128" s="248"/>
    </row>
    <row r="129" spans="4:4">
      <c r="D129" s="248"/>
    </row>
    <row r="130" spans="4:4">
      <c r="D130" s="248"/>
    </row>
    <row r="131" spans="4:4">
      <c r="D131" s="248"/>
    </row>
    <row r="132" spans="4:4">
      <c r="D132" s="248"/>
    </row>
    <row r="133" spans="4:4">
      <c r="D133" s="248"/>
    </row>
    <row r="134" spans="4:4">
      <c r="D134" s="248"/>
    </row>
    <row r="135" spans="4:4">
      <c r="D135" s="248"/>
    </row>
    <row r="136" spans="4:4">
      <c r="D136" s="248"/>
    </row>
    <row r="137" spans="4:4">
      <c r="D137" s="248"/>
    </row>
    <row r="138" spans="4:4">
      <c r="D138" s="248"/>
    </row>
    <row r="139" spans="4:4">
      <c r="D139" s="248"/>
    </row>
    <row r="140" spans="4:4">
      <c r="D140" s="248"/>
    </row>
    <row r="141" spans="4:4">
      <c r="D141" s="248"/>
    </row>
    <row r="142" spans="4:4">
      <c r="D142" s="248"/>
    </row>
    <row r="143" spans="4:4">
      <c r="D143" s="248"/>
    </row>
    <row r="144" spans="4:4">
      <c r="D144" s="248"/>
    </row>
    <row r="145" spans="4:4">
      <c r="D145" s="248"/>
    </row>
    <row r="146" spans="4:4">
      <c r="D146" s="248"/>
    </row>
    <row r="147" spans="4:4">
      <c r="D147" s="248"/>
    </row>
    <row r="148" spans="4:4">
      <c r="D148" s="248"/>
    </row>
    <row r="149" spans="4:4">
      <c r="D149" s="248"/>
    </row>
    <row r="150" spans="4:4">
      <c r="D150" s="248"/>
    </row>
    <row r="151" spans="4:4">
      <c r="D151" s="248"/>
    </row>
    <row r="152" spans="4:4">
      <c r="D152" s="248"/>
    </row>
    <row r="153" spans="4:4">
      <c r="D153" s="248"/>
    </row>
    <row r="154" spans="4:4">
      <c r="D154" s="248"/>
    </row>
    <row r="155" spans="4:4">
      <c r="D155" s="248"/>
    </row>
    <row r="156" spans="4:4">
      <c r="D156" s="248"/>
    </row>
    <row r="157" spans="4:4">
      <c r="D157" s="248"/>
    </row>
    <row r="158" spans="4:4">
      <c r="D158" s="248"/>
    </row>
    <row r="159" spans="4:4">
      <c r="D159" s="248"/>
    </row>
    <row r="160" spans="4:4">
      <c r="D160" s="248"/>
    </row>
    <row r="161" spans="4:4">
      <c r="D161" s="248"/>
    </row>
    <row r="162" spans="4:4">
      <c r="D162" s="248"/>
    </row>
    <row r="163" spans="4:4">
      <c r="D163" s="248"/>
    </row>
    <row r="164" spans="4:4">
      <c r="D164" s="248"/>
    </row>
    <row r="165" spans="4:4">
      <c r="D165" s="248"/>
    </row>
    <row r="166" spans="4:4">
      <c r="D166" s="248"/>
    </row>
    <row r="167" spans="4:4">
      <c r="D167" s="248"/>
    </row>
    <row r="168" spans="4:4">
      <c r="D168" s="248"/>
    </row>
    <row r="169" spans="4:4">
      <c r="D169" s="248"/>
    </row>
    <row r="170" spans="4:4">
      <c r="D170" s="248"/>
    </row>
    <row r="171" spans="4:4">
      <c r="D171" s="248"/>
    </row>
    <row r="172" spans="4:4">
      <c r="D172" s="248"/>
    </row>
    <row r="173" spans="4:4">
      <c r="D173" s="248"/>
    </row>
    <row r="174" spans="4:4">
      <c r="D174" s="248"/>
    </row>
    <row r="175" spans="4:4">
      <c r="D175" s="248"/>
    </row>
    <row r="176" spans="4:4">
      <c r="D176" s="248"/>
    </row>
    <row r="177" spans="4:4">
      <c r="D177" s="248"/>
    </row>
    <row r="178" spans="4:4">
      <c r="D178" s="248"/>
    </row>
    <row r="179" spans="4:4">
      <c r="D179" s="248"/>
    </row>
    <row r="180" spans="4:4">
      <c r="D180" s="248"/>
    </row>
    <row r="181" spans="4:4">
      <c r="D181" s="248"/>
    </row>
    <row r="182" spans="4:4">
      <c r="D182" s="248"/>
    </row>
    <row r="183" spans="4:4">
      <c r="D183" s="248"/>
    </row>
    <row r="184" spans="4:4">
      <c r="D184" s="248"/>
    </row>
    <row r="185" spans="4:4">
      <c r="D185" s="248"/>
    </row>
    <row r="186" spans="4:4">
      <c r="D186" s="248"/>
    </row>
    <row r="187" spans="4:4">
      <c r="D187" s="248"/>
    </row>
    <row r="188" spans="4:4">
      <c r="D188" s="248"/>
    </row>
    <row r="189" spans="4:4">
      <c r="D189" s="248"/>
    </row>
    <row r="190" spans="4:4">
      <c r="D190" s="248"/>
    </row>
    <row r="191" spans="4:4">
      <c r="D191" s="248"/>
    </row>
    <row r="192" spans="4:4">
      <c r="D192" s="248"/>
    </row>
    <row r="193" spans="4:4">
      <c r="D193" s="248"/>
    </row>
    <row r="194" spans="4:4">
      <c r="D194" s="248"/>
    </row>
    <row r="195" spans="4:4">
      <c r="D195" s="248"/>
    </row>
    <row r="196" spans="4:4">
      <c r="D196" s="248"/>
    </row>
    <row r="197" spans="4:4">
      <c r="D197" s="248"/>
    </row>
    <row r="198" spans="4:4">
      <c r="D198" s="248"/>
    </row>
    <row r="199" spans="4:4">
      <c r="D199" s="248"/>
    </row>
    <row r="200" spans="4:4">
      <c r="D200" s="248"/>
    </row>
    <row r="201" spans="4:4">
      <c r="D201" s="248"/>
    </row>
    <row r="202" spans="4:4">
      <c r="D202" s="248"/>
    </row>
    <row r="203" spans="4:4">
      <c r="D203" s="248"/>
    </row>
    <row r="204" spans="4:4">
      <c r="D204" s="248"/>
    </row>
    <row r="205" spans="4:4">
      <c r="D205" s="248"/>
    </row>
    <row r="206" spans="4:4">
      <c r="D206" s="248"/>
    </row>
    <row r="207" spans="4:4">
      <c r="D207" s="248"/>
    </row>
    <row r="208" spans="4:4">
      <c r="D208" s="248"/>
    </row>
    <row r="209" spans="4:4">
      <c r="D209" s="248"/>
    </row>
    <row r="210" spans="4:4">
      <c r="D210" s="248"/>
    </row>
    <row r="211" spans="4:4">
      <c r="D211" s="248"/>
    </row>
    <row r="212" spans="4:4">
      <c r="D212" s="248"/>
    </row>
    <row r="213" spans="4:4">
      <c r="D213" s="248"/>
    </row>
    <row r="214" spans="4:4">
      <c r="D214" s="248"/>
    </row>
    <row r="215" spans="4:4">
      <c r="D215" s="248"/>
    </row>
    <row r="216" spans="4:4">
      <c r="D216" s="248"/>
    </row>
    <row r="217" spans="4:4">
      <c r="D217" s="248"/>
    </row>
    <row r="218" spans="4:4">
      <c r="D218" s="248"/>
    </row>
    <row r="219" spans="4:4">
      <c r="D219" s="248"/>
    </row>
    <row r="220" spans="4:4">
      <c r="D220" s="248"/>
    </row>
    <row r="221" spans="4:4">
      <c r="D221" s="248"/>
    </row>
    <row r="222" spans="4:4">
      <c r="D222" s="248"/>
    </row>
    <row r="223" spans="4:4">
      <c r="D223" s="248"/>
    </row>
    <row r="224" spans="4:4">
      <c r="D224" s="248"/>
    </row>
    <row r="225" spans="4:4">
      <c r="D225" s="248"/>
    </row>
    <row r="226" spans="4:4">
      <c r="D226" s="248"/>
    </row>
    <row r="227" spans="4:4">
      <c r="D227" s="248"/>
    </row>
    <row r="228" spans="4:4">
      <c r="D228" s="248"/>
    </row>
    <row r="229" spans="4:4">
      <c r="D229" s="248"/>
    </row>
    <row r="230" spans="4:4">
      <c r="D230" s="248"/>
    </row>
    <row r="231" spans="4:4">
      <c r="D231" s="248"/>
    </row>
    <row r="232" spans="4:4">
      <c r="D232" s="248"/>
    </row>
    <row r="233" spans="4:4">
      <c r="D233" s="248"/>
    </row>
    <row r="234" spans="4:4">
      <c r="D234" s="248"/>
    </row>
    <row r="235" spans="4:4">
      <c r="D235" s="248"/>
    </row>
    <row r="236" spans="4:4">
      <c r="D236" s="248"/>
    </row>
    <row r="237" spans="4:4">
      <c r="D237" s="248"/>
    </row>
    <row r="238" spans="4:4">
      <c r="D238" s="248"/>
    </row>
    <row r="239" spans="4:4">
      <c r="D239" s="248"/>
    </row>
    <row r="240" spans="4:4">
      <c r="D240" s="248"/>
    </row>
    <row r="241" spans="4:4">
      <c r="D241" s="248"/>
    </row>
  </sheetData>
  <mergeCells count="11">
    <mergeCell ref="A1:D1"/>
    <mergeCell ref="A2:D2"/>
    <mergeCell ref="A3:D3"/>
    <mergeCell ref="B8:D8"/>
    <mergeCell ref="A30:C30"/>
    <mergeCell ref="D30:F30"/>
    <mergeCell ref="A27:C27"/>
    <mergeCell ref="D27:F27"/>
    <mergeCell ref="A28:C28"/>
    <mergeCell ref="D28:F28"/>
    <mergeCell ref="D29:F29"/>
  </mergeCells>
  <pageMargins left="0.70866141732283472" right="0.70866141732283472" top="0.74803149606299213" bottom="0.74803149606299213" header="0.31496062992125984" footer="0.31496062992125984"/>
  <pageSetup paperSize="9" scale="8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F49"/>
  <sheetViews>
    <sheetView workbookViewId="0">
      <selection activeCell="C4" sqref="C4"/>
    </sheetView>
  </sheetViews>
  <sheetFormatPr baseColWidth="10" defaultColWidth="9.140625" defaultRowHeight="12.75"/>
  <cols>
    <col min="1" max="1" width="42.140625" style="4" customWidth="1"/>
    <col min="2" max="2" width="21.28515625" style="4" customWidth="1"/>
    <col min="3" max="3" width="25.28515625" style="4" customWidth="1"/>
    <col min="4" max="4" width="23" style="4" customWidth="1"/>
    <col min="5" max="16384" width="9.140625" style="4"/>
  </cols>
  <sheetData>
    <row r="2" spans="1:6" ht="28.5" thickBot="1">
      <c r="A2" s="702" t="s">
        <v>17</v>
      </c>
      <c r="B2" s="702"/>
      <c r="C2" s="702"/>
      <c r="D2" s="702"/>
    </row>
    <row r="3" spans="1:6" ht="25.9" customHeight="1">
      <c r="A3" s="703" t="s">
        <v>18</v>
      </c>
      <c r="B3" s="705" t="s">
        <v>19</v>
      </c>
      <c r="C3" s="340" t="s">
        <v>20</v>
      </c>
      <c r="D3" s="707" t="s">
        <v>21</v>
      </c>
    </row>
    <row r="4" spans="1:6" ht="30" customHeight="1" thickBot="1">
      <c r="A4" s="704"/>
      <c r="B4" s="706"/>
      <c r="C4" s="616" t="s">
        <v>474</v>
      </c>
      <c r="D4" s="708"/>
    </row>
    <row r="5" spans="1:6" ht="22.15" customHeight="1">
      <c r="A5" s="494" t="s">
        <v>47</v>
      </c>
      <c r="B5" s="495" t="e">
        <f>+#REF!</f>
        <v>#REF!</v>
      </c>
      <c r="C5" s="495" t="e">
        <f>+MIN(0.07*1279818,0.1*B5)</f>
        <v>#REF!</v>
      </c>
      <c r="D5" s="496" t="e">
        <f>+B5-C5</f>
        <v>#REF!</v>
      </c>
    </row>
    <row r="6" spans="1:6" ht="22.15" customHeight="1">
      <c r="A6" s="342" t="s">
        <v>31</v>
      </c>
      <c r="B6" s="27"/>
      <c r="C6" s="27"/>
      <c r="D6" s="343"/>
    </row>
    <row r="7" spans="1:6" ht="22.15" customHeight="1">
      <c r="A7" s="341" t="s">
        <v>48</v>
      </c>
      <c r="B7" s="27" t="s">
        <v>22</v>
      </c>
      <c r="C7" s="27" t="s">
        <v>22</v>
      </c>
      <c r="D7" s="343" t="s">
        <v>22</v>
      </c>
    </row>
    <row r="8" spans="1:6" ht="22.15" customHeight="1">
      <c r="A8" s="341" t="s">
        <v>49</v>
      </c>
      <c r="B8" s="28" t="e">
        <f>+B5</f>
        <v>#REF!</v>
      </c>
      <c r="C8" s="52" t="e">
        <f>+C5</f>
        <v>#REF!</v>
      </c>
      <c r="D8" s="344" t="e">
        <f>+D5</f>
        <v>#REF!</v>
      </c>
    </row>
    <row r="9" spans="1:6" ht="22.15" customHeight="1">
      <c r="A9" s="345" t="s">
        <v>23</v>
      </c>
      <c r="B9" s="26"/>
      <c r="C9" s="26"/>
      <c r="D9" s="346">
        <f>706499.496+576611.48</f>
        <v>1283110.976</v>
      </c>
    </row>
    <row r="10" spans="1:6" ht="22.15" customHeight="1">
      <c r="A10" s="347" t="s">
        <v>24</v>
      </c>
      <c r="B10" s="26"/>
      <c r="C10" s="26"/>
      <c r="D10" s="344" t="e">
        <f>D8-D9</f>
        <v>#REF!</v>
      </c>
    </row>
    <row r="11" spans="1:6" ht="22.15" customHeight="1" thickBot="1">
      <c r="A11" s="347" t="s">
        <v>46</v>
      </c>
      <c r="B11" s="26"/>
      <c r="C11" s="26"/>
      <c r="D11" s="461"/>
    </row>
    <row r="12" spans="1:6" ht="22.15" customHeight="1" thickBot="1">
      <c r="A12" s="348" t="s">
        <v>25</v>
      </c>
      <c r="B12" s="349"/>
      <c r="C12" s="460"/>
      <c r="D12" s="462" t="e">
        <f>D10</f>
        <v>#REF!</v>
      </c>
    </row>
    <row r="13" spans="1:6" ht="15.75">
      <c r="A13" s="5" t="s">
        <v>26</v>
      </c>
      <c r="B13" s="5"/>
      <c r="C13" s="5"/>
      <c r="D13" s="5"/>
    </row>
    <row r="14" spans="1:6" ht="4.5" customHeight="1">
      <c r="A14" s="5"/>
      <c r="B14" s="709"/>
      <c r="C14" s="709"/>
      <c r="D14" s="709"/>
    </row>
    <row r="15" spans="1:6" ht="15.75" customHeight="1">
      <c r="A15" s="29" t="s">
        <v>28</v>
      </c>
      <c r="C15" s="5" t="s">
        <v>35</v>
      </c>
      <c r="D15" s="5"/>
      <c r="E15" s="7"/>
      <c r="F15" s="7"/>
    </row>
    <row r="16" spans="1:6" ht="15.75">
      <c r="A16" s="6"/>
      <c r="B16" s="6"/>
      <c r="C16" s="6"/>
      <c r="D16" s="6"/>
    </row>
    <row r="17" spans="1:5" ht="15.75">
      <c r="A17" s="6"/>
      <c r="B17" s="6"/>
      <c r="C17" s="6"/>
      <c r="D17" s="6"/>
    </row>
    <row r="18" spans="1:5" ht="15.75">
      <c r="A18" s="6"/>
      <c r="B18" s="6"/>
      <c r="C18" s="6"/>
      <c r="D18" s="6"/>
    </row>
    <row r="19" spans="1:5">
      <c r="A19" s="30"/>
      <c r="B19" s="30"/>
      <c r="C19" s="30"/>
      <c r="D19" s="30"/>
    </row>
    <row r="20" spans="1:5">
      <c r="A20" s="30"/>
      <c r="B20" s="30"/>
      <c r="C20" s="30"/>
      <c r="D20" s="30"/>
    </row>
    <row r="21" spans="1:5" ht="15.75">
      <c r="A21" s="30"/>
      <c r="B21" s="6"/>
      <c r="C21" s="6"/>
      <c r="D21" s="31"/>
    </row>
    <row r="22" spans="1:5" ht="15.75">
      <c r="A22" s="30"/>
      <c r="B22" s="6"/>
      <c r="C22" s="6"/>
      <c r="D22" s="32"/>
    </row>
    <row r="23" spans="1:5" ht="15.75">
      <c r="A23" s="30"/>
      <c r="B23" s="6"/>
      <c r="C23" s="6"/>
      <c r="D23" s="32"/>
    </row>
    <row r="24" spans="1:5" ht="15.75">
      <c r="A24" s="6" t="s">
        <v>36</v>
      </c>
      <c r="B24" s="6"/>
      <c r="C24" s="6" t="s">
        <v>37</v>
      </c>
      <c r="D24" s="6"/>
    </row>
    <row r="25" spans="1:5" ht="15.75">
      <c r="A25" s="6"/>
      <c r="B25" s="6"/>
      <c r="C25" s="6"/>
      <c r="D25" s="6"/>
    </row>
    <row r="26" spans="1:5" ht="15.75">
      <c r="A26" s="6"/>
      <c r="B26" s="6"/>
      <c r="C26" s="6"/>
      <c r="D26" s="6"/>
      <c r="E26" s="463"/>
    </row>
    <row r="27" spans="1:5" ht="15.75">
      <c r="A27" s="6"/>
      <c r="B27" s="6"/>
      <c r="C27" s="6"/>
      <c r="D27" s="6"/>
    </row>
    <row r="28" spans="1:5" ht="15.75">
      <c r="A28" s="5"/>
      <c r="B28" s="5"/>
      <c r="C28" s="5"/>
      <c r="D28" s="5"/>
    </row>
    <row r="30" spans="1:5" ht="15.75">
      <c r="A30" s="5"/>
      <c r="B30" s="664"/>
      <c r="C30" s="664"/>
      <c r="D30" s="5"/>
    </row>
    <row r="31" spans="1:5" ht="15.75">
      <c r="A31" s="5"/>
      <c r="B31" s="10"/>
      <c r="C31" s="19"/>
      <c r="D31" s="8"/>
    </row>
    <row r="32" spans="1:5" ht="15.75">
      <c r="A32" s="5"/>
      <c r="B32" s="66"/>
      <c r="C32" s="10"/>
      <c r="D32" s="8"/>
    </row>
    <row r="33" spans="1:4" ht="15.75">
      <c r="A33" s="5" t="s">
        <v>27</v>
      </c>
      <c r="B33" s="9"/>
      <c r="C33" s="464" t="e">
        <f>+D12</f>
        <v>#REF!</v>
      </c>
      <c r="D33" s="9"/>
    </row>
    <row r="34" spans="1:4" ht="4.9000000000000004" customHeight="1">
      <c r="A34" s="710"/>
      <c r="B34" s="710"/>
      <c r="C34" s="710"/>
      <c r="D34" s="710"/>
    </row>
    <row r="35" spans="1:4" ht="15.75">
      <c r="A35" s="711" t="s">
        <v>473</v>
      </c>
      <c r="B35" s="711"/>
      <c r="C35" s="711"/>
      <c r="D35" s="711"/>
    </row>
    <row r="36" spans="1:4" ht="15.75">
      <c r="A36" s="709"/>
      <c r="B36" s="709"/>
      <c r="C36" s="709"/>
      <c r="D36" s="709"/>
    </row>
    <row r="37" spans="1:4" ht="15.75">
      <c r="A37" s="664" t="s">
        <v>38</v>
      </c>
      <c r="B37" s="664"/>
      <c r="C37" s="664"/>
      <c r="D37" s="664"/>
    </row>
    <row r="40" spans="1:4" ht="15.75">
      <c r="A40" s="5"/>
      <c r="B40" s="9"/>
      <c r="C40" s="5"/>
      <c r="D40" s="5"/>
    </row>
    <row r="41" spans="1:4" ht="15.75">
      <c r="A41" s="5"/>
      <c r="B41" s="9"/>
      <c r="C41" s="5"/>
      <c r="D41" s="5"/>
    </row>
    <row r="42" spans="1:4" ht="15.75">
      <c r="A42" s="5"/>
      <c r="B42" s="5"/>
      <c r="C42" s="5"/>
      <c r="D42" s="5"/>
    </row>
    <row r="43" spans="1:4">
      <c r="A43" s="18"/>
      <c r="B43" s="18"/>
      <c r="C43" s="18"/>
      <c r="D43" s="18"/>
    </row>
    <row r="44" spans="1:4">
      <c r="A44" s="18"/>
      <c r="B44" s="18"/>
      <c r="C44" s="18"/>
      <c r="D44" s="18"/>
    </row>
    <row r="45" spans="1:4">
      <c r="A45" s="18"/>
      <c r="B45" s="18"/>
      <c r="C45" s="18"/>
      <c r="D45" s="18"/>
    </row>
    <row r="46" spans="1:4">
      <c r="A46" s="18"/>
      <c r="B46" s="18"/>
      <c r="C46" s="18"/>
      <c r="D46" s="18"/>
    </row>
    <row r="47" spans="1:4">
      <c r="A47" s="18"/>
      <c r="B47" s="18"/>
      <c r="C47" s="18"/>
      <c r="D47" s="18"/>
    </row>
    <row r="49" spans="1:4" ht="15.75">
      <c r="A49" s="9"/>
      <c r="B49" s="5"/>
      <c r="C49" s="5"/>
      <c r="D49" s="5"/>
    </row>
  </sheetData>
  <mergeCells count="10">
    <mergeCell ref="B30:C30"/>
    <mergeCell ref="A34:D34"/>
    <mergeCell ref="A35:D35"/>
    <mergeCell ref="A36:D36"/>
    <mergeCell ref="A37:D37"/>
    <mergeCell ref="A2:D2"/>
    <mergeCell ref="A3:A4"/>
    <mergeCell ref="B3:B4"/>
    <mergeCell ref="D3:D4"/>
    <mergeCell ref="B14:D14"/>
  </mergeCells>
  <pageMargins left="0.24" right="0.24" top="0.34" bottom="0.74803149606299213" header="0.31496062992125984" footer="0.31496062992125984"/>
  <pageSetup paperSize="9" scale="9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D444"/>
  <sheetViews>
    <sheetView view="pageBreakPreview" topLeftCell="A13" zoomScaleSheetLayoutView="100" workbookViewId="0">
      <selection activeCell="F31" sqref="F31"/>
    </sheetView>
  </sheetViews>
  <sheetFormatPr baseColWidth="10" defaultColWidth="9.140625" defaultRowHeight="15.75"/>
  <cols>
    <col min="1" max="1" width="7" style="1" customWidth="1"/>
    <col min="2" max="2" width="78" style="2" customWidth="1"/>
    <col min="3" max="3" width="11" style="1" customWidth="1"/>
    <col min="4" max="4" width="13.42578125" style="251" customWidth="1"/>
    <col min="5" max="5" width="17.42578125" style="248" bestFit="1" customWidth="1"/>
    <col min="6" max="6" width="17" style="248" bestFit="1" customWidth="1"/>
    <col min="7" max="7" width="14.42578125" style="74" customWidth="1"/>
    <col min="8" max="8" width="17.85546875" style="243" customWidth="1"/>
    <col min="9" max="9" width="15.140625" style="2" customWidth="1"/>
    <col min="10" max="10" width="12.7109375" style="2" customWidth="1"/>
    <col min="11" max="11" width="9.140625" style="2"/>
    <col min="12" max="12" width="9.5703125" style="2" bestFit="1" customWidth="1"/>
    <col min="13" max="16384" width="9.140625" style="2"/>
  </cols>
  <sheetData>
    <row r="1" spans="1:12" ht="15">
      <c r="A1" s="729" t="s">
        <v>12</v>
      </c>
      <c r="B1" s="729"/>
      <c r="C1" s="729"/>
      <c r="D1" s="729"/>
      <c r="E1" s="466"/>
      <c r="F1" s="466"/>
      <c r="G1" s="2"/>
      <c r="H1" s="2"/>
    </row>
    <row r="2" spans="1:12" ht="15">
      <c r="A2" s="729" t="s">
        <v>13</v>
      </c>
      <c r="B2" s="729"/>
      <c r="C2" s="729"/>
      <c r="D2" s="729"/>
      <c r="E2" s="466"/>
      <c r="F2" s="466"/>
      <c r="G2" s="2"/>
      <c r="H2" s="2"/>
    </row>
    <row r="3" spans="1:12" ht="15">
      <c r="A3" s="729" t="s">
        <v>14</v>
      </c>
      <c r="B3" s="729"/>
      <c r="C3" s="729"/>
      <c r="D3" s="729"/>
      <c r="E3" s="466"/>
      <c r="F3" s="466"/>
      <c r="G3" s="2"/>
      <c r="H3" s="2"/>
    </row>
    <row r="4" spans="1:12" ht="15">
      <c r="A4" s="14"/>
      <c r="B4" s="49"/>
      <c r="C4" s="12"/>
      <c r="D4" s="67"/>
      <c r="E4" s="67"/>
      <c r="F4" s="67"/>
      <c r="G4" s="2"/>
      <c r="H4" s="2"/>
    </row>
    <row r="5" spans="1:12">
      <c r="B5" s="20"/>
      <c r="C5" s="685"/>
      <c r="D5" s="685"/>
      <c r="E5" s="465"/>
      <c r="F5" s="465"/>
      <c r="G5" s="2"/>
      <c r="H5" s="2"/>
    </row>
    <row r="6" spans="1:12">
      <c r="A6" s="21"/>
      <c r="B6" s="686"/>
      <c r="C6" s="686"/>
      <c r="D6" s="686"/>
      <c r="E6" s="22"/>
      <c r="F6" s="22"/>
      <c r="G6" s="2"/>
      <c r="H6" s="2"/>
    </row>
    <row r="7" spans="1:12">
      <c r="A7" s="21"/>
      <c r="B7" s="22"/>
      <c r="C7" s="22"/>
      <c r="D7" s="68"/>
      <c r="E7" s="68"/>
      <c r="F7" s="68"/>
      <c r="G7" s="2"/>
      <c r="H7" s="2"/>
    </row>
    <row r="8" spans="1:12" ht="14.25" customHeight="1">
      <c r="A8" s="730" t="str">
        <f>+ATTACH03!B9</f>
        <v xml:space="preserve">Passé avec  :Sté DIHYACOM sarl </v>
      </c>
      <c r="B8" s="730"/>
      <c r="C8" s="730"/>
      <c r="D8" s="730"/>
      <c r="E8" s="730"/>
      <c r="F8" s="730"/>
      <c r="G8" s="730"/>
      <c r="H8" s="730"/>
    </row>
    <row r="9" spans="1:12" s="270" customFormat="1" ht="18.600000000000001" customHeight="1">
      <c r="A9" s="725" t="str">
        <f>+ATTACH03!B10</f>
        <v>DOMICILE : LOT MANAZIL AL ISMAILIA IMM 30APPT 08 AIT OUALLAL MEKNES</v>
      </c>
      <c r="B9" s="725"/>
      <c r="C9" s="725"/>
      <c r="D9" s="725"/>
      <c r="E9" s="725"/>
      <c r="F9" s="725"/>
      <c r="G9" s="725"/>
      <c r="H9" s="725"/>
      <c r="I9" s="266"/>
      <c r="J9" s="269"/>
      <c r="K9" s="269"/>
      <c r="L9" s="269"/>
    </row>
    <row r="10" spans="1:12" s="270" customFormat="1" ht="20.25" customHeight="1">
      <c r="A10" s="264"/>
      <c r="B10" s="400" t="str">
        <f>+ATTACH03!B11</f>
        <v>PATENTE : 17700109</v>
      </c>
      <c r="C10" s="267"/>
      <c r="D10" s="265"/>
      <c r="E10" s="265"/>
      <c r="F10" s="265"/>
      <c r="G10" s="265"/>
      <c r="H10" s="268"/>
      <c r="I10" s="266"/>
      <c r="J10" s="269"/>
      <c r="K10" s="269"/>
      <c r="L10" s="269"/>
    </row>
    <row r="11" spans="1:12" s="270" customFormat="1" ht="20.25" customHeight="1">
      <c r="A11" s="264"/>
      <c r="B11" s="400" t="str">
        <f>+ATTACH03!B12</f>
        <v>R.C N° : à 38885 MEKNES</v>
      </c>
      <c r="C11" s="267"/>
      <c r="D11" s="268"/>
      <c r="E11" s="268"/>
      <c r="F11" s="268"/>
      <c r="G11" s="265"/>
      <c r="H11" s="266"/>
      <c r="I11" s="266"/>
      <c r="J11" s="269"/>
      <c r="K11" s="269"/>
      <c r="L11" s="269"/>
    </row>
    <row r="12" spans="1:12" s="270" customFormat="1" ht="20.25" customHeight="1">
      <c r="A12" s="264"/>
      <c r="B12" s="400" t="str">
        <f>+ATTACH03!B13</f>
        <v>ICE :  001674110000060</v>
      </c>
      <c r="C12" s="267"/>
      <c r="D12" s="268"/>
      <c r="E12" s="268"/>
      <c r="F12" s="268"/>
      <c r="G12" s="265"/>
      <c r="H12" s="266"/>
      <c r="I12" s="266"/>
      <c r="J12" s="269"/>
      <c r="K12" s="269"/>
      <c r="L12" s="269"/>
    </row>
    <row r="13" spans="1:12" s="270" customFormat="1" ht="20.25" customHeight="1">
      <c r="A13" s="264"/>
      <c r="B13" s="400" t="str">
        <f>+ATTACH03!B14</f>
        <v>CNSS :  4363149</v>
      </c>
      <c r="C13" s="267"/>
      <c r="D13" s="268"/>
      <c r="E13" s="268"/>
      <c r="F13" s="268"/>
      <c r="G13" s="265"/>
      <c r="H13" s="266"/>
      <c r="I13" s="266"/>
      <c r="J13" s="269"/>
      <c r="K13" s="269"/>
      <c r="L13" s="269"/>
    </row>
    <row r="14" spans="1:12" s="270" customFormat="1" ht="20.25" customHeight="1">
      <c r="A14" s="264"/>
      <c r="B14" s="401" t="str">
        <f>+ATTACH03!B15</f>
        <v>COMPTE BANCAIRE  RIB N° : 021559000001803014658939  AU CDM  AGENCE DE TINGHIR</v>
      </c>
      <c r="C14" s="267"/>
      <c r="D14" s="268"/>
      <c r="E14" s="268"/>
      <c r="F14" s="268"/>
      <c r="G14" s="265"/>
      <c r="H14" s="266"/>
      <c r="I14" s="266"/>
      <c r="J14" s="269"/>
      <c r="K14" s="269"/>
      <c r="L14" s="269"/>
    </row>
    <row r="15" spans="1:12" ht="7.5" customHeight="1" thickBot="1">
      <c r="A15" s="17"/>
      <c r="B15" s="207"/>
      <c r="C15" s="11"/>
      <c r="D15" s="241"/>
      <c r="E15" s="241"/>
      <c r="F15" s="241"/>
      <c r="G15" s="242"/>
      <c r="H15" s="244"/>
      <c r="I15" s="16"/>
    </row>
    <row r="16" spans="1:12" ht="23.25" thickBot="1">
      <c r="A16" s="726" t="s">
        <v>465</v>
      </c>
      <c r="B16" s="727"/>
      <c r="C16" s="727"/>
      <c r="D16" s="727"/>
      <c r="E16" s="727"/>
      <c r="F16" s="727"/>
      <c r="G16" s="727"/>
      <c r="H16" s="728"/>
      <c r="I16" s="45"/>
    </row>
    <row r="17" spans="1:10" ht="7.5" customHeight="1" thickBot="1">
      <c r="A17" s="17"/>
      <c r="B17" s="208"/>
      <c r="C17" s="24"/>
      <c r="D17" s="245"/>
      <c r="E17" s="245"/>
      <c r="F17" s="245"/>
      <c r="G17" s="246"/>
      <c r="H17" s="244"/>
      <c r="I17" s="16"/>
    </row>
    <row r="18" spans="1:10" s="613" customFormat="1" ht="20.25" thickBot="1">
      <c r="A18" s="612"/>
      <c r="B18" s="713" t="s">
        <v>464</v>
      </c>
      <c r="C18" s="714"/>
      <c r="D18" s="714"/>
      <c r="E18" s="614"/>
      <c r="F18" s="715">
        <f>+D208</f>
        <v>127656</v>
      </c>
      <c r="G18" s="716"/>
    </row>
    <row r="19" spans="1:10" ht="16.5" thickBot="1">
      <c r="A19" s="14"/>
      <c r="B19" s="611"/>
      <c r="C19" s="611"/>
      <c r="D19" s="611"/>
      <c r="E19" s="611"/>
      <c r="F19" s="611"/>
      <c r="G19" s="611"/>
      <c r="H19" s="611"/>
    </row>
    <row r="20" spans="1:10" s="76" customFormat="1" ht="38.25" customHeight="1" thickBot="1">
      <c r="A20" s="607" t="s">
        <v>217</v>
      </c>
      <c r="B20" s="608" t="s">
        <v>218</v>
      </c>
      <c r="C20" s="609" t="s">
        <v>0</v>
      </c>
      <c r="D20" s="610" t="s">
        <v>460</v>
      </c>
      <c r="E20" s="610" t="s">
        <v>468</v>
      </c>
      <c r="F20" s="610" t="s">
        <v>461</v>
      </c>
      <c r="G20" s="609" t="s">
        <v>220</v>
      </c>
      <c r="H20" s="609" t="s">
        <v>8</v>
      </c>
    </row>
    <row r="21" spans="1:10" s="76" customFormat="1" thickBot="1">
      <c r="A21" s="681" t="s">
        <v>221</v>
      </c>
      <c r="B21" s="682"/>
      <c r="C21" s="682"/>
      <c r="D21" s="682"/>
      <c r="E21" s="682"/>
      <c r="F21" s="682"/>
      <c r="G21" s="682"/>
      <c r="H21" s="683"/>
    </row>
    <row r="22" spans="1:10" s="76" customFormat="1" ht="15">
      <c r="A22" s="284"/>
      <c r="B22" s="285" t="s">
        <v>222</v>
      </c>
      <c r="C22" s="286"/>
      <c r="D22" s="287"/>
      <c r="E22" s="287"/>
      <c r="F22" s="287"/>
      <c r="G22" s="287"/>
      <c r="H22" s="288"/>
    </row>
    <row r="23" spans="1:10" s="76" customFormat="1" ht="24">
      <c r="A23" s="289" t="s">
        <v>223</v>
      </c>
      <c r="B23" s="290" t="s">
        <v>224</v>
      </c>
      <c r="C23" s="291"/>
      <c r="D23" s="287"/>
      <c r="E23" s="287"/>
      <c r="F23" s="287"/>
      <c r="G23" s="287"/>
      <c r="H23" s="292"/>
    </row>
    <row r="24" spans="1:10" s="76" customFormat="1" ht="15">
      <c r="A24" s="289"/>
      <c r="B24" s="290" t="s">
        <v>225</v>
      </c>
      <c r="C24" s="291" t="s">
        <v>152</v>
      </c>
      <c r="D24" s="287">
        <v>1</v>
      </c>
      <c r="E24" s="287">
        <v>1</v>
      </c>
      <c r="F24" s="287"/>
      <c r="G24" s="287">
        <v>10000</v>
      </c>
      <c r="H24" s="403" t="str">
        <f>+IF(F24=0,"",G24*F24)</f>
        <v/>
      </c>
    </row>
    <row r="25" spans="1:10" s="76" customFormat="1" ht="15">
      <c r="A25" s="289" t="s">
        <v>226</v>
      </c>
      <c r="B25" s="290" t="s">
        <v>227</v>
      </c>
      <c r="C25" s="291"/>
      <c r="D25" s="287"/>
      <c r="E25" s="287"/>
      <c r="F25" s="287"/>
      <c r="G25" s="287"/>
      <c r="H25" s="403" t="str">
        <f t="shared" ref="H25:H54" si="0">+IF(F25=0,"",G25*F25)</f>
        <v/>
      </c>
    </row>
    <row r="26" spans="1:10" s="76" customFormat="1" ht="15">
      <c r="A26" s="289"/>
      <c r="B26" s="290" t="s">
        <v>225</v>
      </c>
      <c r="C26" s="291" t="s">
        <v>69</v>
      </c>
      <c r="D26" s="287">
        <v>16</v>
      </c>
      <c r="E26" s="287">
        <v>30.92</v>
      </c>
      <c r="F26" s="287"/>
      <c r="G26" s="287">
        <v>2250</v>
      </c>
      <c r="H26" s="403" t="str">
        <f t="shared" si="0"/>
        <v/>
      </c>
    </row>
    <row r="27" spans="1:10" s="294" customFormat="1" ht="12">
      <c r="A27" s="289" t="s">
        <v>228</v>
      </c>
      <c r="B27" s="290" t="s">
        <v>229</v>
      </c>
      <c r="C27" s="293"/>
      <c r="D27" s="287"/>
      <c r="E27" s="287"/>
      <c r="F27" s="287"/>
      <c r="G27" s="287"/>
      <c r="H27" s="403" t="str">
        <f t="shared" si="0"/>
        <v/>
      </c>
    </row>
    <row r="28" spans="1:10" s="294" customFormat="1" ht="12">
      <c r="A28" s="289"/>
      <c r="B28" s="290" t="s">
        <v>230</v>
      </c>
      <c r="C28" s="293" t="s">
        <v>210</v>
      </c>
      <c r="D28" s="287">
        <v>35</v>
      </c>
      <c r="E28" s="287">
        <v>0</v>
      </c>
      <c r="F28" s="287"/>
      <c r="G28" s="287"/>
      <c r="H28" s="403" t="str">
        <f t="shared" si="0"/>
        <v/>
      </c>
    </row>
    <row r="29" spans="1:10" s="294" customFormat="1" ht="12">
      <c r="A29" s="289" t="s">
        <v>233</v>
      </c>
      <c r="B29" s="290" t="s">
        <v>231</v>
      </c>
      <c r="C29" s="293"/>
      <c r="D29" s="287"/>
      <c r="E29" s="287"/>
      <c r="F29" s="287"/>
      <c r="G29" s="287"/>
      <c r="H29" s="403" t="str">
        <f t="shared" si="0"/>
        <v/>
      </c>
    </row>
    <row r="30" spans="1:10" s="294" customFormat="1" ht="12">
      <c r="A30" s="289"/>
      <c r="B30" s="290" t="s">
        <v>230</v>
      </c>
      <c r="C30" s="293" t="s">
        <v>210</v>
      </c>
      <c r="D30" s="287">
        <v>40</v>
      </c>
      <c r="E30" s="287">
        <f>280+40</f>
        <v>320</v>
      </c>
      <c r="F30" s="287">
        <f>+E30-D30</f>
        <v>280</v>
      </c>
      <c r="G30" s="287">
        <v>90</v>
      </c>
      <c r="H30" s="403">
        <f t="shared" si="0"/>
        <v>25200</v>
      </c>
      <c r="I30" s="617">
        <f>+F30-E30</f>
        <v>-40</v>
      </c>
      <c r="J30" s="617"/>
    </row>
    <row r="31" spans="1:10" s="294" customFormat="1" ht="12">
      <c r="A31" s="289"/>
      <c r="B31" s="295" t="s">
        <v>232</v>
      </c>
      <c r="C31" s="293"/>
      <c r="D31" s="287"/>
      <c r="E31" s="287"/>
      <c r="F31" s="287"/>
      <c r="G31" s="287"/>
      <c r="H31" s="403" t="str">
        <f t="shared" si="0"/>
        <v/>
      </c>
    </row>
    <row r="32" spans="1:10" s="294" customFormat="1" ht="12">
      <c r="A32" s="289" t="s">
        <v>238</v>
      </c>
      <c r="B32" s="290" t="s">
        <v>234</v>
      </c>
      <c r="C32" s="293"/>
      <c r="D32" s="287"/>
      <c r="E32" s="287"/>
      <c r="F32" s="287"/>
      <c r="G32" s="287"/>
      <c r="H32" s="403" t="str">
        <f t="shared" si="0"/>
        <v/>
      </c>
    </row>
    <row r="33" spans="1:8" s="294" customFormat="1" ht="12">
      <c r="A33" s="289"/>
      <c r="B33" s="290" t="s">
        <v>235</v>
      </c>
      <c r="C33" s="293"/>
      <c r="D33" s="287"/>
      <c r="E33" s="287"/>
      <c r="F33" s="287"/>
      <c r="G33" s="287"/>
      <c r="H33" s="403" t="str">
        <f t="shared" si="0"/>
        <v/>
      </c>
    </row>
    <row r="34" spans="1:8" s="294" customFormat="1" ht="12">
      <c r="A34" s="289"/>
      <c r="B34" s="290" t="s">
        <v>236</v>
      </c>
      <c r="C34" s="293" t="s">
        <v>65</v>
      </c>
      <c r="D34" s="287">
        <v>250</v>
      </c>
      <c r="E34" s="287">
        <v>102</v>
      </c>
      <c r="F34" s="287"/>
      <c r="G34" s="287">
        <v>110</v>
      </c>
      <c r="H34" s="403" t="str">
        <f t="shared" si="0"/>
        <v/>
      </c>
    </row>
    <row r="35" spans="1:8" s="294" customFormat="1" ht="12">
      <c r="A35" s="289"/>
      <c r="B35" s="290" t="s">
        <v>411</v>
      </c>
      <c r="C35" s="293"/>
      <c r="D35" s="287"/>
      <c r="E35" s="287"/>
      <c r="F35" s="287"/>
      <c r="G35" s="287"/>
      <c r="H35" s="403" t="str">
        <f t="shared" si="0"/>
        <v/>
      </c>
    </row>
    <row r="36" spans="1:8" s="294" customFormat="1" ht="12">
      <c r="A36" s="289"/>
      <c r="B36" s="290" t="s">
        <v>236</v>
      </c>
      <c r="C36" s="293" t="s">
        <v>65</v>
      </c>
      <c r="D36" s="287">
        <v>45</v>
      </c>
      <c r="E36" s="287">
        <v>8</v>
      </c>
      <c r="F36" s="287"/>
      <c r="G36" s="287">
        <v>90</v>
      </c>
      <c r="H36" s="403" t="str">
        <f t="shared" si="0"/>
        <v/>
      </c>
    </row>
    <row r="37" spans="1:8" s="294" customFormat="1" ht="12">
      <c r="A37" s="289" t="s">
        <v>242</v>
      </c>
      <c r="B37" s="290" t="s">
        <v>239</v>
      </c>
      <c r="C37" s="293"/>
      <c r="D37" s="287"/>
      <c r="E37" s="287"/>
      <c r="F37" s="287"/>
      <c r="G37" s="287"/>
      <c r="H37" s="403" t="str">
        <f t="shared" si="0"/>
        <v/>
      </c>
    </row>
    <row r="38" spans="1:8" s="294" customFormat="1" ht="12">
      <c r="A38" s="289"/>
      <c r="B38" s="290" t="s">
        <v>240</v>
      </c>
      <c r="C38" s="293"/>
      <c r="D38" s="287"/>
      <c r="E38" s="287"/>
      <c r="F38" s="287"/>
      <c r="G38" s="287"/>
      <c r="H38" s="403" t="str">
        <f t="shared" si="0"/>
        <v/>
      </c>
    </row>
    <row r="39" spans="1:8" s="294" customFormat="1" ht="12">
      <c r="A39" s="289"/>
      <c r="B39" s="290" t="s">
        <v>241</v>
      </c>
      <c r="C39" s="293" t="s">
        <v>34</v>
      </c>
      <c r="D39" s="287">
        <v>2</v>
      </c>
      <c r="E39" s="287">
        <v>4</v>
      </c>
      <c r="F39" s="287"/>
      <c r="G39" s="287">
        <v>225</v>
      </c>
      <c r="H39" s="403" t="str">
        <f t="shared" si="0"/>
        <v/>
      </c>
    </row>
    <row r="40" spans="1:8" s="294" customFormat="1" ht="12">
      <c r="A40" s="289"/>
      <c r="B40" s="290" t="s">
        <v>243</v>
      </c>
      <c r="C40" s="293"/>
      <c r="D40" s="287"/>
      <c r="E40" s="287"/>
      <c r="F40" s="287"/>
      <c r="G40" s="287"/>
      <c r="H40" s="403" t="str">
        <f t="shared" si="0"/>
        <v/>
      </c>
    </row>
    <row r="41" spans="1:8" s="294" customFormat="1" ht="12">
      <c r="A41" s="289"/>
      <c r="B41" s="290" t="s">
        <v>244</v>
      </c>
      <c r="C41" s="293" t="s">
        <v>34</v>
      </c>
      <c r="D41" s="287">
        <v>4</v>
      </c>
      <c r="E41" s="287">
        <v>3</v>
      </c>
      <c r="F41" s="287"/>
      <c r="G41" s="287">
        <v>320</v>
      </c>
      <c r="H41" s="403" t="str">
        <f t="shared" si="0"/>
        <v/>
      </c>
    </row>
    <row r="42" spans="1:8" s="294" customFormat="1" ht="12">
      <c r="A42" s="289" t="s">
        <v>245</v>
      </c>
      <c r="B42" s="290" t="s">
        <v>246</v>
      </c>
      <c r="C42" s="293"/>
      <c r="D42" s="287"/>
      <c r="E42" s="287"/>
      <c r="F42" s="287"/>
      <c r="G42" s="287"/>
      <c r="H42" s="403" t="str">
        <f t="shared" si="0"/>
        <v/>
      </c>
    </row>
    <row r="43" spans="1:8" s="294" customFormat="1" ht="12">
      <c r="A43" s="289"/>
      <c r="B43" s="290" t="s">
        <v>247</v>
      </c>
      <c r="C43" s="293" t="s">
        <v>34</v>
      </c>
      <c r="D43" s="287">
        <v>1</v>
      </c>
      <c r="E43" s="287">
        <v>1</v>
      </c>
      <c r="F43" s="287"/>
      <c r="G43" s="287">
        <v>12000</v>
      </c>
      <c r="H43" s="403" t="str">
        <f t="shared" si="0"/>
        <v/>
      </c>
    </row>
    <row r="44" spans="1:8" s="294" customFormat="1" ht="12">
      <c r="A44" s="289" t="s">
        <v>248</v>
      </c>
      <c r="B44" s="290" t="s">
        <v>249</v>
      </c>
      <c r="C44" s="293"/>
      <c r="D44" s="287"/>
      <c r="E44" s="287"/>
      <c r="F44" s="287"/>
      <c r="G44" s="287"/>
      <c r="H44" s="403" t="str">
        <f t="shared" si="0"/>
        <v/>
      </c>
    </row>
    <row r="45" spans="1:8" s="294" customFormat="1" ht="12">
      <c r="A45" s="289"/>
      <c r="B45" s="290" t="s">
        <v>247</v>
      </c>
      <c r="C45" s="293" t="s">
        <v>34</v>
      </c>
      <c r="D45" s="287">
        <v>1</v>
      </c>
      <c r="E45" s="287">
        <v>1</v>
      </c>
      <c r="F45" s="287"/>
      <c r="G45" s="287">
        <v>16000</v>
      </c>
      <c r="H45" s="403" t="str">
        <f t="shared" si="0"/>
        <v/>
      </c>
    </row>
    <row r="46" spans="1:8" s="294" customFormat="1" ht="12">
      <c r="A46" s="289"/>
      <c r="B46" s="295" t="s">
        <v>250</v>
      </c>
      <c r="C46" s="293"/>
      <c r="D46" s="287"/>
      <c r="E46" s="287"/>
      <c r="F46" s="287"/>
      <c r="G46" s="287"/>
      <c r="H46" s="403" t="str">
        <f t="shared" si="0"/>
        <v/>
      </c>
    </row>
    <row r="47" spans="1:8" customFormat="1" ht="12.75">
      <c r="A47" s="289" t="s">
        <v>251</v>
      </c>
      <c r="B47" s="290" t="s">
        <v>252</v>
      </c>
      <c r="C47" s="293"/>
      <c r="D47" s="287"/>
      <c r="E47" s="287"/>
      <c r="F47" s="287"/>
      <c r="G47" s="287"/>
      <c r="H47" s="403" t="str">
        <f t="shared" si="0"/>
        <v/>
      </c>
    </row>
    <row r="48" spans="1:8" s="294" customFormat="1" ht="12">
      <c r="A48" s="289"/>
      <c r="B48" s="290" t="s">
        <v>253</v>
      </c>
      <c r="C48" s="293" t="s">
        <v>29</v>
      </c>
      <c r="D48" s="287">
        <v>9</v>
      </c>
      <c r="E48" s="287">
        <v>10.42</v>
      </c>
      <c r="F48" s="287"/>
      <c r="G48" s="287">
        <v>1080</v>
      </c>
      <c r="H48" s="403" t="str">
        <f t="shared" si="0"/>
        <v/>
      </c>
    </row>
    <row r="49" spans="1:10" customFormat="1" ht="12.75">
      <c r="A49" s="289" t="s">
        <v>254</v>
      </c>
      <c r="B49" s="290" t="s">
        <v>255</v>
      </c>
      <c r="C49" s="293"/>
      <c r="D49" s="287"/>
      <c r="E49" s="287"/>
      <c r="F49" s="287"/>
      <c r="G49" s="287"/>
      <c r="H49" s="403" t="str">
        <f t="shared" si="0"/>
        <v/>
      </c>
    </row>
    <row r="50" spans="1:10" s="294" customFormat="1" ht="12">
      <c r="A50" s="289"/>
      <c r="B50" s="290" t="s">
        <v>256</v>
      </c>
      <c r="C50" s="293" t="s">
        <v>257</v>
      </c>
      <c r="D50" s="287">
        <f>D48*130</f>
        <v>1170</v>
      </c>
      <c r="E50" s="287">
        <v>1354.6</v>
      </c>
      <c r="F50" s="287"/>
      <c r="G50" s="287">
        <v>14</v>
      </c>
      <c r="H50" s="403" t="str">
        <f t="shared" si="0"/>
        <v/>
      </c>
    </row>
    <row r="51" spans="1:10" s="294" customFormat="1" ht="12">
      <c r="A51" s="289" t="s">
        <v>258</v>
      </c>
      <c r="B51" s="290" t="s">
        <v>259</v>
      </c>
      <c r="C51" s="293"/>
      <c r="D51" s="287"/>
      <c r="E51" s="287"/>
      <c r="F51" s="287"/>
      <c r="G51" s="287"/>
      <c r="H51" s="403" t="str">
        <f t="shared" si="0"/>
        <v/>
      </c>
    </row>
    <row r="52" spans="1:10" s="294" customFormat="1" ht="12">
      <c r="A52" s="289"/>
      <c r="B52" s="290" t="s">
        <v>253</v>
      </c>
      <c r="C52" s="293" t="s">
        <v>29</v>
      </c>
      <c r="D52" s="287">
        <v>20</v>
      </c>
      <c r="E52" s="287">
        <v>81.8</v>
      </c>
      <c r="F52" s="287">
        <v>61.8</v>
      </c>
      <c r="G52" s="287">
        <v>200</v>
      </c>
      <c r="H52" s="403">
        <f t="shared" si="0"/>
        <v>12360</v>
      </c>
      <c r="J52" s="617">
        <f>+E52-D52</f>
        <v>61.8</v>
      </c>
    </row>
    <row r="53" spans="1:10" s="294" customFormat="1" ht="12">
      <c r="A53" s="289" t="s">
        <v>260</v>
      </c>
      <c r="B53" s="290" t="s">
        <v>261</v>
      </c>
      <c r="C53" s="293"/>
      <c r="D53" s="287"/>
      <c r="E53" s="287"/>
      <c r="F53" s="287"/>
      <c r="G53" s="287"/>
      <c r="H53" s="403" t="str">
        <f t="shared" si="0"/>
        <v/>
      </c>
    </row>
    <row r="54" spans="1:10" s="294" customFormat="1" ht="12.75" thickBot="1">
      <c r="A54" s="289"/>
      <c r="B54" s="290" t="s">
        <v>253</v>
      </c>
      <c r="C54" s="293" t="s">
        <v>29</v>
      </c>
      <c r="D54" s="287">
        <v>10</v>
      </c>
      <c r="E54" s="287">
        <v>4</v>
      </c>
      <c r="F54" s="287"/>
      <c r="G54" s="287">
        <v>650</v>
      </c>
      <c r="H54" s="403" t="str">
        <f t="shared" si="0"/>
        <v/>
      </c>
      <c r="I54" s="294">
        <f>61.8+20</f>
        <v>81.8</v>
      </c>
    </row>
    <row r="55" spans="1:10" s="297" customFormat="1" ht="13.5" thickBot="1">
      <c r="A55" s="651" t="s">
        <v>262</v>
      </c>
      <c r="B55" s="652"/>
      <c r="C55" s="652"/>
      <c r="D55" s="652"/>
      <c r="E55" s="652"/>
      <c r="F55" s="652"/>
      <c r="G55" s="653"/>
      <c r="H55" s="296">
        <f>SUM(H23:H54)</f>
        <v>37560</v>
      </c>
    </row>
    <row r="56" spans="1:10" customFormat="1" ht="12.75">
      <c r="A56" s="654" t="s">
        <v>263</v>
      </c>
      <c r="B56" s="655"/>
      <c r="C56" s="655"/>
      <c r="D56" s="655"/>
      <c r="E56" s="655"/>
      <c r="F56" s="655"/>
      <c r="G56" s="655"/>
      <c r="H56" s="656"/>
    </row>
    <row r="57" spans="1:10" s="294" customFormat="1" ht="12">
      <c r="A57" s="298">
        <v>13</v>
      </c>
      <c r="B57" s="299" t="s">
        <v>264</v>
      </c>
      <c r="C57" s="300"/>
      <c r="D57" s="301"/>
      <c r="E57" s="301"/>
      <c r="F57" s="301"/>
      <c r="G57" s="301"/>
      <c r="H57" s="302"/>
    </row>
    <row r="58" spans="1:10" s="294" customFormat="1" ht="12">
      <c r="A58" s="298"/>
      <c r="B58" s="299" t="s">
        <v>265</v>
      </c>
      <c r="C58" s="300" t="s">
        <v>209</v>
      </c>
      <c r="D58" s="301">
        <f>3+9+0.7+0.7</f>
        <v>13.399999999999999</v>
      </c>
      <c r="E58" s="301">
        <v>17.34</v>
      </c>
      <c r="F58" s="301"/>
      <c r="G58" s="301">
        <v>200</v>
      </c>
      <c r="H58" s="403" t="str">
        <f t="shared" ref="H58:H74" si="1">+IF(F58=0,"",G58*F58)</f>
        <v/>
      </c>
    </row>
    <row r="59" spans="1:10" customFormat="1" ht="12.75">
      <c r="A59" s="298">
        <v>14</v>
      </c>
      <c r="B59" s="299" t="s">
        <v>266</v>
      </c>
      <c r="C59" s="300"/>
      <c r="D59" s="301"/>
      <c r="E59" s="301"/>
      <c r="F59" s="301"/>
      <c r="G59" s="301"/>
      <c r="H59" s="403" t="str">
        <f t="shared" si="1"/>
        <v/>
      </c>
      <c r="J59" s="508">
        <f>+J52+D52</f>
        <v>81.8</v>
      </c>
    </row>
    <row r="60" spans="1:10" s="294" customFormat="1" ht="12">
      <c r="A60" s="298"/>
      <c r="B60" s="299" t="s">
        <v>265</v>
      </c>
      <c r="C60" s="300" t="s">
        <v>209</v>
      </c>
      <c r="D60" s="301">
        <v>117</v>
      </c>
      <c r="E60" s="301">
        <v>208.93</v>
      </c>
      <c r="F60" s="301"/>
      <c r="G60" s="301">
        <v>130</v>
      </c>
      <c r="H60" s="403" t="str">
        <f t="shared" si="1"/>
        <v/>
      </c>
    </row>
    <row r="61" spans="1:10" s="294" customFormat="1" ht="12">
      <c r="A61" s="298">
        <v>15</v>
      </c>
      <c r="B61" s="299" t="s">
        <v>267</v>
      </c>
      <c r="C61" s="300"/>
      <c r="D61" s="301"/>
      <c r="E61" s="301"/>
      <c r="F61" s="301"/>
      <c r="G61" s="301"/>
      <c r="H61" s="403" t="str">
        <f t="shared" si="1"/>
        <v/>
      </c>
    </row>
    <row r="62" spans="1:10" s="294" customFormat="1" ht="12">
      <c r="A62" s="298"/>
      <c r="B62" s="299" t="s">
        <v>265</v>
      </c>
      <c r="C62" s="300" t="s">
        <v>209</v>
      </c>
      <c r="D62" s="301">
        <v>322</v>
      </c>
      <c r="E62" s="301">
        <v>348.89</v>
      </c>
      <c r="F62" s="301"/>
      <c r="G62" s="301">
        <v>120</v>
      </c>
      <c r="H62" s="403" t="str">
        <f t="shared" si="1"/>
        <v/>
      </c>
    </row>
    <row r="63" spans="1:10" s="294" customFormat="1" ht="12">
      <c r="A63" s="298">
        <v>16</v>
      </c>
      <c r="B63" s="290" t="s">
        <v>268</v>
      </c>
      <c r="C63" s="293"/>
      <c r="D63" s="287"/>
      <c r="E63" s="287"/>
      <c r="F63" s="301"/>
      <c r="G63" s="287"/>
      <c r="H63" s="403" t="str">
        <f t="shared" si="1"/>
        <v/>
      </c>
    </row>
    <row r="64" spans="1:10" s="294" customFormat="1" ht="12">
      <c r="A64" s="298"/>
      <c r="B64" s="290" t="s">
        <v>230</v>
      </c>
      <c r="C64" s="293" t="s">
        <v>209</v>
      </c>
      <c r="D64" s="287">
        <v>35</v>
      </c>
      <c r="E64" s="287">
        <v>0</v>
      </c>
      <c r="F64" s="301"/>
      <c r="G64" s="287"/>
      <c r="H64" s="403" t="str">
        <f t="shared" si="1"/>
        <v/>
      </c>
    </row>
    <row r="65" spans="1:235" s="294" customFormat="1" ht="12">
      <c r="A65" s="298">
        <v>17</v>
      </c>
      <c r="B65" s="299" t="s">
        <v>269</v>
      </c>
      <c r="C65" s="300"/>
      <c r="D65" s="301"/>
      <c r="E65" s="301"/>
      <c r="F65" s="301"/>
      <c r="G65" s="301"/>
      <c r="H65" s="403" t="str">
        <f t="shared" si="1"/>
        <v/>
      </c>
    </row>
    <row r="66" spans="1:235" s="294" customFormat="1" ht="12">
      <c r="A66" s="298"/>
      <c r="B66" s="299" t="s">
        <v>265</v>
      </c>
      <c r="C66" s="300" t="s">
        <v>209</v>
      </c>
      <c r="D66" s="301">
        <v>262</v>
      </c>
      <c r="E66" s="301">
        <v>0</v>
      </c>
      <c r="F66" s="301"/>
      <c r="G66" s="301"/>
      <c r="H66" s="403" t="str">
        <f t="shared" si="1"/>
        <v/>
      </c>
    </row>
    <row r="67" spans="1:235" s="294" customFormat="1" ht="12">
      <c r="A67" s="298">
        <v>18</v>
      </c>
      <c r="B67" s="299" t="s">
        <v>270</v>
      </c>
      <c r="C67" s="300"/>
      <c r="D67" s="301"/>
      <c r="E67" s="301"/>
      <c r="F67" s="301"/>
      <c r="G67" s="301"/>
      <c r="H67" s="403" t="str">
        <f t="shared" si="1"/>
        <v/>
      </c>
    </row>
    <row r="68" spans="1:235" s="294" customFormat="1" ht="12">
      <c r="A68" s="298"/>
      <c r="B68" s="299" t="s">
        <v>265</v>
      </c>
      <c r="C68" s="300" t="s">
        <v>209</v>
      </c>
      <c r="D68" s="301">
        <v>60</v>
      </c>
      <c r="E68" s="301">
        <v>320</v>
      </c>
      <c r="F68" s="301"/>
      <c r="G68" s="301">
        <v>60</v>
      </c>
      <c r="H68" s="403" t="str">
        <f t="shared" si="1"/>
        <v/>
      </c>
    </row>
    <row r="69" spans="1:235" s="294" customFormat="1" ht="12">
      <c r="A69" s="298">
        <v>19</v>
      </c>
      <c r="B69" s="299" t="s">
        <v>271</v>
      </c>
      <c r="C69" s="300"/>
      <c r="D69" s="301"/>
      <c r="E69" s="301"/>
      <c r="F69" s="301"/>
      <c r="G69" s="301"/>
      <c r="H69" s="403" t="str">
        <f t="shared" si="1"/>
        <v/>
      </c>
    </row>
    <row r="70" spans="1:235" s="294" customFormat="1" ht="12">
      <c r="A70" s="298"/>
      <c r="B70" s="299" t="s">
        <v>272</v>
      </c>
      <c r="C70" s="300" t="s">
        <v>65</v>
      </c>
      <c r="D70" s="301">
        <v>90</v>
      </c>
      <c r="E70" s="301">
        <v>0</v>
      </c>
      <c r="F70" s="301"/>
      <c r="G70" s="301"/>
      <c r="H70" s="403" t="str">
        <f t="shared" si="1"/>
        <v/>
      </c>
    </row>
    <row r="71" spans="1:235" s="294" customFormat="1" ht="12">
      <c r="A71" s="298">
        <v>20</v>
      </c>
      <c r="B71" s="299" t="s">
        <v>273</v>
      </c>
      <c r="C71" s="300"/>
      <c r="D71" s="301"/>
      <c r="E71" s="301"/>
      <c r="F71" s="301"/>
      <c r="G71" s="301"/>
      <c r="H71" s="403" t="str">
        <f t="shared" si="1"/>
        <v/>
      </c>
    </row>
    <row r="72" spans="1:235" s="294" customFormat="1" ht="12">
      <c r="A72" s="298"/>
      <c r="B72" s="299" t="s">
        <v>274</v>
      </c>
      <c r="C72" s="300" t="s">
        <v>34</v>
      </c>
      <c r="D72" s="301">
        <v>12</v>
      </c>
      <c r="E72" s="301">
        <v>4</v>
      </c>
      <c r="F72" s="301"/>
      <c r="G72" s="301">
        <v>250</v>
      </c>
      <c r="H72" s="403" t="str">
        <f t="shared" si="1"/>
        <v/>
      </c>
    </row>
    <row r="73" spans="1:235" s="294" customFormat="1" ht="12">
      <c r="A73" s="298">
        <v>21</v>
      </c>
      <c r="B73" s="299" t="s">
        <v>275</v>
      </c>
      <c r="C73" s="300"/>
      <c r="D73" s="301"/>
      <c r="E73" s="301"/>
      <c r="F73" s="301"/>
      <c r="G73" s="301"/>
      <c r="H73" s="403" t="str">
        <f t="shared" si="1"/>
        <v/>
      </c>
    </row>
    <row r="74" spans="1:235" s="294" customFormat="1" ht="12.75" thickBot="1">
      <c r="A74" s="298"/>
      <c r="B74" s="299" t="s">
        <v>272</v>
      </c>
      <c r="C74" s="300" t="s">
        <v>65</v>
      </c>
      <c r="D74" s="301">
        <v>45</v>
      </c>
      <c r="E74" s="301">
        <v>15</v>
      </c>
      <c r="F74" s="301"/>
      <c r="G74" s="301">
        <v>100</v>
      </c>
      <c r="H74" s="403" t="str">
        <f t="shared" si="1"/>
        <v/>
      </c>
    </row>
    <row r="75" spans="1:235" s="297" customFormat="1" ht="13.5" thickBot="1">
      <c r="A75" s="640" t="s">
        <v>276</v>
      </c>
      <c r="B75" s="641"/>
      <c r="C75" s="641"/>
      <c r="D75" s="641"/>
      <c r="E75" s="641"/>
      <c r="F75" s="641"/>
      <c r="G75" s="641"/>
      <c r="H75" s="296">
        <f>SUM(H57:H74)</f>
        <v>0</v>
      </c>
    </row>
    <row r="76" spans="1:235" s="76" customFormat="1" ht="15">
      <c r="A76" s="654" t="s">
        <v>277</v>
      </c>
      <c r="B76" s="655"/>
      <c r="C76" s="655"/>
      <c r="D76" s="655"/>
      <c r="E76" s="655"/>
      <c r="F76" s="655"/>
      <c r="G76" s="655"/>
      <c r="H76" s="656"/>
    </row>
    <row r="77" spans="1:235" s="294" customFormat="1" ht="12">
      <c r="A77" s="303"/>
      <c r="B77" s="304" t="s">
        <v>278</v>
      </c>
      <c r="C77" s="305"/>
      <c r="D77" s="306"/>
      <c r="E77" s="306"/>
      <c r="F77" s="306"/>
      <c r="G77" s="307"/>
      <c r="H77" s="308"/>
    </row>
    <row r="78" spans="1:235" s="294" customFormat="1" ht="12">
      <c r="A78" s="298">
        <v>22</v>
      </c>
      <c r="B78" s="299" t="s">
        <v>279</v>
      </c>
      <c r="C78" s="300"/>
      <c r="D78" s="306"/>
      <c r="E78" s="306"/>
      <c r="F78" s="306"/>
      <c r="G78" s="307"/>
      <c r="H78" s="308"/>
      <c r="I78" s="309"/>
      <c r="J78" s="309"/>
      <c r="K78" s="309"/>
      <c r="L78" s="309"/>
      <c r="M78" s="309"/>
      <c r="N78" s="309"/>
      <c r="O78" s="309"/>
      <c r="P78" s="309"/>
      <c r="Q78" s="309"/>
      <c r="R78" s="309"/>
      <c r="S78" s="309"/>
      <c r="T78" s="309"/>
      <c r="U78" s="309"/>
      <c r="V78" s="309"/>
      <c r="W78" s="309"/>
      <c r="X78" s="309"/>
      <c r="Y78" s="309"/>
      <c r="Z78" s="309"/>
      <c r="AA78" s="309"/>
      <c r="AB78" s="309"/>
      <c r="AC78" s="309"/>
      <c r="AD78" s="309"/>
      <c r="AE78" s="309"/>
      <c r="AF78" s="309"/>
      <c r="AG78" s="309"/>
      <c r="AH78" s="309"/>
      <c r="AI78" s="309"/>
      <c r="AJ78" s="309"/>
      <c r="AK78" s="309"/>
      <c r="AL78" s="309"/>
      <c r="AM78" s="309"/>
      <c r="AN78" s="309"/>
      <c r="AO78" s="309"/>
      <c r="AP78" s="309"/>
      <c r="AQ78" s="309"/>
      <c r="AR78" s="309"/>
      <c r="AS78" s="309"/>
      <c r="AT78" s="309"/>
      <c r="AU78" s="309"/>
      <c r="AV78" s="309"/>
      <c r="AW78" s="309"/>
      <c r="AX78" s="309"/>
      <c r="AY78" s="309"/>
      <c r="AZ78" s="309"/>
      <c r="BA78" s="309"/>
      <c r="BB78" s="309"/>
      <c r="BC78" s="309"/>
      <c r="BD78" s="309"/>
      <c r="BE78" s="309"/>
      <c r="BF78" s="309"/>
      <c r="BG78" s="309"/>
      <c r="BH78" s="309"/>
      <c r="BI78" s="309"/>
      <c r="BJ78" s="309"/>
      <c r="BK78" s="309"/>
      <c r="BL78" s="309"/>
      <c r="BM78" s="309"/>
      <c r="BN78" s="309"/>
      <c r="BO78" s="309"/>
      <c r="BP78" s="309"/>
      <c r="BQ78" s="309"/>
      <c r="BR78" s="309"/>
      <c r="BS78" s="309"/>
      <c r="BT78" s="309"/>
      <c r="BU78" s="309"/>
      <c r="BV78" s="309"/>
      <c r="BW78" s="309"/>
      <c r="BX78" s="309"/>
      <c r="BY78" s="309"/>
      <c r="BZ78" s="309"/>
      <c r="CA78" s="309"/>
      <c r="CB78" s="309"/>
      <c r="CC78" s="309"/>
      <c r="CD78" s="309"/>
      <c r="CE78" s="309"/>
      <c r="CF78" s="309"/>
      <c r="CG78" s="309"/>
      <c r="CH78" s="309"/>
      <c r="CI78" s="309"/>
      <c r="CJ78" s="309"/>
      <c r="CK78" s="309"/>
      <c r="CL78" s="309"/>
      <c r="CM78" s="309"/>
      <c r="CN78" s="309"/>
      <c r="CO78" s="309"/>
      <c r="CP78" s="309"/>
      <c r="CQ78" s="309"/>
      <c r="CR78" s="309"/>
      <c r="CS78" s="309"/>
      <c r="CT78" s="309"/>
      <c r="CU78" s="309"/>
      <c r="CV78" s="309"/>
      <c r="CW78" s="309"/>
      <c r="CX78" s="309"/>
      <c r="CY78" s="309"/>
      <c r="CZ78" s="309"/>
      <c r="DA78" s="309"/>
      <c r="DB78" s="309"/>
      <c r="DC78" s="309"/>
      <c r="DD78" s="309"/>
      <c r="DE78" s="309"/>
      <c r="DF78" s="309"/>
      <c r="DG78" s="309"/>
      <c r="DH78" s="309"/>
      <c r="DI78" s="309"/>
      <c r="DJ78" s="309"/>
      <c r="DK78" s="309"/>
      <c r="DL78" s="309"/>
      <c r="DM78" s="309"/>
      <c r="DN78" s="309"/>
      <c r="DO78" s="309"/>
      <c r="DP78" s="309"/>
      <c r="DQ78" s="309"/>
      <c r="DR78" s="309"/>
      <c r="DS78" s="309"/>
      <c r="DT78" s="309"/>
      <c r="DU78" s="309"/>
      <c r="DV78" s="309"/>
      <c r="DW78" s="309"/>
      <c r="DX78" s="309"/>
      <c r="DY78" s="309"/>
      <c r="DZ78" s="309"/>
      <c r="EA78" s="309"/>
      <c r="EB78" s="309"/>
      <c r="EC78" s="309"/>
      <c r="ED78" s="309"/>
      <c r="EE78" s="309"/>
      <c r="EF78" s="309"/>
      <c r="EG78" s="309"/>
      <c r="EH78" s="309"/>
      <c r="EI78" s="309"/>
      <c r="EJ78" s="309"/>
      <c r="EK78" s="309"/>
      <c r="EL78" s="309"/>
      <c r="EM78" s="309"/>
      <c r="EN78" s="309"/>
      <c r="EO78" s="309"/>
      <c r="EP78" s="309"/>
      <c r="EQ78" s="309"/>
      <c r="ER78" s="309"/>
      <c r="ES78" s="309"/>
      <c r="ET78" s="309"/>
      <c r="EU78" s="309"/>
      <c r="EV78" s="309"/>
      <c r="EW78" s="309"/>
      <c r="EX78" s="309"/>
      <c r="EY78" s="309"/>
      <c r="EZ78" s="309"/>
      <c r="FA78" s="309"/>
      <c r="FB78" s="309"/>
      <c r="FC78" s="309"/>
      <c r="FD78" s="309"/>
      <c r="FE78" s="309"/>
      <c r="FF78" s="309"/>
      <c r="FG78" s="309"/>
      <c r="FH78" s="309"/>
      <c r="FI78" s="309"/>
      <c r="FJ78" s="309"/>
      <c r="FK78" s="309"/>
      <c r="FL78" s="309"/>
      <c r="FM78" s="309"/>
      <c r="FN78" s="309"/>
      <c r="FO78" s="309"/>
      <c r="FP78" s="309"/>
      <c r="FQ78" s="309"/>
      <c r="FR78" s="309"/>
      <c r="FS78" s="309"/>
      <c r="FT78" s="309"/>
      <c r="FU78" s="309"/>
      <c r="FV78" s="309"/>
      <c r="FW78" s="309"/>
      <c r="FX78" s="309"/>
      <c r="FY78" s="309"/>
      <c r="FZ78" s="309"/>
      <c r="GA78" s="309"/>
      <c r="GB78" s="309"/>
      <c r="GC78" s="309"/>
      <c r="GD78" s="309"/>
      <c r="GE78" s="309"/>
      <c r="GF78" s="309"/>
      <c r="GG78" s="309"/>
      <c r="GH78" s="309"/>
      <c r="GI78" s="309"/>
      <c r="GJ78" s="309"/>
      <c r="GK78" s="309"/>
      <c r="GL78" s="309"/>
      <c r="GM78" s="309"/>
      <c r="GN78" s="309"/>
      <c r="GO78" s="309"/>
      <c r="GP78" s="309"/>
      <c r="GQ78" s="309"/>
      <c r="GR78" s="309"/>
      <c r="GS78" s="309"/>
      <c r="GT78" s="309"/>
      <c r="GU78" s="309"/>
      <c r="GV78" s="309"/>
      <c r="GW78" s="309"/>
      <c r="GX78" s="309"/>
      <c r="GY78" s="309"/>
      <c r="GZ78" s="309"/>
      <c r="HA78" s="309"/>
      <c r="HB78" s="309"/>
      <c r="HC78" s="309"/>
      <c r="HD78" s="309"/>
      <c r="HE78" s="309"/>
      <c r="HF78" s="309"/>
      <c r="HG78" s="309"/>
      <c r="HH78" s="309"/>
      <c r="HI78" s="309"/>
      <c r="HJ78" s="309"/>
      <c r="HK78" s="309"/>
      <c r="HL78" s="309"/>
      <c r="HM78" s="309"/>
      <c r="HN78" s="309"/>
      <c r="HO78" s="309"/>
      <c r="HP78" s="309"/>
      <c r="HQ78" s="309"/>
      <c r="HR78" s="309"/>
      <c r="HS78" s="309"/>
      <c r="HT78" s="309"/>
      <c r="HU78" s="309"/>
      <c r="HV78" s="309"/>
      <c r="HW78" s="309"/>
      <c r="HX78" s="309"/>
      <c r="HY78" s="309"/>
      <c r="HZ78" s="309"/>
      <c r="IA78" s="309"/>
    </row>
    <row r="79" spans="1:235" s="294" customFormat="1" ht="12">
      <c r="A79" s="298"/>
      <c r="B79" s="299" t="s">
        <v>280</v>
      </c>
      <c r="C79" s="300" t="s">
        <v>209</v>
      </c>
      <c r="D79" s="306">
        <v>6.5</v>
      </c>
      <c r="E79" s="306">
        <v>9.6300000000000008</v>
      </c>
      <c r="F79" s="306"/>
      <c r="G79" s="307">
        <v>1200</v>
      </c>
      <c r="H79" s="403" t="str">
        <f t="shared" ref="H79:H98" si="2">+IF(F79=0,"",G79*F79)</f>
        <v/>
      </c>
      <c r="I79" s="309"/>
      <c r="J79" s="309"/>
      <c r="K79" s="309"/>
      <c r="L79" s="309"/>
      <c r="M79" s="309"/>
      <c r="N79" s="309"/>
      <c r="O79" s="309"/>
      <c r="P79" s="309"/>
      <c r="Q79" s="309"/>
      <c r="R79" s="309"/>
      <c r="S79" s="309"/>
      <c r="T79" s="309"/>
      <c r="U79" s="309"/>
      <c r="V79" s="309"/>
      <c r="W79" s="309"/>
      <c r="X79" s="309"/>
      <c r="Y79" s="309"/>
      <c r="Z79" s="309"/>
      <c r="AA79" s="309"/>
      <c r="AB79" s="309"/>
      <c r="AC79" s="309"/>
      <c r="AD79" s="309"/>
      <c r="AE79" s="309"/>
      <c r="AF79" s="309"/>
      <c r="AG79" s="309"/>
      <c r="AH79" s="309"/>
      <c r="AI79" s="309"/>
      <c r="AJ79" s="309"/>
      <c r="AK79" s="309"/>
      <c r="AL79" s="309"/>
      <c r="AM79" s="309"/>
      <c r="AN79" s="309"/>
      <c r="AO79" s="309"/>
      <c r="AP79" s="309"/>
      <c r="AQ79" s="309"/>
      <c r="AR79" s="309"/>
      <c r="AS79" s="309"/>
      <c r="AT79" s="309"/>
      <c r="AU79" s="309"/>
      <c r="AV79" s="309"/>
      <c r="AW79" s="309"/>
      <c r="AX79" s="309"/>
      <c r="AY79" s="309"/>
      <c r="AZ79" s="309"/>
      <c r="BA79" s="309"/>
      <c r="BB79" s="309"/>
      <c r="BC79" s="309"/>
      <c r="BD79" s="309"/>
      <c r="BE79" s="309"/>
      <c r="BF79" s="309"/>
      <c r="BG79" s="309"/>
      <c r="BH79" s="309"/>
      <c r="BI79" s="309"/>
      <c r="BJ79" s="309"/>
      <c r="BK79" s="309"/>
      <c r="BL79" s="309"/>
      <c r="BM79" s="309"/>
      <c r="BN79" s="309"/>
      <c r="BO79" s="309"/>
      <c r="BP79" s="309"/>
      <c r="BQ79" s="309"/>
      <c r="BR79" s="309"/>
      <c r="BS79" s="309"/>
      <c r="BT79" s="309"/>
      <c r="BU79" s="309"/>
      <c r="BV79" s="309"/>
      <c r="BW79" s="309"/>
      <c r="BX79" s="309"/>
      <c r="BY79" s="309"/>
      <c r="BZ79" s="309"/>
      <c r="CA79" s="309"/>
      <c r="CB79" s="309"/>
      <c r="CC79" s="309"/>
      <c r="CD79" s="309"/>
      <c r="CE79" s="309"/>
      <c r="CF79" s="309"/>
      <c r="CG79" s="309"/>
      <c r="CH79" s="309"/>
      <c r="CI79" s="309"/>
      <c r="CJ79" s="309"/>
      <c r="CK79" s="309"/>
      <c r="CL79" s="309"/>
      <c r="CM79" s="309"/>
      <c r="CN79" s="309"/>
      <c r="CO79" s="309"/>
      <c r="CP79" s="309"/>
      <c r="CQ79" s="309"/>
      <c r="CR79" s="309"/>
      <c r="CS79" s="309"/>
      <c r="CT79" s="309"/>
      <c r="CU79" s="309"/>
      <c r="CV79" s="309"/>
      <c r="CW79" s="309"/>
      <c r="CX79" s="309"/>
      <c r="CY79" s="309"/>
      <c r="CZ79" s="309"/>
      <c r="DA79" s="309"/>
      <c r="DB79" s="309"/>
      <c r="DC79" s="309"/>
      <c r="DD79" s="309"/>
      <c r="DE79" s="309"/>
      <c r="DF79" s="309"/>
      <c r="DG79" s="309"/>
      <c r="DH79" s="309"/>
      <c r="DI79" s="309"/>
      <c r="DJ79" s="309"/>
      <c r="DK79" s="309"/>
      <c r="DL79" s="309"/>
      <c r="DM79" s="309"/>
      <c r="DN79" s="309"/>
      <c r="DO79" s="309"/>
      <c r="DP79" s="309"/>
      <c r="DQ79" s="309"/>
      <c r="DR79" s="309"/>
      <c r="DS79" s="309"/>
      <c r="DT79" s="309"/>
      <c r="DU79" s="309"/>
      <c r="DV79" s="309"/>
      <c r="DW79" s="309"/>
      <c r="DX79" s="309"/>
      <c r="DY79" s="309"/>
      <c r="DZ79" s="309"/>
      <c r="EA79" s="309"/>
      <c r="EB79" s="309"/>
      <c r="EC79" s="309"/>
      <c r="ED79" s="309"/>
      <c r="EE79" s="309"/>
      <c r="EF79" s="309"/>
      <c r="EG79" s="309"/>
      <c r="EH79" s="309"/>
      <c r="EI79" s="309"/>
      <c r="EJ79" s="309"/>
      <c r="EK79" s="309"/>
      <c r="EL79" s="309"/>
      <c r="EM79" s="309"/>
      <c r="EN79" s="309"/>
      <c r="EO79" s="309"/>
      <c r="EP79" s="309"/>
      <c r="EQ79" s="309"/>
      <c r="ER79" s="309"/>
      <c r="ES79" s="309"/>
      <c r="ET79" s="309"/>
      <c r="EU79" s="309"/>
      <c r="EV79" s="309"/>
      <c r="EW79" s="309"/>
      <c r="EX79" s="309"/>
      <c r="EY79" s="309"/>
      <c r="EZ79" s="309"/>
      <c r="FA79" s="309"/>
      <c r="FB79" s="309"/>
      <c r="FC79" s="309"/>
      <c r="FD79" s="309"/>
      <c r="FE79" s="309"/>
      <c r="FF79" s="309"/>
      <c r="FG79" s="309"/>
      <c r="FH79" s="309"/>
      <c r="FI79" s="309"/>
      <c r="FJ79" s="309"/>
      <c r="FK79" s="309"/>
      <c r="FL79" s="309"/>
      <c r="FM79" s="309"/>
      <c r="FN79" s="309"/>
      <c r="FO79" s="309"/>
      <c r="FP79" s="309"/>
      <c r="FQ79" s="309"/>
      <c r="FR79" s="309"/>
      <c r="FS79" s="309"/>
      <c r="FT79" s="309"/>
      <c r="FU79" s="309"/>
      <c r="FV79" s="309"/>
      <c r="FW79" s="309"/>
      <c r="FX79" s="309"/>
      <c r="FY79" s="309"/>
      <c r="FZ79" s="309"/>
      <c r="GA79" s="309"/>
      <c r="GB79" s="309"/>
      <c r="GC79" s="309"/>
      <c r="GD79" s="309"/>
      <c r="GE79" s="309"/>
      <c r="GF79" s="309"/>
      <c r="GG79" s="309"/>
      <c r="GH79" s="309"/>
      <c r="GI79" s="309"/>
      <c r="GJ79" s="309"/>
      <c r="GK79" s="309"/>
      <c r="GL79" s="309"/>
      <c r="GM79" s="309"/>
      <c r="GN79" s="309"/>
      <c r="GO79" s="309"/>
      <c r="GP79" s="309"/>
      <c r="GQ79" s="309"/>
      <c r="GR79" s="309"/>
      <c r="GS79" s="309"/>
      <c r="GT79" s="309"/>
      <c r="GU79" s="309"/>
      <c r="GV79" s="309"/>
      <c r="GW79" s="309"/>
      <c r="GX79" s="309"/>
      <c r="GY79" s="309"/>
      <c r="GZ79" s="309"/>
      <c r="HA79" s="309"/>
      <c r="HB79" s="309"/>
      <c r="HC79" s="309"/>
      <c r="HD79" s="309"/>
      <c r="HE79" s="309"/>
      <c r="HF79" s="309"/>
      <c r="HG79" s="309"/>
      <c r="HH79" s="309"/>
      <c r="HI79" s="309"/>
      <c r="HJ79" s="309"/>
      <c r="HK79" s="309"/>
      <c r="HL79" s="309"/>
      <c r="HM79" s="309"/>
      <c r="HN79" s="309"/>
      <c r="HO79" s="309"/>
      <c r="HP79" s="309"/>
      <c r="HQ79" s="309"/>
      <c r="HR79" s="309"/>
      <c r="HS79" s="309"/>
      <c r="HT79" s="309"/>
      <c r="HU79" s="309"/>
      <c r="HV79" s="309"/>
      <c r="HW79" s="309"/>
      <c r="HX79" s="309"/>
      <c r="HY79" s="309"/>
      <c r="HZ79" s="309"/>
      <c r="IA79" s="309"/>
    </row>
    <row r="80" spans="1:235" s="294" customFormat="1" ht="12">
      <c r="A80" s="298">
        <f>A78+1</f>
        <v>23</v>
      </c>
      <c r="B80" s="299" t="s">
        <v>281</v>
      </c>
      <c r="C80" s="300"/>
      <c r="D80" s="306"/>
      <c r="E80" s="306"/>
      <c r="F80" s="306"/>
      <c r="G80" s="307"/>
      <c r="H80" s="403" t="str">
        <f t="shared" si="2"/>
        <v/>
      </c>
      <c r="I80" s="309"/>
      <c r="J80" s="309"/>
      <c r="K80" s="309"/>
      <c r="L80" s="309"/>
      <c r="M80" s="309"/>
      <c r="N80" s="309"/>
      <c r="O80" s="309"/>
      <c r="P80" s="309"/>
      <c r="Q80" s="309"/>
      <c r="R80" s="309"/>
      <c r="S80" s="309"/>
      <c r="T80" s="309"/>
      <c r="U80" s="309"/>
      <c r="V80" s="309"/>
      <c r="W80" s="309"/>
      <c r="X80" s="309"/>
      <c r="Y80" s="309"/>
      <c r="Z80" s="309"/>
      <c r="AA80" s="309"/>
      <c r="AB80" s="309"/>
      <c r="AC80" s="309"/>
      <c r="AD80" s="309"/>
      <c r="AE80" s="309"/>
      <c r="AF80" s="309"/>
      <c r="AG80" s="309"/>
      <c r="AH80" s="309"/>
      <c r="AI80" s="309"/>
      <c r="AJ80" s="309"/>
      <c r="AK80" s="309"/>
      <c r="AL80" s="309"/>
      <c r="AM80" s="309"/>
      <c r="AN80" s="309"/>
      <c r="AO80" s="309"/>
      <c r="AP80" s="309"/>
      <c r="AQ80" s="309"/>
      <c r="AR80" s="309"/>
      <c r="AS80" s="309"/>
      <c r="AT80" s="309"/>
      <c r="AU80" s="309"/>
      <c r="AV80" s="309"/>
      <c r="AW80" s="309"/>
      <c r="AX80" s="309"/>
      <c r="AY80" s="309"/>
      <c r="AZ80" s="309"/>
      <c r="BA80" s="309"/>
      <c r="BB80" s="309"/>
      <c r="BC80" s="309"/>
      <c r="BD80" s="309"/>
      <c r="BE80" s="309"/>
      <c r="BF80" s="309"/>
      <c r="BG80" s="309"/>
      <c r="BH80" s="309"/>
      <c r="BI80" s="309"/>
      <c r="BJ80" s="309"/>
      <c r="BK80" s="309"/>
      <c r="BL80" s="309"/>
      <c r="BM80" s="309"/>
      <c r="BN80" s="309"/>
      <c r="BO80" s="309"/>
      <c r="BP80" s="309"/>
      <c r="BQ80" s="309"/>
      <c r="BR80" s="309"/>
      <c r="BS80" s="309"/>
      <c r="BT80" s="309"/>
      <c r="BU80" s="309"/>
      <c r="BV80" s="309"/>
      <c r="BW80" s="309"/>
      <c r="BX80" s="309"/>
      <c r="BY80" s="309"/>
      <c r="BZ80" s="309"/>
      <c r="CA80" s="309"/>
      <c r="CB80" s="309"/>
      <c r="CC80" s="309"/>
      <c r="CD80" s="309"/>
      <c r="CE80" s="309"/>
      <c r="CF80" s="309"/>
      <c r="CG80" s="309"/>
      <c r="CH80" s="309"/>
      <c r="CI80" s="309"/>
      <c r="CJ80" s="309"/>
      <c r="CK80" s="309"/>
      <c r="CL80" s="309"/>
      <c r="CM80" s="309"/>
      <c r="CN80" s="309"/>
      <c r="CO80" s="309"/>
      <c r="CP80" s="309"/>
      <c r="CQ80" s="309"/>
      <c r="CR80" s="309"/>
      <c r="CS80" s="309"/>
      <c r="CT80" s="309"/>
      <c r="CU80" s="309"/>
      <c r="CV80" s="309"/>
      <c r="CW80" s="309"/>
      <c r="CX80" s="309"/>
      <c r="CY80" s="309"/>
      <c r="CZ80" s="309"/>
      <c r="DA80" s="309"/>
      <c r="DB80" s="309"/>
      <c r="DC80" s="309"/>
      <c r="DD80" s="309"/>
      <c r="DE80" s="309"/>
      <c r="DF80" s="309"/>
      <c r="DG80" s="309"/>
      <c r="DH80" s="309"/>
      <c r="DI80" s="309"/>
      <c r="DJ80" s="309"/>
      <c r="DK80" s="309"/>
      <c r="DL80" s="309"/>
      <c r="DM80" s="309"/>
      <c r="DN80" s="309"/>
      <c r="DO80" s="309"/>
      <c r="DP80" s="309"/>
      <c r="DQ80" s="309"/>
      <c r="DR80" s="309"/>
      <c r="DS80" s="309"/>
      <c r="DT80" s="309"/>
      <c r="DU80" s="309"/>
      <c r="DV80" s="309"/>
      <c r="DW80" s="309"/>
      <c r="DX80" s="309"/>
      <c r="DY80" s="309"/>
      <c r="DZ80" s="309"/>
      <c r="EA80" s="309"/>
      <c r="EB80" s="309"/>
      <c r="EC80" s="309"/>
      <c r="ED80" s="309"/>
      <c r="EE80" s="309"/>
      <c r="EF80" s="309"/>
      <c r="EG80" s="309"/>
      <c r="EH80" s="309"/>
      <c r="EI80" s="309"/>
      <c r="EJ80" s="309"/>
      <c r="EK80" s="309"/>
      <c r="EL80" s="309"/>
      <c r="EM80" s="309"/>
      <c r="EN80" s="309"/>
      <c r="EO80" s="309"/>
      <c r="EP80" s="309"/>
      <c r="EQ80" s="309"/>
      <c r="ER80" s="309"/>
      <c r="ES80" s="309"/>
      <c r="ET80" s="309"/>
      <c r="EU80" s="309"/>
      <c r="EV80" s="309"/>
      <c r="EW80" s="309"/>
      <c r="EX80" s="309"/>
      <c r="EY80" s="309"/>
      <c r="EZ80" s="309"/>
      <c r="FA80" s="309"/>
      <c r="FB80" s="309"/>
      <c r="FC80" s="309"/>
      <c r="FD80" s="309"/>
      <c r="FE80" s="309"/>
      <c r="FF80" s="309"/>
      <c r="FG80" s="309"/>
      <c r="FH80" s="309"/>
      <c r="FI80" s="309"/>
      <c r="FJ80" s="309"/>
      <c r="FK80" s="309"/>
      <c r="FL80" s="309"/>
      <c r="FM80" s="309"/>
      <c r="FN80" s="309"/>
      <c r="FO80" s="309"/>
      <c r="FP80" s="309"/>
      <c r="FQ80" s="309"/>
      <c r="FR80" s="309"/>
      <c r="FS80" s="309"/>
      <c r="FT80" s="309"/>
      <c r="FU80" s="309"/>
      <c r="FV80" s="309"/>
      <c r="FW80" s="309"/>
      <c r="FX80" s="309"/>
      <c r="FY80" s="309"/>
      <c r="FZ80" s="309"/>
      <c r="GA80" s="309"/>
      <c r="GB80" s="309"/>
      <c r="GC80" s="309"/>
      <c r="GD80" s="309"/>
      <c r="GE80" s="309"/>
      <c r="GF80" s="309"/>
      <c r="GG80" s="309"/>
      <c r="GH80" s="309"/>
      <c r="GI80" s="309"/>
      <c r="GJ80" s="309"/>
      <c r="GK80" s="309"/>
      <c r="GL80" s="309"/>
      <c r="GM80" s="309"/>
      <c r="GN80" s="309"/>
      <c r="GO80" s="309"/>
      <c r="GP80" s="309"/>
      <c r="GQ80" s="309"/>
      <c r="GR80" s="309"/>
      <c r="GS80" s="309"/>
      <c r="GT80" s="309"/>
      <c r="GU80" s="309"/>
      <c r="GV80" s="309"/>
      <c r="GW80" s="309"/>
      <c r="GX80" s="309"/>
      <c r="GY80" s="309"/>
      <c r="GZ80" s="309"/>
      <c r="HA80" s="309"/>
      <c r="HB80" s="309"/>
      <c r="HC80" s="309"/>
      <c r="HD80" s="309"/>
      <c r="HE80" s="309"/>
      <c r="HF80" s="309"/>
      <c r="HG80" s="309"/>
      <c r="HH80" s="309"/>
      <c r="HI80" s="309"/>
      <c r="HJ80" s="309"/>
      <c r="HK80" s="309"/>
      <c r="HL80" s="309"/>
      <c r="HM80" s="309"/>
      <c r="HN80" s="309"/>
      <c r="HO80" s="309"/>
      <c r="HP80" s="309"/>
      <c r="HQ80" s="309"/>
      <c r="HR80" s="309"/>
      <c r="HS80" s="309"/>
      <c r="HT80" s="309"/>
      <c r="HU80" s="309"/>
      <c r="HV80" s="309"/>
      <c r="HW80" s="309"/>
      <c r="HX80" s="309"/>
      <c r="HY80" s="309"/>
      <c r="HZ80" s="309"/>
      <c r="IA80" s="309"/>
    </row>
    <row r="81" spans="1:238" s="294" customFormat="1" ht="12">
      <c r="A81" s="298"/>
      <c r="B81" s="299" t="s">
        <v>282</v>
      </c>
      <c r="C81" s="300" t="s">
        <v>209</v>
      </c>
      <c r="D81" s="306">
        <v>13</v>
      </c>
      <c r="E81" s="306">
        <v>14.16</v>
      </c>
      <c r="F81" s="306"/>
      <c r="G81" s="307">
        <v>1100</v>
      </c>
      <c r="H81" s="403" t="str">
        <f t="shared" si="2"/>
        <v/>
      </c>
      <c r="I81" s="309"/>
      <c r="J81" s="309"/>
      <c r="K81" s="309"/>
      <c r="L81" s="309"/>
      <c r="M81" s="309"/>
      <c r="N81" s="309"/>
      <c r="O81" s="309"/>
      <c r="P81" s="309"/>
      <c r="Q81" s="309"/>
      <c r="R81" s="309"/>
      <c r="S81" s="309"/>
      <c r="T81" s="309"/>
      <c r="U81" s="309"/>
      <c r="V81" s="309"/>
      <c r="W81" s="309"/>
      <c r="X81" s="309"/>
      <c r="Y81" s="309"/>
      <c r="Z81" s="309"/>
      <c r="AA81" s="309"/>
      <c r="AB81" s="309"/>
      <c r="AC81" s="309"/>
      <c r="AD81" s="309"/>
      <c r="AE81" s="309"/>
      <c r="AF81" s="309"/>
      <c r="AG81" s="309"/>
      <c r="AH81" s="309"/>
      <c r="AI81" s="309"/>
      <c r="AJ81" s="309"/>
      <c r="AK81" s="309"/>
      <c r="AL81" s="309"/>
      <c r="AM81" s="309"/>
      <c r="AN81" s="309"/>
      <c r="AO81" s="309"/>
      <c r="AP81" s="309"/>
      <c r="AQ81" s="309"/>
      <c r="AR81" s="309"/>
      <c r="AS81" s="309"/>
      <c r="AT81" s="309"/>
      <c r="AU81" s="309"/>
      <c r="AV81" s="309"/>
      <c r="AW81" s="309"/>
      <c r="AX81" s="309"/>
      <c r="AY81" s="309"/>
      <c r="AZ81" s="309"/>
      <c r="BA81" s="309"/>
      <c r="BB81" s="309"/>
      <c r="BC81" s="309"/>
      <c r="BD81" s="309"/>
      <c r="BE81" s="309"/>
      <c r="BF81" s="309"/>
      <c r="BG81" s="309"/>
      <c r="BH81" s="309"/>
      <c r="BI81" s="309"/>
      <c r="BJ81" s="309"/>
      <c r="BK81" s="309"/>
      <c r="BL81" s="309"/>
      <c r="BM81" s="309"/>
      <c r="BN81" s="309"/>
      <c r="BO81" s="309"/>
      <c r="BP81" s="309"/>
      <c r="BQ81" s="309"/>
      <c r="BR81" s="309"/>
      <c r="BS81" s="309"/>
      <c r="BT81" s="309"/>
      <c r="BU81" s="309"/>
      <c r="BV81" s="309"/>
      <c r="BW81" s="309"/>
      <c r="BX81" s="309"/>
      <c r="BY81" s="309"/>
      <c r="BZ81" s="309"/>
      <c r="CA81" s="309"/>
      <c r="CB81" s="309"/>
      <c r="CC81" s="309"/>
      <c r="CD81" s="309"/>
      <c r="CE81" s="309"/>
      <c r="CF81" s="309"/>
      <c r="CG81" s="309"/>
      <c r="CH81" s="309"/>
      <c r="CI81" s="309"/>
      <c r="CJ81" s="309"/>
      <c r="CK81" s="309"/>
      <c r="CL81" s="309"/>
      <c r="CM81" s="309"/>
      <c r="CN81" s="309"/>
      <c r="CO81" s="309"/>
      <c r="CP81" s="309"/>
      <c r="CQ81" s="309"/>
      <c r="CR81" s="309"/>
      <c r="CS81" s="309"/>
      <c r="CT81" s="309"/>
      <c r="CU81" s="309"/>
      <c r="CV81" s="309"/>
      <c r="CW81" s="309"/>
      <c r="CX81" s="309"/>
      <c r="CY81" s="309"/>
      <c r="CZ81" s="309"/>
      <c r="DA81" s="309"/>
      <c r="DB81" s="309"/>
      <c r="DC81" s="309"/>
      <c r="DD81" s="309"/>
      <c r="DE81" s="309"/>
      <c r="DF81" s="309"/>
      <c r="DG81" s="309"/>
      <c r="DH81" s="309"/>
      <c r="DI81" s="309"/>
      <c r="DJ81" s="309"/>
      <c r="DK81" s="309"/>
      <c r="DL81" s="309"/>
      <c r="DM81" s="309"/>
      <c r="DN81" s="309"/>
      <c r="DO81" s="309"/>
      <c r="DP81" s="309"/>
      <c r="DQ81" s="309"/>
      <c r="DR81" s="309"/>
      <c r="DS81" s="309"/>
      <c r="DT81" s="309"/>
      <c r="DU81" s="309"/>
      <c r="DV81" s="309"/>
      <c r="DW81" s="309"/>
      <c r="DX81" s="309"/>
      <c r="DY81" s="309"/>
      <c r="DZ81" s="309"/>
      <c r="EA81" s="309"/>
      <c r="EB81" s="309"/>
      <c r="EC81" s="309"/>
      <c r="ED81" s="309"/>
      <c r="EE81" s="309"/>
      <c r="EF81" s="309"/>
      <c r="EG81" s="309"/>
      <c r="EH81" s="309"/>
      <c r="EI81" s="309"/>
      <c r="EJ81" s="309"/>
      <c r="EK81" s="309"/>
      <c r="EL81" s="309"/>
      <c r="EM81" s="309"/>
      <c r="EN81" s="309"/>
      <c r="EO81" s="309"/>
      <c r="EP81" s="309"/>
      <c r="EQ81" s="309"/>
      <c r="ER81" s="309"/>
      <c r="ES81" s="309"/>
      <c r="ET81" s="309"/>
      <c r="EU81" s="309"/>
      <c r="EV81" s="309"/>
      <c r="EW81" s="309"/>
      <c r="EX81" s="309"/>
      <c r="EY81" s="309"/>
      <c r="EZ81" s="309"/>
      <c r="FA81" s="309"/>
      <c r="FB81" s="309"/>
      <c r="FC81" s="309"/>
      <c r="FD81" s="309"/>
      <c r="FE81" s="309"/>
      <c r="FF81" s="309"/>
      <c r="FG81" s="309"/>
      <c r="FH81" s="309"/>
      <c r="FI81" s="309"/>
      <c r="FJ81" s="309"/>
      <c r="FK81" s="309"/>
      <c r="FL81" s="309"/>
      <c r="FM81" s="309"/>
      <c r="FN81" s="309"/>
      <c r="FO81" s="309"/>
      <c r="FP81" s="309"/>
      <c r="FQ81" s="309"/>
      <c r="FR81" s="309"/>
      <c r="FS81" s="309"/>
      <c r="FT81" s="309"/>
      <c r="FU81" s="309"/>
      <c r="FV81" s="309"/>
      <c r="FW81" s="309"/>
      <c r="FX81" s="309"/>
      <c r="FY81" s="309"/>
      <c r="FZ81" s="309"/>
      <c r="GA81" s="309"/>
      <c r="GB81" s="309"/>
      <c r="GC81" s="309"/>
      <c r="GD81" s="309"/>
      <c r="GE81" s="309"/>
      <c r="GF81" s="309"/>
      <c r="GG81" s="309"/>
      <c r="GH81" s="309"/>
      <c r="GI81" s="309"/>
      <c r="GJ81" s="309"/>
      <c r="GK81" s="309"/>
      <c r="GL81" s="309"/>
      <c r="GM81" s="309"/>
      <c r="GN81" s="309"/>
      <c r="GO81" s="309"/>
      <c r="GP81" s="309"/>
      <c r="GQ81" s="309"/>
      <c r="GR81" s="309"/>
      <c r="GS81" s="309"/>
      <c r="GT81" s="309"/>
      <c r="GU81" s="309"/>
      <c r="GV81" s="309"/>
      <c r="GW81" s="309"/>
      <c r="GX81" s="309"/>
      <c r="GY81" s="309"/>
      <c r="GZ81" s="309"/>
      <c r="HA81" s="309"/>
      <c r="HB81" s="309"/>
      <c r="HC81" s="309"/>
      <c r="HD81" s="309"/>
      <c r="HE81" s="309"/>
      <c r="HF81" s="309"/>
      <c r="HG81" s="309"/>
      <c r="HH81" s="309"/>
      <c r="HI81" s="309"/>
      <c r="HJ81" s="309"/>
      <c r="HK81" s="309"/>
      <c r="HL81" s="309"/>
      <c r="HM81" s="309"/>
      <c r="HN81" s="309"/>
      <c r="HO81" s="309"/>
      <c r="HP81" s="309"/>
      <c r="HQ81" s="309"/>
      <c r="HR81" s="309"/>
      <c r="HS81" s="309"/>
      <c r="HT81" s="309"/>
      <c r="HU81" s="309"/>
      <c r="HV81" s="309"/>
      <c r="HW81" s="309"/>
      <c r="HX81" s="309"/>
      <c r="HY81" s="309"/>
      <c r="HZ81" s="309"/>
      <c r="IA81" s="309"/>
    </row>
    <row r="82" spans="1:238" s="294" customFormat="1" ht="12">
      <c r="A82" s="298">
        <f>A80+1</f>
        <v>24</v>
      </c>
      <c r="B82" s="299" t="s">
        <v>283</v>
      </c>
      <c r="C82" s="300"/>
      <c r="D82" s="306"/>
      <c r="E82" s="306"/>
      <c r="F82" s="306"/>
      <c r="G82" s="307"/>
      <c r="H82" s="403" t="str">
        <f t="shared" si="2"/>
        <v/>
      </c>
      <c r="I82" s="309"/>
      <c r="J82" s="309"/>
      <c r="K82" s="309"/>
      <c r="L82" s="309"/>
      <c r="M82" s="309"/>
      <c r="N82" s="309"/>
      <c r="O82" s="309"/>
      <c r="P82" s="309"/>
      <c r="Q82" s="309"/>
      <c r="R82" s="309"/>
      <c r="S82" s="309"/>
      <c r="T82" s="309"/>
      <c r="U82" s="309"/>
      <c r="V82" s="309"/>
      <c r="W82" s="309"/>
      <c r="X82" s="309"/>
      <c r="Y82" s="309"/>
      <c r="Z82" s="309"/>
      <c r="AA82" s="309"/>
      <c r="AB82" s="309"/>
      <c r="AC82" s="309"/>
      <c r="AD82" s="309"/>
      <c r="AE82" s="309"/>
      <c r="AF82" s="309"/>
      <c r="AG82" s="309"/>
      <c r="AH82" s="309"/>
      <c r="AI82" s="309"/>
      <c r="AJ82" s="309"/>
      <c r="AK82" s="309"/>
      <c r="AL82" s="309"/>
      <c r="AM82" s="309"/>
      <c r="AN82" s="309"/>
      <c r="AO82" s="309"/>
      <c r="AP82" s="309"/>
      <c r="AQ82" s="309"/>
      <c r="AR82" s="309"/>
      <c r="AS82" s="309"/>
      <c r="AT82" s="309"/>
      <c r="AU82" s="309"/>
      <c r="AV82" s="309"/>
      <c r="AW82" s="309"/>
      <c r="AX82" s="309"/>
      <c r="AY82" s="309"/>
      <c r="AZ82" s="309"/>
      <c r="BA82" s="309"/>
      <c r="BB82" s="309"/>
      <c r="BC82" s="309"/>
      <c r="BD82" s="309"/>
      <c r="BE82" s="309"/>
      <c r="BF82" s="309"/>
      <c r="BG82" s="309"/>
      <c r="BH82" s="309"/>
      <c r="BI82" s="309"/>
      <c r="BJ82" s="309"/>
      <c r="BK82" s="309"/>
      <c r="BL82" s="309"/>
      <c r="BM82" s="309"/>
      <c r="BN82" s="309"/>
      <c r="BO82" s="309"/>
      <c r="BP82" s="309"/>
      <c r="BQ82" s="309"/>
      <c r="BR82" s="309"/>
      <c r="BS82" s="309"/>
      <c r="BT82" s="309"/>
      <c r="BU82" s="309"/>
      <c r="BV82" s="309"/>
      <c r="BW82" s="309"/>
      <c r="BX82" s="309"/>
      <c r="BY82" s="309"/>
      <c r="BZ82" s="309"/>
      <c r="CA82" s="309"/>
      <c r="CB82" s="309"/>
      <c r="CC82" s="309"/>
      <c r="CD82" s="309"/>
      <c r="CE82" s="309"/>
      <c r="CF82" s="309"/>
      <c r="CG82" s="309"/>
      <c r="CH82" s="309"/>
      <c r="CI82" s="309"/>
      <c r="CJ82" s="309"/>
      <c r="CK82" s="309"/>
      <c r="CL82" s="309"/>
      <c r="CM82" s="309"/>
      <c r="CN82" s="309"/>
      <c r="CO82" s="309"/>
      <c r="CP82" s="309"/>
      <c r="CQ82" s="309"/>
      <c r="CR82" s="309"/>
      <c r="CS82" s="309"/>
      <c r="CT82" s="309"/>
      <c r="CU82" s="309"/>
      <c r="CV82" s="309"/>
      <c r="CW82" s="309"/>
      <c r="CX82" s="309"/>
      <c r="CY82" s="309"/>
      <c r="CZ82" s="309"/>
      <c r="DA82" s="309"/>
      <c r="DB82" s="309"/>
      <c r="DC82" s="309"/>
      <c r="DD82" s="309"/>
      <c r="DE82" s="309"/>
      <c r="DF82" s="309"/>
      <c r="DG82" s="309"/>
      <c r="DH82" s="309"/>
      <c r="DI82" s="309"/>
      <c r="DJ82" s="309"/>
      <c r="DK82" s="309"/>
      <c r="DL82" s="309"/>
      <c r="DM82" s="309"/>
      <c r="DN82" s="309"/>
      <c r="DO82" s="309"/>
      <c r="DP82" s="309"/>
      <c r="DQ82" s="309"/>
      <c r="DR82" s="309"/>
      <c r="DS82" s="309"/>
      <c r="DT82" s="309"/>
      <c r="DU82" s="309"/>
      <c r="DV82" s="309"/>
      <c r="DW82" s="309"/>
      <c r="DX82" s="309"/>
      <c r="DY82" s="309"/>
      <c r="DZ82" s="309"/>
      <c r="EA82" s="309"/>
      <c r="EB82" s="309"/>
      <c r="EC82" s="309"/>
      <c r="ED82" s="309"/>
      <c r="EE82" s="309"/>
      <c r="EF82" s="309"/>
      <c r="EG82" s="309"/>
      <c r="EH82" s="309"/>
      <c r="EI82" s="309"/>
      <c r="EJ82" s="309"/>
      <c r="EK82" s="309"/>
      <c r="EL82" s="309"/>
      <c r="EM82" s="309"/>
      <c r="EN82" s="309"/>
      <c r="EO82" s="309"/>
      <c r="EP82" s="309"/>
      <c r="EQ82" s="309"/>
      <c r="ER82" s="309"/>
      <c r="ES82" s="309"/>
      <c r="ET82" s="309"/>
      <c r="EU82" s="309"/>
      <c r="EV82" s="309"/>
      <c r="EW82" s="309"/>
      <c r="EX82" s="309"/>
      <c r="EY82" s="309"/>
      <c r="EZ82" s="309"/>
      <c r="FA82" s="309"/>
      <c r="FB82" s="309"/>
      <c r="FC82" s="309"/>
      <c r="FD82" s="309"/>
      <c r="FE82" s="309"/>
      <c r="FF82" s="309"/>
      <c r="FG82" s="309"/>
      <c r="FH82" s="309"/>
      <c r="FI82" s="309"/>
      <c r="FJ82" s="309"/>
      <c r="FK82" s="309"/>
      <c r="FL82" s="309"/>
      <c r="FM82" s="309"/>
      <c r="FN82" s="309"/>
      <c r="FO82" s="309"/>
      <c r="FP82" s="309"/>
      <c r="FQ82" s="309"/>
      <c r="FR82" s="309"/>
      <c r="FS82" s="309"/>
      <c r="FT82" s="309"/>
      <c r="FU82" s="309"/>
      <c r="FV82" s="309"/>
      <c r="FW82" s="309"/>
      <c r="FX82" s="309"/>
      <c r="FY82" s="309"/>
      <c r="FZ82" s="309"/>
      <c r="GA82" s="309"/>
      <c r="GB82" s="309"/>
      <c r="GC82" s="309"/>
      <c r="GD82" s="309"/>
      <c r="GE82" s="309"/>
      <c r="GF82" s="309"/>
      <c r="GG82" s="309"/>
      <c r="GH82" s="309"/>
      <c r="GI82" s="309"/>
      <c r="GJ82" s="309"/>
      <c r="GK82" s="309"/>
      <c r="GL82" s="309"/>
      <c r="GM82" s="309"/>
      <c r="GN82" s="309"/>
      <c r="GO82" s="309"/>
      <c r="GP82" s="309"/>
      <c r="GQ82" s="309"/>
      <c r="GR82" s="309"/>
      <c r="GS82" s="309"/>
      <c r="GT82" s="309"/>
      <c r="GU82" s="309"/>
      <c r="GV82" s="309"/>
      <c r="GW82" s="309"/>
      <c r="GX82" s="309"/>
      <c r="GY82" s="309"/>
      <c r="GZ82" s="309"/>
      <c r="HA82" s="309"/>
      <c r="HB82" s="309"/>
      <c r="HC82" s="309"/>
      <c r="HD82" s="309"/>
      <c r="HE82" s="309"/>
      <c r="HF82" s="309"/>
      <c r="HG82" s="309"/>
      <c r="HH82" s="309"/>
      <c r="HI82" s="309"/>
      <c r="HJ82" s="309"/>
      <c r="HK82" s="309"/>
      <c r="HL82" s="309"/>
      <c r="HM82" s="309"/>
      <c r="HN82" s="309"/>
      <c r="HO82" s="309"/>
      <c r="HP82" s="309"/>
      <c r="HQ82" s="309"/>
      <c r="HR82" s="309"/>
      <c r="HS82" s="309"/>
      <c r="HT82" s="309"/>
      <c r="HU82" s="309"/>
      <c r="HV82" s="309"/>
      <c r="HW82" s="309"/>
      <c r="HX82" s="309"/>
      <c r="HY82" s="309"/>
      <c r="HZ82" s="309"/>
      <c r="IA82" s="309"/>
    </row>
    <row r="83" spans="1:238" s="294" customFormat="1" ht="12">
      <c r="A83" s="298"/>
      <c r="B83" s="299" t="s">
        <v>284</v>
      </c>
      <c r="C83" s="300" t="s">
        <v>209</v>
      </c>
      <c r="D83" s="306">
        <v>56</v>
      </c>
      <c r="E83" s="306">
        <v>64.478999999999985</v>
      </c>
      <c r="F83" s="306"/>
      <c r="G83" s="307">
        <v>1100</v>
      </c>
      <c r="H83" s="403" t="str">
        <f t="shared" si="2"/>
        <v/>
      </c>
      <c r="I83" s="309"/>
      <c r="J83" s="309"/>
      <c r="K83" s="309"/>
      <c r="L83" s="309"/>
      <c r="M83" s="309"/>
      <c r="N83" s="309"/>
      <c r="O83" s="309"/>
      <c r="P83" s="309"/>
      <c r="Q83" s="309"/>
      <c r="R83" s="309"/>
      <c r="S83" s="309"/>
      <c r="T83" s="309"/>
      <c r="U83" s="309"/>
      <c r="V83" s="309"/>
      <c r="W83" s="309"/>
      <c r="X83" s="309"/>
      <c r="Y83" s="309"/>
      <c r="Z83" s="309"/>
      <c r="AA83" s="309"/>
      <c r="AB83" s="309"/>
      <c r="AC83" s="309"/>
      <c r="AD83" s="309"/>
      <c r="AE83" s="309"/>
      <c r="AF83" s="309"/>
      <c r="AG83" s="309"/>
      <c r="AH83" s="309"/>
      <c r="AI83" s="309"/>
      <c r="AJ83" s="309"/>
      <c r="AK83" s="309"/>
      <c r="AL83" s="309"/>
      <c r="AM83" s="309"/>
      <c r="AN83" s="309"/>
      <c r="AO83" s="309"/>
      <c r="AP83" s="309"/>
      <c r="AQ83" s="309"/>
      <c r="AR83" s="309"/>
      <c r="AS83" s="309"/>
      <c r="AT83" s="309"/>
      <c r="AU83" s="309"/>
      <c r="AV83" s="309"/>
      <c r="AW83" s="309"/>
      <c r="AX83" s="309"/>
      <c r="AY83" s="309"/>
      <c r="AZ83" s="309"/>
      <c r="BA83" s="309"/>
      <c r="BB83" s="309"/>
      <c r="BC83" s="309"/>
      <c r="BD83" s="309"/>
      <c r="BE83" s="309"/>
      <c r="BF83" s="309"/>
      <c r="BG83" s="309"/>
      <c r="BH83" s="309"/>
      <c r="BI83" s="309"/>
      <c r="BJ83" s="309"/>
      <c r="BK83" s="309"/>
      <c r="BL83" s="309"/>
      <c r="BM83" s="309"/>
      <c r="BN83" s="309"/>
      <c r="BO83" s="309"/>
      <c r="BP83" s="309"/>
      <c r="BQ83" s="309"/>
      <c r="BR83" s="309"/>
      <c r="BS83" s="309"/>
      <c r="BT83" s="309"/>
      <c r="BU83" s="309"/>
      <c r="BV83" s="309"/>
      <c r="BW83" s="309"/>
      <c r="BX83" s="309"/>
      <c r="BY83" s="309"/>
      <c r="BZ83" s="309"/>
      <c r="CA83" s="309"/>
      <c r="CB83" s="309"/>
      <c r="CC83" s="309"/>
      <c r="CD83" s="309"/>
      <c r="CE83" s="309"/>
      <c r="CF83" s="309"/>
      <c r="CG83" s="309"/>
      <c r="CH83" s="309"/>
      <c r="CI83" s="309"/>
      <c r="CJ83" s="309"/>
      <c r="CK83" s="309"/>
      <c r="CL83" s="309"/>
      <c r="CM83" s="309"/>
      <c r="CN83" s="309"/>
      <c r="CO83" s="309"/>
      <c r="CP83" s="309"/>
      <c r="CQ83" s="309"/>
      <c r="CR83" s="309"/>
      <c r="CS83" s="309"/>
      <c r="CT83" s="309"/>
      <c r="CU83" s="309"/>
      <c r="CV83" s="309"/>
      <c r="CW83" s="309"/>
      <c r="CX83" s="309"/>
      <c r="CY83" s="309"/>
      <c r="CZ83" s="309"/>
      <c r="DA83" s="309"/>
      <c r="DB83" s="309"/>
      <c r="DC83" s="309"/>
      <c r="DD83" s="309"/>
      <c r="DE83" s="309"/>
      <c r="DF83" s="309"/>
      <c r="DG83" s="309"/>
      <c r="DH83" s="309"/>
      <c r="DI83" s="309"/>
      <c r="DJ83" s="309"/>
      <c r="DK83" s="309"/>
      <c r="DL83" s="309"/>
      <c r="DM83" s="309"/>
      <c r="DN83" s="309"/>
      <c r="DO83" s="309"/>
      <c r="DP83" s="309"/>
      <c r="DQ83" s="309"/>
      <c r="DR83" s="309"/>
      <c r="DS83" s="309"/>
      <c r="DT83" s="309"/>
      <c r="DU83" s="309"/>
      <c r="DV83" s="309"/>
      <c r="DW83" s="309"/>
      <c r="DX83" s="309"/>
      <c r="DY83" s="309"/>
      <c r="DZ83" s="309"/>
      <c r="EA83" s="309"/>
      <c r="EB83" s="309"/>
      <c r="EC83" s="309"/>
      <c r="ED83" s="309"/>
      <c r="EE83" s="309"/>
      <c r="EF83" s="309"/>
      <c r="EG83" s="309"/>
      <c r="EH83" s="309"/>
      <c r="EI83" s="309"/>
      <c r="EJ83" s="309"/>
      <c r="EK83" s="309"/>
      <c r="EL83" s="309"/>
      <c r="EM83" s="309"/>
      <c r="EN83" s="309"/>
      <c r="EO83" s="309"/>
      <c r="EP83" s="309"/>
      <c r="EQ83" s="309"/>
      <c r="ER83" s="309"/>
      <c r="ES83" s="309"/>
      <c r="ET83" s="309"/>
      <c r="EU83" s="309"/>
      <c r="EV83" s="309"/>
      <c r="EW83" s="309"/>
      <c r="EX83" s="309"/>
      <c r="EY83" s="309"/>
      <c r="EZ83" s="309"/>
      <c r="FA83" s="309"/>
      <c r="FB83" s="309"/>
      <c r="FC83" s="309"/>
      <c r="FD83" s="309"/>
      <c r="FE83" s="309"/>
      <c r="FF83" s="309"/>
      <c r="FG83" s="309"/>
      <c r="FH83" s="309"/>
      <c r="FI83" s="309"/>
      <c r="FJ83" s="309"/>
      <c r="FK83" s="309"/>
      <c r="FL83" s="309"/>
      <c r="FM83" s="309"/>
      <c r="FN83" s="309"/>
      <c r="FO83" s="309"/>
      <c r="FP83" s="309"/>
      <c r="FQ83" s="309"/>
      <c r="FR83" s="309"/>
      <c r="FS83" s="309"/>
      <c r="FT83" s="309"/>
      <c r="FU83" s="309"/>
      <c r="FV83" s="309"/>
      <c r="FW83" s="309"/>
      <c r="FX83" s="309"/>
      <c r="FY83" s="309"/>
      <c r="FZ83" s="309"/>
      <c r="GA83" s="309"/>
      <c r="GB83" s="309"/>
      <c r="GC83" s="309"/>
      <c r="GD83" s="309"/>
      <c r="GE83" s="309"/>
      <c r="GF83" s="309"/>
      <c r="GG83" s="309"/>
      <c r="GH83" s="309"/>
      <c r="GI83" s="309"/>
      <c r="GJ83" s="309"/>
      <c r="GK83" s="309"/>
      <c r="GL83" s="309"/>
      <c r="GM83" s="309"/>
      <c r="GN83" s="309"/>
      <c r="GO83" s="309"/>
      <c r="GP83" s="309"/>
      <c r="GQ83" s="309"/>
      <c r="GR83" s="309"/>
      <c r="GS83" s="309"/>
      <c r="GT83" s="309"/>
      <c r="GU83" s="309"/>
      <c r="GV83" s="309"/>
      <c r="GW83" s="309"/>
      <c r="GX83" s="309"/>
      <c r="GY83" s="309"/>
      <c r="GZ83" s="309"/>
      <c r="HA83" s="309"/>
      <c r="HB83" s="309"/>
      <c r="HC83" s="309"/>
      <c r="HD83" s="309"/>
      <c r="HE83" s="309"/>
      <c r="HF83" s="309"/>
      <c r="HG83" s="309"/>
      <c r="HH83" s="309"/>
      <c r="HI83" s="309"/>
      <c r="HJ83" s="309"/>
      <c r="HK83" s="309"/>
      <c r="HL83" s="309"/>
      <c r="HM83" s="309"/>
      <c r="HN83" s="309"/>
      <c r="HO83" s="309"/>
      <c r="HP83" s="309"/>
      <c r="HQ83" s="309"/>
      <c r="HR83" s="309"/>
      <c r="HS83" s="309"/>
      <c r="HT83" s="309"/>
      <c r="HU83" s="309"/>
      <c r="HV83" s="309"/>
      <c r="HW83" s="309"/>
      <c r="HX83" s="309"/>
      <c r="HY83" s="309"/>
      <c r="HZ83" s="309"/>
      <c r="IA83" s="309"/>
    </row>
    <row r="84" spans="1:238" s="294" customFormat="1" ht="12">
      <c r="A84" s="298">
        <f>A82+1</f>
        <v>25</v>
      </c>
      <c r="B84" s="299" t="s">
        <v>285</v>
      </c>
      <c r="C84" s="300"/>
      <c r="D84" s="306"/>
      <c r="E84" s="306"/>
      <c r="F84" s="306"/>
      <c r="G84" s="305"/>
      <c r="H84" s="403" t="str">
        <f t="shared" si="2"/>
        <v/>
      </c>
      <c r="I84" s="310"/>
      <c r="J84" s="310"/>
      <c r="K84" s="310"/>
      <c r="L84" s="310"/>
      <c r="M84" s="310"/>
      <c r="N84" s="310"/>
      <c r="O84" s="310"/>
      <c r="P84" s="310"/>
      <c r="Q84" s="310"/>
      <c r="R84" s="310"/>
      <c r="S84" s="310"/>
      <c r="T84" s="310"/>
      <c r="U84" s="310"/>
      <c r="V84" s="310"/>
      <c r="W84" s="310"/>
      <c r="X84" s="310"/>
      <c r="Y84" s="310"/>
      <c r="Z84" s="310"/>
      <c r="AA84" s="310"/>
      <c r="AB84" s="310"/>
      <c r="AC84" s="310"/>
      <c r="AD84" s="310"/>
      <c r="AE84" s="310"/>
      <c r="AF84" s="310"/>
      <c r="AG84" s="310"/>
      <c r="AH84" s="310"/>
      <c r="AI84" s="310"/>
      <c r="AJ84" s="310"/>
      <c r="AK84" s="310"/>
      <c r="AL84" s="310"/>
      <c r="AM84" s="310"/>
      <c r="AN84" s="310"/>
      <c r="AO84" s="310"/>
      <c r="AP84" s="310"/>
      <c r="AQ84" s="310"/>
      <c r="AR84" s="310"/>
      <c r="AS84" s="310"/>
      <c r="AT84" s="310"/>
      <c r="AU84" s="310"/>
      <c r="AV84" s="310"/>
      <c r="AW84" s="310"/>
      <c r="AX84" s="310"/>
      <c r="AY84" s="310"/>
      <c r="AZ84" s="310"/>
      <c r="BA84" s="310"/>
      <c r="BB84" s="310"/>
      <c r="BC84" s="310"/>
      <c r="BD84" s="310"/>
      <c r="BE84" s="310"/>
      <c r="BF84" s="310"/>
      <c r="BG84" s="310"/>
      <c r="BH84" s="310"/>
      <c r="BI84" s="310"/>
      <c r="BJ84" s="310"/>
      <c r="BK84" s="310"/>
      <c r="BL84" s="310"/>
      <c r="BM84" s="310"/>
      <c r="BN84" s="310"/>
      <c r="BO84" s="310"/>
      <c r="BP84" s="310"/>
      <c r="BQ84" s="310"/>
      <c r="BR84" s="310"/>
      <c r="BS84" s="310"/>
      <c r="BT84" s="310"/>
      <c r="BU84" s="310"/>
      <c r="BV84" s="310"/>
      <c r="BW84" s="310"/>
      <c r="BX84" s="310"/>
      <c r="BY84" s="310"/>
      <c r="BZ84" s="310"/>
      <c r="CA84" s="310"/>
      <c r="CB84" s="310"/>
      <c r="CC84" s="310"/>
      <c r="CD84" s="310"/>
      <c r="CE84" s="310"/>
      <c r="CF84" s="310"/>
      <c r="CG84" s="310"/>
      <c r="CH84" s="310"/>
      <c r="CI84" s="310"/>
      <c r="CJ84" s="310"/>
      <c r="CK84" s="310"/>
      <c r="CL84" s="310"/>
      <c r="CM84" s="310"/>
      <c r="CN84" s="310"/>
      <c r="CO84" s="310"/>
      <c r="CP84" s="310"/>
      <c r="CQ84" s="310"/>
      <c r="CR84" s="310"/>
      <c r="CS84" s="310"/>
      <c r="CT84" s="310"/>
      <c r="CU84" s="310"/>
      <c r="CV84" s="310"/>
      <c r="CW84" s="310"/>
      <c r="CX84" s="310"/>
      <c r="CY84" s="310"/>
      <c r="CZ84" s="310"/>
      <c r="DA84" s="310"/>
      <c r="DB84" s="310"/>
      <c r="DC84" s="310"/>
      <c r="DD84" s="310"/>
      <c r="DE84" s="310"/>
      <c r="DF84" s="310"/>
      <c r="DG84" s="310"/>
      <c r="DH84" s="310"/>
      <c r="DI84" s="310"/>
      <c r="DJ84" s="310"/>
      <c r="DK84" s="310"/>
      <c r="DL84" s="310"/>
      <c r="DM84" s="310"/>
      <c r="DN84" s="310"/>
      <c r="DO84" s="310"/>
      <c r="DP84" s="310"/>
      <c r="DQ84" s="310"/>
      <c r="DR84" s="310"/>
      <c r="DS84" s="310"/>
      <c r="DT84" s="310"/>
      <c r="DU84" s="310"/>
      <c r="DV84" s="310"/>
      <c r="DW84" s="310"/>
      <c r="DX84" s="310"/>
      <c r="DY84" s="310"/>
      <c r="DZ84" s="310"/>
      <c r="EA84" s="310"/>
      <c r="EB84" s="310"/>
      <c r="EC84" s="310"/>
      <c r="ED84" s="310"/>
      <c r="EE84" s="310"/>
      <c r="EF84" s="310"/>
      <c r="EG84" s="310"/>
      <c r="EH84" s="310"/>
      <c r="EI84" s="310"/>
      <c r="EJ84" s="310"/>
      <c r="EK84" s="310"/>
      <c r="EL84" s="310"/>
      <c r="EM84" s="310"/>
      <c r="EN84" s="310"/>
      <c r="EO84" s="310"/>
      <c r="EP84" s="310"/>
      <c r="EQ84" s="310"/>
      <c r="ER84" s="310"/>
      <c r="ES84" s="310"/>
      <c r="ET84" s="310"/>
      <c r="EU84" s="310"/>
      <c r="EV84" s="310"/>
      <c r="EW84" s="310"/>
      <c r="EX84" s="310"/>
      <c r="EY84" s="310"/>
      <c r="EZ84" s="310"/>
      <c r="FA84" s="310"/>
      <c r="FB84" s="310"/>
      <c r="FC84" s="310"/>
      <c r="FD84" s="310"/>
      <c r="FE84" s="310"/>
      <c r="FF84" s="310"/>
      <c r="FG84" s="310"/>
      <c r="FH84" s="310"/>
      <c r="FI84" s="310"/>
      <c r="FJ84" s="310"/>
      <c r="FK84" s="310"/>
      <c r="FL84" s="310"/>
      <c r="FM84" s="310"/>
      <c r="FN84" s="310"/>
      <c r="FO84" s="310"/>
      <c r="FP84" s="310"/>
      <c r="FQ84" s="310"/>
      <c r="FR84" s="310"/>
      <c r="FS84" s="310"/>
      <c r="FT84" s="310"/>
      <c r="FU84" s="310"/>
      <c r="FV84" s="310"/>
      <c r="FW84" s="310"/>
      <c r="FX84" s="310"/>
      <c r="FY84" s="310"/>
      <c r="FZ84" s="310"/>
      <c r="GA84" s="310"/>
      <c r="GB84" s="310"/>
      <c r="GC84" s="310"/>
      <c r="GD84" s="310"/>
      <c r="GE84" s="310"/>
      <c r="GF84" s="310"/>
      <c r="GG84" s="310"/>
      <c r="GH84" s="310"/>
      <c r="GI84" s="310"/>
      <c r="GJ84" s="310"/>
      <c r="GK84" s="310"/>
      <c r="GL84" s="310"/>
      <c r="GM84" s="310"/>
      <c r="GN84" s="310"/>
      <c r="GO84" s="310"/>
      <c r="GP84" s="310"/>
      <c r="GQ84" s="310"/>
      <c r="GR84" s="310"/>
      <c r="GS84" s="310"/>
      <c r="GT84" s="310"/>
      <c r="GU84" s="310"/>
      <c r="GV84" s="310"/>
      <c r="GW84" s="310"/>
      <c r="GX84" s="310"/>
      <c r="GY84" s="310"/>
      <c r="GZ84" s="310"/>
      <c r="HA84" s="310"/>
      <c r="HB84" s="310"/>
      <c r="HC84" s="310"/>
      <c r="HD84" s="310"/>
      <c r="HE84" s="310"/>
      <c r="HF84" s="310"/>
      <c r="HG84" s="310"/>
      <c r="HH84" s="310"/>
      <c r="HI84" s="310"/>
      <c r="HJ84" s="310"/>
      <c r="HK84" s="310"/>
      <c r="HL84" s="310"/>
      <c r="HM84" s="310"/>
      <c r="HN84" s="310"/>
      <c r="HO84" s="310"/>
      <c r="HP84" s="310"/>
      <c r="HQ84" s="310"/>
      <c r="HR84" s="310"/>
      <c r="HS84" s="310"/>
      <c r="HT84" s="310"/>
      <c r="HU84" s="310"/>
      <c r="HV84" s="310"/>
      <c r="HW84" s="310"/>
      <c r="HX84" s="310"/>
      <c r="HY84" s="310"/>
      <c r="HZ84" s="310"/>
      <c r="IA84" s="310"/>
    </row>
    <row r="85" spans="1:238" s="294" customFormat="1" ht="12">
      <c r="A85" s="298"/>
      <c r="B85" s="299" t="s">
        <v>286</v>
      </c>
      <c r="C85" s="300" t="s">
        <v>209</v>
      </c>
      <c r="D85" s="306">
        <f>4*2.8</f>
        <v>11.2</v>
      </c>
      <c r="E85" s="306">
        <v>8.5299999999999994</v>
      </c>
      <c r="F85" s="306"/>
      <c r="G85" s="307">
        <v>800</v>
      </c>
      <c r="H85" s="403" t="str">
        <f t="shared" si="2"/>
        <v/>
      </c>
      <c r="I85" s="309"/>
      <c r="J85" s="309"/>
      <c r="K85" s="309"/>
      <c r="L85" s="309"/>
      <c r="M85" s="309"/>
      <c r="N85" s="309"/>
      <c r="O85" s="309"/>
      <c r="P85" s="309"/>
      <c r="Q85" s="309"/>
      <c r="R85" s="309"/>
      <c r="S85" s="309"/>
      <c r="T85" s="309"/>
      <c r="U85" s="309"/>
      <c r="V85" s="309"/>
      <c r="W85" s="309"/>
      <c r="X85" s="309"/>
      <c r="Y85" s="309"/>
      <c r="Z85" s="309"/>
      <c r="AA85" s="309"/>
      <c r="AB85" s="309"/>
      <c r="AC85" s="309"/>
      <c r="AD85" s="309"/>
      <c r="AE85" s="309"/>
      <c r="AF85" s="309"/>
      <c r="AG85" s="309"/>
      <c r="AH85" s="309"/>
      <c r="AI85" s="309"/>
      <c r="AJ85" s="309"/>
      <c r="AK85" s="309"/>
      <c r="AL85" s="309"/>
      <c r="AM85" s="309"/>
      <c r="AN85" s="309"/>
      <c r="AO85" s="309"/>
      <c r="AP85" s="309"/>
      <c r="AQ85" s="309"/>
      <c r="AR85" s="309"/>
      <c r="AS85" s="309"/>
      <c r="AT85" s="309"/>
      <c r="AU85" s="309"/>
      <c r="AV85" s="309"/>
      <c r="AW85" s="309"/>
      <c r="AX85" s="309"/>
      <c r="AY85" s="309"/>
      <c r="AZ85" s="309"/>
      <c r="BA85" s="309"/>
      <c r="BB85" s="309"/>
      <c r="BC85" s="309"/>
      <c r="BD85" s="309"/>
      <c r="BE85" s="309"/>
      <c r="BF85" s="309"/>
      <c r="BG85" s="309"/>
      <c r="BH85" s="309"/>
      <c r="BI85" s="309"/>
      <c r="BJ85" s="309"/>
      <c r="BK85" s="309"/>
      <c r="BL85" s="309"/>
      <c r="BM85" s="309"/>
      <c r="BN85" s="309"/>
      <c r="BO85" s="309"/>
      <c r="BP85" s="309"/>
      <c r="BQ85" s="309"/>
      <c r="BR85" s="309"/>
      <c r="BS85" s="309"/>
      <c r="BT85" s="309"/>
      <c r="BU85" s="309"/>
      <c r="BV85" s="309"/>
      <c r="BW85" s="309"/>
      <c r="BX85" s="309"/>
      <c r="BY85" s="309"/>
      <c r="BZ85" s="309"/>
      <c r="CA85" s="309"/>
      <c r="CB85" s="309"/>
      <c r="CC85" s="309"/>
      <c r="CD85" s="309"/>
      <c r="CE85" s="309"/>
      <c r="CF85" s="309"/>
      <c r="CG85" s="309"/>
      <c r="CH85" s="309"/>
      <c r="CI85" s="309"/>
      <c r="CJ85" s="309"/>
      <c r="CK85" s="309"/>
      <c r="CL85" s="309"/>
      <c r="CM85" s="309"/>
      <c r="CN85" s="309"/>
      <c r="CO85" s="309"/>
      <c r="CP85" s="309"/>
      <c r="CQ85" s="309"/>
      <c r="CR85" s="309"/>
      <c r="CS85" s="309"/>
      <c r="CT85" s="309"/>
      <c r="CU85" s="309"/>
      <c r="CV85" s="309"/>
      <c r="CW85" s="309"/>
      <c r="CX85" s="309"/>
      <c r="CY85" s="309"/>
      <c r="CZ85" s="309"/>
      <c r="DA85" s="309"/>
      <c r="DB85" s="309"/>
      <c r="DC85" s="309"/>
      <c r="DD85" s="309"/>
      <c r="DE85" s="309"/>
      <c r="DF85" s="309"/>
      <c r="DG85" s="309"/>
      <c r="DH85" s="309"/>
      <c r="DI85" s="309"/>
      <c r="DJ85" s="309"/>
      <c r="DK85" s="309"/>
      <c r="DL85" s="309"/>
      <c r="DM85" s="309"/>
      <c r="DN85" s="309"/>
      <c r="DO85" s="309"/>
      <c r="DP85" s="309"/>
      <c r="DQ85" s="309"/>
      <c r="DR85" s="309"/>
      <c r="DS85" s="309"/>
      <c r="DT85" s="309"/>
      <c r="DU85" s="309"/>
      <c r="DV85" s="309"/>
      <c r="DW85" s="309"/>
      <c r="DX85" s="309"/>
      <c r="DY85" s="309"/>
      <c r="DZ85" s="309"/>
      <c r="EA85" s="309"/>
      <c r="EB85" s="309"/>
      <c r="EC85" s="309"/>
      <c r="ED85" s="309"/>
      <c r="EE85" s="309"/>
      <c r="EF85" s="309"/>
      <c r="EG85" s="309"/>
      <c r="EH85" s="309"/>
      <c r="EI85" s="309"/>
      <c r="EJ85" s="309"/>
      <c r="EK85" s="309"/>
      <c r="EL85" s="309"/>
      <c r="EM85" s="309"/>
      <c r="EN85" s="309"/>
      <c r="EO85" s="309"/>
      <c r="EP85" s="309"/>
      <c r="EQ85" s="309"/>
      <c r="ER85" s="309"/>
      <c r="ES85" s="309"/>
      <c r="ET85" s="309"/>
      <c r="EU85" s="309"/>
      <c r="EV85" s="309"/>
      <c r="EW85" s="309"/>
      <c r="EX85" s="309"/>
      <c r="EY85" s="309"/>
      <c r="EZ85" s="309"/>
      <c r="FA85" s="309"/>
      <c r="FB85" s="309"/>
      <c r="FC85" s="309"/>
      <c r="FD85" s="309"/>
      <c r="FE85" s="309"/>
      <c r="FF85" s="309"/>
      <c r="FG85" s="309"/>
      <c r="FH85" s="309"/>
      <c r="FI85" s="309"/>
      <c r="FJ85" s="309"/>
      <c r="FK85" s="309"/>
      <c r="FL85" s="309"/>
      <c r="FM85" s="309"/>
      <c r="FN85" s="309"/>
      <c r="FO85" s="309"/>
      <c r="FP85" s="309"/>
      <c r="FQ85" s="309"/>
      <c r="FR85" s="309"/>
      <c r="FS85" s="309"/>
      <c r="FT85" s="309"/>
      <c r="FU85" s="309"/>
      <c r="FV85" s="309"/>
      <c r="FW85" s="309"/>
      <c r="FX85" s="309"/>
      <c r="FY85" s="309"/>
      <c r="FZ85" s="309"/>
      <c r="GA85" s="309"/>
      <c r="GB85" s="309"/>
      <c r="GC85" s="309"/>
      <c r="GD85" s="309"/>
      <c r="GE85" s="309"/>
      <c r="GF85" s="309"/>
      <c r="GG85" s="309"/>
      <c r="GH85" s="309"/>
      <c r="GI85" s="309"/>
      <c r="GJ85" s="309"/>
      <c r="GK85" s="309"/>
      <c r="GL85" s="309"/>
      <c r="GM85" s="309"/>
      <c r="GN85" s="309"/>
      <c r="GO85" s="309"/>
      <c r="GP85" s="309"/>
      <c r="GQ85" s="309"/>
      <c r="GR85" s="309"/>
      <c r="GS85" s="309"/>
      <c r="GT85" s="309"/>
      <c r="GU85" s="309"/>
      <c r="GV85" s="309"/>
      <c r="GW85" s="309"/>
      <c r="GX85" s="309"/>
      <c r="GY85" s="309"/>
      <c r="GZ85" s="309"/>
      <c r="HA85" s="309"/>
      <c r="HB85" s="309"/>
      <c r="HC85" s="309"/>
      <c r="HD85" s="309"/>
      <c r="HE85" s="309"/>
      <c r="HF85" s="309"/>
      <c r="HG85" s="309"/>
      <c r="HH85" s="309"/>
      <c r="HI85" s="309"/>
      <c r="HJ85" s="309"/>
      <c r="HK85" s="309"/>
      <c r="HL85" s="309"/>
      <c r="HM85" s="309"/>
      <c r="HN85" s="309"/>
      <c r="HO85" s="309"/>
      <c r="HP85" s="309"/>
      <c r="HQ85" s="309"/>
      <c r="HR85" s="309"/>
      <c r="HS85" s="309"/>
      <c r="HT85" s="309"/>
      <c r="HU85" s="309"/>
      <c r="HV85" s="309"/>
      <c r="HW85" s="309"/>
      <c r="HX85" s="309"/>
      <c r="HY85" s="309"/>
      <c r="HZ85" s="309"/>
      <c r="IA85" s="309"/>
    </row>
    <row r="86" spans="1:238" s="294" customFormat="1" ht="12">
      <c r="A86" s="298">
        <f>A84+1</f>
        <v>26</v>
      </c>
      <c r="B86" s="311" t="s">
        <v>287</v>
      </c>
      <c r="C86" s="305"/>
      <c r="D86" s="306"/>
      <c r="E86" s="306"/>
      <c r="F86" s="306"/>
      <c r="G86" s="307"/>
      <c r="H86" s="403" t="str">
        <f t="shared" si="2"/>
        <v/>
      </c>
      <c r="I86" s="312"/>
      <c r="J86" s="312"/>
      <c r="K86" s="312"/>
      <c r="L86" s="312"/>
      <c r="M86" s="312"/>
      <c r="N86" s="312"/>
      <c r="O86" s="312"/>
      <c r="P86" s="312"/>
      <c r="Q86" s="312"/>
      <c r="R86" s="312"/>
      <c r="S86" s="312"/>
      <c r="T86" s="312"/>
      <c r="U86" s="312"/>
      <c r="V86" s="312"/>
      <c r="W86" s="312"/>
      <c r="X86" s="312"/>
      <c r="Y86" s="312"/>
      <c r="Z86" s="312"/>
      <c r="AA86" s="312"/>
      <c r="AB86" s="312"/>
      <c r="AC86" s="312"/>
      <c r="AD86" s="312"/>
      <c r="AE86" s="312"/>
      <c r="AF86" s="312"/>
      <c r="AG86" s="312"/>
      <c r="AH86" s="312"/>
      <c r="AI86" s="312"/>
      <c r="AJ86" s="312"/>
      <c r="AK86" s="312"/>
      <c r="AL86" s="312"/>
      <c r="AM86" s="312"/>
      <c r="AN86" s="312"/>
      <c r="AO86" s="312"/>
      <c r="AP86" s="312"/>
      <c r="AQ86" s="312"/>
      <c r="AR86" s="312"/>
      <c r="AS86" s="312"/>
      <c r="AT86" s="312"/>
      <c r="AU86" s="312"/>
      <c r="AV86" s="312"/>
      <c r="AW86" s="312"/>
      <c r="AX86" s="312"/>
      <c r="AY86" s="312"/>
      <c r="AZ86" s="312"/>
      <c r="BA86" s="312"/>
      <c r="BB86" s="312"/>
      <c r="BC86" s="312"/>
      <c r="BD86" s="312"/>
      <c r="BE86" s="312"/>
      <c r="BF86" s="312"/>
      <c r="BG86" s="312"/>
      <c r="BH86" s="312"/>
      <c r="BI86" s="312"/>
      <c r="BJ86" s="312"/>
      <c r="BK86" s="312"/>
      <c r="BL86" s="312"/>
      <c r="BM86" s="312"/>
      <c r="BN86" s="312"/>
      <c r="BO86" s="312"/>
      <c r="BP86" s="312"/>
      <c r="BQ86" s="312"/>
      <c r="BR86" s="312"/>
      <c r="BS86" s="312"/>
      <c r="BT86" s="312"/>
      <c r="BU86" s="312"/>
      <c r="BV86" s="312"/>
      <c r="BW86" s="312"/>
      <c r="BX86" s="312"/>
      <c r="BY86" s="312"/>
      <c r="BZ86" s="312"/>
      <c r="CA86" s="312"/>
      <c r="CB86" s="312"/>
      <c r="CC86" s="312"/>
      <c r="CD86" s="312"/>
      <c r="CE86" s="312"/>
      <c r="CF86" s="312"/>
      <c r="CG86" s="312"/>
      <c r="CH86" s="312"/>
      <c r="CI86" s="312"/>
      <c r="CJ86" s="312"/>
      <c r="CK86" s="312"/>
      <c r="CL86" s="312"/>
      <c r="CM86" s="312"/>
      <c r="CN86" s="312"/>
      <c r="CO86" s="312"/>
      <c r="CP86" s="312"/>
      <c r="CQ86" s="312"/>
      <c r="CR86" s="312"/>
      <c r="CS86" s="312"/>
      <c r="CT86" s="312"/>
      <c r="CU86" s="312"/>
      <c r="CV86" s="312"/>
      <c r="CW86" s="312"/>
      <c r="CX86" s="312"/>
      <c r="CY86" s="312"/>
      <c r="CZ86" s="312"/>
      <c r="DA86" s="312"/>
      <c r="DB86" s="312"/>
      <c r="DC86" s="312"/>
      <c r="DD86" s="312"/>
      <c r="DE86" s="312"/>
      <c r="DF86" s="312"/>
      <c r="DG86" s="312"/>
      <c r="DH86" s="312"/>
      <c r="DI86" s="312"/>
      <c r="DJ86" s="312"/>
      <c r="DK86" s="312"/>
      <c r="DL86" s="312"/>
      <c r="DM86" s="312"/>
      <c r="DN86" s="312"/>
      <c r="DO86" s="312"/>
      <c r="DP86" s="312"/>
      <c r="DQ86" s="312"/>
      <c r="DR86" s="312"/>
      <c r="DS86" s="312"/>
      <c r="DT86" s="312"/>
      <c r="DU86" s="312"/>
      <c r="DV86" s="312"/>
      <c r="DW86" s="312"/>
      <c r="DX86" s="312"/>
      <c r="DY86" s="312"/>
      <c r="DZ86" s="312"/>
      <c r="EA86" s="312"/>
      <c r="EB86" s="312"/>
      <c r="EC86" s="312"/>
      <c r="ED86" s="312"/>
      <c r="EE86" s="312"/>
      <c r="EF86" s="312"/>
      <c r="EG86" s="312"/>
      <c r="EH86" s="312"/>
      <c r="EI86" s="312"/>
      <c r="EJ86" s="312"/>
      <c r="EK86" s="312"/>
      <c r="EL86" s="312"/>
      <c r="EM86" s="312"/>
      <c r="EN86" s="312"/>
      <c r="EO86" s="312"/>
      <c r="EP86" s="312"/>
      <c r="EQ86" s="312"/>
      <c r="ER86" s="312"/>
      <c r="ES86" s="312"/>
      <c r="ET86" s="312"/>
      <c r="EU86" s="312"/>
      <c r="EV86" s="312"/>
      <c r="EW86" s="312"/>
      <c r="EX86" s="312"/>
      <c r="EY86" s="312"/>
      <c r="EZ86" s="312"/>
      <c r="FA86" s="312"/>
      <c r="FB86" s="312"/>
      <c r="FC86" s="312"/>
      <c r="FD86" s="312"/>
      <c r="FE86" s="312"/>
      <c r="FF86" s="312"/>
      <c r="FG86" s="312"/>
      <c r="FH86" s="312"/>
      <c r="FI86" s="312"/>
      <c r="FJ86" s="312"/>
      <c r="FK86" s="312"/>
      <c r="FL86" s="312"/>
      <c r="FM86" s="312"/>
      <c r="FN86" s="312"/>
      <c r="FO86" s="312"/>
      <c r="FP86" s="312"/>
      <c r="FQ86" s="312"/>
      <c r="FR86" s="312"/>
      <c r="FS86" s="312"/>
      <c r="FT86" s="312"/>
      <c r="FU86" s="312"/>
      <c r="FV86" s="312"/>
      <c r="FW86" s="312"/>
      <c r="FX86" s="312"/>
      <c r="FY86" s="312"/>
      <c r="FZ86" s="312"/>
      <c r="GA86" s="312"/>
      <c r="GB86" s="312"/>
      <c r="GC86" s="312"/>
      <c r="GD86" s="312"/>
      <c r="GE86" s="312"/>
      <c r="GF86" s="312"/>
      <c r="GG86" s="312"/>
      <c r="GH86" s="312"/>
      <c r="GI86" s="312"/>
      <c r="GJ86" s="312"/>
      <c r="GK86" s="312"/>
      <c r="GL86" s="312"/>
      <c r="GM86" s="312"/>
      <c r="GN86" s="312"/>
      <c r="GO86" s="312"/>
      <c r="GP86" s="312"/>
      <c r="GQ86" s="312"/>
      <c r="GR86" s="312"/>
      <c r="GS86" s="312"/>
      <c r="GT86" s="312"/>
      <c r="GU86" s="312"/>
      <c r="GV86" s="312"/>
      <c r="GW86" s="312"/>
      <c r="GX86" s="312"/>
      <c r="GY86" s="312"/>
      <c r="GZ86" s="312"/>
      <c r="HA86" s="312"/>
      <c r="HB86" s="312"/>
      <c r="HC86" s="312"/>
      <c r="HD86" s="312"/>
      <c r="HE86" s="312"/>
      <c r="HF86" s="312"/>
      <c r="HG86" s="312"/>
      <c r="HH86" s="312"/>
      <c r="HI86" s="312"/>
      <c r="HJ86" s="312"/>
      <c r="HK86" s="312"/>
      <c r="HL86" s="312"/>
      <c r="HM86" s="312"/>
      <c r="HN86" s="312"/>
      <c r="HO86" s="312"/>
      <c r="HP86" s="312"/>
      <c r="HQ86" s="312"/>
      <c r="HR86" s="312"/>
      <c r="HS86" s="312"/>
      <c r="HT86" s="312"/>
      <c r="HU86" s="312"/>
      <c r="HV86" s="312"/>
      <c r="HW86" s="312"/>
      <c r="HX86" s="312"/>
      <c r="HY86" s="312"/>
      <c r="HZ86" s="312"/>
      <c r="IA86" s="312"/>
    </row>
    <row r="87" spans="1:238" s="294" customFormat="1" ht="12">
      <c r="A87" s="298"/>
      <c r="B87" s="311" t="s">
        <v>230</v>
      </c>
      <c r="C87" s="305" t="s">
        <v>209</v>
      </c>
      <c r="D87" s="306">
        <v>180</v>
      </c>
      <c r="E87" s="306">
        <v>0</v>
      </c>
      <c r="F87" s="306"/>
      <c r="G87" s="307"/>
      <c r="H87" s="403" t="str">
        <f t="shared" si="2"/>
        <v/>
      </c>
      <c r="I87" s="312"/>
      <c r="J87" s="312"/>
      <c r="K87" s="312"/>
      <c r="L87" s="312"/>
      <c r="M87" s="312"/>
      <c r="N87" s="312"/>
      <c r="O87" s="312"/>
      <c r="P87" s="312"/>
      <c r="Q87" s="312"/>
      <c r="R87" s="312"/>
      <c r="S87" s="312"/>
      <c r="T87" s="312"/>
      <c r="U87" s="312"/>
      <c r="V87" s="312"/>
      <c r="W87" s="312"/>
      <c r="X87" s="312"/>
      <c r="Y87" s="312"/>
      <c r="Z87" s="312"/>
      <c r="AA87" s="312"/>
      <c r="AB87" s="312"/>
      <c r="AC87" s="312"/>
      <c r="AD87" s="312"/>
      <c r="AE87" s="312"/>
      <c r="AF87" s="312"/>
      <c r="AG87" s="312"/>
      <c r="AH87" s="312"/>
      <c r="AI87" s="312"/>
      <c r="AJ87" s="312"/>
      <c r="AK87" s="312"/>
      <c r="AL87" s="312"/>
      <c r="AM87" s="312"/>
      <c r="AN87" s="312"/>
      <c r="AO87" s="312"/>
      <c r="AP87" s="312"/>
      <c r="AQ87" s="312"/>
      <c r="AR87" s="312"/>
      <c r="AS87" s="312"/>
      <c r="AT87" s="312"/>
      <c r="AU87" s="312"/>
      <c r="AV87" s="312"/>
      <c r="AW87" s="312"/>
      <c r="AX87" s="312"/>
      <c r="AY87" s="312"/>
      <c r="AZ87" s="312"/>
      <c r="BA87" s="312"/>
      <c r="BB87" s="312"/>
      <c r="BC87" s="312"/>
      <c r="BD87" s="312"/>
      <c r="BE87" s="312"/>
      <c r="BF87" s="312"/>
      <c r="BG87" s="312"/>
      <c r="BH87" s="312"/>
      <c r="BI87" s="312"/>
      <c r="BJ87" s="312"/>
      <c r="BK87" s="312"/>
      <c r="BL87" s="312"/>
      <c r="BM87" s="312"/>
      <c r="BN87" s="312"/>
      <c r="BO87" s="312"/>
      <c r="BP87" s="312"/>
      <c r="BQ87" s="312"/>
      <c r="BR87" s="312"/>
      <c r="BS87" s="312"/>
      <c r="BT87" s="312"/>
      <c r="BU87" s="312"/>
      <c r="BV87" s="312"/>
      <c r="BW87" s="312"/>
      <c r="BX87" s="312"/>
      <c r="BY87" s="312"/>
      <c r="BZ87" s="312"/>
      <c r="CA87" s="312"/>
      <c r="CB87" s="312"/>
      <c r="CC87" s="312"/>
      <c r="CD87" s="312"/>
      <c r="CE87" s="312"/>
      <c r="CF87" s="312"/>
      <c r="CG87" s="312"/>
      <c r="CH87" s="312"/>
      <c r="CI87" s="312"/>
      <c r="CJ87" s="312"/>
      <c r="CK87" s="312"/>
      <c r="CL87" s="312"/>
      <c r="CM87" s="312"/>
      <c r="CN87" s="312"/>
      <c r="CO87" s="312"/>
      <c r="CP87" s="312"/>
      <c r="CQ87" s="312"/>
      <c r="CR87" s="312"/>
      <c r="CS87" s="312"/>
      <c r="CT87" s="312"/>
      <c r="CU87" s="312"/>
      <c r="CV87" s="312"/>
      <c r="CW87" s="312"/>
      <c r="CX87" s="312"/>
      <c r="CY87" s="312"/>
      <c r="CZ87" s="312"/>
      <c r="DA87" s="312"/>
      <c r="DB87" s="312"/>
      <c r="DC87" s="312"/>
      <c r="DD87" s="312"/>
      <c r="DE87" s="312"/>
      <c r="DF87" s="312"/>
      <c r="DG87" s="312"/>
      <c r="DH87" s="312"/>
      <c r="DI87" s="312"/>
      <c r="DJ87" s="312"/>
      <c r="DK87" s="312"/>
      <c r="DL87" s="312"/>
      <c r="DM87" s="312"/>
      <c r="DN87" s="312"/>
      <c r="DO87" s="312"/>
      <c r="DP87" s="312"/>
      <c r="DQ87" s="312"/>
      <c r="DR87" s="312"/>
      <c r="DS87" s="312"/>
      <c r="DT87" s="312"/>
      <c r="DU87" s="312"/>
      <c r="DV87" s="312"/>
      <c r="DW87" s="312"/>
      <c r="DX87" s="312"/>
      <c r="DY87" s="312"/>
      <c r="DZ87" s="312"/>
      <c r="EA87" s="312"/>
      <c r="EB87" s="312"/>
      <c r="EC87" s="312"/>
      <c r="ED87" s="312"/>
      <c r="EE87" s="312"/>
      <c r="EF87" s="312"/>
      <c r="EG87" s="312"/>
      <c r="EH87" s="312"/>
      <c r="EI87" s="312"/>
      <c r="EJ87" s="312"/>
      <c r="EK87" s="312"/>
      <c r="EL87" s="312"/>
      <c r="EM87" s="312"/>
      <c r="EN87" s="312"/>
      <c r="EO87" s="312"/>
      <c r="EP87" s="312"/>
      <c r="EQ87" s="312"/>
      <c r="ER87" s="312"/>
      <c r="ES87" s="312"/>
      <c r="ET87" s="312"/>
      <c r="EU87" s="312"/>
      <c r="EV87" s="312"/>
      <c r="EW87" s="312"/>
      <c r="EX87" s="312"/>
      <c r="EY87" s="312"/>
      <c r="EZ87" s="312"/>
      <c r="FA87" s="312"/>
      <c r="FB87" s="312"/>
      <c r="FC87" s="312"/>
      <c r="FD87" s="312"/>
      <c r="FE87" s="312"/>
      <c r="FF87" s="312"/>
      <c r="FG87" s="312"/>
      <c r="FH87" s="312"/>
      <c r="FI87" s="312"/>
      <c r="FJ87" s="312"/>
      <c r="FK87" s="312"/>
      <c r="FL87" s="312"/>
      <c r="FM87" s="312"/>
      <c r="FN87" s="312"/>
      <c r="FO87" s="312"/>
      <c r="FP87" s="312"/>
      <c r="FQ87" s="312"/>
      <c r="FR87" s="312"/>
      <c r="FS87" s="312"/>
      <c r="FT87" s="312"/>
      <c r="FU87" s="312"/>
      <c r="FV87" s="312"/>
      <c r="FW87" s="312"/>
      <c r="FX87" s="312"/>
      <c r="FY87" s="312"/>
      <c r="FZ87" s="312"/>
      <c r="GA87" s="312"/>
      <c r="GB87" s="312"/>
      <c r="GC87" s="312"/>
      <c r="GD87" s="312"/>
      <c r="GE87" s="312"/>
      <c r="GF87" s="312"/>
      <c r="GG87" s="312"/>
      <c r="GH87" s="312"/>
      <c r="GI87" s="312"/>
      <c r="GJ87" s="312"/>
      <c r="GK87" s="312"/>
      <c r="GL87" s="312"/>
      <c r="GM87" s="312"/>
      <c r="GN87" s="312"/>
      <c r="GO87" s="312"/>
      <c r="GP87" s="312"/>
      <c r="GQ87" s="312"/>
      <c r="GR87" s="312"/>
      <c r="GS87" s="312"/>
      <c r="GT87" s="312"/>
      <c r="GU87" s="312"/>
      <c r="GV87" s="312"/>
      <c r="GW87" s="312"/>
      <c r="GX87" s="312"/>
      <c r="GY87" s="312"/>
      <c r="GZ87" s="312"/>
      <c r="HA87" s="312"/>
      <c r="HB87" s="312"/>
      <c r="HC87" s="312"/>
      <c r="HD87" s="312"/>
      <c r="HE87" s="312"/>
      <c r="HF87" s="312"/>
      <c r="HG87" s="312"/>
      <c r="HH87" s="312"/>
      <c r="HI87" s="312"/>
      <c r="HJ87" s="312"/>
      <c r="HK87" s="312"/>
      <c r="HL87" s="312"/>
      <c r="HM87" s="312"/>
      <c r="HN87" s="312"/>
      <c r="HO87" s="312"/>
      <c r="HP87" s="312"/>
      <c r="HQ87" s="312"/>
      <c r="HR87" s="312"/>
      <c r="HS87" s="312"/>
      <c r="HT87" s="312"/>
      <c r="HU87" s="312"/>
      <c r="HV87" s="312"/>
      <c r="HW87" s="312"/>
      <c r="HX87" s="312"/>
      <c r="HY87" s="312"/>
      <c r="HZ87" s="312"/>
      <c r="IA87" s="312"/>
    </row>
    <row r="88" spans="1:238" s="294" customFormat="1" ht="12">
      <c r="A88" s="298"/>
      <c r="B88" s="304" t="s">
        <v>288</v>
      </c>
      <c r="C88" s="305"/>
      <c r="D88" s="306"/>
      <c r="E88" s="306"/>
      <c r="F88" s="306"/>
      <c r="G88" s="307"/>
      <c r="H88" s="403" t="str">
        <f t="shared" si="2"/>
        <v/>
      </c>
      <c r="I88" s="309"/>
      <c r="J88" s="309"/>
      <c r="K88" s="309"/>
      <c r="L88" s="309"/>
      <c r="M88" s="309"/>
      <c r="N88" s="309"/>
      <c r="O88" s="309"/>
      <c r="P88" s="309"/>
      <c r="Q88" s="309"/>
      <c r="R88" s="309"/>
      <c r="S88" s="309"/>
      <c r="T88" s="309"/>
      <c r="U88" s="309"/>
      <c r="V88" s="309"/>
      <c r="W88" s="309"/>
      <c r="X88" s="309"/>
      <c r="Y88" s="309"/>
      <c r="Z88" s="309"/>
      <c r="AA88" s="309"/>
      <c r="AB88" s="309"/>
      <c r="AC88" s="309"/>
      <c r="AD88" s="309"/>
      <c r="AE88" s="309"/>
      <c r="AF88" s="309"/>
      <c r="AG88" s="309"/>
      <c r="AH88" s="309"/>
      <c r="AI88" s="309"/>
      <c r="AJ88" s="309"/>
      <c r="AK88" s="309"/>
      <c r="AL88" s="309"/>
      <c r="AM88" s="309"/>
      <c r="AN88" s="309"/>
      <c r="AO88" s="309"/>
      <c r="AP88" s="309"/>
      <c r="AQ88" s="309"/>
      <c r="AR88" s="309"/>
      <c r="AS88" s="309"/>
      <c r="AT88" s="309"/>
      <c r="AU88" s="309"/>
      <c r="AV88" s="309"/>
      <c r="AW88" s="309"/>
      <c r="AX88" s="309"/>
      <c r="AY88" s="309"/>
      <c r="AZ88" s="309"/>
      <c r="BA88" s="309"/>
      <c r="BB88" s="309"/>
      <c r="BC88" s="309"/>
      <c r="BD88" s="309"/>
      <c r="BE88" s="309"/>
      <c r="BF88" s="309"/>
      <c r="BG88" s="309"/>
      <c r="BH88" s="309"/>
      <c r="BI88" s="309"/>
      <c r="BJ88" s="309"/>
      <c r="BK88" s="309"/>
      <c r="BL88" s="309"/>
      <c r="BM88" s="309"/>
      <c r="BN88" s="309"/>
      <c r="BO88" s="309"/>
      <c r="BP88" s="309"/>
      <c r="BQ88" s="309"/>
      <c r="BR88" s="309"/>
      <c r="BS88" s="309"/>
      <c r="BT88" s="309"/>
      <c r="BU88" s="309"/>
      <c r="BV88" s="309"/>
      <c r="BW88" s="309"/>
      <c r="BX88" s="309"/>
      <c r="BY88" s="309"/>
      <c r="BZ88" s="309"/>
      <c r="CA88" s="309"/>
      <c r="CB88" s="309"/>
      <c r="CC88" s="309"/>
      <c r="CD88" s="309"/>
      <c r="CE88" s="309"/>
      <c r="CF88" s="309"/>
      <c r="CG88" s="309"/>
      <c r="CH88" s="309"/>
      <c r="CI88" s="309"/>
      <c r="CJ88" s="309"/>
      <c r="CK88" s="309"/>
      <c r="CL88" s="309"/>
      <c r="CM88" s="309"/>
      <c r="CN88" s="309"/>
      <c r="CO88" s="309"/>
      <c r="CP88" s="309"/>
      <c r="CQ88" s="309"/>
      <c r="CR88" s="309"/>
      <c r="CS88" s="309"/>
      <c r="CT88" s="309"/>
      <c r="CU88" s="309"/>
      <c r="CV88" s="309"/>
      <c r="CW88" s="309"/>
      <c r="CX88" s="309"/>
      <c r="CY88" s="309"/>
      <c r="CZ88" s="309"/>
      <c r="DA88" s="309"/>
      <c r="DB88" s="309"/>
      <c r="DC88" s="309"/>
      <c r="DD88" s="309"/>
      <c r="DE88" s="309"/>
      <c r="DF88" s="309"/>
      <c r="DG88" s="309"/>
      <c r="DH88" s="309"/>
      <c r="DI88" s="309"/>
      <c r="DJ88" s="309"/>
      <c r="DK88" s="309"/>
      <c r="DL88" s="309"/>
      <c r="DM88" s="309"/>
      <c r="DN88" s="309"/>
      <c r="DO88" s="309"/>
      <c r="DP88" s="309"/>
      <c r="DQ88" s="309"/>
      <c r="DR88" s="309"/>
      <c r="DS88" s="309"/>
      <c r="DT88" s="309"/>
      <c r="DU88" s="309"/>
      <c r="DV88" s="309"/>
      <c r="DW88" s="309"/>
      <c r="DX88" s="309"/>
      <c r="DY88" s="309"/>
      <c r="DZ88" s="309"/>
      <c r="EA88" s="309"/>
      <c r="EB88" s="309"/>
      <c r="EC88" s="309"/>
      <c r="ED88" s="309"/>
      <c r="EE88" s="309"/>
      <c r="EF88" s="309"/>
      <c r="EG88" s="309"/>
      <c r="EH88" s="309"/>
      <c r="EI88" s="309"/>
      <c r="EJ88" s="309"/>
      <c r="EK88" s="309"/>
      <c r="EL88" s="309"/>
      <c r="EM88" s="309"/>
      <c r="EN88" s="309"/>
      <c r="EO88" s="309"/>
      <c r="EP88" s="309"/>
      <c r="EQ88" s="309"/>
      <c r="ER88" s="309"/>
      <c r="ES88" s="309"/>
      <c r="ET88" s="309"/>
      <c r="EU88" s="309"/>
      <c r="EV88" s="309"/>
      <c r="EW88" s="309"/>
      <c r="EX88" s="309"/>
      <c r="EY88" s="309"/>
      <c r="EZ88" s="309"/>
      <c r="FA88" s="309"/>
      <c r="FB88" s="309"/>
      <c r="FC88" s="309"/>
      <c r="FD88" s="309"/>
      <c r="FE88" s="309"/>
      <c r="FF88" s="309"/>
      <c r="FG88" s="309"/>
      <c r="FH88" s="309"/>
      <c r="FI88" s="309"/>
      <c r="FJ88" s="309"/>
      <c r="FK88" s="309"/>
      <c r="FL88" s="309"/>
      <c r="FM88" s="309"/>
      <c r="FN88" s="309"/>
      <c r="FO88" s="309"/>
      <c r="FP88" s="309"/>
      <c r="FQ88" s="309"/>
      <c r="FR88" s="309"/>
      <c r="FS88" s="309"/>
      <c r="FT88" s="309"/>
      <c r="FU88" s="309"/>
      <c r="FV88" s="309"/>
      <c r="FW88" s="309"/>
      <c r="FX88" s="309"/>
      <c r="FY88" s="309"/>
      <c r="FZ88" s="309"/>
      <c r="GA88" s="309"/>
      <c r="GB88" s="309"/>
      <c r="GC88" s="309"/>
      <c r="GD88" s="309"/>
      <c r="GE88" s="309"/>
      <c r="GF88" s="309"/>
      <c r="GG88" s="309"/>
      <c r="GH88" s="309"/>
      <c r="GI88" s="309"/>
      <c r="GJ88" s="309"/>
      <c r="GK88" s="309"/>
      <c r="GL88" s="309"/>
      <c r="GM88" s="309"/>
      <c r="GN88" s="309"/>
      <c r="GO88" s="309"/>
      <c r="GP88" s="309"/>
      <c r="GQ88" s="309"/>
      <c r="GR88" s="309"/>
      <c r="GS88" s="309"/>
      <c r="GT88" s="309"/>
      <c r="GU88" s="309"/>
      <c r="GV88" s="309"/>
      <c r="GW88" s="309"/>
      <c r="GX88" s="309"/>
      <c r="GY88" s="309"/>
      <c r="GZ88" s="309"/>
      <c r="HA88" s="309"/>
      <c r="HB88" s="309"/>
      <c r="HC88" s="309"/>
      <c r="HD88" s="309"/>
      <c r="HE88" s="309"/>
      <c r="HF88" s="309"/>
      <c r="HG88" s="309"/>
      <c r="HH88" s="309"/>
      <c r="HI88" s="309"/>
      <c r="HJ88" s="309"/>
      <c r="HK88" s="309"/>
      <c r="HL88" s="309"/>
      <c r="HM88" s="309"/>
      <c r="HN88" s="309"/>
      <c r="HO88" s="309"/>
      <c r="HP88" s="309"/>
      <c r="HQ88" s="309"/>
      <c r="HR88" s="309"/>
      <c r="HS88" s="309"/>
      <c r="HT88" s="309"/>
      <c r="HU88" s="309"/>
      <c r="HV88" s="309"/>
      <c r="HW88" s="309"/>
      <c r="HX88" s="309"/>
      <c r="HY88" s="309"/>
      <c r="HZ88" s="309"/>
      <c r="IA88" s="309"/>
    </row>
    <row r="89" spans="1:238" s="294" customFormat="1" ht="12">
      <c r="A89" s="303">
        <v>27</v>
      </c>
      <c r="B89" s="311" t="s">
        <v>289</v>
      </c>
      <c r="C89" s="305"/>
      <c r="D89" s="306"/>
      <c r="E89" s="306"/>
      <c r="F89" s="306"/>
      <c r="G89" s="307"/>
      <c r="H89" s="403" t="str">
        <f t="shared" si="2"/>
        <v/>
      </c>
      <c r="I89" s="309"/>
      <c r="J89" s="309"/>
      <c r="K89" s="309"/>
      <c r="L89" s="309"/>
      <c r="M89" s="309"/>
      <c r="N89" s="309"/>
      <c r="O89" s="309"/>
      <c r="P89" s="309"/>
      <c r="Q89" s="309"/>
      <c r="R89" s="309"/>
      <c r="S89" s="309"/>
      <c r="T89" s="309"/>
      <c r="U89" s="309"/>
      <c r="V89" s="309"/>
      <c r="W89" s="309"/>
      <c r="X89" s="309"/>
      <c r="Y89" s="309"/>
      <c r="Z89" s="309"/>
      <c r="AA89" s="309"/>
      <c r="AB89" s="309"/>
      <c r="AC89" s="309"/>
      <c r="AD89" s="309"/>
      <c r="AE89" s="309"/>
      <c r="AF89" s="309"/>
      <c r="AG89" s="309"/>
      <c r="AH89" s="309"/>
      <c r="AI89" s="309"/>
      <c r="AJ89" s="309"/>
      <c r="AK89" s="309"/>
      <c r="AL89" s="309"/>
      <c r="AM89" s="309"/>
      <c r="AN89" s="309"/>
      <c r="AO89" s="309"/>
      <c r="AP89" s="309"/>
      <c r="AQ89" s="309"/>
      <c r="AR89" s="309"/>
      <c r="AS89" s="309"/>
      <c r="AT89" s="309"/>
      <c r="AU89" s="309"/>
      <c r="AV89" s="309"/>
      <c r="AW89" s="309"/>
      <c r="AX89" s="309"/>
      <c r="AY89" s="309"/>
      <c r="AZ89" s="309"/>
      <c r="BA89" s="309"/>
      <c r="BB89" s="309"/>
      <c r="BC89" s="309"/>
      <c r="BD89" s="309"/>
      <c r="BE89" s="309"/>
      <c r="BF89" s="309"/>
      <c r="BG89" s="309"/>
      <c r="BH89" s="309"/>
      <c r="BI89" s="309"/>
      <c r="BJ89" s="309"/>
      <c r="BK89" s="309"/>
      <c r="BL89" s="309"/>
      <c r="BM89" s="309"/>
      <c r="BN89" s="309"/>
      <c r="BO89" s="309"/>
      <c r="BP89" s="309"/>
      <c r="BQ89" s="309"/>
      <c r="BR89" s="309"/>
      <c r="BS89" s="309"/>
      <c r="BT89" s="309"/>
      <c r="BU89" s="309"/>
      <c r="BV89" s="309"/>
      <c r="BW89" s="309"/>
      <c r="BX89" s="309"/>
      <c r="BY89" s="309"/>
      <c r="BZ89" s="309"/>
      <c r="CA89" s="309"/>
      <c r="CB89" s="309"/>
      <c r="CC89" s="309"/>
      <c r="CD89" s="309"/>
      <c r="CE89" s="309"/>
      <c r="CF89" s="309"/>
      <c r="CG89" s="309"/>
      <c r="CH89" s="309"/>
      <c r="CI89" s="309"/>
      <c r="CJ89" s="309"/>
      <c r="CK89" s="309"/>
      <c r="CL89" s="309"/>
      <c r="CM89" s="309"/>
      <c r="CN89" s="309"/>
      <c r="CO89" s="309"/>
      <c r="CP89" s="309"/>
      <c r="CQ89" s="309"/>
      <c r="CR89" s="309"/>
      <c r="CS89" s="309"/>
      <c r="CT89" s="309"/>
      <c r="CU89" s="309"/>
      <c r="CV89" s="309"/>
      <c r="CW89" s="309"/>
      <c r="CX89" s="309"/>
      <c r="CY89" s="309"/>
      <c r="CZ89" s="309"/>
      <c r="DA89" s="309"/>
      <c r="DB89" s="309"/>
      <c r="DC89" s="309"/>
      <c r="DD89" s="309"/>
      <c r="DE89" s="309"/>
      <c r="DF89" s="309"/>
      <c r="DG89" s="309"/>
      <c r="DH89" s="309"/>
      <c r="DI89" s="309"/>
      <c r="DJ89" s="309"/>
      <c r="DK89" s="309"/>
      <c r="DL89" s="309"/>
      <c r="DM89" s="309"/>
      <c r="DN89" s="309"/>
      <c r="DO89" s="309"/>
      <c r="DP89" s="309"/>
      <c r="DQ89" s="309"/>
      <c r="DR89" s="309"/>
      <c r="DS89" s="309"/>
      <c r="DT89" s="309"/>
      <c r="DU89" s="309"/>
      <c r="DV89" s="309"/>
      <c r="DW89" s="309"/>
      <c r="DX89" s="309"/>
      <c r="DY89" s="309"/>
      <c r="DZ89" s="309"/>
      <c r="EA89" s="309"/>
      <c r="EB89" s="309"/>
      <c r="EC89" s="309"/>
      <c r="ED89" s="309"/>
      <c r="EE89" s="309"/>
      <c r="EF89" s="309"/>
      <c r="EG89" s="309"/>
      <c r="EH89" s="309"/>
      <c r="EI89" s="309"/>
      <c r="EJ89" s="309"/>
      <c r="EK89" s="309"/>
      <c r="EL89" s="309"/>
      <c r="EM89" s="309"/>
      <c r="EN89" s="309"/>
      <c r="EO89" s="309"/>
      <c r="EP89" s="309"/>
      <c r="EQ89" s="309"/>
      <c r="ER89" s="309"/>
      <c r="ES89" s="309"/>
      <c r="ET89" s="309"/>
      <c r="EU89" s="309"/>
      <c r="EV89" s="309"/>
      <c r="EW89" s="309"/>
      <c r="EX89" s="309"/>
      <c r="EY89" s="309"/>
      <c r="EZ89" s="309"/>
      <c r="FA89" s="309"/>
      <c r="FB89" s="309"/>
      <c r="FC89" s="309"/>
      <c r="FD89" s="309"/>
      <c r="FE89" s="309"/>
      <c r="FF89" s="309"/>
      <c r="FG89" s="309"/>
      <c r="FH89" s="309"/>
      <c r="FI89" s="309"/>
      <c r="FJ89" s="309"/>
      <c r="FK89" s="309"/>
      <c r="FL89" s="309"/>
      <c r="FM89" s="309"/>
      <c r="FN89" s="309"/>
      <c r="FO89" s="309"/>
      <c r="FP89" s="309"/>
      <c r="FQ89" s="309"/>
      <c r="FR89" s="309"/>
      <c r="FS89" s="309"/>
      <c r="FT89" s="309"/>
      <c r="FU89" s="309"/>
      <c r="FV89" s="309"/>
      <c r="FW89" s="309"/>
      <c r="FX89" s="309"/>
      <c r="FY89" s="309"/>
      <c r="FZ89" s="309"/>
      <c r="GA89" s="309"/>
      <c r="GB89" s="309"/>
      <c r="GC89" s="309"/>
      <c r="GD89" s="309"/>
      <c r="GE89" s="309"/>
      <c r="GF89" s="309"/>
      <c r="GG89" s="309"/>
      <c r="GH89" s="309"/>
      <c r="GI89" s="309"/>
      <c r="GJ89" s="309"/>
      <c r="GK89" s="309"/>
      <c r="GL89" s="309"/>
      <c r="GM89" s="309"/>
      <c r="GN89" s="309"/>
      <c r="GO89" s="309"/>
      <c r="GP89" s="309"/>
      <c r="GQ89" s="309"/>
      <c r="GR89" s="309"/>
      <c r="GS89" s="309"/>
      <c r="GT89" s="309"/>
      <c r="GU89" s="309"/>
      <c r="GV89" s="309"/>
      <c r="GW89" s="309"/>
      <c r="GX89" s="309"/>
      <c r="GY89" s="309"/>
      <c r="GZ89" s="309"/>
      <c r="HA89" s="309"/>
      <c r="HB89" s="309"/>
      <c r="HC89" s="309"/>
      <c r="HD89" s="309"/>
      <c r="HE89" s="309"/>
      <c r="HF89" s="309"/>
      <c r="HG89" s="309"/>
      <c r="HH89" s="309"/>
      <c r="HI89" s="309"/>
      <c r="HJ89" s="309"/>
      <c r="HK89" s="309"/>
      <c r="HL89" s="309"/>
      <c r="HM89" s="309"/>
      <c r="HN89" s="309"/>
      <c r="HO89" s="309"/>
      <c r="HP89" s="309"/>
      <c r="HQ89" s="309"/>
      <c r="HR89" s="309"/>
      <c r="HS89" s="309"/>
      <c r="HT89" s="309"/>
      <c r="HU89" s="309"/>
      <c r="HV89" s="309"/>
      <c r="HW89" s="309"/>
      <c r="HX89" s="309"/>
      <c r="HY89" s="309"/>
      <c r="HZ89" s="309"/>
      <c r="IA89" s="309"/>
    </row>
    <row r="90" spans="1:238" s="294" customFormat="1" ht="12">
      <c r="A90" s="303"/>
      <c r="B90" s="311" t="s">
        <v>230</v>
      </c>
      <c r="C90" s="305" t="s">
        <v>209</v>
      </c>
      <c r="D90" s="306">
        <f>2*4*1.8</f>
        <v>14.4</v>
      </c>
      <c r="E90" s="306">
        <v>13.280000000000001</v>
      </c>
      <c r="F90" s="306"/>
      <c r="G90" s="307">
        <v>900</v>
      </c>
      <c r="H90" s="403" t="str">
        <f t="shared" si="2"/>
        <v/>
      </c>
      <c r="I90" s="309"/>
      <c r="J90" s="309"/>
      <c r="K90" s="309"/>
      <c r="L90" s="309"/>
      <c r="M90" s="309"/>
      <c r="N90" s="309"/>
      <c r="O90" s="309"/>
      <c r="P90" s="309"/>
      <c r="Q90" s="309"/>
      <c r="R90" s="309"/>
      <c r="S90" s="309"/>
      <c r="T90" s="309"/>
      <c r="U90" s="309"/>
      <c r="V90" s="309"/>
      <c r="W90" s="309"/>
      <c r="X90" s="309"/>
      <c r="Y90" s="309"/>
      <c r="Z90" s="309"/>
      <c r="AA90" s="309"/>
      <c r="AB90" s="309"/>
      <c r="AC90" s="309"/>
      <c r="AD90" s="309"/>
      <c r="AE90" s="309"/>
      <c r="AF90" s="309"/>
      <c r="AG90" s="309"/>
      <c r="AH90" s="309"/>
      <c r="AI90" s="309"/>
      <c r="AJ90" s="309"/>
      <c r="AK90" s="309"/>
      <c r="AL90" s="309"/>
      <c r="AM90" s="309"/>
      <c r="AN90" s="309"/>
      <c r="AO90" s="309"/>
      <c r="AP90" s="309"/>
      <c r="AQ90" s="309"/>
      <c r="AR90" s="309"/>
      <c r="AS90" s="309"/>
      <c r="AT90" s="309"/>
      <c r="AU90" s="309"/>
      <c r="AV90" s="309"/>
      <c r="AW90" s="309"/>
      <c r="AX90" s="309"/>
      <c r="AY90" s="309"/>
      <c r="AZ90" s="309"/>
      <c r="BA90" s="309"/>
      <c r="BB90" s="309"/>
      <c r="BC90" s="309"/>
      <c r="BD90" s="309"/>
      <c r="BE90" s="309"/>
      <c r="BF90" s="309"/>
      <c r="BG90" s="309"/>
      <c r="BH90" s="309"/>
      <c r="BI90" s="309"/>
      <c r="BJ90" s="309"/>
      <c r="BK90" s="309"/>
      <c r="BL90" s="309"/>
      <c r="BM90" s="309"/>
      <c r="BN90" s="309"/>
      <c r="BO90" s="309"/>
      <c r="BP90" s="309"/>
      <c r="BQ90" s="309"/>
      <c r="BR90" s="309"/>
      <c r="BS90" s="309"/>
      <c r="BT90" s="309"/>
      <c r="BU90" s="309"/>
      <c r="BV90" s="309"/>
      <c r="BW90" s="309"/>
      <c r="BX90" s="309"/>
      <c r="BY90" s="309"/>
      <c r="BZ90" s="309"/>
      <c r="CA90" s="309"/>
      <c r="CB90" s="309"/>
      <c r="CC90" s="309"/>
      <c r="CD90" s="309"/>
      <c r="CE90" s="309"/>
      <c r="CF90" s="309"/>
      <c r="CG90" s="309"/>
      <c r="CH90" s="309"/>
      <c r="CI90" s="309"/>
      <c r="CJ90" s="309"/>
      <c r="CK90" s="309"/>
      <c r="CL90" s="309"/>
      <c r="CM90" s="309"/>
      <c r="CN90" s="309"/>
      <c r="CO90" s="309"/>
      <c r="CP90" s="309"/>
      <c r="CQ90" s="309"/>
      <c r="CR90" s="309"/>
      <c r="CS90" s="309"/>
      <c r="CT90" s="309"/>
      <c r="CU90" s="309"/>
      <c r="CV90" s="309"/>
      <c r="CW90" s="309"/>
      <c r="CX90" s="309"/>
      <c r="CY90" s="309"/>
      <c r="CZ90" s="309"/>
      <c r="DA90" s="309"/>
      <c r="DB90" s="309"/>
      <c r="DC90" s="309"/>
      <c r="DD90" s="309"/>
      <c r="DE90" s="309"/>
      <c r="DF90" s="309"/>
      <c r="DG90" s="309"/>
      <c r="DH90" s="309"/>
      <c r="DI90" s="309"/>
      <c r="DJ90" s="309"/>
      <c r="DK90" s="309"/>
      <c r="DL90" s="309"/>
      <c r="DM90" s="309"/>
      <c r="DN90" s="309"/>
      <c r="DO90" s="309"/>
      <c r="DP90" s="309"/>
      <c r="DQ90" s="309"/>
      <c r="DR90" s="309"/>
      <c r="DS90" s="309"/>
      <c r="DT90" s="309"/>
      <c r="DU90" s="309"/>
      <c r="DV90" s="309"/>
      <c r="DW90" s="309"/>
      <c r="DX90" s="309"/>
      <c r="DY90" s="309"/>
      <c r="DZ90" s="309"/>
      <c r="EA90" s="309"/>
      <c r="EB90" s="309"/>
      <c r="EC90" s="309"/>
      <c r="ED90" s="309"/>
      <c r="EE90" s="309"/>
      <c r="EF90" s="309"/>
      <c r="EG90" s="309"/>
      <c r="EH90" s="309"/>
      <c r="EI90" s="309"/>
      <c r="EJ90" s="309"/>
      <c r="EK90" s="309"/>
      <c r="EL90" s="309"/>
      <c r="EM90" s="309"/>
      <c r="EN90" s="309"/>
      <c r="EO90" s="309"/>
      <c r="EP90" s="309"/>
      <c r="EQ90" s="309"/>
      <c r="ER90" s="309"/>
      <c r="ES90" s="309"/>
      <c r="ET90" s="309"/>
      <c r="EU90" s="309"/>
      <c r="EV90" s="309"/>
      <c r="EW90" s="309"/>
      <c r="EX90" s="309"/>
      <c r="EY90" s="309"/>
      <c r="EZ90" s="309"/>
      <c r="FA90" s="309"/>
      <c r="FB90" s="309"/>
      <c r="FC90" s="309"/>
      <c r="FD90" s="309"/>
      <c r="FE90" s="309"/>
      <c r="FF90" s="309"/>
      <c r="FG90" s="309"/>
      <c r="FH90" s="309"/>
      <c r="FI90" s="309"/>
      <c r="FJ90" s="309"/>
      <c r="FK90" s="309"/>
      <c r="FL90" s="309"/>
      <c r="FM90" s="309"/>
      <c r="FN90" s="309"/>
      <c r="FO90" s="309"/>
      <c r="FP90" s="309"/>
      <c r="FQ90" s="309"/>
      <c r="FR90" s="309"/>
      <c r="FS90" s="309"/>
      <c r="FT90" s="309"/>
      <c r="FU90" s="309"/>
      <c r="FV90" s="309"/>
      <c r="FW90" s="309"/>
      <c r="FX90" s="309"/>
      <c r="FY90" s="309"/>
      <c r="FZ90" s="309"/>
      <c r="GA90" s="309"/>
      <c r="GB90" s="309"/>
      <c r="GC90" s="309"/>
      <c r="GD90" s="309"/>
      <c r="GE90" s="309"/>
      <c r="GF90" s="309"/>
      <c r="GG90" s="309"/>
      <c r="GH90" s="309"/>
      <c r="GI90" s="309"/>
      <c r="GJ90" s="309"/>
      <c r="GK90" s="309"/>
      <c r="GL90" s="309"/>
      <c r="GM90" s="309"/>
      <c r="GN90" s="309"/>
      <c r="GO90" s="309"/>
      <c r="GP90" s="309"/>
      <c r="GQ90" s="309"/>
      <c r="GR90" s="309"/>
      <c r="GS90" s="309"/>
      <c r="GT90" s="309"/>
      <c r="GU90" s="309"/>
      <c r="GV90" s="309"/>
      <c r="GW90" s="309"/>
      <c r="GX90" s="309"/>
      <c r="GY90" s="309"/>
      <c r="GZ90" s="309"/>
      <c r="HA90" s="309"/>
      <c r="HB90" s="309"/>
      <c r="HC90" s="309"/>
      <c r="HD90" s="309"/>
      <c r="HE90" s="309"/>
      <c r="HF90" s="309"/>
      <c r="HG90" s="309"/>
      <c r="HH90" s="309"/>
      <c r="HI90" s="309"/>
      <c r="HJ90" s="309"/>
      <c r="HK90" s="309"/>
      <c r="HL90" s="309"/>
      <c r="HM90" s="309"/>
      <c r="HN90" s="309"/>
      <c r="HO90" s="309"/>
      <c r="HP90" s="309"/>
      <c r="HQ90" s="309"/>
      <c r="HR90" s="309"/>
      <c r="HS90" s="309"/>
      <c r="HT90" s="309"/>
      <c r="HU90" s="309"/>
      <c r="HV90" s="309"/>
      <c r="HW90" s="309"/>
      <c r="HX90" s="309"/>
      <c r="HY90" s="309"/>
      <c r="HZ90" s="309"/>
      <c r="IA90" s="309"/>
    </row>
    <row r="91" spans="1:238" s="294" customFormat="1" ht="12">
      <c r="A91" s="303">
        <f>A89+1</f>
        <v>28</v>
      </c>
      <c r="B91" s="311" t="s">
        <v>290</v>
      </c>
      <c r="C91" s="305"/>
      <c r="D91" s="306"/>
      <c r="E91" s="306"/>
      <c r="F91" s="306"/>
      <c r="G91" s="307"/>
      <c r="H91" s="403" t="str">
        <f t="shared" si="2"/>
        <v/>
      </c>
      <c r="I91" s="309"/>
      <c r="J91" s="309"/>
      <c r="K91" s="309"/>
      <c r="L91" s="309"/>
      <c r="M91" s="309"/>
      <c r="N91" s="309"/>
      <c r="O91" s="309"/>
      <c r="P91" s="309"/>
      <c r="Q91" s="309"/>
      <c r="R91" s="309"/>
      <c r="S91" s="309"/>
      <c r="T91" s="309"/>
      <c r="U91" s="309"/>
      <c r="V91" s="309"/>
      <c r="W91" s="309"/>
      <c r="X91" s="309"/>
      <c r="Y91" s="309"/>
      <c r="Z91" s="309"/>
      <c r="AA91" s="309"/>
      <c r="AB91" s="309"/>
      <c r="AC91" s="309"/>
      <c r="AD91" s="309"/>
      <c r="AE91" s="309"/>
      <c r="AF91" s="309"/>
      <c r="AG91" s="309"/>
      <c r="AH91" s="309"/>
      <c r="AI91" s="309"/>
      <c r="AJ91" s="309"/>
      <c r="AK91" s="309"/>
      <c r="AL91" s="309"/>
      <c r="AM91" s="309"/>
      <c r="AN91" s="309"/>
      <c r="AO91" s="309"/>
      <c r="AP91" s="309"/>
      <c r="AQ91" s="309"/>
      <c r="AR91" s="309"/>
      <c r="AS91" s="309"/>
      <c r="AT91" s="309"/>
      <c r="AU91" s="309"/>
      <c r="AV91" s="309"/>
      <c r="AW91" s="309"/>
      <c r="AX91" s="309"/>
      <c r="AY91" s="309"/>
      <c r="AZ91" s="309"/>
      <c r="BA91" s="309"/>
      <c r="BB91" s="309"/>
      <c r="BC91" s="309"/>
      <c r="BD91" s="309"/>
      <c r="BE91" s="309"/>
      <c r="BF91" s="309"/>
      <c r="BG91" s="309"/>
      <c r="BH91" s="309"/>
      <c r="BI91" s="309"/>
      <c r="BJ91" s="309"/>
      <c r="BK91" s="309"/>
      <c r="BL91" s="309"/>
      <c r="BM91" s="309"/>
      <c r="BN91" s="309"/>
      <c r="BO91" s="309"/>
      <c r="BP91" s="309"/>
      <c r="BQ91" s="309"/>
      <c r="BR91" s="309"/>
      <c r="BS91" s="309"/>
      <c r="BT91" s="309"/>
      <c r="BU91" s="309"/>
      <c r="BV91" s="309"/>
      <c r="BW91" s="309"/>
      <c r="BX91" s="309"/>
      <c r="BY91" s="309"/>
      <c r="BZ91" s="309"/>
      <c r="CA91" s="309"/>
      <c r="CB91" s="309"/>
      <c r="CC91" s="309"/>
      <c r="CD91" s="309"/>
      <c r="CE91" s="309"/>
      <c r="CF91" s="309"/>
      <c r="CG91" s="309"/>
      <c r="CH91" s="309"/>
      <c r="CI91" s="309"/>
      <c r="CJ91" s="309"/>
      <c r="CK91" s="309"/>
      <c r="CL91" s="309"/>
      <c r="CM91" s="309"/>
      <c r="CN91" s="309"/>
      <c r="CO91" s="309"/>
      <c r="CP91" s="309"/>
      <c r="CQ91" s="309"/>
      <c r="CR91" s="309"/>
      <c r="CS91" s="309"/>
      <c r="CT91" s="309"/>
      <c r="CU91" s="309"/>
      <c r="CV91" s="309"/>
      <c r="CW91" s="309"/>
      <c r="CX91" s="309"/>
      <c r="CY91" s="309"/>
      <c r="CZ91" s="309"/>
      <c r="DA91" s="309"/>
      <c r="DB91" s="309"/>
      <c r="DC91" s="309"/>
      <c r="DD91" s="309"/>
      <c r="DE91" s="309"/>
      <c r="DF91" s="309"/>
      <c r="DG91" s="309"/>
      <c r="DH91" s="309"/>
      <c r="DI91" s="309"/>
      <c r="DJ91" s="309"/>
      <c r="DK91" s="309"/>
      <c r="DL91" s="309"/>
      <c r="DM91" s="309"/>
      <c r="DN91" s="309"/>
      <c r="DO91" s="309"/>
      <c r="DP91" s="309"/>
      <c r="DQ91" s="309"/>
      <c r="DR91" s="309"/>
      <c r="DS91" s="309"/>
      <c r="DT91" s="309"/>
      <c r="DU91" s="309"/>
      <c r="DV91" s="309"/>
      <c r="DW91" s="309"/>
      <c r="DX91" s="309"/>
      <c r="DY91" s="309"/>
      <c r="DZ91" s="309"/>
      <c r="EA91" s="309"/>
      <c r="EB91" s="309"/>
      <c r="EC91" s="309"/>
      <c r="ED91" s="309"/>
      <c r="EE91" s="309"/>
      <c r="EF91" s="309"/>
      <c r="EG91" s="309"/>
      <c r="EH91" s="309"/>
      <c r="EI91" s="309"/>
      <c r="EJ91" s="309"/>
      <c r="EK91" s="309"/>
      <c r="EL91" s="309"/>
      <c r="EM91" s="309"/>
      <c r="EN91" s="309"/>
      <c r="EO91" s="309"/>
      <c r="EP91" s="309"/>
      <c r="EQ91" s="309"/>
      <c r="ER91" s="309"/>
      <c r="ES91" s="309"/>
      <c r="ET91" s="309"/>
      <c r="EU91" s="309"/>
      <c r="EV91" s="309"/>
      <c r="EW91" s="309"/>
      <c r="EX91" s="309"/>
      <c r="EY91" s="309"/>
      <c r="EZ91" s="309"/>
      <c r="FA91" s="309"/>
      <c r="FB91" s="309"/>
      <c r="FC91" s="309"/>
      <c r="FD91" s="309"/>
      <c r="FE91" s="309"/>
      <c r="FF91" s="309"/>
      <c r="FG91" s="309"/>
      <c r="FH91" s="309"/>
      <c r="FI91" s="309"/>
      <c r="FJ91" s="309"/>
      <c r="FK91" s="309"/>
      <c r="FL91" s="309"/>
      <c r="FM91" s="309"/>
      <c r="FN91" s="309"/>
      <c r="FO91" s="309"/>
      <c r="FP91" s="309"/>
      <c r="FQ91" s="309"/>
      <c r="FR91" s="309"/>
      <c r="FS91" s="309"/>
      <c r="FT91" s="309"/>
      <c r="FU91" s="309"/>
      <c r="FV91" s="309"/>
      <c r="FW91" s="309"/>
      <c r="FX91" s="309"/>
      <c r="FY91" s="309"/>
      <c r="FZ91" s="309"/>
      <c r="GA91" s="309"/>
      <c r="GB91" s="309"/>
      <c r="GC91" s="309"/>
      <c r="GD91" s="309"/>
      <c r="GE91" s="309"/>
      <c r="GF91" s="309"/>
      <c r="GG91" s="309"/>
      <c r="GH91" s="309"/>
      <c r="GI91" s="309"/>
      <c r="GJ91" s="309"/>
      <c r="GK91" s="309"/>
      <c r="GL91" s="309"/>
      <c r="GM91" s="309"/>
      <c r="GN91" s="309"/>
      <c r="GO91" s="309"/>
      <c r="GP91" s="309"/>
      <c r="GQ91" s="309"/>
      <c r="GR91" s="309"/>
      <c r="GS91" s="309"/>
      <c r="GT91" s="309"/>
      <c r="GU91" s="309"/>
      <c r="GV91" s="309"/>
      <c r="GW91" s="309"/>
      <c r="GX91" s="309"/>
      <c r="GY91" s="309"/>
      <c r="GZ91" s="309"/>
      <c r="HA91" s="309"/>
      <c r="HB91" s="309"/>
      <c r="HC91" s="309"/>
      <c r="HD91" s="309"/>
      <c r="HE91" s="309"/>
      <c r="HF91" s="309"/>
      <c r="HG91" s="309"/>
      <c r="HH91" s="309"/>
      <c r="HI91" s="309"/>
      <c r="HJ91" s="309"/>
      <c r="HK91" s="309"/>
      <c r="HL91" s="309"/>
      <c r="HM91" s="309"/>
      <c r="HN91" s="309"/>
      <c r="HO91" s="309"/>
      <c r="HP91" s="309"/>
      <c r="HQ91" s="309"/>
      <c r="HR91" s="309"/>
      <c r="HS91" s="309"/>
      <c r="HT91" s="309"/>
      <c r="HU91" s="309"/>
      <c r="HV91" s="309"/>
      <c r="HW91" s="309"/>
      <c r="HX91" s="309"/>
      <c r="HY91" s="309"/>
      <c r="HZ91" s="309"/>
      <c r="IA91" s="309"/>
    </row>
    <row r="92" spans="1:238" s="294" customFormat="1" ht="12">
      <c r="A92" s="303"/>
      <c r="B92" s="311" t="s">
        <v>230</v>
      </c>
      <c r="C92" s="305" t="s">
        <v>209</v>
      </c>
      <c r="D92" s="306">
        <v>8</v>
      </c>
      <c r="E92" s="306">
        <v>12.84</v>
      </c>
      <c r="F92" s="306"/>
      <c r="G92" s="307">
        <v>850</v>
      </c>
      <c r="H92" s="403" t="str">
        <f t="shared" si="2"/>
        <v/>
      </c>
      <c r="I92" s="309"/>
      <c r="J92" s="309"/>
      <c r="K92" s="309"/>
      <c r="L92" s="309"/>
      <c r="M92" s="309"/>
      <c r="N92" s="309"/>
      <c r="O92" s="309"/>
      <c r="P92" s="309"/>
      <c r="Q92" s="309"/>
      <c r="R92" s="309"/>
      <c r="S92" s="309"/>
      <c r="T92" s="309"/>
      <c r="U92" s="309"/>
      <c r="V92" s="309"/>
      <c r="W92" s="309"/>
      <c r="X92" s="309"/>
      <c r="Y92" s="309"/>
      <c r="Z92" s="309"/>
      <c r="AA92" s="309"/>
      <c r="AB92" s="309"/>
      <c r="AC92" s="309"/>
      <c r="AD92" s="309"/>
      <c r="AE92" s="309"/>
      <c r="AF92" s="309"/>
      <c r="AG92" s="309"/>
      <c r="AH92" s="309"/>
      <c r="AI92" s="309"/>
      <c r="AJ92" s="309"/>
      <c r="AK92" s="309"/>
      <c r="AL92" s="309"/>
      <c r="AM92" s="309"/>
      <c r="AN92" s="309"/>
      <c r="AO92" s="309"/>
      <c r="AP92" s="309"/>
      <c r="AQ92" s="309"/>
      <c r="AR92" s="309"/>
      <c r="AS92" s="309"/>
      <c r="AT92" s="309"/>
      <c r="AU92" s="309"/>
      <c r="AV92" s="309"/>
      <c r="AW92" s="309"/>
      <c r="AX92" s="309"/>
      <c r="AY92" s="309"/>
      <c r="AZ92" s="309"/>
      <c r="BA92" s="309"/>
      <c r="BB92" s="309"/>
      <c r="BC92" s="309"/>
      <c r="BD92" s="309"/>
      <c r="BE92" s="309"/>
      <c r="BF92" s="309"/>
      <c r="BG92" s="309"/>
      <c r="BH92" s="309"/>
      <c r="BI92" s="309"/>
      <c r="BJ92" s="309"/>
      <c r="BK92" s="309"/>
      <c r="BL92" s="309"/>
      <c r="BM92" s="309"/>
      <c r="BN92" s="309"/>
      <c r="BO92" s="309"/>
      <c r="BP92" s="309"/>
      <c r="BQ92" s="309"/>
      <c r="BR92" s="309"/>
      <c r="BS92" s="309"/>
      <c r="BT92" s="309"/>
      <c r="BU92" s="309"/>
      <c r="BV92" s="309"/>
      <c r="BW92" s="309"/>
      <c r="BX92" s="309"/>
      <c r="BY92" s="309"/>
      <c r="BZ92" s="309"/>
      <c r="CA92" s="309"/>
      <c r="CB92" s="309"/>
      <c r="CC92" s="309"/>
      <c r="CD92" s="309"/>
      <c r="CE92" s="309"/>
      <c r="CF92" s="309"/>
      <c r="CG92" s="309"/>
      <c r="CH92" s="309"/>
      <c r="CI92" s="309"/>
      <c r="CJ92" s="309"/>
      <c r="CK92" s="309"/>
      <c r="CL92" s="309"/>
      <c r="CM92" s="309"/>
      <c r="CN92" s="309"/>
      <c r="CO92" s="309"/>
      <c r="CP92" s="309"/>
      <c r="CQ92" s="309"/>
      <c r="CR92" s="309"/>
      <c r="CS92" s="309"/>
      <c r="CT92" s="309"/>
      <c r="CU92" s="309"/>
      <c r="CV92" s="309"/>
      <c r="CW92" s="309"/>
      <c r="CX92" s="309"/>
      <c r="CY92" s="309"/>
      <c r="CZ92" s="309"/>
      <c r="DA92" s="309"/>
      <c r="DB92" s="309"/>
      <c r="DC92" s="309"/>
      <c r="DD92" s="309"/>
      <c r="DE92" s="309"/>
      <c r="DF92" s="309"/>
      <c r="DG92" s="309"/>
      <c r="DH92" s="309"/>
      <c r="DI92" s="309"/>
      <c r="DJ92" s="309"/>
      <c r="DK92" s="309"/>
      <c r="DL92" s="309"/>
      <c r="DM92" s="309"/>
      <c r="DN92" s="309"/>
      <c r="DO92" s="309"/>
      <c r="DP92" s="309"/>
      <c r="DQ92" s="309"/>
      <c r="DR92" s="309"/>
      <c r="DS92" s="309"/>
      <c r="DT92" s="309"/>
      <c r="DU92" s="309"/>
      <c r="DV92" s="309"/>
      <c r="DW92" s="309"/>
      <c r="DX92" s="309"/>
      <c r="DY92" s="309"/>
      <c r="DZ92" s="309"/>
      <c r="EA92" s="309"/>
      <c r="EB92" s="309"/>
      <c r="EC92" s="309"/>
      <c r="ED92" s="309"/>
      <c r="EE92" s="309"/>
      <c r="EF92" s="309"/>
      <c r="EG92" s="309"/>
      <c r="EH92" s="309"/>
      <c r="EI92" s="309"/>
      <c r="EJ92" s="309"/>
      <c r="EK92" s="309"/>
      <c r="EL92" s="309"/>
      <c r="EM92" s="309"/>
      <c r="EN92" s="309"/>
      <c r="EO92" s="309"/>
      <c r="EP92" s="309"/>
      <c r="EQ92" s="309"/>
      <c r="ER92" s="309"/>
      <c r="ES92" s="309"/>
      <c r="ET92" s="309"/>
      <c r="EU92" s="309"/>
      <c r="EV92" s="309"/>
      <c r="EW92" s="309"/>
      <c r="EX92" s="309"/>
      <c r="EY92" s="309"/>
      <c r="EZ92" s="309"/>
      <c r="FA92" s="309"/>
      <c r="FB92" s="309"/>
      <c r="FC92" s="309"/>
      <c r="FD92" s="309"/>
      <c r="FE92" s="309"/>
      <c r="FF92" s="309"/>
      <c r="FG92" s="309"/>
      <c r="FH92" s="309"/>
      <c r="FI92" s="309"/>
      <c r="FJ92" s="309"/>
      <c r="FK92" s="309"/>
      <c r="FL92" s="309"/>
      <c r="FM92" s="309"/>
      <c r="FN92" s="309"/>
      <c r="FO92" s="309"/>
      <c r="FP92" s="309"/>
      <c r="FQ92" s="309"/>
      <c r="FR92" s="309"/>
      <c r="FS92" s="309"/>
      <c r="FT92" s="309"/>
      <c r="FU92" s="309"/>
      <c r="FV92" s="309"/>
      <c r="FW92" s="309"/>
      <c r="FX92" s="309"/>
      <c r="FY92" s="309"/>
      <c r="FZ92" s="309"/>
      <c r="GA92" s="309"/>
      <c r="GB92" s="309"/>
      <c r="GC92" s="309"/>
      <c r="GD92" s="309"/>
      <c r="GE92" s="309"/>
      <c r="GF92" s="309"/>
      <c r="GG92" s="309"/>
      <c r="GH92" s="309"/>
      <c r="GI92" s="309"/>
      <c r="GJ92" s="309"/>
      <c r="GK92" s="309"/>
      <c r="GL92" s="309"/>
      <c r="GM92" s="309"/>
      <c r="GN92" s="309"/>
      <c r="GO92" s="309"/>
      <c r="GP92" s="309"/>
      <c r="GQ92" s="309"/>
      <c r="GR92" s="309"/>
      <c r="GS92" s="309"/>
      <c r="GT92" s="309"/>
      <c r="GU92" s="309"/>
      <c r="GV92" s="309"/>
      <c r="GW92" s="309"/>
      <c r="GX92" s="309"/>
      <c r="GY92" s="309"/>
      <c r="GZ92" s="309"/>
      <c r="HA92" s="309"/>
      <c r="HB92" s="309"/>
      <c r="HC92" s="309"/>
      <c r="HD92" s="309"/>
      <c r="HE92" s="309"/>
      <c r="HF92" s="309"/>
      <c r="HG92" s="309"/>
      <c r="HH92" s="309"/>
      <c r="HI92" s="309"/>
      <c r="HJ92" s="309"/>
      <c r="HK92" s="309"/>
      <c r="HL92" s="309"/>
      <c r="HM92" s="309"/>
      <c r="HN92" s="309"/>
      <c r="HO92" s="309"/>
      <c r="HP92" s="309"/>
      <c r="HQ92" s="309"/>
      <c r="HR92" s="309"/>
      <c r="HS92" s="309"/>
      <c r="HT92" s="309"/>
      <c r="HU92" s="309"/>
      <c r="HV92" s="309"/>
      <c r="HW92" s="309"/>
      <c r="HX92" s="309"/>
      <c r="HY92" s="309"/>
      <c r="HZ92" s="309"/>
      <c r="IA92" s="309"/>
    </row>
    <row r="93" spans="1:238" s="294" customFormat="1" ht="12">
      <c r="A93" s="303">
        <f>A91+1</f>
        <v>29</v>
      </c>
      <c r="B93" s="311" t="s">
        <v>291</v>
      </c>
      <c r="C93" s="305"/>
      <c r="D93" s="306"/>
      <c r="E93" s="306"/>
      <c r="F93" s="306"/>
      <c r="G93" s="307"/>
      <c r="H93" s="403" t="str">
        <f t="shared" si="2"/>
        <v/>
      </c>
      <c r="I93" s="312"/>
      <c r="J93" s="312"/>
      <c r="K93" s="312"/>
      <c r="L93" s="312"/>
      <c r="M93" s="312"/>
      <c r="N93" s="312"/>
      <c r="O93" s="312"/>
      <c r="P93" s="312"/>
      <c r="Q93" s="312"/>
      <c r="R93" s="312"/>
      <c r="S93" s="312"/>
      <c r="T93" s="312"/>
      <c r="U93" s="312"/>
      <c r="V93" s="312"/>
      <c r="W93" s="312"/>
      <c r="X93" s="312"/>
      <c r="Y93" s="312"/>
      <c r="Z93" s="312"/>
      <c r="AA93" s="312"/>
      <c r="AB93" s="312"/>
      <c r="AC93" s="312"/>
      <c r="AD93" s="312"/>
      <c r="AE93" s="312"/>
      <c r="AF93" s="312"/>
      <c r="AG93" s="312"/>
      <c r="AH93" s="312"/>
      <c r="AI93" s="312"/>
      <c r="AJ93" s="312"/>
      <c r="AK93" s="312"/>
      <c r="AL93" s="312"/>
      <c r="AM93" s="312"/>
      <c r="AN93" s="312"/>
      <c r="AO93" s="312"/>
      <c r="AP93" s="312"/>
      <c r="AQ93" s="312"/>
      <c r="AR93" s="312"/>
      <c r="AS93" s="312"/>
      <c r="AT93" s="312"/>
      <c r="AU93" s="312"/>
      <c r="AV93" s="312"/>
      <c r="AW93" s="312"/>
      <c r="AX93" s="312"/>
      <c r="AY93" s="312"/>
      <c r="AZ93" s="312"/>
      <c r="BA93" s="312"/>
      <c r="BB93" s="312"/>
      <c r="BC93" s="312"/>
      <c r="BD93" s="312"/>
      <c r="BE93" s="312"/>
      <c r="BF93" s="312"/>
      <c r="BG93" s="312"/>
      <c r="BH93" s="312"/>
      <c r="BI93" s="312"/>
      <c r="BJ93" s="312"/>
      <c r="BK93" s="312"/>
      <c r="BL93" s="312"/>
      <c r="BM93" s="312"/>
      <c r="BN93" s="312"/>
      <c r="BO93" s="312"/>
      <c r="BP93" s="312"/>
      <c r="BQ93" s="312"/>
      <c r="BR93" s="312"/>
      <c r="BS93" s="312"/>
      <c r="BT93" s="312"/>
      <c r="BU93" s="312"/>
      <c r="BV93" s="312"/>
      <c r="BW93" s="312"/>
      <c r="BX93" s="312"/>
      <c r="BY93" s="312"/>
      <c r="BZ93" s="312"/>
      <c r="CA93" s="312"/>
      <c r="CB93" s="312"/>
      <c r="CC93" s="312"/>
      <c r="CD93" s="312"/>
      <c r="CE93" s="312"/>
      <c r="CF93" s="312"/>
      <c r="CG93" s="312"/>
      <c r="CH93" s="312"/>
      <c r="CI93" s="312"/>
      <c r="CJ93" s="312"/>
      <c r="CK93" s="312"/>
      <c r="CL93" s="312"/>
      <c r="CM93" s="312"/>
      <c r="CN93" s="312"/>
      <c r="CO93" s="312"/>
      <c r="CP93" s="312"/>
      <c r="CQ93" s="312"/>
      <c r="CR93" s="312"/>
      <c r="CS93" s="312"/>
      <c r="CT93" s="312"/>
      <c r="CU93" s="312"/>
      <c r="CV93" s="312"/>
      <c r="CW93" s="312"/>
      <c r="CX93" s="312"/>
      <c r="CY93" s="312"/>
      <c r="CZ93" s="312"/>
      <c r="DA93" s="312"/>
      <c r="DB93" s="312"/>
      <c r="DC93" s="312"/>
      <c r="DD93" s="312"/>
      <c r="DE93" s="312"/>
      <c r="DF93" s="312"/>
      <c r="DG93" s="312"/>
      <c r="DH93" s="312"/>
      <c r="DI93" s="312"/>
      <c r="DJ93" s="312"/>
      <c r="DK93" s="312"/>
      <c r="DL93" s="312"/>
      <c r="DM93" s="312"/>
      <c r="DN93" s="312"/>
      <c r="DO93" s="312"/>
      <c r="DP93" s="312"/>
      <c r="DQ93" s="312"/>
      <c r="DR93" s="312"/>
      <c r="DS93" s="312"/>
      <c r="DT93" s="312"/>
      <c r="DU93" s="312"/>
      <c r="DV93" s="312"/>
      <c r="DW93" s="312"/>
      <c r="DX93" s="312"/>
      <c r="DY93" s="312"/>
      <c r="DZ93" s="312"/>
      <c r="EA93" s="312"/>
      <c r="EB93" s="312"/>
      <c r="EC93" s="312"/>
      <c r="ED93" s="312"/>
      <c r="EE93" s="312"/>
      <c r="EF93" s="312"/>
      <c r="EG93" s="312"/>
      <c r="EH93" s="312"/>
      <c r="EI93" s="312"/>
      <c r="EJ93" s="312"/>
      <c r="EK93" s="312"/>
      <c r="EL93" s="312"/>
      <c r="EM93" s="312"/>
      <c r="EN93" s="312"/>
      <c r="EO93" s="312"/>
      <c r="EP93" s="312"/>
      <c r="EQ93" s="312"/>
      <c r="ER93" s="312"/>
      <c r="ES93" s="312"/>
      <c r="ET93" s="312"/>
      <c r="EU93" s="312"/>
      <c r="EV93" s="312"/>
      <c r="EW93" s="312"/>
      <c r="EX93" s="312"/>
      <c r="EY93" s="312"/>
      <c r="EZ93" s="312"/>
      <c r="FA93" s="312"/>
      <c r="FB93" s="312"/>
      <c r="FC93" s="312"/>
      <c r="FD93" s="312"/>
      <c r="FE93" s="312"/>
      <c r="FF93" s="312"/>
      <c r="FG93" s="312"/>
      <c r="FH93" s="312"/>
      <c r="FI93" s="312"/>
      <c r="FJ93" s="312"/>
      <c r="FK93" s="312"/>
      <c r="FL93" s="312"/>
      <c r="FM93" s="312"/>
      <c r="FN93" s="312"/>
      <c r="FO93" s="312"/>
      <c r="FP93" s="312"/>
      <c r="FQ93" s="312"/>
      <c r="FR93" s="312"/>
      <c r="FS93" s="312"/>
      <c r="FT93" s="312"/>
      <c r="FU93" s="312"/>
      <c r="FV93" s="312"/>
      <c r="FW93" s="312"/>
      <c r="FX93" s="312"/>
      <c r="FY93" s="312"/>
      <c r="FZ93" s="312"/>
      <c r="GA93" s="312"/>
      <c r="GB93" s="312"/>
      <c r="GC93" s="312"/>
      <c r="GD93" s="312"/>
      <c r="GE93" s="312"/>
      <c r="GF93" s="312"/>
      <c r="GG93" s="312"/>
      <c r="GH93" s="312"/>
      <c r="GI93" s="312"/>
      <c r="GJ93" s="312"/>
      <c r="GK93" s="312"/>
      <c r="GL93" s="312"/>
      <c r="GM93" s="312"/>
      <c r="GN93" s="312"/>
      <c r="GO93" s="312"/>
      <c r="GP93" s="312"/>
      <c r="GQ93" s="312"/>
      <c r="GR93" s="312"/>
      <c r="GS93" s="312"/>
      <c r="GT93" s="312"/>
      <c r="GU93" s="312"/>
      <c r="GV93" s="312"/>
      <c r="GW93" s="312"/>
      <c r="GX93" s="312"/>
      <c r="GY93" s="312"/>
      <c r="GZ93" s="312"/>
      <c r="HA93" s="312"/>
      <c r="HB93" s="312"/>
      <c r="HC93" s="312"/>
      <c r="HD93" s="312"/>
      <c r="HE93" s="312"/>
      <c r="HF93" s="312"/>
      <c r="HG93" s="312"/>
      <c r="HH93" s="312"/>
      <c r="HI93" s="312"/>
      <c r="HJ93" s="312"/>
      <c r="HK93" s="312"/>
      <c r="HL93" s="312"/>
      <c r="HM93" s="312"/>
      <c r="HN93" s="312"/>
      <c r="HO93" s="312"/>
      <c r="HP93" s="312"/>
      <c r="HQ93" s="312"/>
      <c r="HR93" s="312"/>
      <c r="HS93" s="312"/>
      <c r="HT93" s="312"/>
      <c r="HU93" s="312"/>
      <c r="HV93" s="312"/>
      <c r="HW93" s="312"/>
      <c r="HX93" s="312"/>
      <c r="HY93" s="312"/>
      <c r="HZ93" s="312"/>
      <c r="IA93" s="312"/>
      <c r="IB93" s="312"/>
      <c r="IC93" s="312"/>
      <c r="ID93" s="312"/>
    </row>
    <row r="94" spans="1:238" s="294" customFormat="1" ht="12">
      <c r="A94" s="303"/>
      <c r="B94" s="311" t="s">
        <v>272</v>
      </c>
      <c r="C94" s="305" t="s">
        <v>65</v>
      </c>
      <c r="D94" s="306">
        <v>70</v>
      </c>
      <c r="E94" s="306">
        <v>98</v>
      </c>
      <c r="F94" s="306"/>
      <c r="G94" s="307">
        <v>800</v>
      </c>
      <c r="H94" s="403" t="str">
        <f t="shared" si="2"/>
        <v/>
      </c>
      <c r="I94" s="312"/>
      <c r="J94" s="312"/>
      <c r="K94" s="312"/>
      <c r="L94" s="312"/>
      <c r="M94" s="312"/>
      <c r="N94" s="312"/>
      <c r="O94" s="312"/>
      <c r="P94" s="312"/>
      <c r="Q94" s="312"/>
      <c r="R94" s="312"/>
      <c r="S94" s="312"/>
      <c r="T94" s="312"/>
      <c r="U94" s="312"/>
      <c r="V94" s="312"/>
      <c r="W94" s="312"/>
      <c r="X94" s="312"/>
      <c r="Y94" s="312"/>
      <c r="Z94" s="312"/>
      <c r="AA94" s="312"/>
      <c r="AB94" s="312"/>
      <c r="AC94" s="312"/>
      <c r="AD94" s="312"/>
      <c r="AE94" s="312"/>
      <c r="AF94" s="312"/>
      <c r="AG94" s="312"/>
      <c r="AH94" s="312"/>
      <c r="AI94" s="312"/>
      <c r="AJ94" s="312"/>
      <c r="AK94" s="312"/>
      <c r="AL94" s="312"/>
      <c r="AM94" s="312"/>
      <c r="AN94" s="312"/>
      <c r="AO94" s="312"/>
      <c r="AP94" s="312"/>
      <c r="AQ94" s="312"/>
      <c r="AR94" s="312"/>
      <c r="AS94" s="312"/>
      <c r="AT94" s="312"/>
      <c r="AU94" s="312"/>
      <c r="AV94" s="312"/>
      <c r="AW94" s="312"/>
      <c r="AX94" s="312"/>
      <c r="AY94" s="312"/>
      <c r="AZ94" s="312"/>
      <c r="BA94" s="312"/>
      <c r="BB94" s="312"/>
      <c r="BC94" s="312"/>
      <c r="BD94" s="312"/>
      <c r="BE94" s="312"/>
      <c r="BF94" s="312"/>
      <c r="BG94" s="312"/>
      <c r="BH94" s="312"/>
      <c r="BI94" s="312"/>
      <c r="BJ94" s="312"/>
      <c r="BK94" s="312"/>
      <c r="BL94" s="312"/>
      <c r="BM94" s="312"/>
      <c r="BN94" s="312"/>
      <c r="BO94" s="312"/>
      <c r="BP94" s="312"/>
      <c r="BQ94" s="312"/>
      <c r="BR94" s="312"/>
      <c r="BS94" s="312"/>
      <c r="BT94" s="312"/>
      <c r="BU94" s="312"/>
      <c r="BV94" s="312"/>
      <c r="BW94" s="312"/>
      <c r="BX94" s="312"/>
      <c r="BY94" s="312"/>
      <c r="BZ94" s="312"/>
      <c r="CA94" s="312"/>
      <c r="CB94" s="312"/>
      <c r="CC94" s="312"/>
      <c r="CD94" s="312"/>
      <c r="CE94" s="312"/>
      <c r="CF94" s="312"/>
      <c r="CG94" s="312"/>
      <c r="CH94" s="312"/>
      <c r="CI94" s="312"/>
      <c r="CJ94" s="312"/>
      <c r="CK94" s="312"/>
      <c r="CL94" s="312"/>
      <c r="CM94" s="312"/>
      <c r="CN94" s="312"/>
      <c r="CO94" s="312"/>
      <c r="CP94" s="312"/>
      <c r="CQ94" s="312"/>
      <c r="CR94" s="312"/>
      <c r="CS94" s="312"/>
      <c r="CT94" s="312"/>
      <c r="CU94" s="312"/>
      <c r="CV94" s="312"/>
      <c r="CW94" s="312"/>
      <c r="CX94" s="312"/>
      <c r="CY94" s="312"/>
      <c r="CZ94" s="312"/>
      <c r="DA94" s="312"/>
      <c r="DB94" s="312"/>
      <c r="DC94" s="312"/>
      <c r="DD94" s="312"/>
      <c r="DE94" s="312"/>
      <c r="DF94" s="312"/>
      <c r="DG94" s="312"/>
      <c r="DH94" s="312"/>
      <c r="DI94" s="312"/>
      <c r="DJ94" s="312"/>
      <c r="DK94" s="312"/>
      <c r="DL94" s="312"/>
      <c r="DM94" s="312"/>
      <c r="DN94" s="312"/>
      <c r="DO94" s="312"/>
      <c r="DP94" s="312"/>
      <c r="DQ94" s="312"/>
      <c r="DR94" s="312"/>
      <c r="DS94" s="312"/>
      <c r="DT94" s="312"/>
      <c r="DU94" s="312"/>
      <c r="DV94" s="312"/>
      <c r="DW94" s="312"/>
      <c r="DX94" s="312"/>
      <c r="DY94" s="312"/>
      <c r="DZ94" s="312"/>
      <c r="EA94" s="312"/>
      <c r="EB94" s="312"/>
      <c r="EC94" s="312"/>
      <c r="ED94" s="312"/>
      <c r="EE94" s="312"/>
      <c r="EF94" s="312"/>
      <c r="EG94" s="312"/>
      <c r="EH94" s="312"/>
      <c r="EI94" s="312"/>
      <c r="EJ94" s="312"/>
      <c r="EK94" s="312"/>
      <c r="EL94" s="312"/>
      <c r="EM94" s="312"/>
      <c r="EN94" s="312"/>
      <c r="EO94" s="312"/>
      <c r="EP94" s="312"/>
      <c r="EQ94" s="312"/>
      <c r="ER94" s="312"/>
      <c r="ES94" s="312"/>
      <c r="ET94" s="312"/>
      <c r="EU94" s="312"/>
      <c r="EV94" s="312"/>
      <c r="EW94" s="312"/>
      <c r="EX94" s="312"/>
      <c r="EY94" s="312"/>
      <c r="EZ94" s="312"/>
      <c r="FA94" s="312"/>
      <c r="FB94" s="312"/>
      <c r="FC94" s="312"/>
      <c r="FD94" s="312"/>
      <c r="FE94" s="312"/>
      <c r="FF94" s="312"/>
      <c r="FG94" s="312"/>
      <c r="FH94" s="312"/>
      <c r="FI94" s="312"/>
      <c r="FJ94" s="312"/>
      <c r="FK94" s="312"/>
      <c r="FL94" s="312"/>
      <c r="FM94" s="312"/>
      <c r="FN94" s="312"/>
      <c r="FO94" s="312"/>
      <c r="FP94" s="312"/>
      <c r="FQ94" s="312"/>
      <c r="FR94" s="312"/>
      <c r="FS94" s="312"/>
      <c r="FT94" s="312"/>
      <c r="FU94" s="312"/>
      <c r="FV94" s="312"/>
      <c r="FW94" s="312"/>
      <c r="FX94" s="312"/>
      <c r="FY94" s="312"/>
      <c r="FZ94" s="312"/>
      <c r="GA94" s="312"/>
      <c r="GB94" s="312"/>
      <c r="GC94" s="312"/>
      <c r="GD94" s="312"/>
      <c r="GE94" s="312"/>
      <c r="GF94" s="312"/>
      <c r="GG94" s="312"/>
      <c r="GH94" s="312"/>
      <c r="GI94" s="312"/>
      <c r="GJ94" s="312"/>
      <c r="GK94" s="312"/>
      <c r="GL94" s="312"/>
      <c r="GM94" s="312"/>
      <c r="GN94" s="312"/>
      <c r="GO94" s="312"/>
      <c r="GP94" s="312"/>
      <c r="GQ94" s="312"/>
      <c r="GR94" s="312"/>
      <c r="GS94" s="312"/>
      <c r="GT94" s="312"/>
      <c r="GU94" s="312"/>
      <c r="GV94" s="312"/>
      <c r="GW94" s="312"/>
      <c r="GX94" s="312"/>
      <c r="GY94" s="312"/>
      <c r="GZ94" s="312"/>
      <c r="HA94" s="312"/>
      <c r="HB94" s="312"/>
      <c r="HC94" s="312"/>
      <c r="HD94" s="312"/>
      <c r="HE94" s="312"/>
      <c r="HF94" s="312"/>
      <c r="HG94" s="312"/>
      <c r="HH94" s="312"/>
      <c r="HI94" s="312"/>
      <c r="HJ94" s="312"/>
      <c r="HK94" s="312"/>
      <c r="HL94" s="312"/>
      <c r="HM94" s="312"/>
      <c r="HN94" s="312"/>
      <c r="HO94" s="312"/>
      <c r="HP94" s="312"/>
      <c r="HQ94" s="312"/>
      <c r="HR94" s="312"/>
      <c r="HS94" s="312"/>
      <c r="HT94" s="312"/>
      <c r="HU94" s="312"/>
      <c r="HV94" s="312"/>
      <c r="HW94" s="312"/>
      <c r="HX94" s="312"/>
      <c r="HY94" s="312"/>
      <c r="HZ94" s="312"/>
      <c r="IA94" s="312"/>
      <c r="IB94" s="312"/>
      <c r="IC94" s="312"/>
      <c r="ID94" s="312"/>
    </row>
    <row r="95" spans="1:238" s="294" customFormat="1" ht="12">
      <c r="A95" s="303">
        <f>A93+1</f>
        <v>30</v>
      </c>
      <c r="B95" s="311" t="s">
        <v>292</v>
      </c>
      <c r="C95" s="305"/>
      <c r="D95" s="306"/>
      <c r="E95" s="306"/>
      <c r="F95" s="306"/>
      <c r="G95" s="307"/>
      <c r="H95" s="403" t="str">
        <f t="shared" si="2"/>
        <v/>
      </c>
    </row>
    <row r="96" spans="1:238" s="294" customFormat="1" ht="12">
      <c r="A96" s="303"/>
      <c r="B96" s="311" t="s">
        <v>230</v>
      </c>
      <c r="C96" s="305" t="s">
        <v>209</v>
      </c>
      <c r="D96" s="306">
        <f>4*9</f>
        <v>36</v>
      </c>
      <c r="E96" s="306">
        <v>41</v>
      </c>
      <c r="F96" s="306"/>
      <c r="G96" s="307">
        <v>800</v>
      </c>
      <c r="H96" s="403" t="str">
        <f t="shared" si="2"/>
        <v/>
      </c>
    </row>
    <row r="97" spans="1:8" s="294" customFormat="1" ht="12">
      <c r="A97" s="303">
        <f>A95+1</f>
        <v>31</v>
      </c>
      <c r="B97" s="311" t="s">
        <v>293</v>
      </c>
      <c r="C97" s="305"/>
      <c r="D97" s="306"/>
      <c r="E97" s="306"/>
      <c r="F97" s="306"/>
      <c r="G97" s="307"/>
      <c r="H97" s="403" t="str">
        <f t="shared" si="2"/>
        <v/>
      </c>
    </row>
    <row r="98" spans="1:8" s="294" customFormat="1" ht="12.75" thickBot="1">
      <c r="A98" s="303"/>
      <c r="B98" s="311" t="s">
        <v>294</v>
      </c>
      <c r="C98" s="305" t="s">
        <v>34</v>
      </c>
      <c r="D98" s="306">
        <v>1</v>
      </c>
      <c r="E98" s="306">
        <v>1</v>
      </c>
      <c r="F98" s="306"/>
      <c r="G98" s="307">
        <v>1000</v>
      </c>
      <c r="H98" s="403" t="str">
        <f t="shared" si="2"/>
        <v/>
      </c>
    </row>
    <row r="99" spans="1:8" s="297" customFormat="1" ht="13.5" thickBot="1">
      <c r="A99" s="640" t="s">
        <v>295</v>
      </c>
      <c r="B99" s="641"/>
      <c r="C99" s="641"/>
      <c r="D99" s="641"/>
      <c r="E99" s="641"/>
      <c r="F99" s="641"/>
      <c r="G99" s="641"/>
      <c r="H99" s="296">
        <f>SUM(H78:H98)</f>
        <v>0</v>
      </c>
    </row>
    <row r="100" spans="1:8" s="76" customFormat="1" ht="15">
      <c r="A100" s="654" t="s">
        <v>296</v>
      </c>
      <c r="B100" s="655"/>
      <c r="C100" s="655"/>
      <c r="D100" s="655"/>
      <c r="E100" s="655"/>
      <c r="F100" s="655"/>
      <c r="G100" s="655"/>
      <c r="H100" s="656"/>
    </row>
    <row r="101" spans="1:8" s="294" customFormat="1" ht="12">
      <c r="A101" s="313"/>
      <c r="B101" s="304" t="s">
        <v>297</v>
      </c>
      <c r="C101" s="305"/>
      <c r="D101" s="306"/>
      <c r="E101" s="306"/>
      <c r="F101" s="306"/>
      <c r="G101" s="307"/>
      <c r="H101" s="308"/>
    </row>
    <row r="102" spans="1:8" s="294" customFormat="1" ht="12">
      <c r="A102" s="303">
        <v>32</v>
      </c>
      <c r="B102" s="311" t="s">
        <v>298</v>
      </c>
      <c r="C102" s="305"/>
      <c r="D102" s="306"/>
      <c r="E102" s="306"/>
      <c r="F102" s="306"/>
      <c r="G102" s="307"/>
      <c r="H102" s="308"/>
    </row>
    <row r="103" spans="1:8" s="294" customFormat="1" ht="12">
      <c r="A103" s="313"/>
      <c r="B103" s="311" t="s">
        <v>299</v>
      </c>
      <c r="C103" s="305" t="s">
        <v>211</v>
      </c>
      <c r="D103" s="306">
        <v>2</v>
      </c>
      <c r="E103" s="306">
        <v>2</v>
      </c>
      <c r="F103" s="306"/>
      <c r="G103" s="307">
        <v>12000</v>
      </c>
      <c r="H103" s="403" t="str">
        <f t="shared" ref="H103:H123" si="3">+IF(F103=0,"",G103*F103)</f>
        <v/>
      </c>
    </row>
    <row r="104" spans="1:8" s="294" customFormat="1" ht="12">
      <c r="A104" s="303">
        <v>33</v>
      </c>
      <c r="B104" s="311" t="s">
        <v>300</v>
      </c>
      <c r="C104" s="305"/>
      <c r="D104" s="306"/>
      <c r="E104" s="306"/>
      <c r="F104" s="306"/>
      <c r="G104" s="307"/>
      <c r="H104" s="403" t="str">
        <f t="shared" si="3"/>
        <v/>
      </c>
    </row>
    <row r="105" spans="1:8" s="294" customFormat="1" ht="12">
      <c r="A105" s="313"/>
      <c r="B105" s="311" t="s">
        <v>301</v>
      </c>
      <c r="C105" s="305"/>
      <c r="D105" s="306"/>
      <c r="E105" s="306"/>
      <c r="F105" s="306"/>
      <c r="G105" s="307"/>
      <c r="H105" s="403" t="str">
        <f t="shared" si="3"/>
        <v/>
      </c>
    </row>
    <row r="106" spans="1:8" s="294" customFormat="1" ht="12">
      <c r="A106" s="303"/>
      <c r="B106" s="311" t="s">
        <v>302</v>
      </c>
      <c r="C106" s="305" t="s">
        <v>65</v>
      </c>
      <c r="D106" s="306">
        <v>40</v>
      </c>
      <c r="E106" s="306">
        <v>40</v>
      </c>
      <c r="F106" s="306"/>
      <c r="G106" s="307">
        <v>60</v>
      </c>
      <c r="H106" s="403" t="str">
        <f t="shared" si="3"/>
        <v/>
      </c>
    </row>
    <row r="107" spans="1:8" s="294" customFormat="1" ht="12">
      <c r="A107" s="313"/>
      <c r="B107" s="311" t="s">
        <v>303</v>
      </c>
      <c r="C107" s="305"/>
      <c r="D107" s="306"/>
      <c r="E107" s="306"/>
      <c r="F107" s="306"/>
      <c r="G107" s="307"/>
      <c r="H107" s="403" t="str">
        <f t="shared" si="3"/>
        <v/>
      </c>
    </row>
    <row r="108" spans="1:8" s="294" customFormat="1" ht="12">
      <c r="A108" s="303"/>
      <c r="B108" s="311" t="s">
        <v>302</v>
      </c>
      <c r="C108" s="305" t="s">
        <v>65</v>
      </c>
      <c r="D108" s="306">
        <v>15</v>
      </c>
      <c r="E108" s="306">
        <v>15</v>
      </c>
      <c r="F108" s="306"/>
      <c r="G108" s="307">
        <v>35</v>
      </c>
      <c r="H108" s="403" t="str">
        <f t="shared" si="3"/>
        <v/>
      </c>
    </row>
    <row r="109" spans="1:8" s="294" customFormat="1" ht="12">
      <c r="A109" s="313"/>
      <c r="B109" s="311" t="s">
        <v>304</v>
      </c>
      <c r="C109" s="305"/>
      <c r="D109" s="306"/>
      <c r="E109" s="306"/>
      <c r="F109" s="306"/>
      <c r="G109" s="307"/>
      <c r="H109" s="403" t="str">
        <f t="shared" si="3"/>
        <v/>
      </c>
    </row>
    <row r="110" spans="1:8" s="294" customFormat="1" ht="12">
      <c r="A110" s="303"/>
      <c r="B110" s="311" t="s">
        <v>305</v>
      </c>
      <c r="C110" s="305" t="s">
        <v>65</v>
      </c>
      <c r="D110" s="306">
        <v>32</v>
      </c>
      <c r="E110" s="306">
        <v>32</v>
      </c>
      <c r="F110" s="306"/>
      <c r="G110" s="307">
        <v>30</v>
      </c>
      <c r="H110" s="403" t="str">
        <f t="shared" si="3"/>
        <v/>
      </c>
    </row>
    <row r="111" spans="1:8" s="294" customFormat="1" ht="12">
      <c r="A111" s="313" t="s">
        <v>306</v>
      </c>
      <c r="B111" s="311" t="s">
        <v>307</v>
      </c>
      <c r="C111" s="305"/>
      <c r="D111" s="306"/>
      <c r="E111" s="306"/>
      <c r="F111" s="306"/>
      <c r="G111" s="307"/>
      <c r="H111" s="403" t="str">
        <f t="shared" si="3"/>
        <v/>
      </c>
    </row>
    <row r="112" spans="1:8" s="294" customFormat="1" ht="12">
      <c r="A112" s="303"/>
      <c r="B112" s="311" t="s">
        <v>299</v>
      </c>
      <c r="C112" s="305" t="s">
        <v>211</v>
      </c>
      <c r="D112" s="306">
        <v>1</v>
      </c>
      <c r="E112" s="306">
        <v>1</v>
      </c>
      <c r="F112" s="306"/>
      <c r="G112" s="307">
        <v>5000</v>
      </c>
      <c r="H112" s="403" t="str">
        <f t="shared" si="3"/>
        <v/>
      </c>
    </row>
    <row r="113" spans="1:8" s="294" customFormat="1" ht="12">
      <c r="A113" s="313"/>
      <c r="B113" s="304" t="s">
        <v>308</v>
      </c>
      <c r="C113" s="305"/>
      <c r="D113" s="306"/>
      <c r="E113" s="306"/>
      <c r="F113" s="306"/>
      <c r="G113" s="307"/>
      <c r="H113" s="403" t="str">
        <f t="shared" si="3"/>
        <v/>
      </c>
    </row>
    <row r="114" spans="1:8" s="294" customFormat="1" ht="12">
      <c r="A114" s="303">
        <v>35</v>
      </c>
      <c r="B114" s="311" t="s">
        <v>309</v>
      </c>
      <c r="C114" s="305"/>
      <c r="D114" s="306"/>
      <c r="E114" s="306"/>
      <c r="F114" s="306"/>
      <c r="G114" s="307"/>
      <c r="H114" s="403" t="str">
        <f t="shared" si="3"/>
        <v/>
      </c>
    </row>
    <row r="115" spans="1:8" s="294" customFormat="1" ht="12">
      <c r="A115" s="313"/>
      <c r="B115" s="311" t="s">
        <v>310</v>
      </c>
      <c r="C115" s="305" t="s">
        <v>34</v>
      </c>
      <c r="D115" s="306">
        <v>4</v>
      </c>
      <c r="E115" s="306">
        <v>6</v>
      </c>
      <c r="F115" s="306"/>
      <c r="G115" s="307">
        <v>150</v>
      </c>
      <c r="H115" s="403" t="str">
        <f t="shared" si="3"/>
        <v/>
      </c>
    </row>
    <row r="116" spans="1:8" s="294" customFormat="1" ht="12">
      <c r="A116" s="313" t="s">
        <v>311</v>
      </c>
      <c r="B116" s="314" t="s">
        <v>312</v>
      </c>
      <c r="C116" s="315"/>
      <c r="D116" s="306"/>
      <c r="E116" s="306"/>
      <c r="F116" s="306"/>
      <c r="G116" s="307"/>
      <c r="H116" s="403" t="str">
        <f t="shared" si="3"/>
        <v/>
      </c>
    </row>
    <row r="117" spans="1:8" s="294" customFormat="1" ht="12">
      <c r="A117" s="313"/>
      <c r="B117" s="314" t="s">
        <v>313</v>
      </c>
      <c r="C117" s="305" t="s">
        <v>34</v>
      </c>
      <c r="D117" s="306">
        <v>3</v>
      </c>
      <c r="E117" s="306">
        <v>3</v>
      </c>
      <c r="F117" s="306"/>
      <c r="G117" s="307">
        <v>100</v>
      </c>
      <c r="H117" s="403" t="str">
        <f t="shared" si="3"/>
        <v/>
      </c>
    </row>
    <row r="118" spans="1:8" s="294" customFormat="1" ht="12">
      <c r="A118" s="313" t="s">
        <v>314</v>
      </c>
      <c r="B118" s="311" t="s">
        <v>315</v>
      </c>
      <c r="C118" s="305"/>
      <c r="D118" s="306"/>
      <c r="E118" s="306"/>
      <c r="F118" s="306"/>
      <c r="G118" s="307"/>
      <c r="H118" s="403" t="str">
        <f t="shared" si="3"/>
        <v/>
      </c>
    </row>
    <row r="119" spans="1:8" s="294" customFormat="1" ht="12">
      <c r="A119" s="313"/>
      <c r="B119" s="311" t="s">
        <v>310</v>
      </c>
      <c r="C119" s="305" t="s">
        <v>34</v>
      </c>
      <c r="D119" s="306">
        <v>4</v>
      </c>
      <c r="E119" s="306">
        <v>6</v>
      </c>
      <c r="F119" s="306"/>
      <c r="G119" s="307">
        <v>150</v>
      </c>
      <c r="H119" s="403" t="str">
        <f t="shared" si="3"/>
        <v/>
      </c>
    </row>
    <row r="120" spans="1:8" s="294" customFormat="1" ht="12">
      <c r="A120" s="313" t="s">
        <v>316</v>
      </c>
      <c r="B120" s="311" t="s">
        <v>317</v>
      </c>
      <c r="C120" s="305"/>
      <c r="D120" s="306"/>
      <c r="E120" s="306"/>
      <c r="F120" s="306"/>
      <c r="G120" s="307"/>
      <c r="H120" s="403" t="str">
        <f t="shared" si="3"/>
        <v/>
      </c>
    </row>
    <row r="121" spans="1:8" s="294" customFormat="1" ht="12">
      <c r="A121" s="313"/>
      <c r="B121" s="311" t="s">
        <v>318</v>
      </c>
      <c r="C121" s="305" t="s">
        <v>34</v>
      </c>
      <c r="D121" s="306">
        <v>2</v>
      </c>
      <c r="E121" s="306">
        <v>2</v>
      </c>
      <c r="F121" s="306"/>
      <c r="G121" s="307">
        <v>500</v>
      </c>
      <c r="H121" s="403" t="str">
        <f t="shared" si="3"/>
        <v/>
      </c>
    </row>
    <row r="122" spans="1:8" s="294" customFormat="1" ht="12">
      <c r="A122" s="313" t="s">
        <v>319</v>
      </c>
      <c r="B122" s="311" t="s">
        <v>320</v>
      </c>
      <c r="C122" s="305"/>
      <c r="D122" s="306"/>
      <c r="E122" s="306"/>
      <c r="F122" s="306"/>
      <c r="G122" s="307"/>
      <c r="H122" s="403" t="str">
        <f t="shared" si="3"/>
        <v/>
      </c>
    </row>
    <row r="123" spans="1:8" s="294" customFormat="1" ht="12.75" thickBot="1">
      <c r="A123" s="316"/>
      <c r="B123" s="311" t="s">
        <v>318</v>
      </c>
      <c r="C123" s="305" t="s">
        <v>34</v>
      </c>
      <c r="D123" s="306">
        <v>8</v>
      </c>
      <c r="E123" s="306">
        <v>6</v>
      </c>
      <c r="F123" s="306"/>
      <c r="G123" s="307">
        <v>9000</v>
      </c>
      <c r="H123" s="403" t="str">
        <f t="shared" si="3"/>
        <v/>
      </c>
    </row>
    <row r="124" spans="1:8" s="297" customFormat="1" ht="13.5" thickBot="1">
      <c r="A124" s="640" t="s">
        <v>321</v>
      </c>
      <c r="B124" s="641"/>
      <c r="C124" s="641"/>
      <c r="D124" s="641"/>
      <c r="E124" s="641"/>
      <c r="F124" s="641"/>
      <c r="G124" s="641"/>
      <c r="H124" s="296">
        <f>SUM(H101:H123)</f>
        <v>0</v>
      </c>
    </row>
    <row r="125" spans="1:8" s="76" customFormat="1" ht="15">
      <c r="A125" s="654" t="s">
        <v>322</v>
      </c>
      <c r="B125" s="655"/>
      <c r="C125" s="655"/>
      <c r="D125" s="655"/>
      <c r="E125" s="655"/>
      <c r="F125" s="655"/>
      <c r="G125" s="655"/>
      <c r="H125" s="656"/>
    </row>
    <row r="126" spans="1:8" s="317" customFormat="1" ht="15">
      <c r="A126" s="303">
        <v>40</v>
      </c>
      <c r="B126" s="311" t="s">
        <v>323</v>
      </c>
      <c r="C126" s="305"/>
      <c r="D126" s="306"/>
      <c r="E126" s="306"/>
      <c r="F126" s="306"/>
      <c r="G126" s="307"/>
      <c r="H126" s="308" t="str">
        <f>IF(D126=0,"",G126*D126)</f>
        <v/>
      </c>
    </row>
    <row r="127" spans="1:8" s="317" customFormat="1" ht="15">
      <c r="A127" s="303"/>
      <c r="B127" s="311" t="s">
        <v>299</v>
      </c>
      <c r="C127" s="305" t="s">
        <v>211</v>
      </c>
      <c r="D127" s="306">
        <v>2</v>
      </c>
      <c r="E127" s="306">
        <v>2</v>
      </c>
      <c r="F127" s="306"/>
      <c r="G127" s="307">
        <v>12000</v>
      </c>
      <c r="H127" s="403" t="str">
        <f t="shared" ref="H127:H162" si="4">+IF(F127=0,"",G127*F127)</f>
        <v/>
      </c>
    </row>
    <row r="128" spans="1:8" s="317" customFormat="1" ht="15">
      <c r="A128" s="303">
        <f>A126+1</f>
        <v>41</v>
      </c>
      <c r="B128" s="311" t="s">
        <v>324</v>
      </c>
      <c r="C128" s="305"/>
      <c r="D128" s="306"/>
      <c r="E128" s="306"/>
      <c r="F128" s="306"/>
      <c r="G128" s="307"/>
      <c r="H128" s="403" t="str">
        <f t="shared" si="4"/>
        <v/>
      </c>
    </row>
    <row r="129" spans="1:8" s="294" customFormat="1" ht="12">
      <c r="A129" s="303"/>
      <c r="B129" s="311" t="s">
        <v>310</v>
      </c>
      <c r="C129" s="305" t="s">
        <v>34</v>
      </c>
      <c r="D129" s="306">
        <v>2</v>
      </c>
      <c r="E129" s="306">
        <v>2</v>
      </c>
      <c r="F129" s="306"/>
      <c r="G129" s="307">
        <v>1000</v>
      </c>
      <c r="H129" s="403" t="str">
        <f t="shared" si="4"/>
        <v/>
      </c>
    </row>
    <row r="130" spans="1:8" s="294" customFormat="1" ht="12">
      <c r="A130" s="303">
        <f>A128+1</f>
        <v>42</v>
      </c>
      <c r="B130" s="311" t="s">
        <v>325</v>
      </c>
      <c r="C130" s="305"/>
      <c r="D130" s="306"/>
      <c r="E130" s="306"/>
      <c r="F130" s="306"/>
      <c r="G130" s="307"/>
      <c r="H130" s="403" t="str">
        <f t="shared" si="4"/>
        <v/>
      </c>
    </row>
    <row r="131" spans="1:8" s="294" customFormat="1" ht="12">
      <c r="A131" s="303"/>
      <c r="B131" s="311" t="s">
        <v>310</v>
      </c>
      <c r="C131" s="305" t="s">
        <v>34</v>
      </c>
      <c r="D131" s="306">
        <v>12</v>
      </c>
      <c r="E131" s="306">
        <v>14</v>
      </c>
      <c r="F131" s="306"/>
      <c r="G131" s="307">
        <v>150</v>
      </c>
      <c r="H131" s="403" t="str">
        <f t="shared" si="4"/>
        <v/>
      </c>
    </row>
    <row r="132" spans="1:8" s="294" customFormat="1" ht="12">
      <c r="A132" s="303">
        <f>A130+1</f>
        <v>43</v>
      </c>
      <c r="B132" s="311" t="s">
        <v>326</v>
      </c>
      <c r="C132" s="305"/>
      <c r="D132" s="306"/>
      <c r="E132" s="306"/>
      <c r="F132" s="306"/>
      <c r="G132" s="307"/>
      <c r="H132" s="403" t="str">
        <f t="shared" si="4"/>
        <v/>
      </c>
    </row>
    <row r="133" spans="1:8" s="294" customFormat="1" ht="12">
      <c r="A133" s="303"/>
      <c r="B133" s="311" t="s">
        <v>310</v>
      </c>
      <c r="C133" s="305" t="s">
        <v>34</v>
      </c>
      <c r="D133" s="306">
        <v>6</v>
      </c>
      <c r="E133" s="306">
        <v>4</v>
      </c>
      <c r="F133" s="306"/>
      <c r="G133" s="307">
        <v>500</v>
      </c>
      <c r="H133" s="403" t="str">
        <f t="shared" si="4"/>
        <v/>
      </c>
    </row>
    <row r="134" spans="1:8" s="294" customFormat="1" ht="12">
      <c r="A134" s="303">
        <f>A132+1</f>
        <v>44</v>
      </c>
      <c r="B134" s="311" t="s">
        <v>327</v>
      </c>
      <c r="C134" s="305"/>
      <c r="D134" s="306"/>
      <c r="E134" s="306"/>
      <c r="F134" s="306"/>
      <c r="G134" s="307"/>
      <c r="H134" s="403" t="str">
        <f t="shared" si="4"/>
        <v/>
      </c>
    </row>
    <row r="135" spans="1:8" s="294" customFormat="1" ht="12">
      <c r="A135" s="303"/>
      <c r="B135" s="311" t="s">
        <v>310</v>
      </c>
      <c r="C135" s="305" t="s">
        <v>34</v>
      </c>
      <c r="D135" s="306">
        <v>3</v>
      </c>
      <c r="E135" s="306">
        <v>3</v>
      </c>
      <c r="F135" s="306"/>
      <c r="G135" s="307">
        <v>2500</v>
      </c>
      <c r="H135" s="403" t="str">
        <f t="shared" si="4"/>
        <v/>
      </c>
    </row>
    <row r="136" spans="1:8" s="294" customFormat="1" ht="12">
      <c r="A136" s="303">
        <f>A134+1</f>
        <v>45</v>
      </c>
      <c r="B136" s="311" t="s">
        <v>328</v>
      </c>
      <c r="C136" s="305"/>
      <c r="D136" s="306"/>
      <c r="E136" s="306"/>
      <c r="F136" s="306"/>
      <c r="G136" s="307"/>
      <c r="H136" s="403" t="str">
        <f t="shared" si="4"/>
        <v/>
      </c>
    </row>
    <row r="137" spans="1:8" s="294" customFormat="1" ht="12">
      <c r="A137" s="303"/>
      <c r="B137" s="311" t="s">
        <v>310</v>
      </c>
      <c r="C137" s="305" t="s">
        <v>34</v>
      </c>
      <c r="D137" s="306">
        <v>9</v>
      </c>
      <c r="E137" s="306">
        <v>6</v>
      </c>
      <c r="F137" s="306"/>
      <c r="G137" s="307">
        <v>1000</v>
      </c>
      <c r="H137" s="403" t="str">
        <f t="shared" si="4"/>
        <v/>
      </c>
    </row>
    <row r="138" spans="1:8" s="294" customFormat="1" ht="12">
      <c r="A138" s="303">
        <f>A136+1</f>
        <v>46</v>
      </c>
      <c r="B138" s="311" t="s">
        <v>329</v>
      </c>
      <c r="C138" s="305"/>
      <c r="D138" s="306"/>
      <c r="E138" s="306"/>
      <c r="F138" s="306"/>
      <c r="G138" s="307"/>
      <c r="H138" s="403" t="str">
        <f t="shared" si="4"/>
        <v/>
      </c>
    </row>
    <row r="139" spans="1:8" s="294" customFormat="1" ht="12">
      <c r="A139" s="303"/>
      <c r="B139" s="311" t="s">
        <v>330</v>
      </c>
      <c r="C139" s="305" t="s">
        <v>34</v>
      </c>
      <c r="D139" s="306">
        <v>2</v>
      </c>
      <c r="E139" s="306">
        <v>2</v>
      </c>
      <c r="F139" s="306"/>
      <c r="G139" s="307">
        <v>1200</v>
      </c>
      <c r="H139" s="403" t="str">
        <f t="shared" si="4"/>
        <v/>
      </c>
    </row>
    <row r="140" spans="1:8" s="294" customFormat="1" ht="12">
      <c r="A140" s="303">
        <f t="shared" ref="A140:A148" si="5">A138+1</f>
        <v>47</v>
      </c>
      <c r="B140" s="311" t="s">
        <v>331</v>
      </c>
      <c r="C140" s="305"/>
      <c r="D140" s="306"/>
      <c r="E140" s="306"/>
      <c r="F140" s="306"/>
      <c r="G140" s="307"/>
      <c r="H140" s="403" t="str">
        <f t="shared" si="4"/>
        <v/>
      </c>
    </row>
    <row r="141" spans="1:8" s="294" customFormat="1" ht="12">
      <c r="A141" s="303"/>
      <c r="B141" s="311" t="s">
        <v>330</v>
      </c>
      <c r="C141" s="305" t="s">
        <v>34</v>
      </c>
      <c r="D141" s="306">
        <v>2</v>
      </c>
      <c r="E141" s="306">
        <v>2</v>
      </c>
      <c r="F141" s="306"/>
      <c r="G141" s="307">
        <v>700</v>
      </c>
      <c r="H141" s="403" t="str">
        <f t="shared" si="4"/>
        <v/>
      </c>
    </row>
    <row r="142" spans="1:8" s="294" customFormat="1" ht="12">
      <c r="A142" s="303">
        <f t="shared" si="5"/>
        <v>48</v>
      </c>
      <c r="B142" s="311" t="s">
        <v>332</v>
      </c>
      <c r="C142" s="305"/>
      <c r="D142" s="306"/>
      <c r="E142" s="306"/>
      <c r="F142" s="306"/>
      <c r="G142" s="307"/>
      <c r="H142" s="403" t="str">
        <f t="shared" si="4"/>
        <v/>
      </c>
    </row>
    <row r="143" spans="1:8" s="294" customFormat="1" ht="12">
      <c r="A143" s="303"/>
      <c r="B143" s="311" t="s">
        <v>333</v>
      </c>
      <c r="C143" s="305" t="s">
        <v>34</v>
      </c>
      <c r="D143" s="306">
        <v>2</v>
      </c>
      <c r="E143" s="306">
        <v>2</v>
      </c>
      <c r="F143" s="306"/>
      <c r="G143" s="307">
        <v>1500</v>
      </c>
      <c r="H143" s="403" t="str">
        <f t="shared" si="4"/>
        <v/>
      </c>
    </row>
    <row r="144" spans="1:8" customFormat="1" ht="12.75">
      <c r="A144" s="303">
        <f t="shared" si="5"/>
        <v>49</v>
      </c>
      <c r="B144" s="311" t="s">
        <v>334</v>
      </c>
      <c r="C144" s="305"/>
      <c r="D144" s="306"/>
      <c r="E144" s="306"/>
      <c r="F144" s="306"/>
      <c r="G144" s="307"/>
      <c r="H144" s="403" t="str">
        <f t="shared" si="4"/>
        <v/>
      </c>
    </row>
    <row r="145" spans="1:8" s="294" customFormat="1" ht="12">
      <c r="A145" s="303"/>
      <c r="B145" s="311" t="s">
        <v>335</v>
      </c>
      <c r="C145" s="305" t="s">
        <v>34</v>
      </c>
      <c r="D145" s="306">
        <v>6</v>
      </c>
      <c r="E145" s="306">
        <v>3</v>
      </c>
      <c r="F145" s="306"/>
      <c r="G145" s="307">
        <v>150</v>
      </c>
      <c r="H145" s="403" t="str">
        <f t="shared" si="4"/>
        <v/>
      </c>
    </row>
    <row r="146" spans="1:8" customFormat="1" ht="12.75">
      <c r="A146" s="303">
        <f t="shared" si="5"/>
        <v>50</v>
      </c>
      <c r="B146" s="311" t="s">
        <v>336</v>
      </c>
      <c r="C146" s="305"/>
      <c r="D146" s="306"/>
      <c r="E146" s="306"/>
      <c r="F146" s="306"/>
      <c r="G146" s="307"/>
      <c r="H146" s="403" t="str">
        <f t="shared" si="4"/>
        <v/>
      </c>
    </row>
    <row r="147" spans="1:8" s="294" customFormat="1" ht="12">
      <c r="A147" s="303"/>
      <c r="B147" s="311" t="s">
        <v>335</v>
      </c>
      <c r="C147" s="305" t="s">
        <v>34</v>
      </c>
      <c r="D147" s="306">
        <v>5</v>
      </c>
      <c r="E147" s="306">
        <v>3</v>
      </c>
      <c r="F147" s="306"/>
      <c r="G147" s="307">
        <v>150</v>
      </c>
      <c r="H147" s="403" t="str">
        <f t="shared" si="4"/>
        <v/>
      </c>
    </row>
    <row r="148" spans="1:8" customFormat="1" ht="12.75">
      <c r="A148" s="303">
        <f t="shared" si="5"/>
        <v>51</v>
      </c>
      <c r="B148" s="311" t="s">
        <v>337</v>
      </c>
      <c r="C148" s="305"/>
      <c r="D148" s="306"/>
      <c r="E148" s="306"/>
      <c r="F148" s="306"/>
      <c r="G148" s="307"/>
      <c r="H148" s="403" t="str">
        <f t="shared" si="4"/>
        <v/>
      </c>
    </row>
    <row r="149" spans="1:8" s="294" customFormat="1" ht="12">
      <c r="A149" s="316"/>
      <c r="B149" s="311" t="s">
        <v>335</v>
      </c>
      <c r="C149" s="305" t="s">
        <v>34</v>
      </c>
      <c r="D149" s="306">
        <v>3</v>
      </c>
      <c r="E149" s="306">
        <v>3</v>
      </c>
      <c r="F149" s="306"/>
      <c r="G149" s="307">
        <v>150</v>
      </c>
      <c r="H149" s="403" t="str">
        <f t="shared" si="4"/>
        <v/>
      </c>
    </row>
    <row r="150" spans="1:8" s="294" customFormat="1" ht="12">
      <c r="A150" s="313"/>
      <c r="B150" s="304" t="s">
        <v>338</v>
      </c>
      <c r="C150" s="305"/>
      <c r="D150" s="306"/>
      <c r="E150" s="318"/>
      <c r="F150" s="318"/>
      <c r="G150" s="318"/>
      <c r="H150" s="403" t="str">
        <f t="shared" si="4"/>
        <v/>
      </c>
    </row>
    <row r="151" spans="1:8" s="294" customFormat="1" ht="12">
      <c r="A151" s="313" t="s">
        <v>339</v>
      </c>
      <c r="B151" s="311" t="s">
        <v>340</v>
      </c>
      <c r="C151" s="305"/>
      <c r="D151" s="306"/>
      <c r="E151" s="318"/>
      <c r="F151" s="318"/>
      <c r="G151" s="318"/>
      <c r="H151" s="403" t="str">
        <f t="shared" si="4"/>
        <v/>
      </c>
    </row>
    <row r="152" spans="1:8" s="294" customFormat="1" ht="12">
      <c r="A152" s="313"/>
      <c r="B152" s="311" t="s">
        <v>341</v>
      </c>
      <c r="C152" s="305" t="s">
        <v>211</v>
      </c>
      <c r="D152" s="306">
        <v>1</v>
      </c>
      <c r="E152" s="318">
        <v>1</v>
      </c>
      <c r="F152" s="318"/>
      <c r="G152" s="318">
        <v>7500</v>
      </c>
      <c r="H152" s="403" t="str">
        <f t="shared" si="4"/>
        <v/>
      </c>
    </row>
    <row r="153" spans="1:8" s="294" customFormat="1" ht="12">
      <c r="A153" s="313" t="s">
        <v>342</v>
      </c>
      <c r="B153" s="311" t="s">
        <v>343</v>
      </c>
      <c r="C153" s="305"/>
      <c r="D153" s="306"/>
      <c r="E153" s="306"/>
      <c r="F153" s="306"/>
      <c r="G153" s="307"/>
      <c r="H153" s="403" t="str">
        <f t="shared" si="4"/>
        <v/>
      </c>
    </row>
    <row r="154" spans="1:8" s="294" customFormat="1" ht="12">
      <c r="A154" s="313"/>
      <c r="B154" s="311" t="s">
        <v>344</v>
      </c>
      <c r="C154" s="305" t="s">
        <v>34</v>
      </c>
      <c r="D154" s="306">
        <v>5</v>
      </c>
      <c r="E154" s="306">
        <v>2</v>
      </c>
      <c r="F154" s="306"/>
      <c r="G154" s="307">
        <v>1200</v>
      </c>
      <c r="H154" s="403" t="str">
        <f t="shared" si="4"/>
        <v/>
      </c>
    </row>
    <row r="155" spans="1:8" s="294" customFormat="1" ht="12">
      <c r="A155" s="313" t="s">
        <v>345</v>
      </c>
      <c r="B155" s="311" t="s">
        <v>346</v>
      </c>
      <c r="C155" s="305"/>
      <c r="D155" s="306"/>
      <c r="E155" s="306"/>
      <c r="F155" s="306"/>
      <c r="G155" s="307"/>
      <c r="H155" s="403" t="str">
        <f t="shared" si="4"/>
        <v/>
      </c>
    </row>
    <row r="156" spans="1:8" s="294" customFormat="1" ht="12">
      <c r="A156" s="313"/>
      <c r="B156" s="311" t="s">
        <v>344</v>
      </c>
      <c r="C156" s="305" t="s">
        <v>34</v>
      </c>
      <c r="D156" s="306">
        <v>1</v>
      </c>
      <c r="E156" s="306">
        <v>1</v>
      </c>
      <c r="F156" s="306"/>
      <c r="G156" s="307">
        <v>5000</v>
      </c>
      <c r="H156" s="403" t="str">
        <f t="shared" si="4"/>
        <v/>
      </c>
    </row>
    <row r="157" spans="1:8" s="294" customFormat="1" ht="12">
      <c r="A157" s="313" t="s">
        <v>347</v>
      </c>
      <c r="B157" s="311" t="s">
        <v>348</v>
      </c>
      <c r="C157" s="305"/>
      <c r="D157" s="306"/>
      <c r="E157" s="306"/>
      <c r="F157" s="306"/>
      <c r="G157" s="307"/>
      <c r="H157" s="403" t="str">
        <f t="shared" si="4"/>
        <v/>
      </c>
    </row>
    <row r="158" spans="1:8" s="294" customFormat="1" ht="12">
      <c r="A158" s="313"/>
      <c r="B158" s="311" t="s">
        <v>341</v>
      </c>
      <c r="C158" s="305" t="s">
        <v>34</v>
      </c>
      <c r="D158" s="306">
        <v>1</v>
      </c>
      <c r="E158" s="306">
        <v>1</v>
      </c>
      <c r="F158" s="306"/>
      <c r="G158" s="307">
        <v>10000</v>
      </c>
      <c r="H158" s="403" t="str">
        <f t="shared" si="4"/>
        <v/>
      </c>
    </row>
    <row r="159" spans="1:8" s="294" customFormat="1" ht="12">
      <c r="A159" s="313" t="s">
        <v>349</v>
      </c>
      <c r="B159" s="311" t="s">
        <v>350</v>
      </c>
      <c r="C159" s="305"/>
      <c r="D159" s="306"/>
      <c r="E159" s="318"/>
      <c r="F159" s="318"/>
      <c r="G159" s="318"/>
      <c r="H159" s="403" t="str">
        <f t="shared" si="4"/>
        <v/>
      </c>
    </row>
    <row r="160" spans="1:8" s="294" customFormat="1" ht="12">
      <c r="A160" s="313"/>
      <c r="B160" s="311" t="s">
        <v>341</v>
      </c>
      <c r="C160" s="305" t="s">
        <v>34</v>
      </c>
      <c r="D160" s="306">
        <v>1</v>
      </c>
      <c r="E160" s="318">
        <v>1</v>
      </c>
      <c r="F160" s="318"/>
      <c r="G160" s="318">
        <v>13000</v>
      </c>
      <c r="H160" s="403" t="str">
        <f t="shared" si="4"/>
        <v/>
      </c>
    </row>
    <row r="161" spans="1:9" s="294" customFormat="1" ht="12">
      <c r="A161" s="313" t="s">
        <v>351</v>
      </c>
      <c r="B161" s="319" t="s">
        <v>352</v>
      </c>
      <c r="C161" s="305"/>
      <c r="D161" s="306"/>
      <c r="E161" s="318"/>
      <c r="F161" s="318"/>
      <c r="G161" s="318"/>
      <c r="H161" s="403" t="str">
        <f t="shared" si="4"/>
        <v/>
      </c>
    </row>
    <row r="162" spans="1:9" s="294" customFormat="1" ht="12.75" thickBot="1">
      <c r="A162" s="313"/>
      <c r="B162" s="311" t="s">
        <v>335</v>
      </c>
      <c r="C162" s="305" t="s">
        <v>34</v>
      </c>
      <c r="D162" s="306">
        <v>4</v>
      </c>
      <c r="E162" s="318">
        <v>4</v>
      </c>
      <c r="F162" s="318"/>
      <c r="G162" s="318">
        <v>1300</v>
      </c>
      <c r="H162" s="403" t="str">
        <f t="shared" si="4"/>
        <v/>
      </c>
    </row>
    <row r="163" spans="1:9" s="297" customFormat="1" ht="13.5" thickBot="1">
      <c r="A163" s="640" t="s">
        <v>353</v>
      </c>
      <c r="B163" s="641"/>
      <c r="C163" s="641"/>
      <c r="D163" s="641"/>
      <c r="E163" s="641"/>
      <c r="F163" s="641"/>
      <c r="G163" s="641"/>
      <c r="H163" s="296">
        <f>SUM(H127:H162)</f>
        <v>0</v>
      </c>
    </row>
    <row r="164" spans="1:9" s="76" customFormat="1" ht="15">
      <c r="A164" s="654" t="s">
        <v>354</v>
      </c>
      <c r="B164" s="655"/>
      <c r="C164" s="655"/>
      <c r="D164" s="655"/>
      <c r="E164" s="655"/>
      <c r="F164" s="655"/>
      <c r="G164" s="655"/>
      <c r="H164" s="656"/>
    </row>
    <row r="165" spans="1:9" s="294" customFormat="1" ht="12">
      <c r="A165" s="320">
        <v>58</v>
      </c>
      <c r="B165" s="290" t="s">
        <v>355</v>
      </c>
      <c r="C165" s="290"/>
      <c r="D165" s="287"/>
      <c r="E165" s="287"/>
      <c r="F165" s="287"/>
      <c r="G165" s="321"/>
      <c r="H165" s="322"/>
    </row>
    <row r="166" spans="1:9" s="294" customFormat="1" ht="12">
      <c r="A166" s="289"/>
      <c r="B166" s="290" t="s">
        <v>280</v>
      </c>
      <c r="C166" s="290" t="s">
        <v>209</v>
      </c>
      <c r="D166" s="323">
        <v>598</v>
      </c>
      <c r="E166" s="323">
        <v>1060</v>
      </c>
      <c r="F166" s="323">
        <v>462</v>
      </c>
      <c r="G166" s="323">
        <v>50</v>
      </c>
      <c r="H166" s="403">
        <f>+IF(F166=0,"",G166*F166)</f>
        <v>23100</v>
      </c>
      <c r="I166" s="617"/>
    </row>
    <row r="167" spans="1:9" s="294" customFormat="1" ht="12">
      <c r="A167" s="320">
        <v>59</v>
      </c>
      <c r="B167" s="324" t="s">
        <v>356</v>
      </c>
      <c r="C167" s="325"/>
      <c r="D167" s="323"/>
      <c r="E167" s="323"/>
      <c r="F167" s="323"/>
      <c r="G167" s="323"/>
      <c r="H167" s="403" t="str">
        <f>+IF(F167=0,"",G167*F167)</f>
        <v/>
      </c>
      <c r="I167" s="617"/>
    </row>
    <row r="168" spans="1:9" s="294" customFormat="1" ht="12">
      <c r="A168" s="326"/>
      <c r="B168" s="290" t="s">
        <v>280</v>
      </c>
      <c r="C168" s="290" t="s">
        <v>209</v>
      </c>
      <c r="D168" s="323">
        <v>1750</v>
      </c>
      <c r="E168" s="323">
        <v>2350</v>
      </c>
      <c r="F168" s="323">
        <v>600</v>
      </c>
      <c r="G168" s="323">
        <v>29</v>
      </c>
      <c r="H168" s="403">
        <f>+IF(F168=0,"",G168*F168)</f>
        <v>17400</v>
      </c>
      <c r="I168" s="617"/>
    </row>
    <row r="169" spans="1:9" s="294" customFormat="1" ht="24">
      <c r="A169" s="320">
        <v>60</v>
      </c>
      <c r="B169" s="324" t="s">
        <v>357</v>
      </c>
      <c r="C169" s="290"/>
      <c r="D169" s="287"/>
      <c r="E169" s="323"/>
      <c r="F169" s="323"/>
      <c r="G169" s="321"/>
      <c r="H169" s="403" t="str">
        <f>+IF(F169=0,"",G169*F169)</f>
        <v/>
      </c>
      <c r="I169" s="617"/>
    </row>
    <row r="170" spans="1:9" s="294" customFormat="1" ht="12.75" thickBot="1">
      <c r="A170" s="289"/>
      <c r="B170" s="290" t="s">
        <v>358</v>
      </c>
      <c r="C170" s="290" t="s">
        <v>209</v>
      </c>
      <c r="D170" s="287">
        <f>254+234</f>
        <v>488</v>
      </c>
      <c r="E170" s="323">
        <v>580</v>
      </c>
      <c r="F170" s="323"/>
      <c r="G170" s="323">
        <v>25</v>
      </c>
      <c r="H170" s="403" t="str">
        <f>+IF(F170=0,"",G170*F170)</f>
        <v/>
      </c>
      <c r="I170" s="617"/>
    </row>
    <row r="171" spans="1:9" s="297" customFormat="1" ht="13.5" thickBot="1">
      <c r="A171" s="651" t="s">
        <v>359</v>
      </c>
      <c r="B171" s="652"/>
      <c r="C171" s="652"/>
      <c r="D171" s="652"/>
      <c r="E171" s="652"/>
      <c r="F171" s="652"/>
      <c r="G171" s="653"/>
      <c r="H171" s="296">
        <f>+SUM(H165:H170)</f>
        <v>40500</v>
      </c>
    </row>
    <row r="172" spans="1:9" s="76" customFormat="1" ht="15">
      <c r="A172" s="654" t="s">
        <v>360</v>
      </c>
      <c r="B172" s="655"/>
      <c r="C172" s="655"/>
      <c r="D172" s="655"/>
      <c r="E172" s="655"/>
      <c r="F172" s="655"/>
      <c r="G172" s="655"/>
      <c r="H172" s="656"/>
    </row>
    <row r="173" spans="1:9" s="76" customFormat="1" ht="15">
      <c r="A173" s="327"/>
      <c r="B173" s="328" t="s">
        <v>361</v>
      </c>
      <c r="C173" s="329"/>
      <c r="D173" s="330"/>
      <c r="E173" s="330"/>
      <c r="F173" s="330"/>
      <c r="G173" s="331"/>
      <c r="H173" s="332"/>
    </row>
    <row r="174" spans="1:9" s="76" customFormat="1" ht="15">
      <c r="A174" s="326">
        <v>61</v>
      </c>
      <c r="B174" s="290" t="s">
        <v>362</v>
      </c>
      <c r="C174" s="290"/>
      <c r="D174" s="323"/>
      <c r="E174" s="323"/>
      <c r="F174" s="323"/>
      <c r="G174" s="323"/>
      <c r="H174" s="322"/>
    </row>
    <row r="175" spans="1:9" s="294" customFormat="1" ht="12">
      <c r="A175" s="320"/>
      <c r="B175" s="324" t="s">
        <v>358</v>
      </c>
      <c r="C175" s="293" t="s">
        <v>209</v>
      </c>
      <c r="D175" s="287">
        <v>120</v>
      </c>
      <c r="E175" s="287">
        <v>250</v>
      </c>
      <c r="F175" s="287"/>
      <c r="G175" s="321">
        <v>25</v>
      </c>
      <c r="H175" s="403" t="str">
        <f t="shared" ref="H175:H203" si="6">+IF(F175=0,"",G175*F175)</f>
        <v/>
      </c>
    </row>
    <row r="176" spans="1:9" s="294" customFormat="1" ht="12">
      <c r="A176" s="326">
        <v>62</v>
      </c>
      <c r="B176" s="324" t="s">
        <v>363</v>
      </c>
      <c r="C176" s="293"/>
      <c r="D176" s="287"/>
      <c r="E176" s="287"/>
      <c r="F176" s="287"/>
      <c r="G176" s="321"/>
      <c r="H176" s="403" t="str">
        <f t="shared" si="6"/>
        <v/>
      </c>
    </row>
    <row r="177" spans="1:8" s="294" customFormat="1" ht="12">
      <c r="A177" s="320"/>
      <c r="B177" s="324" t="s">
        <v>364</v>
      </c>
      <c r="C177" s="293" t="s">
        <v>1</v>
      </c>
      <c r="D177" s="287">
        <v>30</v>
      </c>
      <c r="E177" s="287">
        <v>75</v>
      </c>
      <c r="F177" s="287"/>
      <c r="G177" s="321">
        <v>50</v>
      </c>
      <c r="H177" s="403" t="str">
        <f t="shared" si="6"/>
        <v/>
      </c>
    </row>
    <row r="178" spans="1:8" s="294" customFormat="1" ht="12">
      <c r="A178" s="326">
        <v>63</v>
      </c>
      <c r="B178" s="324" t="s">
        <v>365</v>
      </c>
      <c r="C178" s="293"/>
      <c r="D178" s="287"/>
      <c r="E178" s="287"/>
      <c r="F178" s="287"/>
      <c r="G178" s="321"/>
      <c r="H178" s="403" t="str">
        <f t="shared" si="6"/>
        <v/>
      </c>
    </row>
    <row r="179" spans="1:8" s="294" customFormat="1" ht="12">
      <c r="A179" s="320"/>
      <c r="B179" s="324" t="s">
        <v>364</v>
      </c>
      <c r="C179" s="293" t="s">
        <v>1</v>
      </c>
      <c r="D179" s="287">
        <f>1800*0.3</f>
        <v>540</v>
      </c>
      <c r="E179" s="287">
        <v>45</v>
      </c>
      <c r="F179" s="287"/>
      <c r="G179" s="321">
        <v>5</v>
      </c>
      <c r="H179" s="403" t="str">
        <f t="shared" si="6"/>
        <v/>
      </c>
    </row>
    <row r="180" spans="1:8" s="294" customFormat="1" ht="12">
      <c r="A180" s="326">
        <f>+A178+1</f>
        <v>64</v>
      </c>
      <c r="B180" s="324" t="s">
        <v>366</v>
      </c>
      <c r="C180" s="293"/>
      <c r="D180" s="287"/>
      <c r="E180" s="287"/>
      <c r="F180" s="287"/>
      <c r="G180" s="321"/>
      <c r="H180" s="403" t="str">
        <f t="shared" si="6"/>
        <v/>
      </c>
    </row>
    <row r="181" spans="1:8" s="294" customFormat="1" ht="12">
      <c r="A181" s="320"/>
      <c r="B181" s="324" t="s">
        <v>364</v>
      </c>
      <c r="C181" s="293" t="s">
        <v>1</v>
      </c>
      <c r="D181" s="287">
        <f>1850*0.2</f>
        <v>370</v>
      </c>
      <c r="E181" s="287">
        <v>80</v>
      </c>
      <c r="F181" s="287"/>
      <c r="G181" s="321">
        <v>5</v>
      </c>
      <c r="H181" s="403" t="str">
        <f t="shared" si="6"/>
        <v/>
      </c>
    </row>
    <row r="182" spans="1:8" s="294" customFormat="1" ht="12">
      <c r="A182" s="326">
        <f>+A180+1</f>
        <v>65</v>
      </c>
      <c r="B182" s="290" t="s">
        <v>367</v>
      </c>
      <c r="C182" s="293"/>
      <c r="D182" s="323"/>
      <c r="E182" s="323"/>
      <c r="F182" s="323"/>
      <c r="G182" s="323"/>
      <c r="H182" s="403" t="str">
        <f t="shared" si="6"/>
        <v/>
      </c>
    </row>
    <row r="183" spans="1:8" s="294" customFormat="1" ht="12">
      <c r="A183" s="320"/>
      <c r="B183" s="311" t="s">
        <v>341</v>
      </c>
      <c r="C183" s="305" t="s">
        <v>34</v>
      </c>
      <c r="D183" s="306">
        <v>1</v>
      </c>
      <c r="E183" s="318">
        <v>1</v>
      </c>
      <c r="F183" s="318"/>
      <c r="G183" s="318">
        <v>900</v>
      </c>
      <c r="H183" s="403" t="str">
        <f t="shared" si="6"/>
        <v/>
      </c>
    </row>
    <row r="184" spans="1:8" s="294" customFormat="1" ht="12">
      <c r="A184" s="326">
        <f>+A182+1</f>
        <v>66</v>
      </c>
      <c r="B184" s="324" t="s">
        <v>368</v>
      </c>
      <c r="C184" s="293"/>
      <c r="D184" s="287"/>
      <c r="E184" s="287"/>
      <c r="F184" s="287"/>
      <c r="G184" s="321"/>
      <c r="H184" s="403" t="str">
        <f t="shared" si="6"/>
        <v/>
      </c>
    </row>
    <row r="185" spans="1:8" s="294" customFormat="1" ht="12">
      <c r="A185" s="320"/>
      <c r="B185" s="324" t="s">
        <v>369</v>
      </c>
      <c r="C185" s="293" t="s">
        <v>65</v>
      </c>
      <c r="D185" s="287">
        <v>95</v>
      </c>
      <c r="E185" s="287"/>
      <c r="F185" s="287"/>
      <c r="G185" s="321">
        <v>18</v>
      </c>
      <c r="H185" s="403" t="str">
        <f t="shared" si="6"/>
        <v/>
      </c>
    </row>
    <row r="186" spans="1:8" s="294" customFormat="1" ht="12">
      <c r="A186" s="326">
        <f>+A184+1</f>
        <v>67</v>
      </c>
      <c r="B186" s="290" t="s">
        <v>370</v>
      </c>
      <c r="C186" s="293"/>
      <c r="D186" s="323"/>
      <c r="E186" s="323"/>
      <c r="F186" s="323"/>
      <c r="G186" s="323"/>
      <c r="H186" s="403" t="str">
        <f t="shared" si="6"/>
        <v/>
      </c>
    </row>
    <row r="187" spans="1:8" s="294" customFormat="1" ht="12">
      <c r="A187" s="320"/>
      <c r="B187" s="324" t="s">
        <v>369</v>
      </c>
      <c r="C187" s="293" t="s">
        <v>65</v>
      </c>
      <c r="D187" s="287">
        <v>32</v>
      </c>
      <c r="E187" s="287">
        <v>75</v>
      </c>
      <c r="F187" s="287"/>
      <c r="G187" s="321">
        <v>20</v>
      </c>
      <c r="H187" s="403" t="str">
        <f t="shared" si="6"/>
        <v/>
      </c>
    </row>
    <row r="188" spans="1:8" s="294" customFormat="1" ht="12">
      <c r="A188" s="326">
        <f>+A186+1</f>
        <v>68</v>
      </c>
      <c r="B188" s="290" t="s">
        <v>371</v>
      </c>
      <c r="C188" s="293"/>
      <c r="D188" s="323"/>
      <c r="E188" s="323"/>
      <c r="F188" s="323"/>
      <c r="G188" s="323"/>
      <c r="H188" s="403" t="str">
        <f t="shared" si="6"/>
        <v/>
      </c>
    </row>
    <row r="189" spans="1:8" s="294" customFormat="1" ht="12">
      <c r="A189" s="320"/>
      <c r="B189" s="324" t="s">
        <v>369</v>
      </c>
      <c r="C189" s="293" t="s">
        <v>65</v>
      </c>
      <c r="D189" s="287">
        <v>12</v>
      </c>
      <c r="E189" s="287">
        <v>132</v>
      </c>
      <c r="F189" s="287">
        <v>120</v>
      </c>
      <c r="G189" s="321">
        <v>20</v>
      </c>
      <c r="H189" s="403">
        <f t="shared" si="6"/>
        <v>2400</v>
      </c>
    </row>
    <row r="190" spans="1:8" s="294" customFormat="1" ht="12">
      <c r="A190" s="326">
        <f>+A188+1</f>
        <v>69</v>
      </c>
      <c r="B190" s="311" t="s">
        <v>372</v>
      </c>
      <c r="C190" s="305"/>
      <c r="D190" s="318"/>
      <c r="E190" s="318"/>
      <c r="F190" s="318"/>
      <c r="G190" s="318"/>
      <c r="H190" s="403" t="str">
        <f t="shared" si="6"/>
        <v/>
      </c>
    </row>
    <row r="191" spans="1:8" s="294" customFormat="1" ht="12">
      <c r="A191" s="320"/>
      <c r="B191" s="311" t="s">
        <v>373</v>
      </c>
      <c r="C191" s="305" t="s">
        <v>211</v>
      </c>
      <c r="D191" s="318">
        <v>1</v>
      </c>
      <c r="E191" s="318">
        <v>1</v>
      </c>
      <c r="F191" s="318"/>
      <c r="G191" s="318">
        <v>17000</v>
      </c>
      <c r="H191" s="403" t="str">
        <f t="shared" si="6"/>
        <v/>
      </c>
    </row>
    <row r="192" spans="1:8" s="76" customFormat="1" ht="15">
      <c r="A192" s="326">
        <f>+A190+1</f>
        <v>70</v>
      </c>
      <c r="B192" s="290" t="s">
        <v>374</v>
      </c>
      <c r="C192" s="293"/>
      <c r="D192" s="323"/>
      <c r="E192" s="323"/>
      <c r="F192" s="323"/>
      <c r="G192" s="323"/>
      <c r="H192" s="403" t="str">
        <f t="shared" si="6"/>
        <v/>
      </c>
    </row>
    <row r="193" spans="1:10" s="294" customFormat="1" ht="12">
      <c r="A193" s="320"/>
      <c r="B193" s="324" t="s">
        <v>358</v>
      </c>
      <c r="C193" s="293" t="s">
        <v>209</v>
      </c>
      <c r="D193" s="287">
        <v>80</v>
      </c>
      <c r="E193" s="287">
        <v>260</v>
      </c>
      <c r="F193" s="287">
        <v>180</v>
      </c>
      <c r="G193" s="321">
        <v>144</v>
      </c>
      <c r="H193" s="403">
        <f t="shared" si="6"/>
        <v>25920</v>
      </c>
      <c r="J193" s="617"/>
    </row>
    <row r="194" spans="1:10" s="76" customFormat="1" ht="15">
      <c r="A194" s="326">
        <f>+A192+1</f>
        <v>71</v>
      </c>
      <c r="B194" s="290" t="s">
        <v>375</v>
      </c>
      <c r="C194" s="293"/>
      <c r="D194" s="323"/>
      <c r="E194" s="323"/>
      <c r="F194" s="323"/>
      <c r="G194" s="323"/>
      <c r="H194" s="403" t="str">
        <f t="shared" si="6"/>
        <v/>
      </c>
    </row>
    <row r="195" spans="1:10" s="294" customFormat="1" ht="12">
      <c r="A195" s="320"/>
      <c r="B195" s="324" t="s">
        <v>358</v>
      </c>
      <c r="C195" s="293" t="s">
        <v>209</v>
      </c>
      <c r="D195" s="287">
        <v>120</v>
      </c>
      <c r="E195" s="287">
        <v>120</v>
      </c>
      <c r="F195" s="287"/>
      <c r="G195" s="321">
        <v>160</v>
      </c>
      <c r="H195" s="403" t="str">
        <f t="shared" si="6"/>
        <v/>
      </c>
    </row>
    <row r="196" spans="1:10" s="76" customFormat="1" ht="15">
      <c r="A196" s="326">
        <f>+A194+1</f>
        <v>72</v>
      </c>
      <c r="B196" s="290" t="s">
        <v>376</v>
      </c>
      <c r="C196" s="293"/>
      <c r="D196" s="323"/>
      <c r="E196" s="323"/>
      <c r="F196" s="323"/>
      <c r="G196" s="323"/>
      <c r="H196" s="403" t="str">
        <f t="shared" si="6"/>
        <v/>
      </c>
    </row>
    <row r="197" spans="1:10" s="294" customFormat="1" ht="12">
      <c r="A197" s="320"/>
      <c r="B197" s="324" t="s">
        <v>358</v>
      </c>
      <c r="C197" s="293" t="s">
        <v>209</v>
      </c>
      <c r="D197" s="287">
        <v>230</v>
      </c>
      <c r="E197" s="287">
        <v>358</v>
      </c>
      <c r="F197" s="287"/>
      <c r="G197" s="321">
        <v>210</v>
      </c>
      <c r="H197" s="403" t="str">
        <f t="shared" si="6"/>
        <v/>
      </c>
    </row>
    <row r="198" spans="1:10" s="294" customFormat="1" ht="12">
      <c r="A198" s="326">
        <f>+A196+1</f>
        <v>73</v>
      </c>
      <c r="B198" s="290" t="s">
        <v>377</v>
      </c>
      <c r="C198" s="293"/>
      <c r="D198" s="287"/>
      <c r="E198" s="287"/>
      <c r="F198" s="287"/>
      <c r="G198" s="321"/>
      <c r="H198" s="403" t="str">
        <f t="shared" si="6"/>
        <v/>
      </c>
    </row>
    <row r="199" spans="1:10" s="294" customFormat="1" ht="12">
      <c r="A199" s="320"/>
      <c r="B199" s="290" t="s">
        <v>369</v>
      </c>
      <c r="C199" s="293" t="s">
        <v>65</v>
      </c>
      <c r="D199" s="287">
        <f>50-12</f>
        <v>38</v>
      </c>
      <c r="E199" s="287">
        <v>88.2</v>
      </c>
      <c r="F199" s="287"/>
      <c r="G199" s="321">
        <v>670</v>
      </c>
      <c r="H199" s="403" t="str">
        <f t="shared" si="6"/>
        <v/>
      </c>
    </row>
    <row r="200" spans="1:10" s="294" customFormat="1" ht="12">
      <c r="A200" s="326">
        <f>+A198+1</f>
        <v>74</v>
      </c>
      <c r="B200" s="290" t="s">
        <v>378</v>
      </c>
      <c r="C200" s="293"/>
      <c r="D200" s="287"/>
      <c r="E200" s="287"/>
      <c r="F200" s="287"/>
      <c r="G200" s="321"/>
      <c r="H200" s="403" t="str">
        <f t="shared" si="6"/>
        <v/>
      </c>
    </row>
    <row r="201" spans="1:10" s="294" customFormat="1" ht="12">
      <c r="A201" s="320"/>
      <c r="B201" s="290" t="s">
        <v>379</v>
      </c>
      <c r="C201" s="293" t="s">
        <v>65</v>
      </c>
      <c r="D201" s="287">
        <f>50+45+45</f>
        <v>140</v>
      </c>
      <c r="E201" s="287">
        <v>62.749999999999993</v>
      </c>
      <c r="F201" s="287"/>
      <c r="G201" s="321">
        <v>930</v>
      </c>
      <c r="H201" s="403" t="str">
        <f t="shared" si="6"/>
        <v/>
      </c>
    </row>
    <row r="202" spans="1:10" s="294" customFormat="1" ht="12">
      <c r="A202" s="326">
        <f>+A200+1</f>
        <v>75</v>
      </c>
      <c r="B202" s="290" t="s">
        <v>380</v>
      </c>
      <c r="C202" s="293"/>
      <c r="D202" s="287"/>
      <c r="E202" s="287"/>
      <c r="F202" s="287"/>
      <c r="G202" s="321"/>
      <c r="H202" s="403" t="str">
        <f t="shared" si="6"/>
        <v/>
      </c>
    </row>
    <row r="203" spans="1:10" s="294" customFormat="1" ht="12.75" thickBot="1">
      <c r="A203" s="289"/>
      <c r="B203" s="290" t="s">
        <v>381</v>
      </c>
      <c r="C203" s="293" t="s">
        <v>62</v>
      </c>
      <c r="D203" s="287">
        <v>1</v>
      </c>
      <c r="E203" s="287">
        <v>1</v>
      </c>
      <c r="F203" s="287"/>
      <c r="G203" s="321">
        <v>17000</v>
      </c>
      <c r="H203" s="403" t="str">
        <f t="shared" si="6"/>
        <v/>
      </c>
    </row>
    <row r="204" spans="1:10" s="297" customFormat="1" ht="13.5" thickBot="1">
      <c r="A204" s="640" t="s">
        <v>382</v>
      </c>
      <c r="B204" s="641"/>
      <c r="C204" s="641"/>
      <c r="D204" s="641"/>
      <c r="E204" s="641"/>
      <c r="F204" s="641"/>
      <c r="G204" s="641"/>
      <c r="H204" s="296">
        <f>SUM(H173:H203)</f>
        <v>28320</v>
      </c>
    </row>
    <row r="205" spans="1:10" s="76" customFormat="1" ht="16.5" thickBot="1">
      <c r="A205" s="271"/>
      <c r="B205" s="717" t="s">
        <v>168</v>
      </c>
      <c r="C205" s="718"/>
      <c r="D205" s="718"/>
      <c r="E205" s="718"/>
      <c r="F205" s="718"/>
      <c r="G205" s="719"/>
      <c r="H205" s="594">
        <f>+H204+H171+H163+H124+H99+H75+H55</f>
        <v>106380</v>
      </c>
    </row>
    <row r="206" spans="1:10" s="76" customFormat="1" ht="24" customHeight="1" thickBot="1">
      <c r="A206" s="693" t="s">
        <v>169</v>
      </c>
      <c r="B206" s="694"/>
      <c r="C206" s="695"/>
      <c r="D206" s="720">
        <f>H205</f>
        <v>106380</v>
      </c>
      <c r="E206" s="721"/>
      <c r="F206" s="721"/>
      <c r="G206" s="721"/>
      <c r="H206" s="722"/>
    </row>
    <row r="207" spans="1:10" s="76" customFormat="1" ht="24" customHeight="1" thickBot="1">
      <c r="A207" s="699" t="s">
        <v>170</v>
      </c>
      <c r="B207" s="700"/>
      <c r="C207" s="701"/>
      <c r="D207" s="721">
        <f>+D206*0.2</f>
        <v>21276</v>
      </c>
      <c r="E207" s="721"/>
      <c r="F207" s="721"/>
      <c r="G207" s="721"/>
      <c r="H207" s="722"/>
    </row>
    <row r="208" spans="1:10" s="76" customFormat="1" ht="24" customHeight="1" thickBot="1">
      <c r="A208" s="688" t="s">
        <v>171</v>
      </c>
      <c r="B208" s="689"/>
      <c r="C208" s="690"/>
      <c r="D208" s="723">
        <f>+D207+D206</f>
        <v>127656</v>
      </c>
      <c r="E208" s="723"/>
      <c r="F208" s="723"/>
      <c r="G208" s="723"/>
      <c r="H208" s="724"/>
    </row>
    <row r="209" spans="1:13" ht="3" customHeight="1">
      <c r="D209" s="248"/>
      <c r="H209" s="249"/>
      <c r="I209" s="13"/>
    </row>
    <row r="210" spans="1:13" customFormat="1" ht="12.75">
      <c r="A210" s="587" t="s">
        <v>467</v>
      </c>
      <c r="B210" s="588"/>
      <c r="C210" s="588"/>
      <c r="D210" s="588"/>
      <c r="E210" s="588"/>
      <c r="F210" s="588"/>
      <c r="G210" s="588"/>
      <c r="H210" s="588"/>
      <c r="I210" s="588"/>
      <c r="J210" s="588"/>
      <c r="K210" s="588"/>
      <c r="L210" s="588"/>
    </row>
    <row r="211" spans="1:13" customFormat="1" ht="12.75">
      <c r="A211" s="587"/>
      <c r="B211" s="588"/>
      <c r="C211" s="588"/>
      <c r="D211" s="587"/>
      <c r="E211" s="587"/>
      <c r="F211" s="588"/>
      <c r="G211" s="588"/>
      <c r="H211" s="588"/>
      <c r="I211" s="588"/>
      <c r="J211" s="588"/>
      <c r="K211" s="588"/>
      <c r="L211" s="588"/>
      <c r="M211" s="589"/>
    </row>
    <row r="212" spans="1:13" customFormat="1" ht="12.75">
      <c r="A212" s="587"/>
      <c r="B212" s="588"/>
      <c r="C212" s="588"/>
      <c r="D212" s="587"/>
      <c r="E212" s="587"/>
      <c r="F212" s="588"/>
      <c r="G212" s="588"/>
      <c r="H212" s="588"/>
      <c r="I212" s="588"/>
      <c r="J212" s="588"/>
      <c r="K212" s="588"/>
      <c r="L212" s="588"/>
    </row>
    <row r="213" spans="1:13" customFormat="1" ht="12.75">
      <c r="A213" s="587"/>
      <c r="B213" s="588"/>
      <c r="C213" s="588"/>
      <c r="D213" s="587"/>
      <c r="E213" s="587"/>
      <c r="F213" s="588"/>
      <c r="G213" s="588"/>
      <c r="H213" s="588"/>
      <c r="I213" s="588"/>
      <c r="J213" s="588"/>
      <c r="K213" s="588"/>
      <c r="L213" s="588"/>
    </row>
    <row r="214" spans="1:13" customFormat="1" ht="12.75">
      <c r="A214" s="587"/>
      <c r="B214" s="588"/>
      <c r="C214" s="588"/>
      <c r="D214" s="587"/>
      <c r="E214" s="587"/>
      <c r="F214" s="588"/>
      <c r="G214" s="588"/>
      <c r="H214" s="588"/>
      <c r="I214" s="588"/>
      <c r="J214" s="588"/>
      <c r="K214" s="588"/>
      <c r="L214" s="588"/>
    </row>
    <row r="215" spans="1:13" customFormat="1" ht="12.75">
      <c r="A215" s="587"/>
      <c r="B215" s="588"/>
      <c r="C215" s="588"/>
      <c r="D215" s="587"/>
      <c r="E215" s="587"/>
      <c r="F215" s="588"/>
      <c r="G215" s="588"/>
      <c r="H215" s="588"/>
      <c r="I215" s="588"/>
      <c r="J215" s="588"/>
      <c r="K215" s="588"/>
      <c r="L215" s="588"/>
    </row>
    <row r="216" spans="1:13" customFormat="1" ht="12.75">
      <c r="A216" s="587"/>
      <c r="B216" s="588"/>
      <c r="C216" s="588"/>
      <c r="D216" s="587"/>
      <c r="E216" s="587"/>
      <c r="F216" s="588"/>
      <c r="G216" s="588"/>
      <c r="H216" s="588"/>
      <c r="I216" s="588"/>
      <c r="J216" s="588"/>
      <c r="K216" s="588"/>
      <c r="L216" s="588"/>
    </row>
    <row r="217" spans="1:13" customFormat="1" ht="12.75">
      <c r="A217" s="587"/>
      <c r="B217" s="588"/>
      <c r="C217" s="588"/>
      <c r="D217" s="587"/>
      <c r="E217" s="587"/>
      <c r="F217" s="588"/>
      <c r="G217" s="588"/>
      <c r="H217" s="588"/>
      <c r="I217" s="588"/>
      <c r="J217" s="588"/>
      <c r="K217" s="588"/>
      <c r="L217" s="588"/>
    </row>
    <row r="218" spans="1:13" customFormat="1" ht="12.75">
      <c r="A218" s="587"/>
      <c r="B218" s="588"/>
      <c r="C218" s="588"/>
      <c r="D218" s="587"/>
      <c r="E218" s="587"/>
      <c r="F218" s="588"/>
      <c r="G218" s="588"/>
      <c r="H218" s="588"/>
      <c r="I218" s="588"/>
      <c r="J218" s="588"/>
      <c r="K218" s="588"/>
      <c r="L218" s="588"/>
    </row>
    <row r="219" spans="1:13" customFormat="1" ht="12.75">
      <c r="A219" s="587" t="s">
        <v>466</v>
      </c>
      <c r="B219" s="588"/>
      <c r="C219" s="588"/>
      <c r="D219" s="587"/>
      <c r="E219" s="587"/>
      <c r="F219" s="588"/>
      <c r="G219" s="588"/>
      <c r="H219" s="588"/>
      <c r="I219" s="588"/>
      <c r="J219" s="588"/>
      <c r="K219" s="588"/>
      <c r="L219" s="588"/>
    </row>
    <row r="220" spans="1:13" customFormat="1" ht="12.75">
      <c r="A220" s="587"/>
      <c r="B220" s="588"/>
      <c r="C220" s="588"/>
      <c r="D220" s="587"/>
      <c r="E220" s="587"/>
      <c r="F220" s="588"/>
      <c r="G220" s="588"/>
      <c r="H220" s="588"/>
      <c r="I220" s="588"/>
      <c r="J220" s="588"/>
      <c r="K220" s="588"/>
      <c r="L220" s="588"/>
    </row>
    <row r="221" spans="1:13" customFormat="1" ht="12.75">
      <c r="A221" s="587"/>
      <c r="B221" s="588"/>
      <c r="C221" s="588"/>
      <c r="D221" s="587"/>
      <c r="E221" s="587"/>
      <c r="F221" s="588"/>
      <c r="G221" s="588"/>
      <c r="H221" s="588"/>
      <c r="I221" s="588"/>
      <c r="J221" s="588"/>
      <c r="K221" s="588"/>
      <c r="L221" s="588"/>
    </row>
    <row r="222" spans="1:13" customFormat="1" ht="12.75">
      <c r="A222" s="587"/>
      <c r="B222" s="588"/>
      <c r="C222" s="588"/>
      <c r="D222" s="587"/>
      <c r="E222" s="587"/>
      <c r="F222" s="588"/>
      <c r="G222" s="588"/>
      <c r="H222" s="588"/>
      <c r="I222" s="588"/>
      <c r="J222" s="588"/>
      <c r="K222" s="588"/>
      <c r="L222" s="588"/>
    </row>
    <row r="223" spans="1:13" customFormat="1" ht="12.75">
      <c r="A223" s="587"/>
      <c r="B223" s="588"/>
      <c r="C223" s="588"/>
      <c r="D223" s="587"/>
      <c r="E223" s="587"/>
      <c r="F223" s="588"/>
      <c r="G223" s="588"/>
      <c r="H223" s="588"/>
      <c r="I223" s="588"/>
      <c r="J223" s="588"/>
      <c r="K223" s="588"/>
      <c r="L223" s="588"/>
    </row>
    <row r="224" spans="1:13" customFormat="1" ht="12.75">
      <c r="A224" s="587"/>
      <c r="B224" s="588"/>
      <c r="C224" s="588"/>
      <c r="D224" s="587"/>
      <c r="E224" s="587"/>
      <c r="F224" s="588"/>
      <c r="G224" s="588"/>
      <c r="H224" s="588"/>
      <c r="I224" s="588"/>
      <c r="J224" s="588"/>
      <c r="K224" s="588"/>
      <c r="L224" s="588"/>
    </row>
    <row r="225" spans="1:12" customFormat="1" ht="12.75">
      <c r="A225" s="587"/>
      <c r="B225" s="588"/>
      <c r="C225" s="588"/>
      <c r="D225" s="587"/>
      <c r="E225" s="587"/>
      <c r="F225" s="588"/>
      <c r="G225" s="588"/>
      <c r="H225" s="588"/>
      <c r="I225" s="588"/>
      <c r="J225" s="588"/>
      <c r="K225" s="588"/>
      <c r="L225" s="588"/>
    </row>
    <row r="226" spans="1:12" customFormat="1" ht="12.75">
      <c r="A226" s="587"/>
      <c r="B226" s="588"/>
      <c r="C226" s="588"/>
      <c r="D226" s="587"/>
      <c r="E226" s="587"/>
      <c r="F226" s="588"/>
      <c r="G226" s="588"/>
      <c r="H226" s="588"/>
      <c r="I226" s="588"/>
      <c r="J226" s="588"/>
      <c r="K226" s="588"/>
      <c r="L226" s="588"/>
    </row>
    <row r="227" spans="1:12" customFormat="1" ht="12.75">
      <c r="A227" s="587"/>
      <c r="B227" s="588"/>
      <c r="C227" s="588"/>
      <c r="D227" s="587"/>
      <c r="E227" s="587"/>
      <c r="F227" s="588"/>
      <c r="G227" s="588"/>
      <c r="H227" s="588"/>
      <c r="I227" s="588"/>
      <c r="J227" s="588"/>
      <c r="K227" s="588"/>
      <c r="L227" s="588"/>
    </row>
    <row r="228" spans="1:12" customFormat="1" ht="12.75">
      <c r="A228" s="587" t="s">
        <v>449</v>
      </c>
      <c r="B228" s="588"/>
      <c r="C228" s="588"/>
      <c r="D228" s="587"/>
      <c r="E228" s="587"/>
      <c r="F228" s="588"/>
      <c r="G228" s="588"/>
      <c r="H228" s="588"/>
      <c r="I228" s="588"/>
      <c r="J228" s="588"/>
      <c r="K228" s="588"/>
      <c r="L228" s="588"/>
    </row>
    <row r="229" spans="1:12" customFormat="1" ht="12.75">
      <c r="A229" s="712" t="s">
        <v>463</v>
      </c>
      <c r="B229" s="712"/>
      <c r="C229" s="712"/>
      <c r="D229" s="712"/>
      <c r="E229" s="712"/>
      <c r="F229" s="712"/>
      <c r="G229" s="712"/>
      <c r="H229" s="712"/>
    </row>
    <row r="230" spans="1:12" customFormat="1" ht="14.25" customHeight="1">
      <c r="A230" s="712"/>
      <c r="B230" s="712"/>
      <c r="C230" s="712"/>
      <c r="D230" s="712"/>
      <c r="E230" s="712"/>
      <c r="F230" s="712"/>
      <c r="G230" s="712"/>
      <c r="H230" s="712"/>
      <c r="I230" s="588"/>
      <c r="J230" s="606">
        <f>+L208</f>
        <v>0</v>
      </c>
      <c r="K230" s="588"/>
      <c r="L230" s="588"/>
    </row>
    <row r="231" spans="1:12" customFormat="1" ht="8.25" customHeight="1"/>
    <row r="232" spans="1:12" customFormat="1">
      <c r="B232" s="615" t="s">
        <v>462</v>
      </c>
      <c r="C232" s="1"/>
    </row>
    <row r="233" spans="1:12" customFormat="1" ht="12.75"/>
    <row r="234" spans="1:12" customFormat="1" ht="12.75"/>
    <row r="235" spans="1:12">
      <c r="A235" s="2"/>
      <c r="B235" s="207"/>
      <c r="C235" s="2"/>
      <c r="D235" s="250"/>
      <c r="E235" s="250"/>
      <c r="F235" s="250"/>
      <c r="G235" s="253"/>
      <c r="J235" s="239"/>
    </row>
    <row r="236" spans="1:12">
      <c r="A236" s="2"/>
      <c r="C236" s="2"/>
      <c r="D236" s="250"/>
      <c r="E236" s="250"/>
      <c r="F236" s="250"/>
      <c r="G236" s="253"/>
      <c r="J236" s="48"/>
    </row>
    <row r="237" spans="1:12">
      <c r="D237" s="250"/>
      <c r="E237" s="250"/>
      <c r="F237" s="250"/>
    </row>
    <row r="238" spans="1:12">
      <c r="D238" s="250"/>
      <c r="E238" s="250"/>
      <c r="F238" s="250"/>
    </row>
    <row r="239" spans="1:12">
      <c r="D239" s="250"/>
      <c r="E239" s="250"/>
      <c r="F239" s="250"/>
    </row>
    <row r="240" spans="1:12">
      <c r="D240" s="250"/>
      <c r="E240" s="250"/>
      <c r="F240" s="250"/>
    </row>
    <row r="241" spans="4:6">
      <c r="D241" s="250"/>
      <c r="E241" s="250"/>
      <c r="F241" s="250"/>
    </row>
    <row r="242" spans="4:6">
      <c r="D242" s="250"/>
      <c r="E242" s="250"/>
      <c r="F242" s="250"/>
    </row>
    <row r="243" spans="4:6">
      <c r="D243" s="250"/>
      <c r="E243" s="250"/>
      <c r="F243" s="250"/>
    </row>
    <row r="244" spans="4:6">
      <c r="D244" s="250"/>
      <c r="E244" s="250"/>
      <c r="F244" s="250"/>
    </row>
    <row r="245" spans="4:6">
      <c r="D245" s="250"/>
      <c r="E245" s="250"/>
      <c r="F245" s="250"/>
    </row>
    <row r="246" spans="4:6">
      <c r="D246" s="250"/>
      <c r="E246" s="250"/>
      <c r="F246" s="250"/>
    </row>
    <row r="247" spans="4:6">
      <c r="D247" s="250"/>
      <c r="E247" s="250"/>
      <c r="F247" s="250"/>
    </row>
    <row r="248" spans="4:6">
      <c r="D248" s="250"/>
      <c r="E248" s="250"/>
      <c r="F248" s="250"/>
    </row>
    <row r="249" spans="4:6">
      <c r="D249" s="250"/>
      <c r="E249" s="250"/>
      <c r="F249" s="250"/>
    </row>
    <row r="250" spans="4:6">
      <c r="D250" s="248"/>
    </row>
    <row r="251" spans="4:6">
      <c r="D251" s="248"/>
    </row>
    <row r="252" spans="4:6">
      <c r="D252" s="248"/>
    </row>
    <row r="253" spans="4:6">
      <c r="D253" s="248"/>
    </row>
    <row r="254" spans="4:6">
      <c r="D254" s="248"/>
    </row>
    <row r="255" spans="4:6">
      <c r="D255" s="248"/>
    </row>
    <row r="256" spans="4:6">
      <c r="D256" s="248"/>
    </row>
    <row r="257" spans="4:4">
      <c r="D257" s="248"/>
    </row>
    <row r="258" spans="4:4">
      <c r="D258" s="248"/>
    </row>
    <row r="259" spans="4:4">
      <c r="D259" s="248"/>
    </row>
    <row r="260" spans="4:4">
      <c r="D260" s="248"/>
    </row>
    <row r="261" spans="4:4">
      <c r="D261" s="248"/>
    </row>
    <row r="262" spans="4:4">
      <c r="D262" s="248"/>
    </row>
    <row r="263" spans="4:4">
      <c r="D263" s="248"/>
    </row>
    <row r="264" spans="4:4">
      <c r="D264" s="248"/>
    </row>
    <row r="265" spans="4:4">
      <c r="D265" s="248"/>
    </row>
    <row r="266" spans="4:4">
      <c r="D266" s="248"/>
    </row>
    <row r="267" spans="4:4">
      <c r="D267" s="248"/>
    </row>
    <row r="268" spans="4:4">
      <c r="D268" s="248"/>
    </row>
    <row r="269" spans="4:4">
      <c r="D269" s="248"/>
    </row>
    <row r="270" spans="4:4">
      <c r="D270" s="248"/>
    </row>
    <row r="271" spans="4:4">
      <c r="D271" s="248"/>
    </row>
    <row r="272" spans="4:4">
      <c r="D272" s="248"/>
    </row>
    <row r="273" spans="4:4">
      <c r="D273" s="248"/>
    </row>
    <row r="274" spans="4:4">
      <c r="D274" s="248"/>
    </row>
    <row r="275" spans="4:4">
      <c r="D275" s="248"/>
    </row>
    <row r="276" spans="4:4">
      <c r="D276" s="248"/>
    </row>
    <row r="277" spans="4:4">
      <c r="D277" s="248"/>
    </row>
    <row r="278" spans="4:4">
      <c r="D278" s="248"/>
    </row>
    <row r="279" spans="4:4">
      <c r="D279" s="248"/>
    </row>
    <row r="280" spans="4:4">
      <c r="D280" s="248"/>
    </row>
    <row r="281" spans="4:4">
      <c r="D281" s="248"/>
    </row>
    <row r="282" spans="4:4">
      <c r="D282" s="248"/>
    </row>
    <row r="283" spans="4:4">
      <c r="D283" s="248"/>
    </row>
    <row r="284" spans="4:4">
      <c r="D284" s="248"/>
    </row>
    <row r="285" spans="4:4">
      <c r="D285" s="248"/>
    </row>
    <row r="286" spans="4:4">
      <c r="D286" s="248"/>
    </row>
    <row r="287" spans="4:4">
      <c r="D287" s="248"/>
    </row>
    <row r="288" spans="4:4">
      <c r="D288" s="248"/>
    </row>
    <row r="289" spans="4:4">
      <c r="D289" s="248"/>
    </row>
    <row r="290" spans="4:4">
      <c r="D290" s="248"/>
    </row>
    <row r="291" spans="4:4">
      <c r="D291" s="248"/>
    </row>
    <row r="292" spans="4:4">
      <c r="D292" s="248"/>
    </row>
    <row r="293" spans="4:4">
      <c r="D293" s="248"/>
    </row>
    <row r="294" spans="4:4">
      <c r="D294" s="248"/>
    </row>
    <row r="295" spans="4:4">
      <c r="D295" s="248"/>
    </row>
    <row r="296" spans="4:4">
      <c r="D296" s="248"/>
    </row>
    <row r="297" spans="4:4">
      <c r="D297" s="248"/>
    </row>
    <row r="298" spans="4:4">
      <c r="D298" s="248"/>
    </row>
    <row r="299" spans="4:4">
      <c r="D299" s="248"/>
    </row>
    <row r="300" spans="4:4">
      <c r="D300" s="248"/>
    </row>
    <row r="301" spans="4:4">
      <c r="D301" s="248"/>
    </row>
    <row r="302" spans="4:4">
      <c r="D302" s="248"/>
    </row>
    <row r="303" spans="4:4">
      <c r="D303" s="248"/>
    </row>
    <row r="304" spans="4:4">
      <c r="D304" s="248"/>
    </row>
    <row r="305" spans="4:4">
      <c r="D305" s="248"/>
    </row>
    <row r="306" spans="4:4">
      <c r="D306" s="248"/>
    </row>
    <row r="307" spans="4:4">
      <c r="D307" s="248"/>
    </row>
    <row r="308" spans="4:4">
      <c r="D308" s="248"/>
    </row>
    <row r="309" spans="4:4">
      <c r="D309" s="248"/>
    </row>
    <row r="310" spans="4:4">
      <c r="D310" s="248"/>
    </row>
    <row r="311" spans="4:4">
      <c r="D311" s="248"/>
    </row>
    <row r="312" spans="4:4">
      <c r="D312" s="248"/>
    </row>
    <row r="313" spans="4:4">
      <c r="D313" s="248"/>
    </row>
    <row r="314" spans="4:4">
      <c r="D314" s="248"/>
    </row>
    <row r="315" spans="4:4">
      <c r="D315" s="248"/>
    </row>
    <row r="316" spans="4:4">
      <c r="D316" s="248"/>
    </row>
    <row r="317" spans="4:4">
      <c r="D317" s="248"/>
    </row>
    <row r="318" spans="4:4">
      <c r="D318" s="248"/>
    </row>
    <row r="319" spans="4:4">
      <c r="D319" s="248"/>
    </row>
    <row r="320" spans="4:4">
      <c r="D320" s="248"/>
    </row>
    <row r="321" spans="4:4">
      <c r="D321" s="248"/>
    </row>
    <row r="322" spans="4:4">
      <c r="D322" s="248"/>
    </row>
    <row r="323" spans="4:4">
      <c r="D323" s="248"/>
    </row>
    <row r="324" spans="4:4">
      <c r="D324" s="248"/>
    </row>
    <row r="325" spans="4:4">
      <c r="D325" s="248"/>
    </row>
    <row r="326" spans="4:4">
      <c r="D326" s="248"/>
    </row>
    <row r="327" spans="4:4">
      <c r="D327" s="248"/>
    </row>
    <row r="328" spans="4:4">
      <c r="D328" s="248"/>
    </row>
    <row r="329" spans="4:4">
      <c r="D329" s="248"/>
    </row>
    <row r="330" spans="4:4">
      <c r="D330" s="248"/>
    </row>
    <row r="331" spans="4:4">
      <c r="D331" s="248"/>
    </row>
    <row r="332" spans="4:4">
      <c r="D332" s="248"/>
    </row>
    <row r="333" spans="4:4">
      <c r="D333" s="248"/>
    </row>
    <row r="334" spans="4:4">
      <c r="D334" s="248"/>
    </row>
    <row r="335" spans="4:4">
      <c r="D335" s="248"/>
    </row>
    <row r="336" spans="4:4">
      <c r="D336" s="248"/>
    </row>
    <row r="337" spans="4:4">
      <c r="D337" s="248"/>
    </row>
    <row r="338" spans="4:4">
      <c r="D338" s="248"/>
    </row>
    <row r="339" spans="4:4">
      <c r="D339" s="248"/>
    </row>
    <row r="340" spans="4:4">
      <c r="D340" s="248"/>
    </row>
    <row r="341" spans="4:4">
      <c r="D341" s="248"/>
    </row>
    <row r="342" spans="4:4">
      <c r="D342" s="248"/>
    </row>
    <row r="343" spans="4:4">
      <c r="D343" s="248"/>
    </row>
    <row r="344" spans="4:4">
      <c r="D344" s="248"/>
    </row>
    <row r="345" spans="4:4">
      <c r="D345" s="248"/>
    </row>
    <row r="346" spans="4:4">
      <c r="D346" s="248"/>
    </row>
    <row r="347" spans="4:4">
      <c r="D347" s="248"/>
    </row>
    <row r="348" spans="4:4">
      <c r="D348" s="248"/>
    </row>
    <row r="349" spans="4:4">
      <c r="D349" s="248"/>
    </row>
    <row r="350" spans="4:4">
      <c r="D350" s="248"/>
    </row>
    <row r="351" spans="4:4">
      <c r="D351" s="248"/>
    </row>
    <row r="352" spans="4:4">
      <c r="D352" s="248"/>
    </row>
    <row r="353" spans="4:4">
      <c r="D353" s="248"/>
    </row>
    <row r="354" spans="4:4">
      <c r="D354" s="248"/>
    </row>
    <row r="355" spans="4:4">
      <c r="D355" s="248"/>
    </row>
    <row r="356" spans="4:4">
      <c r="D356" s="248"/>
    </row>
    <row r="357" spans="4:4">
      <c r="D357" s="248"/>
    </row>
    <row r="358" spans="4:4">
      <c r="D358" s="248"/>
    </row>
    <row r="359" spans="4:4">
      <c r="D359" s="248"/>
    </row>
    <row r="360" spans="4:4">
      <c r="D360" s="248"/>
    </row>
    <row r="361" spans="4:4">
      <c r="D361" s="248"/>
    </row>
    <row r="362" spans="4:4">
      <c r="D362" s="248"/>
    </row>
    <row r="363" spans="4:4">
      <c r="D363" s="248"/>
    </row>
    <row r="364" spans="4:4">
      <c r="D364" s="248"/>
    </row>
    <row r="365" spans="4:4">
      <c r="D365" s="248"/>
    </row>
    <row r="366" spans="4:4">
      <c r="D366" s="248"/>
    </row>
    <row r="367" spans="4:4">
      <c r="D367" s="248"/>
    </row>
    <row r="368" spans="4:4">
      <c r="D368" s="248"/>
    </row>
    <row r="369" spans="4:4">
      <c r="D369" s="248"/>
    </row>
    <row r="370" spans="4:4">
      <c r="D370" s="248"/>
    </row>
    <row r="371" spans="4:4">
      <c r="D371" s="248"/>
    </row>
    <row r="372" spans="4:4">
      <c r="D372" s="248"/>
    </row>
    <row r="373" spans="4:4">
      <c r="D373" s="248"/>
    </row>
    <row r="374" spans="4:4">
      <c r="D374" s="248"/>
    </row>
    <row r="375" spans="4:4">
      <c r="D375" s="248"/>
    </row>
    <row r="376" spans="4:4">
      <c r="D376" s="248"/>
    </row>
    <row r="377" spans="4:4">
      <c r="D377" s="248"/>
    </row>
    <row r="378" spans="4:4">
      <c r="D378" s="248"/>
    </row>
    <row r="379" spans="4:4">
      <c r="D379" s="248"/>
    </row>
    <row r="380" spans="4:4">
      <c r="D380" s="248"/>
    </row>
    <row r="381" spans="4:4">
      <c r="D381" s="248"/>
    </row>
    <row r="382" spans="4:4">
      <c r="D382" s="248"/>
    </row>
    <row r="383" spans="4:4">
      <c r="D383" s="248"/>
    </row>
    <row r="384" spans="4:4">
      <c r="D384" s="248"/>
    </row>
    <row r="385" spans="4:4">
      <c r="D385" s="248"/>
    </row>
    <row r="386" spans="4:4">
      <c r="D386" s="248"/>
    </row>
    <row r="387" spans="4:4">
      <c r="D387" s="248"/>
    </row>
    <row r="388" spans="4:4">
      <c r="D388" s="248"/>
    </row>
    <row r="389" spans="4:4">
      <c r="D389" s="248"/>
    </row>
    <row r="390" spans="4:4">
      <c r="D390" s="248"/>
    </row>
    <row r="391" spans="4:4">
      <c r="D391" s="248"/>
    </row>
    <row r="392" spans="4:4">
      <c r="D392" s="248"/>
    </row>
    <row r="393" spans="4:4">
      <c r="D393" s="248"/>
    </row>
    <row r="394" spans="4:4">
      <c r="D394" s="248"/>
    </row>
    <row r="395" spans="4:4">
      <c r="D395" s="248"/>
    </row>
    <row r="396" spans="4:4">
      <c r="D396" s="248"/>
    </row>
    <row r="397" spans="4:4">
      <c r="D397" s="248"/>
    </row>
    <row r="398" spans="4:4">
      <c r="D398" s="248"/>
    </row>
    <row r="399" spans="4:4">
      <c r="D399" s="248"/>
    </row>
    <row r="400" spans="4:4">
      <c r="D400" s="248"/>
    </row>
    <row r="401" spans="4:4">
      <c r="D401" s="248"/>
    </row>
    <row r="402" spans="4:4">
      <c r="D402" s="248"/>
    </row>
    <row r="403" spans="4:4">
      <c r="D403" s="248"/>
    </row>
    <row r="404" spans="4:4">
      <c r="D404" s="248"/>
    </row>
    <row r="405" spans="4:4">
      <c r="D405" s="248"/>
    </row>
    <row r="406" spans="4:4">
      <c r="D406" s="248"/>
    </row>
    <row r="407" spans="4:4">
      <c r="D407" s="248"/>
    </row>
    <row r="408" spans="4:4">
      <c r="D408" s="248"/>
    </row>
    <row r="409" spans="4:4">
      <c r="D409" s="248"/>
    </row>
    <row r="410" spans="4:4">
      <c r="D410" s="248"/>
    </row>
    <row r="411" spans="4:4">
      <c r="D411" s="248"/>
    </row>
    <row r="412" spans="4:4">
      <c r="D412" s="248"/>
    </row>
    <row r="413" spans="4:4">
      <c r="D413" s="248"/>
    </row>
    <row r="414" spans="4:4">
      <c r="D414" s="248"/>
    </row>
    <row r="415" spans="4:4">
      <c r="D415" s="248"/>
    </row>
    <row r="416" spans="4:4">
      <c r="D416" s="248"/>
    </row>
    <row r="417" spans="4:4">
      <c r="D417" s="248"/>
    </row>
    <row r="418" spans="4:4">
      <c r="D418" s="248"/>
    </row>
    <row r="419" spans="4:4">
      <c r="D419" s="248"/>
    </row>
    <row r="420" spans="4:4">
      <c r="D420" s="248"/>
    </row>
    <row r="421" spans="4:4">
      <c r="D421" s="248"/>
    </row>
    <row r="422" spans="4:4">
      <c r="D422" s="248"/>
    </row>
    <row r="423" spans="4:4">
      <c r="D423" s="248"/>
    </row>
    <row r="424" spans="4:4">
      <c r="D424" s="248"/>
    </row>
    <row r="425" spans="4:4">
      <c r="D425" s="248"/>
    </row>
    <row r="426" spans="4:4">
      <c r="D426" s="248"/>
    </row>
    <row r="427" spans="4:4">
      <c r="D427" s="248"/>
    </row>
    <row r="428" spans="4:4">
      <c r="D428" s="248"/>
    </row>
    <row r="429" spans="4:4">
      <c r="D429" s="248"/>
    </row>
    <row r="430" spans="4:4">
      <c r="D430" s="248"/>
    </row>
    <row r="431" spans="4:4">
      <c r="D431" s="248"/>
    </row>
    <row r="432" spans="4:4">
      <c r="D432" s="248"/>
    </row>
    <row r="433" spans="4:4">
      <c r="D433" s="248"/>
    </row>
    <row r="434" spans="4:4">
      <c r="D434" s="248"/>
    </row>
    <row r="435" spans="4:4">
      <c r="D435" s="248"/>
    </row>
    <row r="436" spans="4:4">
      <c r="D436" s="248"/>
    </row>
    <row r="437" spans="4:4">
      <c r="D437" s="248"/>
    </row>
    <row r="438" spans="4:4">
      <c r="D438" s="248"/>
    </row>
    <row r="439" spans="4:4">
      <c r="D439" s="248"/>
    </row>
    <row r="440" spans="4:4">
      <c r="D440" s="248"/>
    </row>
    <row r="441" spans="4:4">
      <c r="D441" s="248"/>
    </row>
    <row r="442" spans="4:4">
      <c r="D442" s="248"/>
    </row>
    <row r="443" spans="4:4">
      <c r="D443" s="248"/>
    </row>
    <row r="444" spans="4:4">
      <c r="D444" s="248"/>
    </row>
  </sheetData>
  <mergeCells count="32">
    <mergeCell ref="A9:H9"/>
    <mergeCell ref="A16:H16"/>
    <mergeCell ref="A21:H21"/>
    <mergeCell ref="A55:G55"/>
    <mergeCell ref="A1:D1"/>
    <mergeCell ref="A2:D2"/>
    <mergeCell ref="A3:D3"/>
    <mergeCell ref="C5:D5"/>
    <mergeCell ref="B6:D6"/>
    <mergeCell ref="A8:H8"/>
    <mergeCell ref="A171:G171"/>
    <mergeCell ref="A56:H56"/>
    <mergeCell ref="A75:G75"/>
    <mergeCell ref="A76:H76"/>
    <mergeCell ref="A99:G99"/>
    <mergeCell ref="A100:H100"/>
    <mergeCell ref="A229:H230"/>
    <mergeCell ref="B18:D18"/>
    <mergeCell ref="F18:G18"/>
    <mergeCell ref="B205:G205"/>
    <mergeCell ref="A206:C206"/>
    <mergeCell ref="D206:H206"/>
    <mergeCell ref="A172:H172"/>
    <mergeCell ref="A204:G204"/>
    <mergeCell ref="A207:C207"/>
    <mergeCell ref="D207:H207"/>
    <mergeCell ref="A208:C208"/>
    <mergeCell ref="D208:H208"/>
    <mergeCell ref="A124:G124"/>
    <mergeCell ref="A125:H125"/>
    <mergeCell ref="A163:G163"/>
    <mergeCell ref="A164:H164"/>
  </mergeCells>
  <pageMargins left="0.18" right="0.16" top="0.19" bottom="0.25" header="0.18" footer="0.3"/>
  <pageSetup paperSize="9" scale="83"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R56"/>
  <sheetViews>
    <sheetView topLeftCell="A12" workbookViewId="0">
      <selection activeCell="F50" sqref="F50"/>
    </sheetView>
  </sheetViews>
  <sheetFormatPr baseColWidth="10" defaultColWidth="11.5703125" defaultRowHeight="12.75"/>
  <cols>
    <col min="1" max="1" width="11.5703125" customWidth="1"/>
    <col min="2" max="2" width="15.28515625" customWidth="1"/>
    <col min="3" max="3" width="14.7109375" customWidth="1"/>
    <col min="4" max="6" width="11.5703125" customWidth="1"/>
    <col min="7" max="7" width="10.28515625" customWidth="1"/>
    <col min="8" max="8" width="12.42578125" customWidth="1"/>
    <col min="9" max="10" width="11.5703125" customWidth="1"/>
    <col min="11" max="11" width="16.140625" customWidth="1"/>
    <col min="12" max="12" width="12.140625" customWidth="1"/>
    <col min="13" max="13" width="10.7109375" customWidth="1"/>
  </cols>
  <sheetData>
    <row r="1" spans="1:13" ht="15" customHeight="1">
      <c r="A1" s="737" t="s">
        <v>12</v>
      </c>
      <c r="B1" s="737"/>
      <c r="C1" s="737"/>
      <c r="D1" s="737"/>
      <c r="E1" s="737"/>
      <c r="F1" s="737"/>
      <c r="G1" s="257"/>
      <c r="H1" s="257"/>
      <c r="I1" s="257"/>
      <c r="J1" s="257"/>
      <c r="K1" s="257"/>
      <c r="L1" s="257"/>
      <c r="M1" s="257"/>
    </row>
    <row r="2" spans="1:13" ht="15" customHeight="1">
      <c r="A2" s="737" t="s">
        <v>13</v>
      </c>
      <c r="B2" s="737"/>
      <c r="C2" s="737"/>
      <c r="D2" s="737"/>
      <c r="E2" s="737"/>
      <c r="F2" s="737"/>
      <c r="G2" s="257"/>
      <c r="H2" s="257"/>
      <c r="I2" s="257"/>
      <c r="J2" s="257"/>
      <c r="K2" s="257"/>
      <c r="L2" s="257"/>
      <c r="M2" s="257"/>
    </row>
    <row r="3" spans="1:13" ht="15" customHeight="1" thickBot="1">
      <c r="A3" s="738" t="s">
        <v>14</v>
      </c>
      <c r="B3" s="738"/>
      <c r="C3" s="738"/>
      <c r="D3" s="738"/>
      <c r="E3" s="738"/>
      <c r="F3" s="738"/>
      <c r="G3" s="511"/>
      <c r="H3" s="511"/>
      <c r="I3" s="511"/>
      <c r="J3" s="511"/>
      <c r="K3" s="511"/>
      <c r="L3" s="511"/>
      <c r="M3" s="511"/>
    </row>
    <row r="4" spans="1:13" ht="27" customHeight="1" thickBot="1">
      <c r="A4" s="512" t="s">
        <v>425</v>
      </c>
      <c r="B4" s="739" t="s">
        <v>459</v>
      </c>
      <c r="C4" s="740"/>
      <c r="D4" s="740"/>
      <c r="E4" s="740"/>
      <c r="F4" s="740"/>
      <c r="G4" s="740"/>
      <c r="H4" s="740"/>
      <c r="I4" s="740"/>
      <c r="J4" s="740"/>
      <c r="K4" s="740"/>
      <c r="L4" s="740"/>
      <c r="M4" s="741"/>
    </row>
    <row r="5" spans="1:13" ht="17.25">
      <c r="A5" s="513" t="s">
        <v>452</v>
      </c>
      <c r="B5" s="514"/>
      <c r="C5" s="514"/>
      <c r="D5" s="514"/>
      <c r="E5" s="514"/>
      <c r="F5" s="514"/>
      <c r="G5" s="514"/>
      <c r="H5" s="514"/>
      <c r="I5" s="514"/>
      <c r="J5" s="514"/>
      <c r="K5" s="514"/>
      <c r="L5" s="514"/>
      <c r="M5" s="514"/>
    </row>
    <row r="6" spans="1:13" ht="17.25">
      <c r="A6" s="515" t="s">
        <v>453</v>
      </c>
      <c r="B6" s="514"/>
      <c r="C6" s="514"/>
      <c r="D6" s="514"/>
      <c r="E6" s="514"/>
      <c r="F6" s="514"/>
      <c r="G6" s="514"/>
      <c r="H6" s="514"/>
      <c r="I6" s="514"/>
      <c r="J6" s="514"/>
      <c r="K6" s="514"/>
      <c r="L6" s="514"/>
      <c r="M6" s="514"/>
    </row>
    <row r="7" spans="1:13" ht="18" thickBot="1">
      <c r="A7" s="515" t="s">
        <v>451</v>
      </c>
      <c r="B7" s="514"/>
      <c r="C7" s="514"/>
      <c r="D7" s="514"/>
      <c r="E7" s="514"/>
      <c r="F7" s="514"/>
      <c r="G7" s="514"/>
      <c r="H7" s="514"/>
      <c r="I7" s="514"/>
      <c r="J7" s="514"/>
      <c r="K7" s="514"/>
      <c r="L7" s="516"/>
      <c r="M7" s="514"/>
    </row>
    <row r="8" spans="1:13" ht="15.75">
      <c r="A8" s="517" t="s">
        <v>454</v>
      </c>
      <c r="B8" s="516"/>
      <c r="C8" s="516"/>
      <c r="D8" s="516"/>
      <c r="E8" s="516"/>
      <c r="F8" s="516"/>
      <c r="G8" s="516"/>
      <c r="H8" s="742" t="s">
        <v>426</v>
      </c>
      <c r="I8" s="743"/>
      <c r="J8" s="743"/>
      <c r="K8" s="743"/>
      <c r="L8" s="744"/>
      <c r="M8" s="516"/>
    </row>
    <row r="9" spans="1:13" ht="15.75">
      <c r="A9" s="517" t="s">
        <v>455</v>
      </c>
      <c r="B9" s="516"/>
      <c r="C9" s="516"/>
      <c r="D9" s="516"/>
      <c r="E9" s="516"/>
      <c r="F9" s="516"/>
      <c r="G9" s="516"/>
      <c r="H9" s="745"/>
      <c r="I9" s="746"/>
      <c r="J9" s="746"/>
      <c r="K9" s="746"/>
      <c r="L9" s="747"/>
      <c r="M9" s="516"/>
    </row>
    <row r="10" spans="1:13" ht="15.75">
      <c r="A10" s="517" t="s">
        <v>456</v>
      </c>
      <c r="B10" s="516"/>
      <c r="C10" s="516"/>
      <c r="D10" s="516"/>
      <c r="E10" s="516"/>
      <c r="F10" s="516"/>
      <c r="G10" s="516"/>
      <c r="H10" s="745"/>
      <c r="I10" s="746"/>
      <c r="J10" s="746"/>
      <c r="K10" s="746"/>
      <c r="L10" s="747"/>
      <c r="M10" s="516"/>
    </row>
    <row r="11" spans="1:13" ht="15.75">
      <c r="A11" s="518" t="s">
        <v>457</v>
      </c>
      <c r="B11" s="516"/>
      <c r="C11" s="516"/>
      <c r="D11" s="516"/>
      <c r="E11" s="516"/>
      <c r="F11" s="516"/>
      <c r="G11" s="516"/>
      <c r="H11" s="745"/>
      <c r="I11" s="746"/>
      <c r="J11" s="746"/>
      <c r="K11" s="746"/>
      <c r="L11" s="747"/>
      <c r="M11" s="516"/>
    </row>
    <row r="12" spans="1:13" ht="15.75">
      <c r="A12" s="513" t="s">
        <v>427</v>
      </c>
      <c r="B12" s="516"/>
      <c r="C12" s="516"/>
      <c r="D12" s="516"/>
      <c r="E12" s="516"/>
      <c r="F12" s="516"/>
      <c r="G12" s="516"/>
      <c r="H12" s="745"/>
      <c r="I12" s="746"/>
      <c r="J12" s="746"/>
      <c r="K12" s="746"/>
      <c r="L12" s="747"/>
      <c r="M12" s="516"/>
    </row>
    <row r="13" spans="1:13" ht="1.5" customHeight="1" thickBot="1">
      <c r="A13" s="518"/>
      <c r="B13" s="516"/>
      <c r="C13" s="516"/>
      <c r="D13" s="516"/>
      <c r="E13" s="516"/>
      <c r="F13" s="516"/>
      <c r="G13" s="516"/>
      <c r="H13" s="748"/>
      <c r="I13" s="749"/>
      <c r="J13" s="749"/>
      <c r="K13" s="749"/>
      <c r="L13" s="750"/>
      <c r="M13" s="516"/>
    </row>
    <row r="14" spans="1:13" ht="5.25" hidden="1" customHeight="1">
      <c r="B14" s="519"/>
      <c r="C14" s="519"/>
      <c r="D14" s="520"/>
      <c r="E14" s="520"/>
      <c r="F14" s="521"/>
      <c r="G14" s="521"/>
      <c r="H14" s="520"/>
      <c r="I14" s="520"/>
      <c r="J14" s="520"/>
      <c r="K14" s="520"/>
      <c r="L14" s="520"/>
      <c r="M14" s="520"/>
    </row>
    <row r="15" spans="1:13" s="361" customFormat="1" ht="14.25">
      <c r="A15" s="522"/>
      <c r="B15" s="523" t="s">
        <v>428</v>
      </c>
    </row>
    <row r="16" spans="1:13" s="361" customFormat="1" ht="19.899999999999999" customHeight="1">
      <c r="A16" s="524" t="s">
        <v>429</v>
      </c>
    </row>
    <row r="17" spans="1:252" s="361" customFormat="1" ht="7.5" customHeight="1"/>
    <row r="18" spans="1:252" hidden="1"/>
    <row r="19" spans="1:252" ht="15.75">
      <c r="A19" s="532" t="s">
        <v>450</v>
      </c>
      <c r="B19" s="533">
        <v>227.2</v>
      </c>
      <c r="C19" s="534"/>
      <c r="D19" s="516"/>
      <c r="E19" s="516"/>
      <c r="F19" s="516"/>
      <c r="G19" s="516"/>
      <c r="H19" s="516"/>
      <c r="I19" s="516"/>
      <c r="J19" s="516"/>
      <c r="K19" s="516"/>
      <c r="L19" s="516"/>
      <c r="M19" s="516"/>
    </row>
    <row r="20" spans="1:252" ht="3" customHeight="1">
      <c r="A20" s="535"/>
      <c r="B20" s="534"/>
      <c r="C20" s="534"/>
      <c r="D20" s="536"/>
      <c r="E20" s="516"/>
      <c r="F20" s="516"/>
      <c r="G20" s="516"/>
      <c r="H20" s="516"/>
      <c r="I20" s="516"/>
      <c r="J20" s="537"/>
      <c r="K20" s="537"/>
      <c r="L20" s="537"/>
      <c r="M20" s="537"/>
      <c r="N20" s="521"/>
      <c r="O20" s="521"/>
      <c r="P20" s="521"/>
      <c r="Q20" s="521"/>
      <c r="R20" s="521"/>
      <c r="S20" s="521"/>
      <c r="T20" s="521"/>
      <c r="U20" s="521"/>
      <c r="V20" s="521"/>
      <c r="W20" s="521"/>
      <c r="X20" s="521"/>
      <c r="Y20" s="521"/>
      <c r="Z20" s="521"/>
      <c r="AA20" s="521"/>
      <c r="AB20" s="521"/>
      <c r="AC20" s="521"/>
      <c r="AD20" s="521"/>
      <c r="AE20" s="521"/>
      <c r="AF20" s="521"/>
      <c r="AG20" s="521"/>
      <c r="AH20" s="521"/>
      <c r="AI20" s="521"/>
      <c r="AJ20" s="521"/>
      <c r="AK20" s="521"/>
      <c r="AL20" s="521"/>
      <c r="AM20" s="521"/>
      <c r="AN20" s="521"/>
      <c r="AO20" s="521"/>
      <c r="AP20" s="521"/>
      <c r="AQ20" s="521"/>
      <c r="AR20" s="521"/>
      <c r="AS20" s="521"/>
      <c r="AT20" s="521"/>
      <c r="AU20" s="521"/>
      <c r="AV20" s="521"/>
      <c r="AW20" s="521"/>
      <c r="AX20" s="521"/>
      <c r="AY20" s="521"/>
      <c r="AZ20" s="521"/>
      <c r="BA20" s="521"/>
      <c r="BB20" s="521"/>
      <c r="BC20" s="521"/>
      <c r="BD20" s="521"/>
      <c r="BE20" s="521"/>
      <c r="BF20" s="521"/>
      <c r="BG20" s="521"/>
      <c r="BH20" s="521"/>
      <c r="BI20" s="521"/>
      <c r="BJ20" s="521"/>
      <c r="BK20" s="521"/>
      <c r="BL20" s="521"/>
      <c r="BM20" s="521"/>
      <c r="BN20" s="521"/>
      <c r="BO20" s="521"/>
      <c r="BP20" s="521"/>
      <c r="BQ20" s="521"/>
      <c r="BR20" s="521"/>
      <c r="BS20" s="521"/>
      <c r="BT20" s="521"/>
      <c r="BU20" s="521"/>
      <c r="BV20" s="521"/>
      <c r="BW20" s="521"/>
      <c r="BX20" s="521"/>
      <c r="BY20" s="521"/>
      <c r="BZ20" s="521"/>
      <c r="CA20" s="521"/>
      <c r="CB20" s="521"/>
      <c r="CC20" s="521"/>
      <c r="CD20" s="521"/>
      <c r="CE20" s="521"/>
      <c r="CF20" s="521"/>
      <c r="CG20" s="521"/>
      <c r="CH20" s="521"/>
      <c r="CI20" s="521"/>
      <c r="CJ20" s="521"/>
      <c r="CK20" s="521"/>
      <c r="CL20" s="521"/>
      <c r="CM20" s="521"/>
      <c r="CN20" s="521"/>
      <c r="CO20" s="521"/>
      <c r="CP20" s="521"/>
      <c r="CQ20" s="521"/>
      <c r="CR20" s="521"/>
      <c r="CS20" s="521"/>
      <c r="CT20" s="521"/>
      <c r="CU20" s="521"/>
      <c r="CV20" s="521"/>
      <c r="CW20" s="521"/>
      <c r="CX20" s="521"/>
      <c r="CY20" s="521"/>
      <c r="CZ20" s="521"/>
      <c r="DA20" s="521"/>
      <c r="DB20" s="521"/>
      <c r="DC20" s="521"/>
      <c r="DD20" s="521"/>
      <c r="DE20" s="521"/>
      <c r="DF20" s="521"/>
      <c r="DG20" s="521"/>
      <c r="DH20" s="521"/>
      <c r="DI20" s="521"/>
      <c r="DJ20" s="521"/>
      <c r="DK20" s="521"/>
      <c r="DL20" s="521"/>
      <c r="DM20" s="521"/>
      <c r="DN20" s="521"/>
      <c r="DO20" s="521"/>
      <c r="DP20" s="521"/>
      <c r="DQ20" s="521"/>
      <c r="DR20" s="521"/>
      <c r="DS20" s="521"/>
      <c r="DT20" s="521"/>
      <c r="DU20" s="521"/>
      <c r="DV20" s="521"/>
      <c r="DW20" s="521"/>
      <c r="DX20" s="521"/>
      <c r="DY20" s="521"/>
      <c r="DZ20" s="521"/>
      <c r="EA20" s="521"/>
      <c r="EB20" s="521"/>
      <c r="EC20" s="521"/>
      <c r="ED20" s="521"/>
      <c r="EE20" s="521"/>
      <c r="EF20" s="521"/>
      <c r="EG20" s="521"/>
      <c r="EH20" s="521"/>
      <c r="EI20" s="521"/>
      <c r="EJ20" s="521"/>
      <c r="EK20" s="521"/>
      <c r="EL20" s="521"/>
      <c r="EM20" s="521"/>
      <c r="EN20" s="521"/>
      <c r="EO20" s="521"/>
      <c r="EP20" s="521"/>
      <c r="EQ20" s="521"/>
      <c r="ER20" s="521"/>
      <c r="ES20" s="521"/>
      <c r="ET20" s="521"/>
      <c r="EU20" s="521"/>
      <c r="EV20" s="521"/>
      <c r="EW20" s="521"/>
      <c r="EX20" s="521"/>
      <c r="EY20" s="521"/>
      <c r="EZ20" s="521"/>
      <c r="FA20" s="521"/>
      <c r="FB20" s="521"/>
      <c r="FC20" s="521"/>
      <c r="FD20" s="521"/>
      <c r="FE20" s="521"/>
      <c r="FF20" s="521"/>
      <c r="FG20" s="521"/>
      <c r="FH20" s="521"/>
      <c r="FI20" s="521"/>
      <c r="FJ20" s="521"/>
      <c r="FK20" s="521"/>
      <c r="FL20" s="521"/>
      <c r="FM20" s="521"/>
      <c r="FN20" s="521"/>
      <c r="FO20" s="521"/>
      <c r="FP20" s="521"/>
      <c r="FQ20" s="521"/>
      <c r="FR20" s="521"/>
      <c r="FS20" s="521"/>
      <c r="FT20" s="521"/>
      <c r="FU20" s="521"/>
      <c r="FV20" s="521"/>
      <c r="FW20" s="521"/>
      <c r="FX20" s="521"/>
      <c r="FY20" s="521"/>
      <c r="FZ20" s="521"/>
      <c r="GA20" s="521"/>
      <c r="GB20" s="521"/>
      <c r="GC20" s="521"/>
      <c r="GD20" s="521"/>
      <c r="GE20" s="521"/>
      <c r="GF20" s="521"/>
      <c r="GG20" s="521"/>
      <c r="GH20" s="521"/>
      <c r="GI20" s="521"/>
      <c r="GJ20" s="521"/>
      <c r="GK20" s="521"/>
      <c r="GL20" s="521"/>
      <c r="GM20" s="521"/>
      <c r="GN20" s="521"/>
      <c r="GO20" s="521"/>
      <c r="GP20" s="521"/>
      <c r="GQ20" s="521"/>
      <c r="GR20" s="521"/>
      <c r="GS20" s="521"/>
      <c r="GT20" s="521"/>
      <c r="GU20" s="521"/>
      <c r="GV20" s="521"/>
      <c r="GW20" s="521"/>
      <c r="GX20" s="521"/>
      <c r="GY20" s="521"/>
      <c r="GZ20" s="521"/>
      <c r="HA20" s="521"/>
      <c r="HB20" s="521"/>
      <c r="HC20" s="521"/>
      <c r="HD20" s="521"/>
      <c r="HE20" s="521"/>
      <c r="HF20" s="521"/>
      <c r="HG20" s="521"/>
      <c r="HH20" s="521"/>
      <c r="HI20" s="521"/>
      <c r="HJ20" s="521"/>
      <c r="HK20" s="521"/>
      <c r="HL20" s="521"/>
      <c r="HM20" s="521"/>
      <c r="HN20" s="521"/>
      <c r="HO20" s="521"/>
      <c r="HP20" s="521"/>
      <c r="HQ20" s="521"/>
      <c r="HR20" s="521"/>
      <c r="HS20" s="521"/>
      <c r="HT20" s="521"/>
      <c r="HU20" s="521"/>
      <c r="HV20" s="521"/>
      <c r="HW20" s="521"/>
      <c r="HX20" s="521"/>
      <c r="HY20" s="521"/>
      <c r="HZ20" s="521"/>
      <c r="IA20" s="521"/>
      <c r="IB20" s="521"/>
      <c r="IC20" s="521"/>
      <c r="ID20" s="521"/>
      <c r="IE20" s="521"/>
      <c r="IF20" s="521"/>
      <c r="IG20" s="521"/>
      <c r="IH20" s="521"/>
      <c r="II20" s="521"/>
      <c r="IJ20" s="521"/>
      <c r="IK20" s="521"/>
      <c r="IL20" s="521"/>
      <c r="IM20" s="521"/>
      <c r="IN20" s="521"/>
      <c r="IO20" s="521"/>
      <c r="IP20" s="521"/>
      <c r="IQ20" s="521"/>
      <c r="IR20" s="521"/>
    </row>
    <row r="21" spans="1:252" ht="3.75" customHeight="1" thickBot="1">
      <c r="A21" s="538"/>
      <c r="B21" s="516"/>
      <c r="C21" s="516"/>
      <c r="D21" s="516"/>
      <c r="E21" s="516"/>
      <c r="F21" s="516"/>
      <c r="G21" s="516"/>
      <c r="H21" s="516"/>
      <c r="I21" s="537"/>
      <c r="J21" s="537"/>
      <c r="K21" s="537"/>
      <c r="L21" s="537"/>
      <c r="M21" s="537"/>
      <c r="N21" s="521"/>
      <c r="O21" s="521"/>
      <c r="P21" s="521"/>
      <c r="Q21" s="521"/>
      <c r="R21" s="521"/>
      <c r="S21" s="521"/>
      <c r="T21" s="521"/>
      <c r="U21" s="521"/>
      <c r="V21" s="521"/>
      <c r="W21" s="521"/>
      <c r="X21" s="521"/>
      <c r="Y21" s="521"/>
      <c r="Z21" s="521"/>
      <c r="AA21" s="521"/>
      <c r="AB21" s="521"/>
      <c r="AC21" s="521"/>
      <c r="AD21" s="521"/>
      <c r="AE21" s="521"/>
      <c r="AF21" s="521"/>
      <c r="AG21" s="521"/>
      <c r="AH21" s="521"/>
      <c r="AI21" s="521"/>
      <c r="AJ21" s="521"/>
      <c r="AK21" s="521"/>
      <c r="AL21" s="521"/>
      <c r="AM21" s="521"/>
      <c r="AN21" s="521"/>
      <c r="AO21" s="521"/>
      <c r="AP21" s="521"/>
      <c r="AQ21" s="521"/>
      <c r="AR21" s="521"/>
      <c r="AS21" s="521"/>
      <c r="AT21" s="521"/>
      <c r="AU21" s="521"/>
      <c r="AV21" s="521"/>
      <c r="AW21" s="521"/>
      <c r="AX21" s="521"/>
      <c r="AY21" s="521"/>
      <c r="AZ21" s="521"/>
      <c r="BA21" s="521"/>
      <c r="BB21" s="521"/>
      <c r="BC21" s="521"/>
      <c r="BD21" s="521"/>
      <c r="BE21" s="521"/>
      <c r="BF21" s="521"/>
      <c r="BG21" s="521"/>
      <c r="BH21" s="521"/>
      <c r="BI21" s="521"/>
      <c r="BJ21" s="521"/>
      <c r="BK21" s="521"/>
      <c r="BL21" s="521"/>
      <c r="BM21" s="521"/>
      <c r="BN21" s="521"/>
      <c r="BO21" s="521"/>
      <c r="BP21" s="521"/>
      <c r="BQ21" s="521"/>
      <c r="BR21" s="521"/>
      <c r="BS21" s="521"/>
      <c r="BT21" s="521"/>
      <c r="BU21" s="521"/>
      <c r="BV21" s="521"/>
      <c r="BW21" s="521"/>
      <c r="BX21" s="521"/>
      <c r="BY21" s="521"/>
      <c r="BZ21" s="521"/>
      <c r="CA21" s="521"/>
      <c r="CB21" s="521"/>
      <c r="CC21" s="521"/>
      <c r="CD21" s="521"/>
      <c r="CE21" s="521"/>
      <c r="CF21" s="521"/>
      <c r="CG21" s="521"/>
      <c r="CH21" s="521"/>
      <c r="CI21" s="521"/>
      <c r="CJ21" s="521"/>
      <c r="CK21" s="521"/>
      <c r="CL21" s="521"/>
      <c r="CM21" s="521"/>
      <c r="CN21" s="521"/>
      <c r="CO21" s="521"/>
      <c r="CP21" s="521"/>
      <c r="CQ21" s="521"/>
      <c r="CR21" s="521"/>
      <c r="CS21" s="521"/>
      <c r="CT21" s="521"/>
      <c r="CU21" s="521"/>
      <c r="CV21" s="521"/>
      <c r="CW21" s="521"/>
      <c r="CX21" s="521"/>
      <c r="CY21" s="521"/>
      <c r="CZ21" s="521"/>
      <c r="DA21" s="521"/>
      <c r="DB21" s="521"/>
      <c r="DC21" s="521"/>
      <c r="DD21" s="521"/>
      <c r="DE21" s="521"/>
      <c r="DF21" s="521"/>
      <c r="DG21" s="521"/>
      <c r="DH21" s="521"/>
      <c r="DI21" s="521"/>
      <c r="DJ21" s="521"/>
      <c r="DK21" s="521"/>
      <c r="DL21" s="521"/>
      <c r="DM21" s="521"/>
      <c r="DN21" s="521"/>
      <c r="DO21" s="521"/>
      <c r="DP21" s="521"/>
      <c r="DQ21" s="521"/>
      <c r="DR21" s="521"/>
      <c r="DS21" s="521"/>
      <c r="DT21" s="521"/>
      <c r="DU21" s="521"/>
      <c r="DV21" s="521"/>
      <c r="DW21" s="521"/>
      <c r="DX21" s="521"/>
      <c r="DY21" s="521"/>
      <c r="DZ21" s="521"/>
      <c r="EA21" s="521"/>
      <c r="EB21" s="521"/>
      <c r="EC21" s="521"/>
      <c r="ED21" s="521"/>
      <c r="EE21" s="521"/>
      <c r="EF21" s="521"/>
      <c r="EG21" s="521"/>
      <c r="EH21" s="521"/>
      <c r="EI21" s="521"/>
      <c r="EJ21" s="521"/>
      <c r="EK21" s="521"/>
      <c r="EL21" s="521"/>
      <c r="EM21" s="521"/>
      <c r="EN21" s="521"/>
      <c r="EO21" s="521"/>
      <c r="EP21" s="521"/>
      <c r="EQ21" s="521"/>
      <c r="ER21" s="521"/>
      <c r="ES21" s="521"/>
      <c r="ET21" s="521"/>
      <c r="EU21" s="521"/>
      <c r="EV21" s="521"/>
      <c r="EW21" s="521"/>
      <c r="EX21" s="521"/>
      <c r="EY21" s="521"/>
      <c r="EZ21" s="521"/>
      <c r="FA21" s="521"/>
      <c r="FB21" s="521"/>
      <c r="FC21" s="521"/>
      <c r="FD21" s="521"/>
      <c r="FE21" s="521"/>
      <c r="FF21" s="521"/>
      <c r="FG21" s="521"/>
      <c r="FH21" s="521"/>
      <c r="FI21" s="521"/>
      <c r="FJ21" s="521"/>
      <c r="FK21" s="521"/>
      <c r="FL21" s="521"/>
      <c r="FM21" s="521"/>
      <c r="FN21" s="521"/>
      <c r="FO21" s="521"/>
      <c r="FP21" s="521"/>
      <c r="FQ21" s="521"/>
      <c r="FR21" s="521"/>
      <c r="FS21" s="521"/>
      <c r="FT21" s="521"/>
      <c r="FU21" s="521"/>
      <c r="FV21" s="521"/>
      <c r="FW21" s="521"/>
      <c r="FX21" s="521"/>
      <c r="FY21" s="521"/>
      <c r="FZ21" s="521"/>
      <c r="GA21" s="521"/>
      <c r="GB21" s="521"/>
      <c r="GC21" s="521"/>
      <c r="GD21" s="521"/>
      <c r="GE21" s="521"/>
      <c r="GF21" s="521"/>
      <c r="GG21" s="521"/>
      <c r="GH21" s="521"/>
      <c r="GI21" s="521"/>
      <c r="GJ21" s="521"/>
      <c r="GK21" s="521"/>
      <c r="GL21" s="521"/>
      <c r="GM21" s="521"/>
      <c r="GN21" s="521"/>
      <c r="GO21" s="521"/>
      <c r="GP21" s="521"/>
      <c r="GQ21" s="521"/>
      <c r="GR21" s="521"/>
      <c r="GS21" s="521"/>
      <c r="GT21" s="521"/>
      <c r="GU21" s="521"/>
      <c r="GV21" s="521"/>
      <c r="GW21" s="521"/>
      <c r="GX21" s="521"/>
      <c r="GY21" s="521"/>
      <c r="GZ21" s="521"/>
      <c r="HA21" s="521"/>
      <c r="HB21" s="521"/>
      <c r="HC21" s="521"/>
      <c r="HD21" s="521"/>
      <c r="HE21" s="521"/>
      <c r="HF21" s="521"/>
      <c r="HG21" s="521"/>
      <c r="HH21" s="521"/>
      <c r="HI21" s="521"/>
      <c r="HJ21" s="521"/>
      <c r="HK21" s="521"/>
      <c r="HL21" s="521"/>
      <c r="HM21" s="521"/>
      <c r="HN21" s="521"/>
      <c r="HO21" s="521"/>
      <c r="HP21" s="521"/>
      <c r="HQ21" s="521"/>
      <c r="HR21" s="521"/>
      <c r="HS21" s="521"/>
      <c r="HT21" s="521"/>
      <c r="HU21" s="521"/>
      <c r="HV21" s="521"/>
      <c r="HW21" s="521"/>
      <c r="HX21" s="521"/>
      <c r="HY21" s="521"/>
      <c r="HZ21" s="521"/>
      <c r="IA21" s="521"/>
      <c r="IB21" s="521"/>
      <c r="IC21" s="521"/>
      <c r="ID21" s="521"/>
      <c r="IE21" s="521"/>
      <c r="IF21" s="521"/>
      <c r="IG21" s="521"/>
      <c r="IH21" s="521"/>
      <c r="II21" s="521"/>
      <c r="IJ21" s="521"/>
      <c r="IK21" s="521"/>
      <c r="IL21" s="521"/>
      <c r="IM21" s="521"/>
      <c r="IN21" s="521"/>
      <c r="IO21" s="521"/>
      <c r="IP21" s="521"/>
      <c r="IQ21" s="521"/>
      <c r="IR21" s="521"/>
    </row>
    <row r="22" spans="1:252" ht="45.75" thickBot="1">
      <c r="A22" s="539" t="s">
        <v>430</v>
      </c>
      <c r="B22" s="540" t="s">
        <v>431</v>
      </c>
      <c r="C22" s="541" t="s">
        <v>432</v>
      </c>
      <c r="D22" s="539" t="s">
        <v>433</v>
      </c>
      <c r="E22" s="540" t="s">
        <v>434</v>
      </c>
      <c r="F22" s="542" t="s">
        <v>435</v>
      </c>
      <c r="G22" s="542" t="s">
        <v>442</v>
      </c>
      <c r="H22" s="542" t="s">
        <v>458</v>
      </c>
      <c r="I22" s="542" t="s">
        <v>436</v>
      </c>
      <c r="J22" s="542" t="s">
        <v>437</v>
      </c>
      <c r="K22" s="541" t="s">
        <v>444</v>
      </c>
      <c r="L22" s="731" t="s">
        <v>438</v>
      </c>
      <c r="M22" s="732"/>
      <c r="N22" s="521"/>
      <c r="O22" s="521"/>
      <c r="P22" s="521"/>
      <c r="Q22" s="521"/>
      <c r="R22" s="521"/>
      <c r="S22" s="521"/>
      <c r="T22" s="521"/>
      <c r="U22" s="521"/>
      <c r="V22" s="521"/>
      <c r="W22" s="521"/>
      <c r="X22" s="521"/>
      <c r="Y22" s="521"/>
      <c r="Z22" s="521"/>
      <c r="AA22" s="521"/>
      <c r="AB22" s="521"/>
      <c r="AC22" s="521"/>
      <c r="AD22" s="521"/>
      <c r="AE22" s="521"/>
      <c r="AF22" s="521"/>
      <c r="AG22" s="521"/>
      <c r="AH22" s="521"/>
      <c r="AI22" s="521"/>
      <c r="AJ22" s="521"/>
      <c r="AK22" s="521"/>
      <c r="AL22" s="521"/>
      <c r="AM22" s="521"/>
      <c r="AN22" s="521"/>
      <c r="AO22" s="521"/>
      <c r="AP22" s="521"/>
      <c r="AQ22" s="521"/>
      <c r="AR22" s="521"/>
      <c r="AS22" s="521"/>
      <c r="AT22" s="521"/>
      <c r="AU22" s="521"/>
      <c r="AV22" s="521"/>
      <c r="AW22" s="521"/>
      <c r="AX22" s="521"/>
      <c r="AY22" s="521"/>
      <c r="AZ22" s="521"/>
      <c r="BA22" s="521"/>
      <c r="BB22" s="521"/>
      <c r="BC22" s="521"/>
      <c r="BD22" s="521"/>
      <c r="BE22" s="521"/>
      <c r="BF22" s="521"/>
      <c r="BG22" s="521"/>
      <c r="BH22" s="521"/>
      <c r="BI22" s="521"/>
      <c r="BJ22" s="521"/>
      <c r="BK22" s="521"/>
      <c r="BL22" s="521"/>
      <c r="BM22" s="521"/>
      <c r="BN22" s="521"/>
      <c r="BO22" s="521"/>
      <c r="BP22" s="521"/>
      <c r="BQ22" s="521"/>
      <c r="BR22" s="521"/>
      <c r="BS22" s="521"/>
      <c r="BT22" s="521"/>
      <c r="BU22" s="521"/>
      <c r="BV22" s="521"/>
      <c r="BW22" s="521"/>
      <c r="BX22" s="521"/>
      <c r="BY22" s="521"/>
      <c r="BZ22" s="521"/>
      <c r="CA22" s="521"/>
      <c r="CB22" s="521"/>
      <c r="CC22" s="521"/>
      <c r="CD22" s="521"/>
      <c r="CE22" s="521"/>
      <c r="CF22" s="521"/>
      <c r="CG22" s="521"/>
      <c r="CH22" s="521"/>
      <c r="CI22" s="521"/>
      <c r="CJ22" s="521"/>
      <c r="CK22" s="521"/>
      <c r="CL22" s="521"/>
      <c r="CM22" s="521"/>
      <c r="CN22" s="521"/>
      <c r="CO22" s="521"/>
      <c r="CP22" s="521"/>
      <c r="CQ22" s="521"/>
      <c r="CR22" s="521"/>
      <c r="CS22" s="521"/>
      <c r="CT22" s="521"/>
      <c r="CU22" s="521"/>
      <c r="CV22" s="521"/>
      <c r="CW22" s="521"/>
      <c r="CX22" s="521"/>
      <c r="CY22" s="521"/>
      <c r="CZ22" s="521"/>
      <c r="DA22" s="521"/>
      <c r="DB22" s="521"/>
      <c r="DC22" s="521"/>
      <c r="DD22" s="521"/>
      <c r="DE22" s="521"/>
      <c r="DF22" s="521"/>
      <c r="DG22" s="521"/>
      <c r="DH22" s="521"/>
      <c r="DI22" s="521"/>
      <c r="DJ22" s="521"/>
      <c r="DK22" s="521"/>
      <c r="DL22" s="521"/>
      <c r="DM22" s="521"/>
      <c r="DN22" s="521"/>
      <c r="DO22" s="521"/>
      <c r="DP22" s="521"/>
      <c r="DQ22" s="521"/>
      <c r="DR22" s="521"/>
      <c r="DS22" s="521"/>
      <c r="DT22" s="521"/>
      <c r="DU22" s="521"/>
      <c r="DV22" s="521"/>
      <c r="DW22" s="521"/>
      <c r="DX22" s="521"/>
      <c r="DY22" s="521"/>
      <c r="DZ22" s="521"/>
      <c r="EA22" s="521"/>
      <c r="EB22" s="521"/>
      <c r="EC22" s="521"/>
      <c r="ED22" s="521"/>
      <c r="EE22" s="521"/>
      <c r="EF22" s="521"/>
      <c r="EG22" s="521"/>
      <c r="EH22" s="521"/>
      <c r="EI22" s="521"/>
      <c r="EJ22" s="521"/>
      <c r="EK22" s="521"/>
      <c r="EL22" s="521"/>
      <c r="EM22" s="521"/>
      <c r="EN22" s="521"/>
      <c r="EO22" s="521"/>
      <c r="EP22" s="521"/>
      <c r="EQ22" s="521"/>
      <c r="ER22" s="521"/>
      <c r="ES22" s="521"/>
      <c r="ET22" s="521"/>
      <c r="EU22" s="521"/>
      <c r="EV22" s="521"/>
      <c r="EW22" s="521"/>
      <c r="EX22" s="521"/>
      <c r="EY22" s="521"/>
      <c r="EZ22" s="521"/>
      <c r="FA22" s="521"/>
      <c r="FB22" s="521"/>
      <c r="FC22" s="521"/>
      <c r="FD22" s="521"/>
      <c r="FE22" s="521"/>
      <c r="FF22" s="521"/>
      <c r="FG22" s="521"/>
      <c r="FH22" s="521"/>
      <c r="FI22" s="521"/>
      <c r="FJ22" s="521"/>
      <c r="FK22" s="521"/>
      <c r="FL22" s="521"/>
      <c r="FM22" s="521"/>
      <c r="FN22" s="521"/>
      <c r="FO22" s="521"/>
      <c r="FP22" s="521"/>
      <c r="FQ22" s="521"/>
      <c r="FR22" s="521"/>
      <c r="FS22" s="521"/>
      <c r="FT22" s="521"/>
      <c r="FU22" s="521"/>
      <c r="FV22" s="521"/>
      <c r="FW22" s="521"/>
      <c r="FX22" s="521"/>
      <c r="FY22" s="521"/>
      <c r="FZ22" s="521"/>
      <c r="GA22" s="521"/>
      <c r="GB22" s="521"/>
      <c r="GC22" s="521"/>
      <c r="GD22" s="521"/>
      <c r="GE22" s="521"/>
      <c r="GF22" s="521"/>
      <c r="GG22" s="521"/>
      <c r="GH22" s="521"/>
      <c r="GI22" s="521"/>
      <c r="GJ22" s="521"/>
      <c r="GK22" s="521"/>
      <c r="GL22" s="521"/>
      <c r="GM22" s="521"/>
      <c r="GN22" s="521"/>
      <c r="GO22" s="521"/>
      <c r="GP22" s="521"/>
      <c r="GQ22" s="521"/>
      <c r="GR22" s="521"/>
      <c r="GS22" s="521"/>
      <c r="GT22" s="521"/>
      <c r="GU22" s="521"/>
      <c r="GV22" s="521"/>
      <c r="GW22" s="521"/>
      <c r="GX22" s="521"/>
      <c r="GY22" s="521"/>
      <c r="GZ22" s="521"/>
      <c r="HA22" s="521"/>
      <c r="HB22" s="521"/>
      <c r="HC22" s="521"/>
      <c r="HD22" s="521"/>
      <c r="HE22" s="521"/>
      <c r="HF22" s="521"/>
      <c r="HG22" s="521"/>
      <c r="HH22" s="521"/>
      <c r="HI22" s="521"/>
      <c r="HJ22" s="521"/>
      <c r="HK22" s="521"/>
      <c r="HL22" s="521"/>
      <c r="HM22" s="521"/>
      <c r="HN22" s="521"/>
      <c r="HO22" s="521"/>
      <c r="HP22" s="521"/>
      <c r="HQ22" s="521"/>
      <c r="HR22" s="521"/>
      <c r="HS22" s="521"/>
      <c r="HT22" s="521"/>
      <c r="HU22" s="521"/>
      <c r="HV22" s="521"/>
      <c r="HW22" s="521"/>
      <c r="HX22" s="521"/>
      <c r="HY22" s="521"/>
      <c r="HZ22" s="521"/>
      <c r="IA22" s="521"/>
      <c r="IB22" s="521"/>
      <c r="IC22" s="521"/>
      <c r="ID22" s="521"/>
      <c r="IE22" s="521"/>
      <c r="IF22" s="521"/>
      <c r="IG22" s="521"/>
      <c r="IH22" s="521"/>
      <c r="II22" s="521"/>
      <c r="IJ22" s="521"/>
      <c r="IK22" s="521"/>
      <c r="IL22" s="521"/>
      <c r="IM22" s="521"/>
      <c r="IN22" s="521"/>
      <c r="IO22" s="521"/>
      <c r="IP22" s="521"/>
      <c r="IQ22" s="521"/>
      <c r="IR22" s="521"/>
    </row>
    <row r="23" spans="1:252" ht="13.5" customHeight="1">
      <c r="A23" s="751">
        <v>1</v>
      </c>
      <c r="B23" s="597">
        <v>44615</v>
      </c>
      <c r="C23" s="525">
        <v>44620</v>
      </c>
      <c r="D23" s="543">
        <v>44593</v>
      </c>
      <c r="E23" s="526">
        <v>6</v>
      </c>
      <c r="F23" s="792">
        <f>+SUM(E23:E25)</f>
        <v>61</v>
      </c>
      <c r="G23" s="544">
        <v>236.2</v>
      </c>
      <c r="H23" s="545">
        <f t="shared" ref="H23:H29" si="0">0.15+ROUND(0.85*((G23))/($B$19),6)</f>
        <v>1.033671</v>
      </c>
      <c r="I23" s="783">
        <v>654166.19999999995</v>
      </c>
      <c r="J23" s="544">
        <f>($I$23*E23)/$F$23</f>
        <v>64344.216393442621</v>
      </c>
      <c r="K23" s="602">
        <f t="shared" ref="K23:K29" si="1">H23*J23</f>
        <v>66510.75050362623</v>
      </c>
      <c r="L23" s="733">
        <f t="shared" ref="L23:M27" si="2">K23-J23</f>
        <v>2166.5341101836093</v>
      </c>
      <c r="M23" s="734">
        <f t="shared" si="2"/>
        <v>-64344.216393442621</v>
      </c>
      <c r="N23" s="547"/>
      <c r="O23" s="547"/>
      <c r="P23" s="547"/>
      <c r="Q23" s="547"/>
      <c r="R23" s="547"/>
      <c r="S23" s="547"/>
      <c r="T23" s="547"/>
      <c r="U23" s="547"/>
      <c r="V23" s="547"/>
      <c r="W23" s="547"/>
      <c r="X23" s="547"/>
      <c r="Y23" s="547"/>
      <c r="Z23" s="547"/>
      <c r="AA23" s="547"/>
      <c r="AB23" s="547"/>
      <c r="AC23" s="547"/>
      <c r="AD23" s="547"/>
      <c r="AE23" s="547"/>
      <c r="AF23" s="547"/>
      <c r="AG23" s="547"/>
      <c r="AH23" s="547"/>
      <c r="AI23" s="547"/>
      <c r="AJ23" s="547"/>
      <c r="AK23" s="547"/>
      <c r="AL23" s="547"/>
      <c r="AM23" s="547"/>
      <c r="AN23" s="547"/>
      <c r="AO23" s="547"/>
      <c r="AP23" s="547"/>
      <c r="AQ23" s="547"/>
      <c r="AR23" s="547"/>
      <c r="AS23" s="547"/>
      <c r="AT23" s="547"/>
      <c r="AU23" s="547"/>
      <c r="AV23" s="547"/>
      <c r="AW23" s="547"/>
      <c r="AX23" s="547"/>
      <c r="AY23" s="547"/>
      <c r="AZ23" s="547"/>
      <c r="BA23" s="547"/>
      <c r="BB23" s="547"/>
      <c r="BC23" s="547"/>
      <c r="BD23" s="547"/>
      <c r="BE23" s="547"/>
      <c r="BF23" s="547"/>
      <c r="BG23" s="547"/>
      <c r="BH23" s="547"/>
      <c r="BI23" s="547"/>
      <c r="BJ23" s="547"/>
      <c r="BK23" s="547"/>
      <c r="BL23" s="547"/>
      <c r="BM23" s="547"/>
      <c r="BN23" s="547"/>
      <c r="BO23" s="547"/>
      <c r="BP23" s="547"/>
      <c r="BQ23" s="547"/>
      <c r="BR23" s="547"/>
      <c r="BS23" s="547"/>
      <c r="BT23" s="547"/>
      <c r="BU23" s="547"/>
      <c r="BV23" s="547"/>
      <c r="BW23" s="547"/>
      <c r="BX23" s="547"/>
      <c r="BY23" s="547"/>
      <c r="BZ23" s="547"/>
      <c r="CA23" s="547"/>
      <c r="CB23" s="547"/>
      <c r="CC23" s="547"/>
      <c r="CD23" s="547"/>
      <c r="CE23" s="547"/>
      <c r="CF23" s="547"/>
      <c r="CG23" s="547"/>
      <c r="CH23" s="547"/>
      <c r="CI23" s="547"/>
      <c r="CJ23" s="547"/>
      <c r="CK23" s="547"/>
      <c r="CL23" s="547"/>
      <c r="CM23" s="547"/>
      <c r="CN23" s="547"/>
      <c r="CO23" s="547"/>
      <c r="CP23" s="547"/>
      <c r="CQ23" s="547"/>
      <c r="CR23" s="547"/>
      <c r="CS23" s="547"/>
      <c r="CT23" s="547"/>
      <c r="CU23" s="547"/>
      <c r="CV23" s="547"/>
      <c r="CW23" s="547"/>
      <c r="CX23" s="547"/>
      <c r="CY23" s="547"/>
      <c r="CZ23" s="547"/>
      <c r="DA23" s="547"/>
      <c r="DB23" s="547"/>
      <c r="DC23" s="547"/>
      <c r="DD23" s="547"/>
      <c r="DE23" s="547"/>
      <c r="DF23" s="547"/>
      <c r="DG23" s="547"/>
      <c r="DH23" s="547"/>
      <c r="DI23" s="547"/>
      <c r="DJ23" s="547"/>
      <c r="DK23" s="547"/>
      <c r="DL23" s="547"/>
      <c r="DM23" s="547"/>
      <c r="DN23" s="547"/>
      <c r="DO23" s="547"/>
      <c r="DP23" s="547"/>
      <c r="DQ23" s="547"/>
      <c r="DR23" s="547"/>
      <c r="DS23" s="547"/>
      <c r="DT23" s="547"/>
      <c r="DU23" s="547"/>
      <c r="DV23" s="547"/>
      <c r="DW23" s="547"/>
      <c r="DX23" s="547"/>
      <c r="DY23" s="547"/>
      <c r="DZ23" s="547"/>
      <c r="EA23" s="547"/>
      <c r="EB23" s="547"/>
      <c r="EC23" s="547"/>
      <c r="ED23" s="547"/>
      <c r="EE23" s="547"/>
      <c r="EF23" s="547"/>
      <c r="EG23" s="547"/>
      <c r="EH23" s="547"/>
      <c r="EI23" s="547"/>
      <c r="EJ23" s="547"/>
      <c r="EK23" s="547"/>
      <c r="EL23" s="547"/>
      <c r="EM23" s="547"/>
      <c r="EN23" s="547"/>
      <c r="EO23" s="547"/>
      <c r="EP23" s="547"/>
      <c r="EQ23" s="547"/>
      <c r="ER23" s="547"/>
      <c r="ES23" s="547"/>
      <c r="ET23" s="547"/>
      <c r="EU23" s="547"/>
      <c r="EV23" s="547"/>
      <c r="EW23" s="547"/>
      <c r="EX23" s="547"/>
      <c r="EY23" s="547"/>
      <c r="EZ23" s="547"/>
      <c r="FA23" s="547"/>
      <c r="FB23" s="547"/>
      <c r="FC23" s="547"/>
      <c r="FD23" s="547"/>
      <c r="FE23" s="547"/>
      <c r="FF23" s="547"/>
      <c r="FG23" s="547"/>
      <c r="FH23" s="547"/>
      <c r="FI23" s="547"/>
      <c r="FJ23" s="547"/>
      <c r="FK23" s="547"/>
      <c r="FL23" s="547"/>
      <c r="FM23" s="547"/>
      <c r="FN23" s="547"/>
      <c r="FO23" s="547"/>
      <c r="FP23" s="547"/>
      <c r="FQ23" s="547"/>
      <c r="FR23" s="547"/>
      <c r="FS23" s="547"/>
      <c r="FT23" s="547"/>
      <c r="FU23" s="547"/>
      <c r="FV23" s="547"/>
      <c r="FW23" s="547"/>
      <c r="FX23" s="547"/>
      <c r="FY23" s="547"/>
      <c r="FZ23" s="547"/>
      <c r="GA23" s="547"/>
      <c r="GB23" s="547"/>
      <c r="GC23" s="547"/>
      <c r="GD23" s="547"/>
      <c r="GE23" s="547"/>
      <c r="GF23" s="547"/>
      <c r="GG23" s="547"/>
      <c r="GH23" s="547"/>
      <c r="GI23" s="547"/>
      <c r="GJ23" s="547"/>
      <c r="GK23" s="547"/>
      <c r="GL23" s="547"/>
      <c r="GM23" s="547"/>
      <c r="GN23" s="547"/>
      <c r="GO23" s="547"/>
      <c r="GP23" s="547"/>
      <c r="GQ23" s="547"/>
      <c r="GR23" s="547"/>
      <c r="GS23" s="547"/>
      <c r="GT23" s="547"/>
      <c r="GU23" s="547"/>
      <c r="GV23" s="547"/>
      <c r="GW23" s="547"/>
      <c r="GX23" s="547"/>
      <c r="GY23" s="547"/>
      <c r="GZ23" s="547"/>
      <c r="HA23" s="547"/>
      <c r="HB23" s="547"/>
      <c r="HC23" s="547"/>
      <c r="HD23" s="547"/>
      <c r="HE23" s="547"/>
      <c r="HF23" s="547"/>
      <c r="HG23" s="547"/>
      <c r="HH23" s="547"/>
      <c r="HI23" s="547"/>
      <c r="HJ23" s="547"/>
      <c r="HK23" s="547"/>
      <c r="HL23" s="547"/>
      <c r="HM23" s="547"/>
      <c r="HN23" s="547"/>
      <c r="HO23" s="547"/>
      <c r="HP23" s="547"/>
      <c r="HQ23" s="547"/>
      <c r="HR23" s="547"/>
      <c r="HS23" s="547"/>
      <c r="HT23" s="547"/>
      <c r="HU23" s="547"/>
      <c r="HV23" s="547"/>
      <c r="HW23" s="547"/>
      <c r="HX23" s="547"/>
      <c r="HY23" s="547"/>
      <c r="HZ23" s="547"/>
      <c r="IA23" s="547"/>
      <c r="IB23" s="547"/>
      <c r="IC23" s="547"/>
      <c r="ID23" s="547"/>
      <c r="IE23" s="547"/>
      <c r="IF23" s="547"/>
      <c r="IG23" s="547"/>
      <c r="IH23" s="547"/>
      <c r="II23" s="547"/>
      <c r="IJ23" s="547"/>
      <c r="IK23" s="547"/>
      <c r="IL23" s="547"/>
      <c r="IM23" s="547"/>
      <c r="IN23" s="547"/>
      <c r="IO23" s="547"/>
      <c r="IP23" s="547"/>
      <c r="IQ23" s="547"/>
      <c r="IR23" s="547"/>
    </row>
    <row r="24" spans="1:252" ht="13.5" customHeight="1">
      <c r="A24" s="752"/>
      <c r="B24" s="595">
        <v>44621</v>
      </c>
      <c r="C24" s="530">
        <v>44651</v>
      </c>
      <c r="D24" s="550">
        <v>44621</v>
      </c>
      <c r="E24" s="531">
        <v>31</v>
      </c>
      <c r="F24" s="793"/>
      <c r="G24" s="551">
        <v>240</v>
      </c>
      <c r="H24" s="596">
        <f t="shared" si="0"/>
        <v>1.047887</v>
      </c>
      <c r="I24" s="775"/>
      <c r="J24" s="551">
        <f>($I$23*E24)/$F$23</f>
        <v>332445.11803278688</v>
      </c>
      <c r="K24" s="603">
        <f t="shared" si="1"/>
        <v>348364.91740002297</v>
      </c>
      <c r="L24" s="735">
        <f t="shared" si="2"/>
        <v>15919.79936723609</v>
      </c>
      <c r="M24" s="736">
        <f t="shared" si="2"/>
        <v>-332445.11803278688</v>
      </c>
      <c r="N24" s="547"/>
      <c r="O24" s="547"/>
      <c r="P24" s="547"/>
      <c r="Q24" s="547"/>
      <c r="R24" s="547"/>
      <c r="S24" s="547"/>
      <c r="T24" s="547"/>
      <c r="U24" s="547"/>
      <c r="V24" s="547"/>
      <c r="W24" s="547"/>
      <c r="X24" s="547"/>
      <c r="Y24" s="547"/>
      <c r="Z24" s="547"/>
      <c r="AA24" s="547"/>
      <c r="AB24" s="547"/>
      <c r="AC24" s="547"/>
      <c r="AD24" s="547"/>
      <c r="AE24" s="547"/>
      <c r="AF24" s="547"/>
      <c r="AG24" s="547"/>
      <c r="AH24" s="547"/>
      <c r="AI24" s="547"/>
      <c r="AJ24" s="547"/>
      <c r="AK24" s="547"/>
      <c r="AL24" s="547"/>
      <c r="AM24" s="547"/>
      <c r="AN24" s="547"/>
      <c r="AO24" s="547"/>
      <c r="AP24" s="547"/>
      <c r="AQ24" s="547"/>
      <c r="AR24" s="547"/>
      <c r="AS24" s="547"/>
      <c r="AT24" s="547"/>
      <c r="AU24" s="547"/>
      <c r="AV24" s="547"/>
      <c r="AW24" s="547"/>
      <c r="AX24" s="547"/>
      <c r="AY24" s="547"/>
      <c r="AZ24" s="547"/>
      <c r="BA24" s="547"/>
      <c r="BB24" s="547"/>
      <c r="BC24" s="547"/>
      <c r="BD24" s="547"/>
      <c r="BE24" s="547"/>
      <c r="BF24" s="547"/>
      <c r="BG24" s="547"/>
      <c r="BH24" s="547"/>
      <c r="BI24" s="547"/>
      <c r="BJ24" s="547"/>
      <c r="BK24" s="547"/>
      <c r="BL24" s="547"/>
      <c r="BM24" s="547"/>
      <c r="BN24" s="547"/>
      <c r="BO24" s="547"/>
      <c r="BP24" s="547"/>
      <c r="BQ24" s="547"/>
      <c r="BR24" s="547"/>
      <c r="BS24" s="547"/>
      <c r="BT24" s="547"/>
      <c r="BU24" s="547"/>
      <c r="BV24" s="547"/>
      <c r="BW24" s="547"/>
      <c r="BX24" s="547"/>
      <c r="BY24" s="547"/>
      <c r="BZ24" s="547"/>
      <c r="CA24" s="547"/>
      <c r="CB24" s="547"/>
      <c r="CC24" s="547"/>
      <c r="CD24" s="547"/>
      <c r="CE24" s="547"/>
      <c r="CF24" s="547"/>
      <c r="CG24" s="547"/>
      <c r="CH24" s="547"/>
      <c r="CI24" s="547"/>
      <c r="CJ24" s="547"/>
      <c r="CK24" s="547"/>
      <c r="CL24" s="547"/>
      <c r="CM24" s="547"/>
      <c r="CN24" s="547"/>
      <c r="CO24" s="547"/>
      <c r="CP24" s="547"/>
      <c r="CQ24" s="547"/>
      <c r="CR24" s="547"/>
      <c r="CS24" s="547"/>
      <c r="CT24" s="547"/>
      <c r="CU24" s="547"/>
      <c r="CV24" s="547"/>
      <c r="CW24" s="547"/>
      <c r="CX24" s="547"/>
      <c r="CY24" s="547"/>
      <c r="CZ24" s="547"/>
      <c r="DA24" s="547"/>
      <c r="DB24" s="547"/>
      <c r="DC24" s="547"/>
      <c r="DD24" s="547"/>
      <c r="DE24" s="547"/>
      <c r="DF24" s="547"/>
      <c r="DG24" s="547"/>
      <c r="DH24" s="547"/>
      <c r="DI24" s="547"/>
      <c r="DJ24" s="547"/>
      <c r="DK24" s="547"/>
      <c r="DL24" s="547"/>
      <c r="DM24" s="547"/>
      <c r="DN24" s="547"/>
      <c r="DO24" s="547"/>
      <c r="DP24" s="547"/>
      <c r="DQ24" s="547"/>
      <c r="DR24" s="547"/>
      <c r="DS24" s="547"/>
      <c r="DT24" s="547"/>
      <c r="DU24" s="547"/>
      <c r="DV24" s="547"/>
      <c r="DW24" s="547"/>
      <c r="DX24" s="547"/>
      <c r="DY24" s="547"/>
      <c r="DZ24" s="547"/>
      <c r="EA24" s="547"/>
      <c r="EB24" s="547"/>
      <c r="EC24" s="547"/>
      <c r="ED24" s="547"/>
      <c r="EE24" s="547"/>
      <c r="EF24" s="547"/>
      <c r="EG24" s="547"/>
      <c r="EH24" s="547"/>
      <c r="EI24" s="547"/>
      <c r="EJ24" s="547"/>
      <c r="EK24" s="547"/>
      <c r="EL24" s="547"/>
      <c r="EM24" s="547"/>
      <c r="EN24" s="547"/>
      <c r="EO24" s="547"/>
      <c r="EP24" s="547"/>
      <c r="EQ24" s="547"/>
      <c r="ER24" s="547"/>
      <c r="ES24" s="547"/>
      <c r="ET24" s="547"/>
      <c r="EU24" s="547"/>
      <c r="EV24" s="547"/>
      <c r="EW24" s="547"/>
      <c r="EX24" s="547"/>
      <c r="EY24" s="547"/>
      <c r="EZ24" s="547"/>
      <c r="FA24" s="547"/>
      <c r="FB24" s="547"/>
      <c r="FC24" s="547"/>
      <c r="FD24" s="547"/>
      <c r="FE24" s="547"/>
      <c r="FF24" s="547"/>
      <c r="FG24" s="547"/>
      <c r="FH24" s="547"/>
      <c r="FI24" s="547"/>
      <c r="FJ24" s="547"/>
      <c r="FK24" s="547"/>
      <c r="FL24" s="547"/>
      <c r="FM24" s="547"/>
      <c r="FN24" s="547"/>
      <c r="FO24" s="547"/>
      <c r="FP24" s="547"/>
      <c r="FQ24" s="547"/>
      <c r="FR24" s="547"/>
      <c r="FS24" s="547"/>
      <c r="FT24" s="547"/>
      <c r="FU24" s="547"/>
      <c r="FV24" s="547"/>
      <c r="FW24" s="547"/>
      <c r="FX24" s="547"/>
      <c r="FY24" s="547"/>
      <c r="FZ24" s="547"/>
      <c r="GA24" s="547"/>
      <c r="GB24" s="547"/>
      <c r="GC24" s="547"/>
      <c r="GD24" s="547"/>
      <c r="GE24" s="547"/>
      <c r="GF24" s="547"/>
      <c r="GG24" s="547"/>
      <c r="GH24" s="547"/>
      <c r="GI24" s="547"/>
      <c r="GJ24" s="547"/>
      <c r="GK24" s="547"/>
      <c r="GL24" s="547"/>
      <c r="GM24" s="547"/>
      <c r="GN24" s="547"/>
      <c r="GO24" s="547"/>
      <c r="GP24" s="547"/>
      <c r="GQ24" s="547"/>
      <c r="GR24" s="547"/>
      <c r="GS24" s="547"/>
      <c r="GT24" s="547"/>
      <c r="GU24" s="547"/>
      <c r="GV24" s="547"/>
      <c r="GW24" s="547"/>
      <c r="GX24" s="547"/>
      <c r="GY24" s="547"/>
      <c r="GZ24" s="547"/>
      <c r="HA24" s="547"/>
      <c r="HB24" s="547"/>
      <c r="HC24" s="547"/>
      <c r="HD24" s="547"/>
      <c r="HE24" s="547"/>
      <c r="HF24" s="547"/>
      <c r="HG24" s="547"/>
      <c r="HH24" s="547"/>
      <c r="HI24" s="547"/>
      <c r="HJ24" s="547"/>
      <c r="HK24" s="547"/>
      <c r="HL24" s="547"/>
      <c r="HM24" s="547"/>
      <c r="HN24" s="547"/>
      <c r="HO24" s="547"/>
      <c r="HP24" s="547"/>
      <c r="HQ24" s="547"/>
      <c r="HR24" s="547"/>
      <c r="HS24" s="547"/>
      <c r="HT24" s="547"/>
      <c r="HU24" s="547"/>
      <c r="HV24" s="547"/>
      <c r="HW24" s="547"/>
      <c r="HX24" s="547"/>
      <c r="HY24" s="547"/>
      <c r="HZ24" s="547"/>
      <c r="IA24" s="547"/>
      <c r="IB24" s="547"/>
      <c r="IC24" s="547"/>
      <c r="ID24" s="547"/>
      <c r="IE24" s="547"/>
      <c r="IF24" s="547"/>
      <c r="IG24" s="547"/>
      <c r="IH24" s="547"/>
      <c r="II24" s="547"/>
      <c r="IJ24" s="547"/>
      <c r="IK24" s="547"/>
      <c r="IL24" s="547"/>
      <c r="IM24" s="547"/>
      <c r="IN24" s="547"/>
      <c r="IO24" s="547"/>
      <c r="IP24" s="547"/>
      <c r="IQ24" s="547"/>
      <c r="IR24" s="547"/>
    </row>
    <row r="25" spans="1:252" ht="13.5" customHeight="1" thickBot="1">
      <c r="A25" s="753"/>
      <c r="B25" s="561">
        <v>44652</v>
      </c>
      <c r="C25" s="561">
        <v>44675</v>
      </c>
      <c r="D25" s="599">
        <v>44652</v>
      </c>
      <c r="E25" s="600">
        <v>24</v>
      </c>
      <c r="F25" s="794"/>
      <c r="G25" s="564">
        <v>246.7</v>
      </c>
      <c r="H25" s="601">
        <f t="shared" si="0"/>
        <v>1.072953</v>
      </c>
      <c r="I25" s="776"/>
      <c r="J25" s="564">
        <f>($I$23*E25)/$F$23</f>
        <v>257376.86557377048</v>
      </c>
      <c r="K25" s="604">
        <f t="shared" si="1"/>
        <v>276153.28004797379</v>
      </c>
      <c r="L25" s="754">
        <f t="shared" si="2"/>
        <v>18776.41447420331</v>
      </c>
      <c r="M25" s="755">
        <f t="shared" si="2"/>
        <v>-257376.86557377048</v>
      </c>
      <c r="N25" s="547"/>
      <c r="O25" s="547"/>
      <c r="P25" s="547"/>
      <c r="Q25" s="547"/>
      <c r="R25" s="547"/>
      <c r="S25" s="547"/>
      <c r="T25" s="547"/>
      <c r="U25" s="547"/>
      <c r="V25" s="547"/>
      <c r="W25" s="547"/>
      <c r="X25" s="547"/>
      <c r="Y25" s="547"/>
      <c r="Z25" s="547"/>
      <c r="AA25" s="547"/>
      <c r="AB25" s="547"/>
      <c r="AC25" s="547"/>
      <c r="AD25" s="547"/>
      <c r="AE25" s="547"/>
      <c r="AF25" s="547"/>
      <c r="AG25" s="547"/>
      <c r="AH25" s="547"/>
      <c r="AI25" s="547"/>
      <c r="AJ25" s="547"/>
      <c r="AK25" s="547"/>
      <c r="AL25" s="547"/>
      <c r="AM25" s="547"/>
      <c r="AN25" s="547"/>
      <c r="AO25" s="547"/>
      <c r="AP25" s="547"/>
      <c r="AQ25" s="547"/>
      <c r="AR25" s="547"/>
      <c r="AS25" s="547"/>
      <c r="AT25" s="547"/>
      <c r="AU25" s="547"/>
      <c r="AV25" s="547"/>
      <c r="AW25" s="547"/>
      <c r="AX25" s="547"/>
      <c r="AY25" s="547"/>
      <c r="AZ25" s="547"/>
      <c r="BA25" s="547"/>
      <c r="BB25" s="547"/>
      <c r="BC25" s="547"/>
      <c r="BD25" s="547"/>
      <c r="BE25" s="547"/>
      <c r="BF25" s="547"/>
      <c r="BG25" s="547"/>
      <c r="BH25" s="547"/>
      <c r="BI25" s="547"/>
      <c r="BJ25" s="547"/>
      <c r="BK25" s="547"/>
      <c r="BL25" s="547"/>
      <c r="BM25" s="547"/>
      <c r="BN25" s="547"/>
      <c r="BO25" s="547"/>
      <c r="BP25" s="547"/>
      <c r="BQ25" s="547"/>
      <c r="BR25" s="547"/>
      <c r="BS25" s="547"/>
      <c r="BT25" s="547"/>
      <c r="BU25" s="547"/>
      <c r="BV25" s="547"/>
      <c r="BW25" s="547"/>
      <c r="BX25" s="547"/>
      <c r="BY25" s="547"/>
      <c r="BZ25" s="547"/>
      <c r="CA25" s="547"/>
      <c r="CB25" s="547"/>
      <c r="CC25" s="547"/>
      <c r="CD25" s="547"/>
      <c r="CE25" s="547"/>
      <c r="CF25" s="547"/>
      <c r="CG25" s="547"/>
      <c r="CH25" s="547"/>
      <c r="CI25" s="547"/>
      <c r="CJ25" s="547"/>
      <c r="CK25" s="547"/>
      <c r="CL25" s="547"/>
      <c r="CM25" s="547"/>
      <c r="CN25" s="547"/>
      <c r="CO25" s="547"/>
      <c r="CP25" s="547"/>
      <c r="CQ25" s="547"/>
      <c r="CR25" s="547"/>
      <c r="CS25" s="547"/>
      <c r="CT25" s="547"/>
      <c r="CU25" s="547"/>
      <c r="CV25" s="547"/>
      <c r="CW25" s="547"/>
      <c r="CX25" s="547"/>
      <c r="CY25" s="547"/>
      <c r="CZ25" s="547"/>
      <c r="DA25" s="547"/>
      <c r="DB25" s="547"/>
      <c r="DC25" s="547"/>
      <c r="DD25" s="547"/>
      <c r="DE25" s="547"/>
      <c r="DF25" s="547"/>
      <c r="DG25" s="547"/>
      <c r="DH25" s="547"/>
      <c r="DI25" s="547"/>
      <c r="DJ25" s="547"/>
      <c r="DK25" s="547"/>
      <c r="DL25" s="547"/>
      <c r="DM25" s="547"/>
      <c r="DN25" s="547"/>
      <c r="DO25" s="547"/>
      <c r="DP25" s="547"/>
      <c r="DQ25" s="547"/>
      <c r="DR25" s="547"/>
      <c r="DS25" s="547"/>
      <c r="DT25" s="547"/>
      <c r="DU25" s="547"/>
      <c r="DV25" s="547"/>
      <c r="DW25" s="547"/>
      <c r="DX25" s="547"/>
      <c r="DY25" s="547"/>
      <c r="DZ25" s="547"/>
      <c r="EA25" s="547"/>
      <c r="EB25" s="547"/>
      <c r="EC25" s="547"/>
      <c r="ED25" s="547"/>
      <c r="EE25" s="547"/>
      <c r="EF25" s="547"/>
      <c r="EG25" s="547"/>
      <c r="EH25" s="547"/>
      <c r="EI25" s="547"/>
      <c r="EJ25" s="547"/>
      <c r="EK25" s="547"/>
      <c r="EL25" s="547"/>
      <c r="EM25" s="547"/>
      <c r="EN25" s="547"/>
      <c r="EO25" s="547"/>
      <c r="EP25" s="547"/>
      <c r="EQ25" s="547"/>
      <c r="ER25" s="547"/>
      <c r="ES25" s="547"/>
      <c r="ET25" s="547"/>
      <c r="EU25" s="547"/>
      <c r="EV25" s="547"/>
      <c r="EW25" s="547"/>
      <c r="EX25" s="547"/>
      <c r="EY25" s="547"/>
      <c r="EZ25" s="547"/>
      <c r="FA25" s="547"/>
      <c r="FB25" s="547"/>
      <c r="FC25" s="547"/>
      <c r="FD25" s="547"/>
      <c r="FE25" s="547"/>
      <c r="FF25" s="547"/>
      <c r="FG25" s="547"/>
      <c r="FH25" s="547"/>
      <c r="FI25" s="547"/>
      <c r="FJ25" s="547"/>
      <c r="FK25" s="547"/>
      <c r="FL25" s="547"/>
      <c r="FM25" s="547"/>
      <c r="FN25" s="547"/>
      <c r="FO25" s="547"/>
      <c r="FP25" s="547"/>
      <c r="FQ25" s="547"/>
      <c r="FR25" s="547"/>
      <c r="FS25" s="547"/>
      <c r="FT25" s="547"/>
      <c r="FU25" s="547"/>
      <c r="FV25" s="547"/>
      <c r="FW25" s="547"/>
      <c r="FX25" s="547"/>
      <c r="FY25" s="547"/>
      <c r="FZ25" s="547"/>
      <c r="GA25" s="547"/>
      <c r="GB25" s="547"/>
      <c r="GC25" s="547"/>
      <c r="GD25" s="547"/>
      <c r="GE25" s="547"/>
      <c r="GF25" s="547"/>
      <c r="GG25" s="547"/>
      <c r="GH25" s="547"/>
      <c r="GI25" s="547"/>
      <c r="GJ25" s="547"/>
      <c r="GK25" s="547"/>
      <c r="GL25" s="547"/>
      <c r="GM25" s="547"/>
      <c r="GN25" s="547"/>
      <c r="GO25" s="547"/>
      <c r="GP25" s="547"/>
      <c r="GQ25" s="547"/>
      <c r="GR25" s="547"/>
      <c r="GS25" s="547"/>
      <c r="GT25" s="547"/>
      <c r="GU25" s="547"/>
      <c r="GV25" s="547"/>
      <c r="GW25" s="547"/>
      <c r="GX25" s="547"/>
      <c r="GY25" s="547"/>
      <c r="GZ25" s="547"/>
      <c r="HA25" s="547"/>
      <c r="HB25" s="547"/>
      <c r="HC25" s="547"/>
      <c r="HD25" s="547"/>
      <c r="HE25" s="547"/>
      <c r="HF25" s="547"/>
      <c r="HG25" s="547"/>
      <c r="HH25" s="547"/>
      <c r="HI25" s="547"/>
      <c r="HJ25" s="547"/>
      <c r="HK25" s="547"/>
      <c r="HL25" s="547"/>
      <c r="HM25" s="547"/>
      <c r="HN25" s="547"/>
      <c r="HO25" s="547"/>
      <c r="HP25" s="547"/>
      <c r="HQ25" s="547"/>
      <c r="HR25" s="547"/>
      <c r="HS25" s="547"/>
      <c r="HT25" s="547"/>
      <c r="HU25" s="547"/>
      <c r="HV25" s="547"/>
      <c r="HW25" s="547"/>
      <c r="HX25" s="547"/>
      <c r="HY25" s="547"/>
      <c r="HZ25" s="547"/>
      <c r="IA25" s="547"/>
      <c r="IB25" s="547"/>
      <c r="IC25" s="547"/>
      <c r="ID25" s="547"/>
      <c r="IE25" s="547"/>
      <c r="IF25" s="547"/>
      <c r="IG25" s="547"/>
      <c r="IH25" s="547"/>
      <c r="II25" s="547"/>
      <c r="IJ25" s="547"/>
      <c r="IK25" s="547"/>
      <c r="IL25" s="547"/>
      <c r="IM25" s="547"/>
      <c r="IN25" s="547"/>
      <c r="IO25" s="547"/>
      <c r="IP25" s="547"/>
      <c r="IQ25" s="547"/>
      <c r="IR25" s="547"/>
    </row>
    <row r="26" spans="1:252" ht="13.5" customHeight="1">
      <c r="A26" s="756">
        <v>2</v>
      </c>
      <c r="B26" s="525">
        <v>44708</v>
      </c>
      <c r="C26" s="525">
        <v>44712</v>
      </c>
      <c r="D26" s="543">
        <v>44682</v>
      </c>
      <c r="E26" s="529">
        <v>5</v>
      </c>
      <c r="F26" s="763">
        <f>SUM(E26:E27)</f>
        <v>17</v>
      </c>
      <c r="G26" s="544">
        <v>248</v>
      </c>
      <c r="H26" s="545">
        <f t="shared" si="0"/>
        <v>1.077817</v>
      </c>
      <c r="I26" s="759">
        <f>1143915.2-I23</f>
        <v>489749</v>
      </c>
      <c r="J26" s="544">
        <f>($I$26*E26)/$F$26</f>
        <v>144043.82352941178</v>
      </c>
      <c r="K26" s="602">
        <f t="shared" si="1"/>
        <v>155252.88174500002</v>
      </c>
      <c r="L26" s="733">
        <f>K26-J26</f>
        <v>11209.058215588244</v>
      </c>
      <c r="M26" s="734">
        <f>L26-K26</f>
        <v>-144043.82352941178</v>
      </c>
      <c r="N26" s="547"/>
      <c r="O26" s="547"/>
      <c r="P26" s="547"/>
      <c r="Q26" s="547"/>
      <c r="R26" s="547"/>
      <c r="S26" s="547"/>
      <c r="T26" s="547"/>
      <c r="U26" s="547"/>
      <c r="V26" s="547"/>
      <c r="W26" s="547"/>
      <c r="X26" s="547"/>
      <c r="Y26" s="547"/>
      <c r="Z26" s="547"/>
      <c r="AA26" s="547"/>
      <c r="AB26" s="547"/>
      <c r="AC26" s="547"/>
      <c r="AD26" s="547"/>
      <c r="AE26" s="547"/>
      <c r="AF26" s="547"/>
      <c r="AG26" s="547"/>
      <c r="AH26" s="547"/>
      <c r="AI26" s="547"/>
      <c r="AJ26" s="547"/>
      <c r="AK26" s="547"/>
      <c r="AL26" s="547"/>
      <c r="AM26" s="547"/>
      <c r="AN26" s="547"/>
      <c r="AO26" s="547"/>
      <c r="AP26" s="547"/>
      <c r="AQ26" s="547"/>
      <c r="AR26" s="547"/>
      <c r="AS26" s="547"/>
      <c r="AT26" s="547"/>
      <c r="AU26" s="547"/>
      <c r="AV26" s="547"/>
      <c r="AW26" s="547"/>
      <c r="AX26" s="547"/>
      <c r="AY26" s="547"/>
      <c r="AZ26" s="547"/>
      <c r="BA26" s="547"/>
      <c r="BB26" s="547"/>
      <c r="BC26" s="547"/>
      <c r="BD26" s="547"/>
      <c r="BE26" s="547"/>
      <c r="BF26" s="547"/>
      <c r="BG26" s="547"/>
      <c r="BH26" s="547"/>
      <c r="BI26" s="547"/>
      <c r="BJ26" s="547"/>
      <c r="BK26" s="547"/>
      <c r="BL26" s="547"/>
      <c r="BM26" s="547"/>
      <c r="BN26" s="547"/>
      <c r="BO26" s="547"/>
      <c r="BP26" s="547"/>
      <c r="BQ26" s="547"/>
      <c r="BR26" s="547"/>
      <c r="BS26" s="547"/>
      <c r="BT26" s="547"/>
      <c r="BU26" s="547"/>
      <c r="BV26" s="547"/>
      <c r="BW26" s="547"/>
      <c r="BX26" s="547"/>
      <c r="BY26" s="547"/>
      <c r="BZ26" s="547"/>
      <c r="CA26" s="547"/>
      <c r="CB26" s="547"/>
      <c r="CC26" s="547"/>
      <c r="CD26" s="547"/>
      <c r="CE26" s="547"/>
      <c r="CF26" s="547"/>
      <c r="CG26" s="547"/>
      <c r="CH26" s="547"/>
      <c r="CI26" s="547"/>
      <c r="CJ26" s="547"/>
      <c r="CK26" s="547"/>
      <c r="CL26" s="547"/>
      <c r="CM26" s="547"/>
      <c r="CN26" s="547"/>
      <c r="CO26" s="547"/>
      <c r="CP26" s="547"/>
      <c r="CQ26" s="547"/>
      <c r="CR26" s="547"/>
      <c r="CS26" s="547"/>
      <c r="CT26" s="547"/>
      <c r="CU26" s="547"/>
      <c r="CV26" s="547"/>
      <c r="CW26" s="547"/>
      <c r="CX26" s="547"/>
      <c r="CY26" s="547"/>
      <c r="CZ26" s="547"/>
      <c r="DA26" s="547"/>
      <c r="DB26" s="547"/>
      <c r="DC26" s="547"/>
      <c r="DD26" s="547"/>
      <c r="DE26" s="547"/>
      <c r="DF26" s="547"/>
      <c r="DG26" s="547"/>
      <c r="DH26" s="547"/>
      <c r="DI26" s="547"/>
      <c r="DJ26" s="547"/>
      <c r="DK26" s="547"/>
      <c r="DL26" s="547"/>
      <c r="DM26" s="547"/>
      <c r="DN26" s="547"/>
      <c r="DO26" s="547"/>
      <c r="DP26" s="547"/>
      <c r="DQ26" s="547"/>
      <c r="DR26" s="547"/>
      <c r="DS26" s="547"/>
      <c r="DT26" s="547"/>
      <c r="DU26" s="547"/>
      <c r="DV26" s="547"/>
      <c r="DW26" s="547"/>
      <c r="DX26" s="547"/>
      <c r="DY26" s="547"/>
      <c r="DZ26" s="547"/>
      <c r="EA26" s="547"/>
      <c r="EB26" s="547"/>
      <c r="EC26" s="547"/>
      <c r="ED26" s="547"/>
      <c r="EE26" s="547"/>
      <c r="EF26" s="547"/>
      <c r="EG26" s="547"/>
      <c r="EH26" s="547"/>
      <c r="EI26" s="547"/>
      <c r="EJ26" s="547"/>
      <c r="EK26" s="547"/>
      <c r="EL26" s="547"/>
      <c r="EM26" s="547"/>
      <c r="EN26" s="547"/>
      <c r="EO26" s="547"/>
      <c r="EP26" s="547"/>
      <c r="EQ26" s="547"/>
      <c r="ER26" s="547"/>
      <c r="ES26" s="547"/>
      <c r="ET26" s="547"/>
      <c r="EU26" s="547"/>
      <c r="EV26" s="547"/>
      <c r="EW26" s="547"/>
      <c r="EX26" s="547"/>
      <c r="EY26" s="547"/>
      <c r="EZ26" s="547"/>
      <c r="FA26" s="547"/>
      <c r="FB26" s="547"/>
      <c r="FC26" s="547"/>
      <c r="FD26" s="547"/>
      <c r="FE26" s="547"/>
      <c r="FF26" s="547"/>
      <c r="FG26" s="547"/>
      <c r="FH26" s="547"/>
      <c r="FI26" s="547"/>
      <c r="FJ26" s="547"/>
      <c r="FK26" s="547"/>
      <c r="FL26" s="547"/>
      <c r="FM26" s="547"/>
      <c r="FN26" s="547"/>
      <c r="FO26" s="547"/>
      <c r="FP26" s="547"/>
      <c r="FQ26" s="547"/>
      <c r="FR26" s="547"/>
      <c r="FS26" s="547"/>
      <c r="FT26" s="547"/>
      <c r="FU26" s="547"/>
      <c r="FV26" s="547"/>
      <c r="FW26" s="547"/>
      <c r="FX26" s="547"/>
      <c r="FY26" s="547"/>
      <c r="FZ26" s="547"/>
      <c r="GA26" s="547"/>
      <c r="GB26" s="547"/>
      <c r="GC26" s="547"/>
      <c r="GD26" s="547"/>
      <c r="GE26" s="547"/>
      <c r="GF26" s="547"/>
      <c r="GG26" s="547"/>
      <c r="GH26" s="547"/>
      <c r="GI26" s="547"/>
      <c r="GJ26" s="547"/>
      <c r="GK26" s="547"/>
      <c r="GL26" s="547"/>
      <c r="GM26" s="547"/>
      <c r="GN26" s="547"/>
      <c r="GO26" s="547"/>
      <c r="GP26" s="547"/>
      <c r="GQ26" s="547"/>
      <c r="GR26" s="547"/>
      <c r="GS26" s="547"/>
      <c r="GT26" s="547"/>
      <c r="GU26" s="547"/>
      <c r="GV26" s="547"/>
      <c r="GW26" s="547"/>
      <c r="GX26" s="547"/>
      <c r="GY26" s="547"/>
      <c r="GZ26" s="547"/>
      <c r="HA26" s="547"/>
      <c r="HB26" s="547"/>
      <c r="HC26" s="547"/>
      <c r="HD26" s="547"/>
      <c r="HE26" s="547"/>
      <c r="HF26" s="547"/>
      <c r="HG26" s="547"/>
      <c r="HH26" s="547"/>
      <c r="HI26" s="547"/>
      <c r="HJ26" s="547"/>
      <c r="HK26" s="547"/>
      <c r="HL26" s="547"/>
      <c r="HM26" s="547"/>
      <c r="HN26" s="547"/>
      <c r="HO26" s="547"/>
      <c r="HP26" s="547"/>
      <c r="HQ26" s="547"/>
      <c r="HR26" s="547"/>
      <c r="HS26" s="547"/>
      <c r="HT26" s="547"/>
      <c r="HU26" s="547"/>
      <c r="HV26" s="547"/>
      <c r="HW26" s="547"/>
      <c r="HX26" s="547"/>
      <c r="HY26" s="547"/>
      <c r="HZ26" s="547"/>
      <c r="IA26" s="547"/>
      <c r="IB26" s="547"/>
      <c r="IC26" s="547"/>
      <c r="ID26" s="547"/>
      <c r="IE26" s="547"/>
      <c r="IF26" s="547"/>
      <c r="IG26" s="547"/>
      <c r="IH26" s="547"/>
      <c r="II26" s="547"/>
      <c r="IJ26" s="547"/>
      <c r="IK26" s="547"/>
      <c r="IL26" s="547"/>
      <c r="IM26" s="547"/>
      <c r="IN26" s="547"/>
      <c r="IO26" s="547"/>
      <c r="IP26" s="547"/>
      <c r="IQ26" s="547"/>
      <c r="IR26" s="547"/>
    </row>
    <row r="27" spans="1:252" ht="13.5" thickBot="1">
      <c r="A27" s="757"/>
      <c r="B27" s="561">
        <v>44713</v>
      </c>
      <c r="C27" s="561">
        <v>44724</v>
      </c>
      <c r="D27" s="599">
        <v>44713</v>
      </c>
      <c r="E27" s="600">
        <v>12</v>
      </c>
      <c r="F27" s="765"/>
      <c r="G27" s="564">
        <v>247.4</v>
      </c>
      <c r="H27" s="601">
        <f t="shared" si="0"/>
        <v>1.075572</v>
      </c>
      <c r="I27" s="760"/>
      <c r="J27" s="564">
        <f>($I$26*E27)/$F$26</f>
        <v>345705.17647058825</v>
      </c>
      <c r="K27" s="604">
        <f t="shared" si="1"/>
        <v>371830.80806682352</v>
      </c>
      <c r="L27" s="754">
        <f t="shared" si="2"/>
        <v>26125.631596235267</v>
      </c>
      <c r="M27" s="755">
        <f t="shared" si="2"/>
        <v>-345705.17647058825</v>
      </c>
    </row>
    <row r="28" spans="1:252">
      <c r="A28" s="756" t="s">
        <v>471</v>
      </c>
      <c r="B28" s="618">
        <v>44725</v>
      </c>
      <c r="C28" s="618">
        <v>44742</v>
      </c>
      <c r="D28" s="619">
        <f>+D27</f>
        <v>44713</v>
      </c>
      <c r="E28" s="620">
        <v>18</v>
      </c>
      <c r="F28" s="763">
        <f>SUM(E28:E29)</f>
        <v>35</v>
      </c>
      <c r="G28" s="621">
        <v>247.4</v>
      </c>
      <c r="H28" s="622">
        <f t="shared" si="0"/>
        <v>1.075572</v>
      </c>
      <c r="I28" s="759" t="e">
        <f>+#REF!-REV!I26-REV!I23</f>
        <v>#REF!</v>
      </c>
      <c r="J28" s="621" t="e">
        <f>($I$28*E28)/$F$28</f>
        <v>#REF!</v>
      </c>
      <c r="K28" s="623" t="e">
        <f t="shared" si="1"/>
        <v>#REF!</v>
      </c>
      <c r="L28" s="795" t="e">
        <f>K28-J28</f>
        <v>#REF!</v>
      </c>
      <c r="M28" s="796" t="e">
        <f>L28-K28</f>
        <v>#REF!</v>
      </c>
    </row>
    <row r="29" spans="1:252" ht="13.5" thickBot="1">
      <c r="A29" s="758"/>
      <c r="B29" s="527">
        <v>44743</v>
      </c>
      <c r="C29" s="527">
        <v>44759</v>
      </c>
      <c r="D29" s="548">
        <v>44743</v>
      </c>
      <c r="E29" s="528">
        <v>17</v>
      </c>
      <c r="F29" s="764"/>
      <c r="G29" s="549">
        <v>246</v>
      </c>
      <c r="H29" s="598">
        <f t="shared" si="0"/>
        <v>1.070335</v>
      </c>
      <c r="I29" s="766"/>
      <c r="J29" s="549" t="e">
        <f>($I$28*E29)/$F$28</f>
        <v>#REF!</v>
      </c>
      <c r="K29" s="605" t="e">
        <f t="shared" si="1"/>
        <v>#REF!</v>
      </c>
      <c r="L29" s="761" t="e">
        <f>K29-J29</f>
        <v>#REF!</v>
      </c>
      <c r="M29" s="762" t="e">
        <f>L29-K29</f>
        <v>#REF!</v>
      </c>
    </row>
    <row r="30" spans="1:252" ht="24.75" customHeight="1" thickBot="1">
      <c r="A30" s="516"/>
      <c r="B30" s="516"/>
      <c r="C30" s="516"/>
      <c r="D30" s="516"/>
      <c r="E30" s="552"/>
      <c r="F30" s="553"/>
      <c r="G30" s="516"/>
      <c r="H30" s="767" t="s">
        <v>439</v>
      </c>
      <c r="I30" s="768"/>
      <c r="J30" s="768"/>
      <c r="K30" s="787"/>
      <c r="L30" s="788" t="e">
        <f>+L29+L27+L26+L25+L24+L23+L28</f>
        <v>#REF!</v>
      </c>
      <c r="M30" s="789"/>
      <c r="N30" s="554"/>
      <c r="O30" s="521"/>
      <c r="P30" s="521"/>
      <c r="Q30" s="521"/>
      <c r="R30" s="521"/>
      <c r="S30" s="521"/>
      <c r="T30" s="521"/>
      <c r="U30" s="521"/>
      <c r="V30" s="521"/>
      <c r="W30" s="521"/>
      <c r="X30" s="521"/>
      <c r="Y30" s="521"/>
      <c r="Z30" s="521"/>
      <c r="AA30" s="521"/>
      <c r="AB30" s="521"/>
      <c r="AC30" s="521"/>
      <c r="AD30" s="521"/>
      <c r="AE30" s="521"/>
      <c r="AF30" s="521"/>
      <c r="AG30" s="521"/>
      <c r="AH30" s="521"/>
      <c r="AI30" s="521"/>
      <c r="AJ30" s="521"/>
      <c r="AK30" s="521"/>
      <c r="AL30" s="521"/>
      <c r="AM30" s="521"/>
      <c r="AN30" s="521"/>
      <c r="AO30" s="521"/>
      <c r="AP30" s="521"/>
      <c r="AQ30" s="521"/>
      <c r="AR30" s="521"/>
      <c r="AS30" s="521"/>
      <c r="AT30" s="521"/>
      <c r="AU30" s="521"/>
      <c r="AV30" s="521"/>
      <c r="AW30" s="521"/>
      <c r="AX30" s="521"/>
      <c r="AY30" s="521"/>
      <c r="AZ30" s="521"/>
      <c r="BA30" s="521"/>
      <c r="BB30" s="521"/>
      <c r="BC30" s="521"/>
      <c r="BD30" s="521"/>
      <c r="BE30" s="521"/>
      <c r="BF30" s="521"/>
      <c r="BG30" s="521"/>
      <c r="BH30" s="521"/>
      <c r="BI30" s="521"/>
      <c r="BJ30" s="521"/>
      <c r="BK30" s="521"/>
      <c r="BL30" s="521"/>
      <c r="BM30" s="521"/>
      <c r="BN30" s="521"/>
      <c r="BO30" s="521"/>
      <c r="BP30" s="521"/>
      <c r="BQ30" s="521"/>
      <c r="BR30" s="521"/>
      <c r="BS30" s="521"/>
      <c r="BT30" s="521"/>
      <c r="BU30" s="521"/>
      <c r="BV30" s="521"/>
      <c r="BW30" s="521"/>
      <c r="BX30" s="521"/>
      <c r="BY30" s="521"/>
      <c r="BZ30" s="521"/>
      <c r="CA30" s="521"/>
      <c r="CB30" s="521"/>
      <c r="CC30" s="521"/>
      <c r="CD30" s="521"/>
      <c r="CE30" s="521"/>
      <c r="CF30" s="521"/>
      <c r="CG30" s="521"/>
      <c r="CH30" s="521"/>
      <c r="CI30" s="521"/>
      <c r="CJ30" s="521"/>
      <c r="CK30" s="521"/>
      <c r="CL30" s="521"/>
      <c r="CM30" s="521"/>
      <c r="CN30" s="521"/>
      <c r="CO30" s="521"/>
      <c r="CP30" s="521"/>
      <c r="CQ30" s="521"/>
      <c r="CR30" s="521"/>
      <c r="CS30" s="521"/>
      <c r="CT30" s="521"/>
      <c r="CU30" s="521"/>
      <c r="CV30" s="521"/>
      <c r="CW30" s="521"/>
      <c r="CX30" s="521"/>
      <c r="CY30" s="521"/>
      <c r="CZ30" s="521"/>
      <c r="DA30" s="521"/>
      <c r="DB30" s="521"/>
      <c r="DC30" s="521"/>
      <c r="DD30" s="521"/>
      <c r="DE30" s="521"/>
      <c r="DF30" s="521"/>
      <c r="DG30" s="521"/>
      <c r="DH30" s="521"/>
      <c r="DI30" s="521"/>
      <c r="DJ30" s="521"/>
      <c r="DK30" s="521"/>
      <c r="DL30" s="521"/>
      <c r="DM30" s="521"/>
      <c r="DN30" s="521"/>
      <c r="DO30" s="521"/>
      <c r="DP30" s="521"/>
      <c r="DQ30" s="521"/>
      <c r="DR30" s="521"/>
      <c r="DS30" s="521"/>
      <c r="DT30" s="521"/>
      <c r="DU30" s="521"/>
      <c r="DV30" s="521"/>
      <c r="DW30" s="521"/>
      <c r="DX30" s="521"/>
      <c r="DY30" s="521"/>
      <c r="DZ30" s="521"/>
      <c r="EA30" s="521"/>
      <c r="EB30" s="521"/>
      <c r="EC30" s="521"/>
      <c r="ED30" s="521"/>
      <c r="EE30" s="521"/>
      <c r="EF30" s="521"/>
      <c r="EG30" s="521"/>
      <c r="EH30" s="521"/>
      <c r="EI30" s="521"/>
      <c r="EJ30" s="521"/>
      <c r="EK30" s="521"/>
      <c r="EL30" s="521"/>
      <c r="EM30" s="521"/>
      <c r="EN30" s="521"/>
      <c r="EO30" s="521"/>
      <c r="EP30" s="521"/>
      <c r="EQ30" s="521"/>
      <c r="ER30" s="521"/>
      <c r="ES30" s="521"/>
      <c r="ET30" s="521"/>
      <c r="EU30" s="521"/>
      <c r="EV30" s="521"/>
      <c r="EW30" s="521"/>
      <c r="EX30" s="521"/>
      <c r="EY30" s="521"/>
      <c r="EZ30" s="521"/>
      <c r="FA30" s="521"/>
      <c r="FB30" s="521"/>
      <c r="FC30" s="521"/>
      <c r="FD30" s="521"/>
      <c r="FE30" s="521"/>
      <c r="FF30" s="521"/>
      <c r="FG30" s="521"/>
      <c r="FH30" s="521"/>
      <c r="FI30" s="521"/>
      <c r="FJ30" s="521"/>
      <c r="FK30" s="521"/>
      <c r="FL30" s="521"/>
      <c r="FM30" s="521"/>
      <c r="FN30" s="521"/>
      <c r="FO30" s="521"/>
      <c r="FP30" s="521"/>
      <c r="FQ30" s="521"/>
      <c r="FR30" s="521"/>
      <c r="FS30" s="521"/>
      <c r="FT30" s="521"/>
      <c r="FU30" s="521"/>
      <c r="FV30" s="521"/>
      <c r="FW30" s="521"/>
      <c r="FX30" s="521"/>
      <c r="FY30" s="521"/>
      <c r="FZ30" s="521"/>
      <c r="GA30" s="521"/>
      <c r="GB30" s="521"/>
      <c r="GC30" s="521"/>
      <c r="GD30" s="521"/>
      <c r="GE30" s="521"/>
      <c r="GF30" s="521"/>
      <c r="GG30" s="521"/>
      <c r="GH30" s="521"/>
      <c r="GI30" s="521"/>
      <c r="GJ30" s="521"/>
      <c r="GK30" s="521"/>
      <c r="GL30" s="521"/>
      <c r="GM30" s="521"/>
      <c r="GN30" s="521"/>
      <c r="GO30" s="521"/>
      <c r="GP30" s="521"/>
      <c r="GQ30" s="521"/>
      <c r="GR30" s="521"/>
      <c r="GS30" s="521"/>
      <c r="GT30" s="521"/>
      <c r="GU30" s="521"/>
      <c r="GV30" s="521"/>
      <c r="GW30" s="521"/>
      <c r="GX30" s="521"/>
      <c r="GY30" s="521"/>
      <c r="GZ30" s="521"/>
      <c r="HA30" s="521"/>
      <c r="HB30" s="521"/>
      <c r="HC30" s="521"/>
      <c r="HD30" s="521"/>
      <c r="HE30" s="521"/>
      <c r="HF30" s="521"/>
      <c r="HG30" s="521"/>
      <c r="HH30" s="521"/>
      <c r="HI30" s="521"/>
      <c r="HJ30" s="521"/>
      <c r="HK30" s="521"/>
      <c r="HL30" s="521"/>
      <c r="HM30" s="521"/>
      <c r="HN30" s="521"/>
      <c r="HO30" s="521"/>
      <c r="HP30" s="521"/>
      <c r="HQ30" s="521"/>
      <c r="HR30" s="521"/>
      <c r="HS30" s="521"/>
      <c r="HT30" s="521"/>
      <c r="HU30" s="521"/>
      <c r="HV30" s="521"/>
      <c r="HW30" s="521"/>
      <c r="HX30" s="521"/>
      <c r="HY30" s="521"/>
      <c r="HZ30" s="521"/>
      <c r="IA30" s="521"/>
      <c r="IB30" s="521"/>
      <c r="IC30" s="521"/>
      <c r="ID30" s="521"/>
      <c r="IE30" s="521"/>
      <c r="IF30" s="521"/>
      <c r="IG30" s="521"/>
      <c r="IH30" s="521"/>
      <c r="II30" s="521"/>
      <c r="IJ30" s="521"/>
      <c r="IK30" s="521"/>
      <c r="IL30" s="521"/>
      <c r="IM30" s="521"/>
      <c r="IN30" s="521"/>
      <c r="IO30" s="521"/>
      <c r="IP30" s="521"/>
      <c r="IQ30" s="521"/>
      <c r="IR30" s="521"/>
    </row>
    <row r="31" spans="1:252" ht="14.25" hidden="1">
      <c r="A31" s="522"/>
      <c r="B31" s="523" t="s">
        <v>440</v>
      </c>
    </row>
    <row r="32" spans="1:252" ht="15.75" hidden="1">
      <c r="A32" s="532" t="s">
        <v>441</v>
      </c>
      <c r="B32" s="533"/>
      <c r="C32" s="534"/>
      <c r="D32" s="516"/>
      <c r="E32" s="516"/>
      <c r="F32" s="516"/>
      <c r="G32" s="516"/>
      <c r="H32" s="516"/>
      <c r="I32" s="516"/>
      <c r="J32" s="516"/>
      <c r="K32" s="516"/>
      <c r="L32" s="516"/>
      <c r="M32" s="516"/>
      <c r="N32" s="521"/>
      <c r="O32" s="521"/>
      <c r="P32" s="521"/>
      <c r="Q32" s="521"/>
      <c r="R32" s="521"/>
      <c r="S32" s="521"/>
      <c r="T32" s="521"/>
      <c r="U32" s="521"/>
      <c r="V32" s="521"/>
      <c r="W32" s="521"/>
      <c r="X32" s="521"/>
      <c r="Y32" s="521"/>
      <c r="Z32" s="521"/>
      <c r="AA32" s="521"/>
      <c r="AB32" s="521"/>
      <c r="AC32" s="521"/>
      <c r="AD32" s="521"/>
      <c r="AE32" s="521"/>
      <c r="AF32" s="521"/>
      <c r="AG32" s="521"/>
      <c r="AH32" s="521"/>
      <c r="AI32" s="521"/>
      <c r="AJ32" s="521"/>
      <c r="AK32" s="521"/>
      <c r="AL32" s="521"/>
      <c r="AM32" s="521"/>
      <c r="AN32" s="521"/>
      <c r="AO32" s="521"/>
      <c r="AP32" s="521"/>
      <c r="AQ32" s="521"/>
      <c r="AR32" s="521"/>
      <c r="AS32" s="521"/>
      <c r="AT32" s="521"/>
      <c r="AU32" s="521"/>
      <c r="AV32" s="521"/>
      <c r="AW32" s="521"/>
      <c r="AX32" s="521"/>
      <c r="AY32" s="521"/>
      <c r="AZ32" s="521"/>
      <c r="BA32" s="521"/>
      <c r="BB32" s="521"/>
      <c r="BC32" s="521"/>
      <c r="BD32" s="521"/>
      <c r="BE32" s="521"/>
      <c r="BF32" s="521"/>
      <c r="BG32" s="521"/>
      <c r="BH32" s="521"/>
      <c r="BI32" s="521"/>
      <c r="BJ32" s="521"/>
      <c r="BK32" s="521"/>
      <c r="BL32" s="521"/>
      <c r="BM32" s="521"/>
      <c r="BN32" s="521"/>
      <c r="BO32" s="521"/>
      <c r="BP32" s="521"/>
      <c r="BQ32" s="521"/>
      <c r="BR32" s="521"/>
      <c r="BS32" s="521"/>
      <c r="BT32" s="521"/>
      <c r="BU32" s="521"/>
      <c r="BV32" s="521"/>
      <c r="BW32" s="521"/>
      <c r="BX32" s="521"/>
      <c r="BY32" s="521"/>
      <c r="BZ32" s="521"/>
      <c r="CA32" s="521"/>
      <c r="CB32" s="521"/>
      <c r="CC32" s="521"/>
      <c r="CD32" s="521"/>
      <c r="CE32" s="521"/>
      <c r="CF32" s="521"/>
      <c r="CG32" s="521"/>
      <c r="CH32" s="521"/>
      <c r="CI32" s="521"/>
      <c r="CJ32" s="521"/>
      <c r="CK32" s="521"/>
      <c r="CL32" s="521"/>
      <c r="CM32" s="521"/>
      <c r="CN32" s="521"/>
      <c r="CO32" s="521"/>
      <c r="CP32" s="521"/>
      <c r="CQ32" s="521"/>
      <c r="CR32" s="521"/>
      <c r="CS32" s="521"/>
      <c r="CT32" s="521"/>
      <c r="CU32" s="521"/>
      <c r="CV32" s="521"/>
      <c r="CW32" s="521"/>
      <c r="CX32" s="521"/>
      <c r="CY32" s="521"/>
      <c r="CZ32" s="521"/>
      <c r="DA32" s="521"/>
      <c r="DB32" s="521"/>
      <c r="DC32" s="521"/>
      <c r="DD32" s="521"/>
      <c r="DE32" s="521"/>
      <c r="DF32" s="521"/>
      <c r="DG32" s="521"/>
      <c r="DH32" s="521"/>
      <c r="DI32" s="521"/>
      <c r="DJ32" s="521"/>
      <c r="DK32" s="521"/>
      <c r="DL32" s="521"/>
      <c r="DM32" s="521"/>
      <c r="DN32" s="521"/>
      <c r="DO32" s="521"/>
      <c r="DP32" s="521"/>
      <c r="DQ32" s="521"/>
      <c r="DR32" s="521"/>
      <c r="DS32" s="521"/>
      <c r="DT32" s="521"/>
      <c r="DU32" s="521"/>
      <c r="DV32" s="521"/>
      <c r="DW32" s="521"/>
      <c r="DX32" s="521"/>
      <c r="DY32" s="521"/>
      <c r="DZ32" s="521"/>
      <c r="EA32" s="521"/>
      <c r="EB32" s="521"/>
      <c r="EC32" s="521"/>
      <c r="ED32" s="521"/>
      <c r="EE32" s="521"/>
      <c r="EF32" s="521"/>
      <c r="EG32" s="521"/>
      <c r="EH32" s="521"/>
      <c r="EI32" s="521"/>
      <c r="EJ32" s="521"/>
      <c r="EK32" s="521"/>
      <c r="EL32" s="521"/>
      <c r="EM32" s="521"/>
      <c r="EN32" s="521"/>
      <c r="EO32" s="521"/>
      <c r="EP32" s="521"/>
      <c r="EQ32" s="521"/>
      <c r="ER32" s="521"/>
      <c r="ES32" s="521"/>
      <c r="ET32" s="521"/>
      <c r="EU32" s="521"/>
      <c r="EV32" s="521"/>
      <c r="EW32" s="521"/>
      <c r="EX32" s="521"/>
      <c r="EY32" s="521"/>
      <c r="EZ32" s="521"/>
      <c r="FA32" s="521"/>
      <c r="FB32" s="521"/>
      <c r="FC32" s="521"/>
      <c r="FD32" s="521"/>
      <c r="FE32" s="521"/>
      <c r="FF32" s="521"/>
      <c r="FG32" s="521"/>
      <c r="FH32" s="521"/>
      <c r="FI32" s="521"/>
      <c r="FJ32" s="521"/>
      <c r="FK32" s="521"/>
      <c r="FL32" s="521"/>
      <c r="FM32" s="521"/>
      <c r="FN32" s="521"/>
      <c r="FO32" s="521"/>
      <c r="FP32" s="521"/>
      <c r="FQ32" s="521"/>
      <c r="FR32" s="521"/>
      <c r="FS32" s="521"/>
      <c r="FT32" s="521"/>
      <c r="FU32" s="521"/>
      <c r="FV32" s="521"/>
      <c r="FW32" s="521"/>
      <c r="FX32" s="521"/>
      <c r="FY32" s="521"/>
      <c r="FZ32" s="521"/>
      <c r="GA32" s="521"/>
      <c r="GB32" s="521"/>
      <c r="GC32" s="521"/>
      <c r="GD32" s="521"/>
      <c r="GE32" s="521"/>
      <c r="GF32" s="521"/>
      <c r="GG32" s="521"/>
      <c r="GH32" s="521"/>
      <c r="GI32" s="521"/>
      <c r="GJ32" s="521"/>
      <c r="GK32" s="521"/>
      <c r="GL32" s="521"/>
      <c r="GM32" s="521"/>
      <c r="GN32" s="521"/>
      <c r="GO32" s="521"/>
      <c r="GP32" s="521"/>
      <c r="GQ32" s="521"/>
      <c r="GR32" s="521"/>
      <c r="GS32" s="521"/>
      <c r="GT32" s="521"/>
      <c r="GU32" s="521"/>
      <c r="GV32" s="521"/>
      <c r="GW32" s="521"/>
      <c r="GX32" s="521"/>
      <c r="GY32" s="521"/>
      <c r="GZ32" s="521"/>
      <c r="HA32" s="521"/>
      <c r="HB32" s="521"/>
      <c r="HC32" s="521"/>
      <c r="HD32" s="521"/>
      <c r="HE32" s="521"/>
      <c r="HF32" s="521"/>
      <c r="HG32" s="521"/>
      <c r="HH32" s="521"/>
      <c r="HI32" s="521"/>
      <c r="HJ32" s="521"/>
      <c r="HK32" s="521"/>
      <c r="HL32" s="521"/>
      <c r="HM32" s="521"/>
      <c r="HN32" s="521"/>
      <c r="HO32" s="521"/>
      <c r="HP32" s="521"/>
      <c r="HQ32" s="521"/>
      <c r="HR32" s="521"/>
      <c r="HS32" s="521"/>
      <c r="HT32" s="521"/>
      <c r="HU32" s="521"/>
      <c r="HV32" s="521"/>
      <c r="HW32" s="521"/>
      <c r="HX32" s="521"/>
      <c r="HY32" s="521"/>
      <c r="HZ32" s="521"/>
      <c r="IA32" s="521"/>
      <c r="IB32" s="521"/>
      <c r="IC32" s="521"/>
      <c r="ID32" s="521"/>
      <c r="IE32" s="521"/>
      <c r="IF32" s="521"/>
      <c r="IG32" s="521"/>
      <c r="IH32" s="521"/>
      <c r="II32" s="521"/>
      <c r="IJ32" s="521"/>
      <c r="IK32" s="521"/>
      <c r="IL32" s="521"/>
      <c r="IM32" s="521"/>
      <c r="IN32" s="521"/>
      <c r="IO32" s="521"/>
      <c r="IP32" s="521"/>
      <c r="IQ32" s="521"/>
      <c r="IR32" s="521"/>
    </row>
    <row r="33" spans="1:252" ht="4.5" hidden="1" customHeight="1">
      <c r="A33" s="535"/>
      <c r="B33" s="534"/>
      <c r="C33" s="534"/>
      <c r="D33" s="536"/>
      <c r="E33" s="516"/>
      <c r="F33" s="516"/>
      <c r="G33" s="516"/>
      <c r="H33" s="516"/>
      <c r="I33" s="516"/>
      <c r="J33" s="537"/>
      <c r="K33" s="537"/>
      <c r="L33" s="537"/>
      <c r="M33" s="537"/>
      <c r="N33" s="521"/>
      <c r="O33" s="521"/>
      <c r="P33" s="521"/>
      <c r="Q33" s="521"/>
      <c r="R33" s="521"/>
      <c r="S33" s="521"/>
      <c r="T33" s="521"/>
      <c r="U33" s="521"/>
      <c r="V33" s="521"/>
      <c r="W33" s="521"/>
      <c r="X33" s="521"/>
      <c r="Y33" s="521"/>
      <c r="Z33" s="521"/>
      <c r="AA33" s="521"/>
      <c r="AB33" s="521"/>
      <c r="AC33" s="521"/>
      <c r="AD33" s="521"/>
      <c r="AE33" s="521"/>
      <c r="AF33" s="521"/>
      <c r="AG33" s="521"/>
      <c r="AH33" s="521"/>
      <c r="AI33" s="521"/>
      <c r="AJ33" s="521"/>
      <c r="AK33" s="521"/>
      <c r="AL33" s="521"/>
      <c r="AM33" s="521"/>
      <c r="AN33" s="521"/>
      <c r="AO33" s="521"/>
      <c r="AP33" s="521"/>
      <c r="AQ33" s="521"/>
      <c r="AR33" s="521"/>
      <c r="AS33" s="521"/>
      <c r="AT33" s="521"/>
      <c r="AU33" s="521"/>
      <c r="AV33" s="521"/>
      <c r="AW33" s="521"/>
      <c r="AX33" s="521"/>
      <c r="AY33" s="521"/>
      <c r="AZ33" s="521"/>
      <c r="BA33" s="521"/>
      <c r="BB33" s="521"/>
      <c r="BC33" s="521"/>
      <c r="BD33" s="521"/>
      <c r="BE33" s="521"/>
      <c r="BF33" s="521"/>
      <c r="BG33" s="521"/>
      <c r="BH33" s="521"/>
      <c r="BI33" s="521"/>
      <c r="BJ33" s="521"/>
      <c r="BK33" s="521"/>
      <c r="BL33" s="521"/>
      <c r="BM33" s="521"/>
      <c r="BN33" s="521"/>
      <c r="BO33" s="521"/>
      <c r="BP33" s="521"/>
      <c r="BQ33" s="521"/>
      <c r="BR33" s="521"/>
      <c r="BS33" s="521"/>
      <c r="BT33" s="521"/>
      <c r="BU33" s="521"/>
      <c r="BV33" s="521"/>
      <c r="BW33" s="521"/>
      <c r="BX33" s="521"/>
      <c r="BY33" s="521"/>
      <c r="BZ33" s="521"/>
      <c r="CA33" s="521"/>
      <c r="CB33" s="521"/>
      <c r="CC33" s="521"/>
      <c r="CD33" s="521"/>
      <c r="CE33" s="521"/>
      <c r="CF33" s="521"/>
      <c r="CG33" s="521"/>
      <c r="CH33" s="521"/>
      <c r="CI33" s="521"/>
      <c r="CJ33" s="521"/>
      <c r="CK33" s="521"/>
      <c r="CL33" s="521"/>
      <c r="CM33" s="521"/>
      <c r="CN33" s="521"/>
      <c r="CO33" s="521"/>
      <c r="CP33" s="521"/>
      <c r="CQ33" s="521"/>
      <c r="CR33" s="521"/>
      <c r="CS33" s="521"/>
      <c r="CT33" s="521"/>
      <c r="CU33" s="521"/>
      <c r="CV33" s="521"/>
      <c r="CW33" s="521"/>
      <c r="CX33" s="521"/>
      <c r="CY33" s="521"/>
      <c r="CZ33" s="521"/>
      <c r="DA33" s="521"/>
      <c r="DB33" s="521"/>
      <c r="DC33" s="521"/>
      <c r="DD33" s="521"/>
      <c r="DE33" s="521"/>
      <c r="DF33" s="521"/>
      <c r="DG33" s="521"/>
      <c r="DH33" s="521"/>
      <c r="DI33" s="521"/>
      <c r="DJ33" s="521"/>
      <c r="DK33" s="521"/>
      <c r="DL33" s="521"/>
      <c r="DM33" s="521"/>
      <c r="DN33" s="521"/>
      <c r="DO33" s="521"/>
      <c r="DP33" s="521"/>
      <c r="DQ33" s="521"/>
      <c r="DR33" s="521"/>
      <c r="DS33" s="521"/>
      <c r="DT33" s="521"/>
      <c r="DU33" s="521"/>
      <c r="DV33" s="521"/>
      <c r="DW33" s="521"/>
      <c r="DX33" s="521"/>
      <c r="DY33" s="521"/>
      <c r="DZ33" s="521"/>
      <c r="EA33" s="521"/>
      <c r="EB33" s="521"/>
      <c r="EC33" s="521"/>
      <c r="ED33" s="521"/>
      <c r="EE33" s="521"/>
      <c r="EF33" s="521"/>
      <c r="EG33" s="521"/>
      <c r="EH33" s="521"/>
      <c r="EI33" s="521"/>
      <c r="EJ33" s="521"/>
      <c r="EK33" s="521"/>
      <c r="EL33" s="521"/>
      <c r="EM33" s="521"/>
      <c r="EN33" s="521"/>
      <c r="EO33" s="521"/>
      <c r="EP33" s="521"/>
      <c r="EQ33" s="521"/>
      <c r="ER33" s="521"/>
      <c r="ES33" s="521"/>
      <c r="ET33" s="521"/>
      <c r="EU33" s="521"/>
      <c r="EV33" s="521"/>
      <c r="EW33" s="521"/>
      <c r="EX33" s="521"/>
      <c r="EY33" s="521"/>
      <c r="EZ33" s="521"/>
      <c r="FA33" s="521"/>
      <c r="FB33" s="521"/>
      <c r="FC33" s="521"/>
      <c r="FD33" s="521"/>
      <c r="FE33" s="521"/>
      <c r="FF33" s="521"/>
      <c r="FG33" s="521"/>
      <c r="FH33" s="521"/>
      <c r="FI33" s="521"/>
      <c r="FJ33" s="521"/>
      <c r="FK33" s="521"/>
      <c r="FL33" s="521"/>
      <c r="FM33" s="521"/>
      <c r="FN33" s="521"/>
      <c r="FO33" s="521"/>
      <c r="FP33" s="521"/>
      <c r="FQ33" s="521"/>
      <c r="FR33" s="521"/>
      <c r="FS33" s="521"/>
      <c r="FT33" s="521"/>
      <c r="FU33" s="521"/>
      <c r="FV33" s="521"/>
      <c r="FW33" s="521"/>
      <c r="FX33" s="521"/>
      <c r="FY33" s="521"/>
      <c r="FZ33" s="521"/>
      <c r="GA33" s="521"/>
      <c r="GB33" s="521"/>
      <c r="GC33" s="521"/>
      <c r="GD33" s="521"/>
      <c r="GE33" s="521"/>
      <c r="GF33" s="521"/>
      <c r="GG33" s="521"/>
      <c r="GH33" s="521"/>
      <c r="GI33" s="521"/>
      <c r="GJ33" s="521"/>
      <c r="GK33" s="521"/>
      <c r="GL33" s="521"/>
      <c r="GM33" s="521"/>
      <c r="GN33" s="521"/>
      <c r="GO33" s="521"/>
      <c r="GP33" s="521"/>
      <c r="GQ33" s="521"/>
      <c r="GR33" s="521"/>
      <c r="GS33" s="521"/>
      <c r="GT33" s="521"/>
      <c r="GU33" s="521"/>
      <c r="GV33" s="521"/>
      <c r="GW33" s="521"/>
      <c r="GX33" s="521"/>
      <c r="GY33" s="521"/>
      <c r="GZ33" s="521"/>
      <c r="HA33" s="521"/>
      <c r="HB33" s="521"/>
      <c r="HC33" s="521"/>
      <c r="HD33" s="521"/>
      <c r="HE33" s="521"/>
      <c r="HF33" s="521"/>
      <c r="HG33" s="521"/>
      <c r="HH33" s="521"/>
      <c r="HI33" s="521"/>
      <c r="HJ33" s="521"/>
      <c r="HK33" s="521"/>
      <c r="HL33" s="521"/>
      <c r="HM33" s="521"/>
      <c r="HN33" s="521"/>
      <c r="HO33" s="521"/>
      <c r="HP33" s="521"/>
      <c r="HQ33" s="521"/>
      <c r="HR33" s="521"/>
      <c r="HS33" s="521"/>
      <c r="HT33" s="521"/>
      <c r="HU33" s="521"/>
      <c r="HV33" s="521"/>
      <c r="HW33" s="521"/>
      <c r="HX33" s="521"/>
      <c r="HY33" s="521"/>
      <c r="HZ33" s="521"/>
      <c r="IA33" s="521"/>
      <c r="IB33" s="521"/>
      <c r="IC33" s="521"/>
      <c r="ID33" s="521"/>
      <c r="IE33" s="521"/>
      <c r="IF33" s="521"/>
      <c r="IG33" s="521"/>
      <c r="IH33" s="521"/>
      <c r="II33" s="521"/>
      <c r="IJ33" s="521"/>
      <c r="IK33" s="521"/>
      <c r="IL33" s="521"/>
      <c r="IM33" s="521"/>
      <c r="IN33" s="521"/>
      <c r="IO33" s="521"/>
      <c r="IP33" s="521"/>
      <c r="IQ33" s="521"/>
      <c r="IR33" s="521"/>
    </row>
    <row r="34" spans="1:252" ht="1.5" hidden="1" customHeight="1">
      <c r="A34" s="538"/>
      <c r="B34" s="516"/>
      <c r="C34" s="516"/>
      <c r="D34" s="516"/>
      <c r="E34" s="516"/>
      <c r="F34" s="516"/>
      <c r="G34" s="516"/>
      <c r="H34" s="516"/>
      <c r="I34" s="537"/>
      <c r="J34" s="537"/>
      <c r="K34" s="537"/>
      <c r="L34" s="537"/>
      <c r="M34" s="537"/>
      <c r="N34" s="521"/>
      <c r="O34" s="521"/>
      <c r="P34" s="521"/>
      <c r="Q34" s="521"/>
      <c r="R34" s="521"/>
      <c r="S34" s="521"/>
      <c r="T34" s="521"/>
      <c r="U34" s="521"/>
      <c r="V34" s="521"/>
      <c r="W34" s="521"/>
      <c r="X34" s="521"/>
      <c r="Y34" s="521"/>
      <c r="Z34" s="521"/>
      <c r="AA34" s="521"/>
      <c r="AB34" s="521"/>
      <c r="AC34" s="521"/>
      <c r="AD34" s="521"/>
      <c r="AE34" s="521"/>
      <c r="AF34" s="521"/>
      <c r="AG34" s="521"/>
      <c r="AH34" s="521"/>
      <c r="AI34" s="521"/>
      <c r="AJ34" s="521"/>
      <c r="AK34" s="521"/>
      <c r="AL34" s="521"/>
      <c r="AM34" s="521"/>
      <c r="AN34" s="521"/>
      <c r="AO34" s="521"/>
      <c r="AP34" s="521"/>
      <c r="AQ34" s="521"/>
      <c r="AR34" s="521"/>
      <c r="AS34" s="521"/>
      <c r="AT34" s="521"/>
      <c r="AU34" s="521"/>
      <c r="AV34" s="521"/>
      <c r="AW34" s="521"/>
      <c r="AX34" s="521"/>
      <c r="AY34" s="521"/>
      <c r="AZ34" s="521"/>
      <c r="BA34" s="521"/>
      <c r="BB34" s="521"/>
      <c r="BC34" s="521"/>
      <c r="BD34" s="521"/>
      <c r="BE34" s="521"/>
      <c r="BF34" s="521"/>
      <c r="BG34" s="521"/>
      <c r="BH34" s="521"/>
      <c r="BI34" s="521"/>
      <c r="BJ34" s="521"/>
      <c r="BK34" s="521"/>
      <c r="BL34" s="521"/>
      <c r="BM34" s="521"/>
      <c r="BN34" s="521"/>
      <c r="BO34" s="521"/>
      <c r="BP34" s="521"/>
      <c r="BQ34" s="521"/>
      <c r="BR34" s="521"/>
      <c r="BS34" s="521"/>
      <c r="BT34" s="521"/>
      <c r="BU34" s="521"/>
      <c r="BV34" s="521"/>
      <c r="BW34" s="521"/>
      <c r="BX34" s="521"/>
      <c r="BY34" s="521"/>
      <c r="BZ34" s="521"/>
      <c r="CA34" s="521"/>
      <c r="CB34" s="521"/>
      <c r="CC34" s="521"/>
      <c r="CD34" s="521"/>
      <c r="CE34" s="521"/>
      <c r="CF34" s="521"/>
      <c r="CG34" s="521"/>
      <c r="CH34" s="521"/>
      <c r="CI34" s="521"/>
      <c r="CJ34" s="521"/>
      <c r="CK34" s="521"/>
      <c r="CL34" s="521"/>
      <c r="CM34" s="521"/>
      <c r="CN34" s="521"/>
      <c r="CO34" s="521"/>
      <c r="CP34" s="521"/>
      <c r="CQ34" s="521"/>
      <c r="CR34" s="521"/>
      <c r="CS34" s="521"/>
      <c r="CT34" s="521"/>
      <c r="CU34" s="521"/>
      <c r="CV34" s="521"/>
      <c r="CW34" s="521"/>
      <c r="CX34" s="521"/>
      <c r="CY34" s="521"/>
      <c r="CZ34" s="521"/>
      <c r="DA34" s="521"/>
      <c r="DB34" s="521"/>
      <c r="DC34" s="521"/>
      <c r="DD34" s="521"/>
      <c r="DE34" s="521"/>
      <c r="DF34" s="521"/>
      <c r="DG34" s="521"/>
      <c r="DH34" s="521"/>
      <c r="DI34" s="521"/>
      <c r="DJ34" s="521"/>
      <c r="DK34" s="521"/>
      <c r="DL34" s="521"/>
      <c r="DM34" s="521"/>
      <c r="DN34" s="521"/>
      <c r="DO34" s="521"/>
      <c r="DP34" s="521"/>
      <c r="DQ34" s="521"/>
      <c r="DR34" s="521"/>
      <c r="DS34" s="521"/>
      <c r="DT34" s="521"/>
      <c r="DU34" s="521"/>
      <c r="DV34" s="521"/>
      <c r="DW34" s="521"/>
      <c r="DX34" s="521"/>
      <c r="DY34" s="521"/>
      <c r="DZ34" s="521"/>
      <c r="EA34" s="521"/>
      <c r="EB34" s="521"/>
      <c r="EC34" s="521"/>
      <c r="ED34" s="521"/>
      <c r="EE34" s="521"/>
      <c r="EF34" s="521"/>
      <c r="EG34" s="521"/>
      <c r="EH34" s="521"/>
      <c r="EI34" s="521"/>
      <c r="EJ34" s="521"/>
      <c r="EK34" s="521"/>
      <c r="EL34" s="521"/>
      <c r="EM34" s="521"/>
      <c r="EN34" s="521"/>
      <c r="EO34" s="521"/>
      <c r="EP34" s="521"/>
      <c r="EQ34" s="521"/>
      <c r="ER34" s="521"/>
      <c r="ES34" s="521"/>
      <c r="ET34" s="521"/>
      <c r="EU34" s="521"/>
      <c r="EV34" s="521"/>
      <c r="EW34" s="521"/>
      <c r="EX34" s="521"/>
      <c r="EY34" s="521"/>
      <c r="EZ34" s="521"/>
      <c r="FA34" s="521"/>
      <c r="FB34" s="521"/>
      <c r="FC34" s="521"/>
      <c r="FD34" s="521"/>
      <c r="FE34" s="521"/>
      <c r="FF34" s="521"/>
      <c r="FG34" s="521"/>
      <c r="FH34" s="521"/>
      <c r="FI34" s="521"/>
      <c r="FJ34" s="521"/>
      <c r="FK34" s="521"/>
      <c r="FL34" s="521"/>
      <c r="FM34" s="521"/>
      <c r="FN34" s="521"/>
      <c r="FO34" s="521"/>
      <c r="FP34" s="521"/>
      <c r="FQ34" s="521"/>
      <c r="FR34" s="521"/>
      <c r="FS34" s="521"/>
      <c r="FT34" s="521"/>
      <c r="FU34" s="521"/>
      <c r="FV34" s="521"/>
      <c r="FW34" s="521"/>
      <c r="FX34" s="521"/>
      <c r="FY34" s="521"/>
      <c r="FZ34" s="521"/>
      <c r="GA34" s="521"/>
      <c r="GB34" s="521"/>
      <c r="GC34" s="521"/>
      <c r="GD34" s="521"/>
      <c r="GE34" s="521"/>
      <c r="GF34" s="521"/>
      <c r="GG34" s="521"/>
      <c r="GH34" s="521"/>
      <c r="GI34" s="521"/>
      <c r="GJ34" s="521"/>
      <c r="GK34" s="521"/>
      <c r="GL34" s="521"/>
      <c r="GM34" s="521"/>
      <c r="GN34" s="521"/>
      <c r="GO34" s="521"/>
      <c r="GP34" s="521"/>
      <c r="GQ34" s="521"/>
      <c r="GR34" s="521"/>
      <c r="GS34" s="521"/>
      <c r="GT34" s="521"/>
      <c r="GU34" s="521"/>
      <c r="GV34" s="521"/>
      <c r="GW34" s="521"/>
      <c r="GX34" s="521"/>
      <c r="GY34" s="521"/>
      <c r="GZ34" s="521"/>
      <c r="HA34" s="521"/>
      <c r="HB34" s="521"/>
      <c r="HC34" s="521"/>
      <c r="HD34" s="521"/>
      <c r="HE34" s="521"/>
      <c r="HF34" s="521"/>
      <c r="HG34" s="521"/>
      <c r="HH34" s="521"/>
      <c r="HI34" s="521"/>
      <c r="HJ34" s="521"/>
      <c r="HK34" s="521"/>
      <c r="HL34" s="521"/>
      <c r="HM34" s="521"/>
      <c r="HN34" s="521"/>
      <c r="HO34" s="521"/>
      <c r="HP34" s="521"/>
      <c r="HQ34" s="521"/>
      <c r="HR34" s="521"/>
      <c r="HS34" s="521"/>
      <c r="HT34" s="521"/>
      <c r="HU34" s="521"/>
      <c r="HV34" s="521"/>
      <c r="HW34" s="521"/>
      <c r="HX34" s="521"/>
      <c r="HY34" s="521"/>
      <c r="HZ34" s="521"/>
      <c r="IA34" s="521"/>
      <c r="IB34" s="521"/>
      <c r="IC34" s="521"/>
      <c r="ID34" s="521"/>
      <c r="IE34" s="521"/>
      <c r="IF34" s="521"/>
      <c r="IG34" s="521"/>
      <c r="IH34" s="521"/>
      <c r="II34" s="521"/>
      <c r="IJ34" s="521"/>
      <c r="IK34" s="521"/>
      <c r="IL34" s="521"/>
      <c r="IM34" s="521"/>
      <c r="IN34" s="521"/>
      <c r="IO34" s="521"/>
      <c r="IP34" s="521"/>
      <c r="IQ34" s="521"/>
      <c r="IR34" s="521"/>
    </row>
    <row r="35" spans="1:252" ht="45.75" hidden="1" thickBot="1">
      <c r="A35" s="555" t="s">
        <v>430</v>
      </c>
      <c r="B35" s="542" t="s">
        <v>431</v>
      </c>
      <c r="C35" s="542" t="s">
        <v>432</v>
      </c>
      <c r="D35" s="542" t="s">
        <v>433</v>
      </c>
      <c r="E35" s="542" t="s">
        <v>434</v>
      </c>
      <c r="F35" s="542"/>
      <c r="G35" s="542" t="s">
        <v>442</v>
      </c>
      <c r="H35" s="542" t="s">
        <v>443</v>
      </c>
      <c r="I35" s="542" t="s">
        <v>436</v>
      </c>
      <c r="J35" s="542" t="s">
        <v>437</v>
      </c>
      <c r="K35" s="541" t="s">
        <v>444</v>
      </c>
      <c r="L35" s="790" t="s">
        <v>438</v>
      </c>
      <c r="M35" s="791"/>
      <c r="N35" s="521"/>
      <c r="O35" s="521"/>
      <c r="P35" s="521"/>
      <c r="Q35" s="521"/>
      <c r="R35" s="521"/>
      <c r="S35" s="521"/>
      <c r="T35" s="521"/>
      <c r="U35" s="521"/>
      <c r="V35" s="521"/>
      <c r="W35" s="521"/>
      <c r="X35" s="521"/>
      <c r="Y35" s="521"/>
      <c r="Z35" s="521"/>
      <c r="AA35" s="521"/>
      <c r="AB35" s="521"/>
      <c r="AC35" s="521"/>
      <c r="AD35" s="521"/>
      <c r="AE35" s="521"/>
      <c r="AF35" s="521"/>
      <c r="AG35" s="521"/>
      <c r="AH35" s="521"/>
      <c r="AI35" s="521"/>
      <c r="AJ35" s="521"/>
      <c r="AK35" s="521"/>
      <c r="AL35" s="521"/>
      <c r="AM35" s="521"/>
      <c r="AN35" s="521"/>
      <c r="AO35" s="521"/>
      <c r="AP35" s="521"/>
      <c r="AQ35" s="521"/>
      <c r="AR35" s="521"/>
      <c r="AS35" s="521"/>
      <c r="AT35" s="521"/>
      <c r="AU35" s="521"/>
      <c r="AV35" s="521"/>
      <c r="AW35" s="521"/>
      <c r="AX35" s="521"/>
      <c r="AY35" s="521"/>
      <c r="AZ35" s="521"/>
      <c r="BA35" s="521"/>
      <c r="BB35" s="521"/>
      <c r="BC35" s="521"/>
      <c r="BD35" s="521"/>
      <c r="BE35" s="521"/>
      <c r="BF35" s="521"/>
      <c r="BG35" s="521"/>
      <c r="BH35" s="521"/>
      <c r="BI35" s="521"/>
      <c r="BJ35" s="521"/>
      <c r="BK35" s="521"/>
      <c r="BL35" s="521"/>
      <c r="BM35" s="521"/>
      <c r="BN35" s="521"/>
      <c r="BO35" s="521"/>
      <c r="BP35" s="521"/>
      <c r="BQ35" s="521"/>
      <c r="BR35" s="521"/>
      <c r="BS35" s="521"/>
      <c r="BT35" s="521"/>
      <c r="BU35" s="521"/>
      <c r="BV35" s="521"/>
      <c r="BW35" s="521"/>
      <c r="BX35" s="521"/>
      <c r="BY35" s="521"/>
      <c r="BZ35" s="521"/>
      <c r="CA35" s="521"/>
      <c r="CB35" s="521"/>
      <c r="CC35" s="521"/>
      <c r="CD35" s="521"/>
      <c r="CE35" s="521"/>
      <c r="CF35" s="521"/>
      <c r="CG35" s="521"/>
      <c r="CH35" s="521"/>
      <c r="CI35" s="521"/>
      <c r="CJ35" s="521"/>
      <c r="CK35" s="521"/>
      <c r="CL35" s="521"/>
      <c r="CM35" s="521"/>
      <c r="CN35" s="521"/>
      <c r="CO35" s="521"/>
      <c r="CP35" s="521"/>
      <c r="CQ35" s="521"/>
      <c r="CR35" s="521"/>
      <c r="CS35" s="521"/>
      <c r="CT35" s="521"/>
      <c r="CU35" s="521"/>
      <c r="CV35" s="521"/>
      <c r="CW35" s="521"/>
      <c r="CX35" s="521"/>
      <c r="CY35" s="521"/>
      <c r="CZ35" s="521"/>
      <c r="DA35" s="521"/>
      <c r="DB35" s="521"/>
      <c r="DC35" s="521"/>
      <c r="DD35" s="521"/>
      <c r="DE35" s="521"/>
      <c r="DF35" s="521"/>
      <c r="DG35" s="521"/>
      <c r="DH35" s="521"/>
      <c r="DI35" s="521"/>
      <c r="DJ35" s="521"/>
      <c r="DK35" s="521"/>
      <c r="DL35" s="521"/>
      <c r="DM35" s="521"/>
      <c r="DN35" s="521"/>
      <c r="DO35" s="521"/>
      <c r="DP35" s="521"/>
      <c r="DQ35" s="521"/>
      <c r="DR35" s="521"/>
      <c r="DS35" s="521"/>
      <c r="DT35" s="521"/>
      <c r="DU35" s="521"/>
      <c r="DV35" s="521"/>
      <c r="DW35" s="521"/>
      <c r="DX35" s="521"/>
      <c r="DY35" s="521"/>
      <c r="DZ35" s="521"/>
      <c r="EA35" s="521"/>
      <c r="EB35" s="521"/>
      <c r="EC35" s="521"/>
      <c r="ED35" s="521"/>
      <c r="EE35" s="521"/>
      <c r="EF35" s="521"/>
      <c r="EG35" s="521"/>
      <c r="EH35" s="521"/>
      <c r="EI35" s="521"/>
      <c r="EJ35" s="521"/>
      <c r="EK35" s="521"/>
      <c r="EL35" s="521"/>
      <c r="EM35" s="521"/>
      <c r="EN35" s="521"/>
      <c r="EO35" s="521"/>
      <c r="EP35" s="521"/>
      <c r="EQ35" s="521"/>
      <c r="ER35" s="521"/>
      <c r="ES35" s="521"/>
      <c r="ET35" s="521"/>
      <c r="EU35" s="521"/>
      <c r="EV35" s="521"/>
      <c r="EW35" s="521"/>
      <c r="EX35" s="521"/>
      <c r="EY35" s="521"/>
      <c r="EZ35" s="521"/>
      <c r="FA35" s="521"/>
      <c r="FB35" s="521"/>
      <c r="FC35" s="521"/>
      <c r="FD35" s="521"/>
      <c r="FE35" s="521"/>
      <c r="FF35" s="521"/>
      <c r="FG35" s="521"/>
      <c r="FH35" s="521"/>
      <c r="FI35" s="521"/>
      <c r="FJ35" s="521"/>
      <c r="FK35" s="521"/>
      <c r="FL35" s="521"/>
      <c r="FM35" s="521"/>
      <c r="FN35" s="521"/>
      <c r="FO35" s="521"/>
      <c r="FP35" s="521"/>
      <c r="FQ35" s="521"/>
      <c r="FR35" s="521"/>
      <c r="FS35" s="521"/>
      <c r="FT35" s="521"/>
      <c r="FU35" s="521"/>
      <c r="FV35" s="521"/>
      <c r="FW35" s="521"/>
      <c r="FX35" s="521"/>
      <c r="FY35" s="521"/>
      <c r="FZ35" s="521"/>
      <c r="GA35" s="521"/>
      <c r="GB35" s="521"/>
      <c r="GC35" s="521"/>
      <c r="GD35" s="521"/>
      <c r="GE35" s="521"/>
      <c r="GF35" s="521"/>
      <c r="GG35" s="521"/>
      <c r="GH35" s="521"/>
      <c r="GI35" s="521"/>
      <c r="GJ35" s="521"/>
      <c r="GK35" s="521"/>
      <c r="GL35" s="521"/>
      <c r="GM35" s="521"/>
      <c r="GN35" s="521"/>
      <c r="GO35" s="521"/>
      <c r="GP35" s="521"/>
      <c r="GQ35" s="521"/>
      <c r="GR35" s="521"/>
      <c r="GS35" s="521"/>
      <c r="GT35" s="521"/>
      <c r="GU35" s="521"/>
      <c r="GV35" s="521"/>
      <c r="GW35" s="521"/>
      <c r="GX35" s="521"/>
      <c r="GY35" s="521"/>
      <c r="GZ35" s="521"/>
      <c r="HA35" s="521"/>
      <c r="HB35" s="521"/>
      <c r="HC35" s="521"/>
      <c r="HD35" s="521"/>
      <c r="HE35" s="521"/>
      <c r="HF35" s="521"/>
      <c r="HG35" s="521"/>
      <c r="HH35" s="521"/>
      <c r="HI35" s="521"/>
      <c r="HJ35" s="521"/>
      <c r="HK35" s="521"/>
      <c r="HL35" s="521"/>
      <c r="HM35" s="521"/>
      <c r="HN35" s="521"/>
      <c r="HO35" s="521"/>
      <c r="HP35" s="521"/>
      <c r="HQ35" s="521"/>
      <c r="HR35" s="521"/>
      <c r="HS35" s="521"/>
      <c r="HT35" s="521"/>
      <c r="HU35" s="521"/>
      <c r="HV35" s="521"/>
      <c r="HW35" s="521"/>
      <c r="HX35" s="521"/>
      <c r="HY35" s="521"/>
      <c r="HZ35" s="521"/>
      <c r="IA35" s="521"/>
      <c r="IB35" s="521"/>
      <c r="IC35" s="521"/>
      <c r="ID35" s="521"/>
      <c r="IE35" s="521"/>
      <c r="IF35" s="521"/>
      <c r="IG35" s="521"/>
      <c r="IH35" s="521"/>
      <c r="II35" s="521"/>
      <c r="IJ35" s="521"/>
      <c r="IK35" s="521"/>
      <c r="IL35" s="521"/>
      <c r="IM35" s="521"/>
      <c r="IN35" s="521"/>
      <c r="IO35" s="521"/>
      <c r="IP35" s="521"/>
      <c r="IQ35" s="521"/>
      <c r="IR35" s="521"/>
    </row>
    <row r="36" spans="1:252" ht="14.25" hidden="1" customHeight="1">
      <c r="A36" s="771">
        <v>1</v>
      </c>
      <c r="B36" s="530">
        <f>+B23</f>
        <v>44615</v>
      </c>
      <c r="C36" s="530">
        <f>+C23</f>
        <v>44620</v>
      </c>
      <c r="D36" s="556">
        <v>43891</v>
      </c>
      <c r="E36" s="557"/>
      <c r="F36" s="773"/>
      <c r="G36" s="551"/>
      <c r="H36" s="558">
        <v>0.99810200000000004</v>
      </c>
      <c r="I36" s="775"/>
      <c r="J36" s="559">
        <v>10145.3438068182</v>
      </c>
      <c r="K36" s="560">
        <v>10126.087944272842</v>
      </c>
      <c r="L36" s="777"/>
      <c r="M36" s="778"/>
      <c r="N36" s="547"/>
      <c r="O36" s="547"/>
      <c r="P36" s="547"/>
      <c r="Q36" s="547"/>
      <c r="R36" s="547"/>
      <c r="S36" s="547"/>
      <c r="T36" s="547"/>
      <c r="U36" s="547"/>
      <c r="V36" s="547"/>
      <c r="W36" s="547"/>
      <c r="X36" s="547"/>
      <c r="Y36" s="547"/>
      <c r="Z36" s="547"/>
      <c r="AA36" s="547"/>
      <c r="AB36" s="547"/>
      <c r="AC36" s="547"/>
      <c r="AD36" s="547"/>
      <c r="AE36" s="547"/>
      <c r="AF36" s="547"/>
      <c r="AG36" s="547"/>
      <c r="AH36" s="547"/>
      <c r="AI36" s="547"/>
      <c r="AJ36" s="547"/>
      <c r="AK36" s="547"/>
      <c r="AL36" s="547"/>
      <c r="AM36" s="547"/>
      <c r="AN36" s="547"/>
      <c r="AO36" s="547"/>
      <c r="AP36" s="547"/>
      <c r="AQ36" s="547"/>
      <c r="AR36" s="547"/>
      <c r="AS36" s="547"/>
      <c r="AT36" s="547"/>
      <c r="AU36" s="547"/>
      <c r="AV36" s="547"/>
      <c r="AW36" s="547"/>
      <c r="AX36" s="547"/>
      <c r="AY36" s="547"/>
      <c r="AZ36" s="547"/>
      <c r="BA36" s="547"/>
      <c r="BB36" s="547"/>
      <c r="BC36" s="547"/>
      <c r="BD36" s="547"/>
      <c r="BE36" s="547"/>
      <c r="BF36" s="547"/>
      <c r="BG36" s="547"/>
      <c r="BH36" s="547"/>
      <c r="BI36" s="547"/>
      <c r="BJ36" s="547"/>
      <c r="BK36" s="547"/>
      <c r="BL36" s="547"/>
      <c r="BM36" s="547"/>
      <c r="BN36" s="547"/>
      <c r="BO36" s="547"/>
      <c r="BP36" s="547"/>
      <c r="BQ36" s="547"/>
      <c r="BR36" s="547"/>
      <c r="BS36" s="547"/>
      <c r="BT36" s="547"/>
      <c r="BU36" s="547"/>
      <c r="BV36" s="547"/>
      <c r="BW36" s="547"/>
      <c r="BX36" s="547"/>
      <c r="BY36" s="547"/>
      <c r="BZ36" s="547"/>
      <c r="CA36" s="547"/>
      <c r="CB36" s="547"/>
      <c r="CC36" s="547"/>
      <c r="CD36" s="547"/>
      <c r="CE36" s="547"/>
      <c r="CF36" s="547"/>
      <c r="CG36" s="547"/>
      <c r="CH36" s="547"/>
      <c r="CI36" s="547"/>
      <c r="CJ36" s="547"/>
      <c r="CK36" s="547"/>
      <c r="CL36" s="547"/>
      <c r="CM36" s="547"/>
      <c r="CN36" s="547"/>
      <c r="CO36" s="547"/>
      <c r="CP36" s="547"/>
      <c r="CQ36" s="547"/>
      <c r="CR36" s="547"/>
      <c r="CS36" s="547"/>
      <c r="CT36" s="547"/>
      <c r="CU36" s="547"/>
      <c r="CV36" s="547"/>
      <c r="CW36" s="547"/>
      <c r="CX36" s="547"/>
      <c r="CY36" s="547"/>
      <c r="CZ36" s="547"/>
      <c r="DA36" s="547"/>
      <c r="DB36" s="547"/>
      <c r="DC36" s="547"/>
      <c r="DD36" s="547"/>
      <c r="DE36" s="547"/>
      <c r="DF36" s="547"/>
      <c r="DG36" s="547"/>
      <c r="DH36" s="547"/>
      <c r="DI36" s="547"/>
      <c r="DJ36" s="547"/>
      <c r="DK36" s="547"/>
      <c r="DL36" s="547"/>
      <c r="DM36" s="547"/>
      <c r="DN36" s="547"/>
      <c r="DO36" s="547"/>
      <c r="DP36" s="547"/>
      <c r="DQ36" s="547"/>
      <c r="DR36" s="547"/>
      <c r="DS36" s="547"/>
      <c r="DT36" s="547"/>
      <c r="DU36" s="547"/>
      <c r="DV36" s="547"/>
      <c r="DW36" s="547"/>
      <c r="DX36" s="547"/>
      <c r="DY36" s="547"/>
      <c r="DZ36" s="547"/>
      <c r="EA36" s="547"/>
      <c r="EB36" s="547"/>
      <c r="EC36" s="547"/>
      <c r="ED36" s="547"/>
      <c r="EE36" s="547"/>
      <c r="EF36" s="547"/>
      <c r="EG36" s="547"/>
      <c r="EH36" s="547"/>
      <c r="EI36" s="547"/>
      <c r="EJ36" s="547"/>
      <c r="EK36" s="547"/>
      <c r="EL36" s="547"/>
      <c r="EM36" s="547"/>
      <c r="EN36" s="547"/>
      <c r="EO36" s="547"/>
      <c r="EP36" s="547"/>
      <c r="EQ36" s="547"/>
      <c r="ER36" s="547"/>
      <c r="ES36" s="547"/>
      <c r="ET36" s="547"/>
      <c r="EU36" s="547"/>
      <c r="EV36" s="547"/>
      <c r="EW36" s="547"/>
      <c r="EX36" s="547"/>
      <c r="EY36" s="547"/>
      <c r="EZ36" s="547"/>
      <c r="FA36" s="547"/>
      <c r="FB36" s="547"/>
      <c r="FC36" s="547"/>
      <c r="FD36" s="547"/>
      <c r="FE36" s="547"/>
      <c r="FF36" s="547"/>
      <c r="FG36" s="547"/>
      <c r="FH36" s="547"/>
      <c r="FI36" s="547"/>
      <c r="FJ36" s="547"/>
      <c r="FK36" s="547"/>
      <c r="FL36" s="547"/>
      <c r="FM36" s="547"/>
      <c r="FN36" s="547"/>
      <c r="FO36" s="547"/>
      <c r="FP36" s="547"/>
      <c r="FQ36" s="547"/>
      <c r="FR36" s="547"/>
      <c r="FS36" s="547"/>
      <c r="FT36" s="547"/>
      <c r="FU36" s="547"/>
      <c r="FV36" s="547"/>
      <c r="FW36" s="547"/>
      <c r="FX36" s="547"/>
      <c r="FY36" s="547"/>
      <c r="FZ36" s="547"/>
      <c r="GA36" s="547"/>
      <c r="GB36" s="547"/>
      <c r="GC36" s="547"/>
      <c r="GD36" s="547"/>
      <c r="GE36" s="547"/>
      <c r="GF36" s="547"/>
      <c r="GG36" s="547"/>
      <c r="GH36" s="547"/>
      <c r="GI36" s="547"/>
      <c r="GJ36" s="547"/>
      <c r="GK36" s="547"/>
      <c r="GL36" s="547"/>
      <c r="GM36" s="547"/>
      <c r="GN36" s="547"/>
      <c r="GO36" s="547"/>
      <c r="GP36" s="547"/>
      <c r="GQ36" s="547"/>
      <c r="GR36" s="547"/>
      <c r="GS36" s="547"/>
      <c r="GT36" s="547"/>
      <c r="GU36" s="547"/>
      <c r="GV36" s="547"/>
      <c r="GW36" s="547"/>
      <c r="GX36" s="547"/>
      <c r="GY36" s="547"/>
      <c r="GZ36" s="547"/>
      <c r="HA36" s="547"/>
      <c r="HB36" s="547"/>
      <c r="HC36" s="547"/>
      <c r="HD36" s="547"/>
      <c r="HE36" s="547"/>
      <c r="HF36" s="547"/>
      <c r="HG36" s="547"/>
      <c r="HH36" s="547"/>
      <c r="HI36" s="547"/>
      <c r="HJ36" s="547"/>
      <c r="HK36" s="547"/>
      <c r="HL36" s="547"/>
      <c r="HM36" s="547"/>
      <c r="HN36" s="547"/>
      <c r="HO36" s="547"/>
      <c r="HP36" s="547"/>
      <c r="HQ36" s="547"/>
      <c r="HR36" s="547"/>
      <c r="HS36" s="547"/>
      <c r="HT36" s="547"/>
      <c r="HU36" s="547"/>
      <c r="HV36" s="547"/>
      <c r="HW36" s="547"/>
      <c r="HX36" s="547"/>
      <c r="HY36" s="547"/>
      <c r="HZ36" s="547"/>
      <c r="IA36" s="547"/>
      <c r="IB36" s="547"/>
      <c r="IC36" s="547"/>
      <c r="ID36" s="547"/>
      <c r="IE36" s="547"/>
      <c r="IF36" s="547"/>
      <c r="IG36" s="547"/>
      <c r="IH36" s="547"/>
      <c r="II36" s="547"/>
      <c r="IJ36" s="547"/>
      <c r="IK36" s="547"/>
      <c r="IL36" s="547"/>
      <c r="IM36" s="547"/>
      <c r="IN36" s="547"/>
      <c r="IO36" s="547"/>
      <c r="IP36" s="547"/>
      <c r="IQ36" s="547"/>
      <c r="IR36" s="547"/>
    </row>
    <row r="37" spans="1:252" ht="14.25" hidden="1" customHeight="1">
      <c r="A37" s="772"/>
      <c r="B37" s="561" t="e">
        <f>+#REF!</f>
        <v>#REF!</v>
      </c>
      <c r="C37" s="561" t="e">
        <f>+#REF!</f>
        <v>#REF!</v>
      </c>
      <c r="D37" s="562">
        <v>44013</v>
      </c>
      <c r="E37" s="563"/>
      <c r="F37" s="774"/>
      <c r="G37" s="564"/>
      <c r="H37" s="565">
        <v>0.988236</v>
      </c>
      <c r="I37" s="776"/>
      <c r="J37" s="566">
        <v>12174.412568181819</v>
      </c>
      <c r="K37" s="567">
        <v>12031.192778729728</v>
      </c>
      <c r="L37" s="777"/>
      <c r="M37" s="778"/>
      <c r="N37" s="547"/>
      <c r="O37" s="547"/>
      <c r="P37" s="547"/>
      <c r="Q37" s="547"/>
      <c r="R37" s="547"/>
      <c r="S37" s="547"/>
      <c r="T37" s="547"/>
      <c r="U37" s="547"/>
      <c r="V37" s="547"/>
      <c r="W37" s="547"/>
      <c r="X37" s="547"/>
      <c r="Y37" s="547"/>
      <c r="Z37" s="547"/>
      <c r="AA37" s="547"/>
      <c r="AB37" s="547"/>
      <c r="AC37" s="547"/>
      <c r="AD37" s="547"/>
      <c r="AE37" s="547"/>
      <c r="AF37" s="547"/>
      <c r="AG37" s="547"/>
      <c r="AH37" s="547"/>
      <c r="AI37" s="547"/>
      <c r="AJ37" s="547"/>
      <c r="AK37" s="547"/>
      <c r="AL37" s="547"/>
      <c r="AM37" s="547"/>
      <c r="AN37" s="547"/>
      <c r="AO37" s="547"/>
      <c r="AP37" s="547"/>
      <c r="AQ37" s="547"/>
      <c r="AR37" s="547"/>
      <c r="AS37" s="547"/>
      <c r="AT37" s="547"/>
      <c r="AU37" s="547"/>
      <c r="AV37" s="547"/>
      <c r="AW37" s="547"/>
      <c r="AX37" s="547"/>
      <c r="AY37" s="547"/>
      <c r="AZ37" s="547"/>
      <c r="BA37" s="547"/>
      <c r="BB37" s="547"/>
      <c r="BC37" s="547"/>
      <c r="BD37" s="547"/>
      <c r="BE37" s="547"/>
      <c r="BF37" s="547"/>
      <c r="BG37" s="547"/>
      <c r="BH37" s="547"/>
      <c r="BI37" s="547"/>
      <c r="BJ37" s="547"/>
      <c r="BK37" s="547"/>
      <c r="BL37" s="547"/>
      <c r="BM37" s="547"/>
      <c r="BN37" s="547"/>
      <c r="BO37" s="547"/>
      <c r="BP37" s="547"/>
      <c r="BQ37" s="547"/>
      <c r="BR37" s="547"/>
      <c r="BS37" s="547"/>
      <c r="BT37" s="547"/>
      <c r="BU37" s="547"/>
      <c r="BV37" s="547"/>
      <c r="BW37" s="547"/>
      <c r="BX37" s="547"/>
      <c r="BY37" s="547"/>
      <c r="BZ37" s="547"/>
      <c r="CA37" s="547"/>
      <c r="CB37" s="547"/>
      <c r="CC37" s="547"/>
      <c r="CD37" s="547"/>
      <c r="CE37" s="547"/>
      <c r="CF37" s="547"/>
      <c r="CG37" s="547"/>
      <c r="CH37" s="547"/>
      <c r="CI37" s="547"/>
      <c r="CJ37" s="547"/>
      <c r="CK37" s="547"/>
      <c r="CL37" s="547"/>
      <c r="CM37" s="547"/>
      <c r="CN37" s="547"/>
      <c r="CO37" s="547"/>
      <c r="CP37" s="547"/>
      <c r="CQ37" s="547"/>
      <c r="CR37" s="547"/>
      <c r="CS37" s="547"/>
      <c r="CT37" s="547"/>
      <c r="CU37" s="547"/>
      <c r="CV37" s="547"/>
      <c r="CW37" s="547"/>
      <c r="CX37" s="547"/>
      <c r="CY37" s="547"/>
      <c r="CZ37" s="547"/>
      <c r="DA37" s="547"/>
      <c r="DB37" s="547"/>
      <c r="DC37" s="547"/>
      <c r="DD37" s="547"/>
      <c r="DE37" s="547"/>
      <c r="DF37" s="547"/>
      <c r="DG37" s="547"/>
      <c r="DH37" s="547"/>
      <c r="DI37" s="547"/>
      <c r="DJ37" s="547"/>
      <c r="DK37" s="547"/>
      <c r="DL37" s="547"/>
      <c r="DM37" s="547"/>
      <c r="DN37" s="547"/>
      <c r="DO37" s="547"/>
      <c r="DP37" s="547"/>
      <c r="DQ37" s="547"/>
      <c r="DR37" s="547"/>
      <c r="DS37" s="547"/>
      <c r="DT37" s="547"/>
      <c r="DU37" s="547"/>
      <c r="DV37" s="547"/>
      <c r="DW37" s="547"/>
      <c r="DX37" s="547"/>
      <c r="DY37" s="547"/>
      <c r="DZ37" s="547"/>
      <c r="EA37" s="547"/>
      <c r="EB37" s="547"/>
      <c r="EC37" s="547"/>
      <c r="ED37" s="547"/>
      <c r="EE37" s="547"/>
      <c r="EF37" s="547"/>
      <c r="EG37" s="547"/>
      <c r="EH37" s="547"/>
      <c r="EI37" s="547"/>
      <c r="EJ37" s="547"/>
      <c r="EK37" s="547"/>
      <c r="EL37" s="547"/>
      <c r="EM37" s="547"/>
      <c r="EN37" s="547"/>
      <c r="EO37" s="547"/>
      <c r="EP37" s="547"/>
      <c r="EQ37" s="547"/>
      <c r="ER37" s="547"/>
      <c r="ES37" s="547"/>
      <c r="ET37" s="547"/>
      <c r="EU37" s="547"/>
      <c r="EV37" s="547"/>
      <c r="EW37" s="547"/>
      <c r="EX37" s="547"/>
      <c r="EY37" s="547"/>
      <c r="EZ37" s="547"/>
      <c r="FA37" s="547"/>
      <c r="FB37" s="547"/>
      <c r="FC37" s="547"/>
      <c r="FD37" s="547"/>
      <c r="FE37" s="547"/>
      <c r="FF37" s="547"/>
      <c r="FG37" s="547"/>
      <c r="FH37" s="547"/>
      <c r="FI37" s="547"/>
      <c r="FJ37" s="547"/>
      <c r="FK37" s="547"/>
      <c r="FL37" s="547"/>
      <c r="FM37" s="547"/>
      <c r="FN37" s="547"/>
      <c r="FO37" s="547"/>
      <c r="FP37" s="547"/>
      <c r="FQ37" s="547"/>
      <c r="FR37" s="547"/>
      <c r="FS37" s="547"/>
      <c r="FT37" s="547"/>
      <c r="FU37" s="547"/>
      <c r="FV37" s="547"/>
      <c r="FW37" s="547"/>
      <c r="FX37" s="547"/>
      <c r="FY37" s="547"/>
      <c r="FZ37" s="547"/>
      <c r="GA37" s="547"/>
      <c r="GB37" s="547"/>
      <c r="GC37" s="547"/>
      <c r="GD37" s="547"/>
      <c r="GE37" s="547"/>
      <c r="GF37" s="547"/>
      <c r="GG37" s="547"/>
      <c r="GH37" s="547"/>
      <c r="GI37" s="547"/>
      <c r="GJ37" s="547"/>
      <c r="GK37" s="547"/>
      <c r="GL37" s="547"/>
      <c r="GM37" s="547"/>
      <c r="GN37" s="547"/>
      <c r="GO37" s="547"/>
      <c r="GP37" s="547"/>
      <c r="GQ37" s="547"/>
      <c r="GR37" s="547"/>
      <c r="GS37" s="547"/>
      <c r="GT37" s="547"/>
      <c r="GU37" s="547"/>
      <c r="GV37" s="547"/>
      <c r="GW37" s="547"/>
      <c r="GX37" s="547"/>
      <c r="GY37" s="547"/>
      <c r="GZ37" s="547"/>
      <c r="HA37" s="547"/>
      <c r="HB37" s="547"/>
      <c r="HC37" s="547"/>
      <c r="HD37" s="547"/>
      <c r="HE37" s="547"/>
      <c r="HF37" s="547"/>
      <c r="HG37" s="547"/>
      <c r="HH37" s="547"/>
      <c r="HI37" s="547"/>
      <c r="HJ37" s="547"/>
      <c r="HK37" s="547"/>
      <c r="HL37" s="547"/>
      <c r="HM37" s="547"/>
      <c r="HN37" s="547"/>
      <c r="HO37" s="547"/>
      <c r="HP37" s="547"/>
      <c r="HQ37" s="547"/>
      <c r="HR37" s="547"/>
      <c r="HS37" s="547"/>
      <c r="HT37" s="547"/>
      <c r="HU37" s="547"/>
      <c r="HV37" s="547"/>
      <c r="HW37" s="547"/>
      <c r="HX37" s="547"/>
      <c r="HY37" s="547"/>
      <c r="HZ37" s="547"/>
      <c r="IA37" s="547"/>
      <c r="IB37" s="547"/>
      <c r="IC37" s="547"/>
      <c r="ID37" s="547"/>
      <c r="IE37" s="547"/>
      <c r="IF37" s="547"/>
      <c r="IG37" s="547"/>
      <c r="IH37" s="547"/>
      <c r="II37" s="547"/>
      <c r="IJ37" s="547"/>
      <c r="IK37" s="547"/>
      <c r="IL37" s="547"/>
      <c r="IM37" s="547"/>
      <c r="IN37" s="547"/>
      <c r="IO37" s="547"/>
      <c r="IP37" s="547"/>
      <c r="IQ37" s="547"/>
      <c r="IR37" s="547"/>
    </row>
    <row r="38" spans="1:252" ht="14.25" hidden="1" customHeight="1">
      <c r="A38" s="779">
        <v>2</v>
      </c>
      <c r="B38" s="525" t="e">
        <f>+#REF!</f>
        <v>#REF!</v>
      </c>
      <c r="C38" s="525" t="e">
        <f>+#REF!</f>
        <v>#REF!</v>
      </c>
      <c r="D38" s="568">
        <v>44105</v>
      </c>
      <c r="E38" s="569"/>
      <c r="F38" s="781"/>
      <c r="G38" s="544"/>
      <c r="H38" s="570">
        <v>0.94611600000000007</v>
      </c>
      <c r="I38" s="783"/>
      <c r="J38" s="546">
        <v>21600.699999999997</v>
      </c>
      <c r="K38" s="571">
        <v>20436.767881199998</v>
      </c>
      <c r="L38" s="777"/>
      <c r="M38" s="778"/>
      <c r="N38" s="547"/>
      <c r="O38" s="547"/>
      <c r="P38" s="547"/>
      <c r="Q38" s="547"/>
      <c r="R38" s="547"/>
      <c r="S38" s="547"/>
      <c r="T38" s="547"/>
      <c r="U38" s="547"/>
      <c r="V38" s="547"/>
      <c r="W38" s="547"/>
      <c r="X38" s="547"/>
      <c r="Y38" s="547"/>
      <c r="Z38" s="547"/>
      <c r="AA38" s="547"/>
      <c r="AB38" s="547"/>
      <c r="AC38" s="547"/>
      <c r="AD38" s="547"/>
      <c r="AE38" s="547"/>
      <c r="AF38" s="547"/>
      <c r="AG38" s="547"/>
      <c r="AH38" s="547"/>
      <c r="AI38" s="547"/>
      <c r="AJ38" s="547"/>
      <c r="AK38" s="547"/>
      <c r="AL38" s="547"/>
      <c r="AM38" s="547"/>
      <c r="AN38" s="547"/>
      <c r="AO38" s="547"/>
      <c r="AP38" s="547"/>
      <c r="AQ38" s="547"/>
      <c r="AR38" s="547"/>
      <c r="AS38" s="547"/>
      <c r="AT38" s="547"/>
      <c r="AU38" s="547"/>
      <c r="AV38" s="547"/>
      <c r="AW38" s="547"/>
      <c r="AX38" s="547"/>
      <c r="AY38" s="547"/>
      <c r="AZ38" s="547"/>
      <c r="BA38" s="547"/>
      <c r="BB38" s="547"/>
      <c r="BC38" s="547"/>
      <c r="BD38" s="547"/>
      <c r="BE38" s="547"/>
      <c r="BF38" s="547"/>
      <c r="BG38" s="547"/>
      <c r="BH38" s="547"/>
      <c r="BI38" s="547"/>
      <c r="BJ38" s="547"/>
      <c r="BK38" s="547"/>
      <c r="BL38" s="547"/>
      <c r="BM38" s="547"/>
      <c r="BN38" s="547"/>
      <c r="BO38" s="547"/>
      <c r="BP38" s="547"/>
      <c r="BQ38" s="547"/>
      <c r="BR38" s="547"/>
      <c r="BS38" s="547"/>
      <c r="BT38" s="547"/>
      <c r="BU38" s="547"/>
      <c r="BV38" s="547"/>
      <c r="BW38" s="547"/>
      <c r="BX38" s="547"/>
      <c r="BY38" s="547"/>
      <c r="BZ38" s="547"/>
      <c r="CA38" s="547"/>
      <c r="CB38" s="547"/>
      <c r="CC38" s="547"/>
      <c r="CD38" s="547"/>
      <c r="CE38" s="547"/>
      <c r="CF38" s="547"/>
      <c r="CG38" s="547"/>
      <c r="CH38" s="547"/>
      <c r="CI38" s="547"/>
      <c r="CJ38" s="547"/>
      <c r="CK38" s="547"/>
      <c r="CL38" s="547"/>
      <c r="CM38" s="547"/>
      <c r="CN38" s="547"/>
      <c r="CO38" s="547"/>
      <c r="CP38" s="547"/>
      <c r="CQ38" s="547"/>
      <c r="CR38" s="547"/>
      <c r="CS38" s="547"/>
      <c r="CT38" s="547"/>
      <c r="CU38" s="547"/>
      <c r="CV38" s="547"/>
      <c r="CW38" s="547"/>
      <c r="CX38" s="547"/>
      <c r="CY38" s="547"/>
      <c r="CZ38" s="547"/>
      <c r="DA38" s="547"/>
      <c r="DB38" s="547"/>
      <c r="DC38" s="547"/>
      <c r="DD38" s="547"/>
      <c r="DE38" s="547"/>
      <c r="DF38" s="547"/>
      <c r="DG38" s="547"/>
      <c r="DH38" s="547"/>
      <c r="DI38" s="547"/>
      <c r="DJ38" s="547"/>
      <c r="DK38" s="547"/>
      <c r="DL38" s="547"/>
      <c r="DM38" s="547"/>
      <c r="DN38" s="547"/>
      <c r="DO38" s="547"/>
      <c r="DP38" s="547"/>
      <c r="DQ38" s="547"/>
      <c r="DR38" s="547"/>
      <c r="DS38" s="547"/>
      <c r="DT38" s="547"/>
      <c r="DU38" s="547"/>
      <c r="DV38" s="547"/>
      <c r="DW38" s="547"/>
      <c r="DX38" s="547"/>
      <c r="DY38" s="547"/>
      <c r="DZ38" s="547"/>
      <c r="EA38" s="547"/>
      <c r="EB38" s="547"/>
      <c r="EC38" s="547"/>
      <c r="ED38" s="547"/>
      <c r="EE38" s="547"/>
      <c r="EF38" s="547"/>
      <c r="EG38" s="547"/>
      <c r="EH38" s="547"/>
      <c r="EI38" s="547"/>
      <c r="EJ38" s="547"/>
      <c r="EK38" s="547"/>
      <c r="EL38" s="547"/>
      <c r="EM38" s="547"/>
      <c r="EN38" s="547"/>
      <c r="EO38" s="547"/>
      <c r="EP38" s="547"/>
      <c r="EQ38" s="547"/>
      <c r="ER38" s="547"/>
      <c r="ES38" s="547"/>
      <c r="ET38" s="547"/>
      <c r="EU38" s="547"/>
      <c r="EV38" s="547"/>
      <c r="EW38" s="547"/>
      <c r="EX38" s="547"/>
      <c r="EY38" s="547"/>
      <c r="EZ38" s="547"/>
      <c r="FA38" s="547"/>
      <c r="FB38" s="547"/>
      <c r="FC38" s="547"/>
      <c r="FD38" s="547"/>
      <c r="FE38" s="547"/>
      <c r="FF38" s="547"/>
      <c r="FG38" s="547"/>
      <c r="FH38" s="547"/>
      <c r="FI38" s="547"/>
      <c r="FJ38" s="547"/>
      <c r="FK38" s="547"/>
      <c r="FL38" s="547"/>
      <c r="FM38" s="547"/>
      <c r="FN38" s="547"/>
      <c r="FO38" s="547"/>
      <c r="FP38" s="547"/>
      <c r="FQ38" s="547"/>
      <c r="FR38" s="547"/>
      <c r="FS38" s="547"/>
      <c r="FT38" s="547"/>
      <c r="FU38" s="547"/>
      <c r="FV38" s="547"/>
      <c r="FW38" s="547"/>
      <c r="FX38" s="547"/>
      <c r="FY38" s="547"/>
      <c r="FZ38" s="547"/>
      <c r="GA38" s="547"/>
      <c r="GB38" s="547"/>
      <c r="GC38" s="547"/>
      <c r="GD38" s="547"/>
      <c r="GE38" s="547"/>
      <c r="GF38" s="547"/>
      <c r="GG38" s="547"/>
      <c r="GH38" s="547"/>
      <c r="GI38" s="547"/>
      <c r="GJ38" s="547"/>
      <c r="GK38" s="547"/>
      <c r="GL38" s="547"/>
      <c r="GM38" s="547"/>
      <c r="GN38" s="547"/>
      <c r="GO38" s="547"/>
      <c r="GP38" s="547"/>
      <c r="GQ38" s="547"/>
      <c r="GR38" s="547"/>
      <c r="GS38" s="547"/>
      <c r="GT38" s="547"/>
      <c r="GU38" s="547"/>
      <c r="GV38" s="547"/>
      <c r="GW38" s="547"/>
      <c r="GX38" s="547"/>
      <c r="GY38" s="547"/>
      <c r="GZ38" s="547"/>
      <c r="HA38" s="547"/>
      <c r="HB38" s="547"/>
      <c r="HC38" s="547"/>
      <c r="HD38" s="547"/>
      <c r="HE38" s="547"/>
      <c r="HF38" s="547"/>
      <c r="HG38" s="547"/>
      <c r="HH38" s="547"/>
      <c r="HI38" s="547"/>
      <c r="HJ38" s="547"/>
      <c r="HK38" s="547"/>
      <c r="HL38" s="547"/>
      <c r="HM38" s="547"/>
      <c r="HN38" s="547"/>
      <c r="HO38" s="547"/>
      <c r="HP38" s="547"/>
      <c r="HQ38" s="547"/>
      <c r="HR38" s="547"/>
      <c r="HS38" s="547"/>
      <c r="HT38" s="547"/>
      <c r="HU38" s="547"/>
      <c r="HV38" s="547"/>
      <c r="HW38" s="547"/>
      <c r="HX38" s="547"/>
      <c r="HY38" s="547"/>
      <c r="HZ38" s="547"/>
      <c r="IA38" s="547"/>
      <c r="IB38" s="547"/>
      <c r="IC38" s="547"/>
      <c r="ID38" s="547"/>
      <c r="IE38" s="547"/>
      <c r="IF38" s="547"/>
      <c r="IG38" s="547"/>
      <c r="IH38" s="547"/>
      <c r="II38" s="547"/>
      <c r="IJ38" s="547"/>
      <c r="IK38" s="547"/>
      <c r="IL38" s="547"/>
      <c r="IM38" s="547"/>
      <c r="IN38" s="547"/>
      <c r="IO38" s="547"/>
      <c r="IP38" s="547"/>
      <c r="IQ38" s="547"/>
      <c r="IR38" s="547"/>
    </row>
    <row r="39" spans="1:252" ht="14.25" hidden="1" customHeight="1">
      <c r="A39" s="780"/>
      <c r="B39" s="527" t="e">
        <f>+#REF!</f>
        <v>#REF!</v>
      </c>
      <c r="C39" s="527" t="e">
        <f>+#REF!</f>
        <v>#REF!</v>
      </c>
      <c r="D39" s="572">
        <v>44136</v>
      </c>
      <c r="E39" s="573"/>
      <c r="F39" s="782"/>
      <c r="G39" s="549"/>
      <c r="H39" s="574">
        <v>0.94497700000000007</v>
      </c>
      <c r="I39" s="784"/>
      <c r="J39" s="575">
        <v>6872.95</v>
      </c>
      <c r="K39" s="576">
        <v>6494.7796721499999</v>
      </c>
      <c r="L39" s="777"/>
      <c r="M39" s="778"/>
      <c r="N39" s="547"/>
      <c r="O39" s="547"/>
      <c r="P39" s="547"/>
      <c r="Q39" s="547"/>
      <c r="R39" s="547"/>
      <c r="S39" s="547"/>
      <c r="T39" s="547"/>
      <c r="U39" s="547"/>
      <c r="V39" s="547"/>
      <c r="W39" s="547"/>
      <c r="X39" s="547"/>
      <c r="Y39" s="547"/>
      <c r="Z39" s="547"/>
      <c r="AA39" s="547"/>
      <c r="AB39" s="547"/>
      <c r="AC39" s="547"/>
      <c r="AD39" s="547"/>
      <c r="AE39" s="547"/>
      <c r="AF39" s="547"/>
      <c r="AG39" s="547"/>
      <c r="AH39" s="547"/>
      <c r="AI39" s="547"/>
      <c r="AJ39" s="547"/>
      <c r="AK39" s="547"/>
      <c r="AL39" s="547"/>
      <c r="AM39" s="547"/>
      <c r="AN39" s="547"/>
      <c r="AO39" s="547"/>
      <c r="AP39" s="547"/>
      <c r="AQ39" s="547"/>
      <c r="AR39" s="547"/>
      <c r="AS39" s="547"/>
      <c r="AT39" s="547"/>
      <c r="AU39" s="547"/>
      <c r="AV39" s="547"/>
      <c r="AW39" s="547"/>
      <c r="AX39" s="547"/>
      <c r="AY39" s="547"/>
      <c r="AZ39" s="547"/>
      <c r="BA39" s="547"/>
      <c r="BB39" s="547"/>
      <c r="BC39" s="547"/>
      <c r="BD39" s="547"/>
      <c r="BE39" s="547"/>
      <c r="BF39" s="547"/>
      <c r="BG39" s="547"/>
      <c r="BH39" s="547"/>
      <c r="BI39" s="547"/>
      <c r="BJ39" s="547"/>
      <c r="BK39" s="547"/>
      <c r="BL39" s="547"/>
      <c r="BM39" s="547"/>
      <c r="BN39" s="547"/>
      <c r="BO39" s="547"/>
      <c r="BP39" s="547"/>
      <c r="BQ39" s="547"/>
      <c r="BR39" s="547"/>
      <c r="BS39" s="547"/>
      <c r="BT39" s="547"/>
      <c r="BU39" s="547"/>
      <c r="BV39" s="547"/>
      <c r="BW39" s="547"/>
      <c r="BX39" s="547"/>
      <c r="BY39" s="547"/>
      <c r="BZ39" s="547"/>
      <c r="CA39" s="547"/>
      <c r="CB39" s="547"/>
      <c r="CC39" s="547"/>
      <c r="CD39" s="547"/>
      <c r="CE39" s="547"/>
      <c r="CF39" s="547"/>
      <c r="CG39" s="547"/>
      <c r="CH39" s="547"/>
      <c r="CI39" s="547"/>
      <c r="CJ39" s="547"/>
      <c r="CK39" s="547"/>
      <c r="CL39" s="547"/>
      <c r="CM39" s="547"/>
      <c r="CN39" s="547"/>
      <c r="CO39" s="547"/>
      <c r="CP39" s="547"/>
      <c r="CQ39" s="547"/>
      <c r="CR39" s="547"/>
      <c r="CS39" s="547"/>
      <c r="CT39" s="547"/>
      <c r="CU39" s="547"/>
      <c r="CV39" s="547"/>
      <c r="CW39" s="547"/>
      <c r="CX39" s="547"/>
      <c r="CY39" s="547"/>
      <c r="CZ39" s="547"/>
      <c r="DA39" s="547"/>
      <c r="DB39" s="547"/>
      <c r="DC39" s="547"/>
      <c r="DD39" s="547"/>
      <c r="DE39" s="547"/>
      <c r="DF39" s="547"/>
      <c r="DG39" s="547"/>
      <c r="DH39" s="547"/>
      <c r="DI39" s="547"/>
      <c r="DJ39" s="547"/>
      <c r="DK39" s="547"/>
      <c r="DL39" s="547"/>
      <c r="DM39" s="547"/>
      <c r="DN39" s="547"/>
      <c r="DO39" s="547"/>
      <c r="DP39" s="547"/>
      <c r="DQ39" s="547"/>
      <c r="DR39" s="547"/>
      <c r="DS39" s="547"/>
      <c r="DT39" s="547"/>
      <c r="DU39" s="547"/>
      <c r="DV39" s="547"/>
      <c r="DW39" s="547"/>
      <c r="DX39" s="547"/>
      <c r="DY39" s="547"/>
      <c r="DZ39" s="547"/>
      <c r="EA39" s="547"/>
      <c r="EB39" s="547"/>
      <c r="EC39" s="547"/>
      <c r="ED39" s="547"/>
      <c r="EE39" s="547"/>
      <c r="EF39" s="547"/>
      <c r="EG39" s="547"/>
      <c r="EH39" s="547"/>
      <c r="EI39" s="547"/>
      <c r="EJ39" s="547"/>
      <c r="EK39" s="547"/>
      <c r="EL39" s="547"/>
      <c r="EM39" s="547"/>
      <c r="EN39" s="547"/>
      <c r="EO39" s="547"/>
      <c r="EP39" s="547"/>
      <c r="EQ39" s="547"/>
      <c r="ER39" s="547"/>
      <c r="ES39" s="547"/>
      <c r="ET39" s="547"/>
      <c r="EU39" s="547"/>
      <c r="EV39" s="547"/>
      <c r="EW39" s="547"/>
      <c r="EX39" s="547"/>
      <c r="EY39" s="547"/>
      <c r="EZ39" s="547"/>
      <c r="FA39" s="547"/>
      <c r="FB39" s="547"/>
      <c r="FC39" s="547"/>
      <c r="FD39" s="547"/>
      <c r="FE39" s="547"/>
      <c r="FF39" s="547"/>
      <c r="FG39" s="547"/>
      <c r="FH39" s="547"/>
      <c r="FI39" s="547"/>
      <c r="FJ39" s="547"/>
      <c r="FK39" s="547"/>
      <c r="FL39" s="547"/>
      <c r="FM39" s="547"/>
      <c r="FN39" s="547"/>
      <c r="FO39" s="547"/>
      <c r="FP39" s="547"/>
      <c r="FQ39" s="547"/>
      <c r="FR39" s="547"/>
      <c r="FS39" s="547"/>
      <c r="FT39" s="547"/>
      <c r="FU39" s="547"/>
      <c r="FV39" s="547"/>
      <c r="FW39" s="547"/>
      <c r="FX39" s="547"/>
      <c r="FY39" s="547"/>
      <c r="FZ39" s="547"/>
      <c r="GA39" s="547"/>
      <c r="GB39" s="547"/>
      <c r="GC39" s="547"/>
      <c r="GD39" s="547"/>
      <c r="GE39" s="547"/>
      <c r="GF39" s="547"/>
      <c r="GG39" s="547"/>
      <c r="GH39" s="547"/>
      <c r="GI39" s="547"/>
      <c r="GJ39" s="547"/>
      <c r="GK39" s="547"/>
      <c r="GL39" s="547"/>
      <c r="GM39" s="547"/>
      <c r="GN39" s="547"/>
      <c r="GO39" s="547"/>
      <c r="GP39" s="547"/>
      <c r="GQ39" s="547"/>
      <c r="GR39" s="547"/>
      <c r="GS39" s="547"/>
      <c r="GT39" s="547"/>
      <c r="GU39" s="547"/>
      <c r="GV39" s="547"/>
      <c r="GW39" s="547"/>
      <c r="GX39" s="547"/>
      <c r="GY39" s="547"/>
      <c r="GZ39" s="547"/>
      <c r="HA39" s="547"/>
      <c r="HB39" s="547"/>
      <c r="HC39" s="547"/>
      <c r="HD39" s="547"/>
      <c r="HE39" s="547"/>
      <c r="HF39" s="547"/>
      <c r="HG39" s="547"/>
      <c r="HH39" s="547"/>
      <c r="HI39" s="547"/>
      <c r="HJ39" s="547"/>
      <c r="HK39" s="547"/>
      <c r="HL39" s="547"/>
      <c r="HM39" s="547"/>
      <c r="HN39" s="547"/>
      <c r="HO39" s="547"/>
      <c r="HP39" s="547"/>
      <c r="HQ39" s="547"/>
      <c r="HR39" s="547"/>
      <c r="HS39" s="547"/>
      <c r="HT39" s="547"/>
      <c r="HU39" s="547"/>
      <c r="HV39" s="547"/>
      <c r="HW39" s="547"/>
      <c r="HX39" s="547"/>
      <c r="HY39" s="547"/>
      <c r="HZ39" s="547"/>
      <c r="IA39" s="547"/>
      <c r="IB39" s="547"/>
      <c r="IC39" s="547"/>
      <c r="ID39" s="547"/>
      <c r="IE39" s="547"/>
      <c r="IF39" s="547"/>
      <c r="IG39" s="547"/>
      <c r="IH39" s="547"/>
      <c r="II39" s="547"/>
      <c r="IJ39" s="547"/>
      <c r="IK39" s="547"/>
      <c r="IL39" s="547"/>
      <c r="IM39" s="547"/>
      <c r="IN39" s="547"/>
      <c r="IO39" s="547"/>
      <c r="IP39" s="547"/>
      <c r="IQ39" s="547"/>
      <c r="IR39" s="547"/>
    </row>
    <row r="40" spans="1:252" ht="14.25" hidden="1" customHeight="1">
      <c r="A40" s="577" t="s">
        <v>445</v>
      </c>
      <c r="B40" s="578" t="e">
        <f>+#REF!</f>
        <v>#REF!</v>
      </c>
      <c r="C40" s="578" t="e">
        <f>+#REF!</f>
        <v>#REF!</v>
      </c>
      <c r="D40" s="579">
        <v>44136</v>
      </c>
      <c r="E40" s="580"/>
      <c r="F40" s="580"/>
      <c r="G40" s="581"/>
      <c r="H40" s="582">
        <v>0.94497700000000007</v>
      </c>
      <c r="I40" s="583"/>
      <c r="J40" s="584">
        <v>0</v>
      </c>
      <c r="K40" s="585">
        <v>0</v>
      </c>
      <c r="L40" s="785"/>
      <c r="M40" s="786"/>
      <c r="N40" s="547"/>
      <c r="O40" s="547"/>
      <c r="P40" s="547"/>
      <c r="Q40" s="547"/>
      <c r="R40" s="547"/>
      <c r="S40" s="547"/>
      <c r="T40" s="547"/>
      <c r="U40" s="547"/>
      <c r="V40" s="547"/>
      <c r="W40" s="547"/>
      <c r="X40" s="547"/>
      <c r="Y40" s="547"/>
      <c r="Z40" s="547"/>
      <c r="AA40" s="547"/>
      <c r="AB40" s="547"/>
      <c r="AC40" s="547"/>
      <c r="AD40" s="547"/>
      <c r="AE40" s="547"/>
      <c r="AF40" s="547"/>
      <c r="AG40" s="547"/>
      <c r="AH40" s="547"/>
      <c r="AI40" s="547"/>
      <c r="AJ40" s="547"/>
      <c r="AK40" s="547"/>
      <c r="AL40" s="547"/>
      <c r="AM40" s="547"/>
      <c r="AN40" s="547"/>
      <c r="AO40" s="547"/>
      <c r="AP40" s="547"/>
      <c r="AQ40" s="547"/>
      <c r="AR40" s="547"/>
      <c r="AS40" s="547"/>
      <c r="AT40" s="547"/>
      <c r="AU40" s="547"/>
      <c r="AV40" s="547"/>
      <c r="AW40" s="547"/>
      <c r="AX40" s="547"/>
      <c r="AY40" s="547"/>
      <c r="AZ40" s="547"/>
      <c r="BA40" s="547"/>
      <c r="BB40" s="547"/>
      <c r="BC40" s="547"/>
      <c r="BD40" s="547"/>
      <c r="BE40" s="547"/>
      <c r="BF40" s="547"/>
      <c r="BG40" s="547"/>
      <c r="BH40" s="547"/>
      <c r="BI40" s="547"/>
      <c r="BJ40" s="547"/>
      <c r="BK40" s="547"/>
      <c r="BL40" s="547"/>
      <c r="BM40" s="547"/>
      <c r="BN40" s="547"/>
      <c r="BO40" s="547"/>
      <c r="BP40" s="547"/>
      <c r="BQ40" s="547"/>
      <c r="BR40" s="547"/>
      <c r="BS40" s="547"/>
      <c r="BT40" s="547"/>
      <c r="BU40" s="547"/>
      <c r="BV40" s="547"/>
      <c r="BW40" s="547"/>
      <c r="BX40" s="547"/>
      <c r="BY40" s="547"/>
      <c r="BZ40" s="547"/>
      <c r="CA40" s="547"/>
      <c r="CB40" s="547"/>
      <c r="CC40" s="547"/>
      <c r="CD40" s="547"/>
      <c r="CE40" s="547"/>
      <c r="CF40" s="547"/>
      <c r="CG40" s="547"/>
      <c r="CH40" s="547"/>
      <c r="CI40" s="547"/>
      <c r="CJ40" s="547"/>
      <c r="CK40" s="547"/>
      <c r="CL40" s="547"/>
      <c r="CM40" s="547"/>
      <c r="CN40" s="547"/>
      <c r="CO40" s="547"/>
      <c r="CP40" s="547"/>
      <c r="CQ40" s="547"/>
      <c r="CR40" s="547"/>
      <c r="CS40" s="547"/>
      <c r="CT40" s="547"/>
      <c r="CU40" s="547"/>
      <c r="CV40" s="547"/>
      <c r="CW40" s="547"/>
      <c r="CX40" s="547"/>
      <c r="CY40" s="547"/>
      <c r="CZ40" s="547"/>
      <c r="DA40" s="547"/>
      <c r="DB40" s="547"/>
      <c r="DC40" s="547"/>
      <c r="DD40" s="547"/>
      <c r="DE40" s="547"/>
      <c r="DF40" s="547"/>
      <c r="DG40" s="547"/>
      <c r="DH40" s="547"/>
      <c r="DI40" s="547"/>
      <c r="DJ40" s="547"/>
      <c r="DK40" s="547"/>
      <c r="DL40" s="547"/>
      <c r="DM40" s="547"/>
      <c r="DN40" s="547"/>
      <c r="DO40" s="547"/>
      <c r="DP40" s="547"/>
      <c r="DQ40" s="547"/>
      <c r="DR40" s="547"/>
      <c r="DS40" s="547"/>
      <c r="DT40" s="547"/>
      <c r="DU40" s="547"/>
      <c r="DV40" s="547"/>
      <c r="DW40" s="547"/>
      <c r="DX40" s="547"/>
      <c r="DY40" s="547"/>
      <c r="DZ40" s="547"/>
      <c r="EA40" s="547"/>
      <c r="EB40" s="547"/>
      <c r="EC40" s="547"/>
      <c r="ED40" s="547"/>
      <c r="EE40" s="547"/>
      <c r="EF40" s="547"/>
      <c r="EG40" s="547"/>
      <c r="EH40" s="547"/>
      <c r="EI40" s="547"/>
      <c r="EJ40" s="547"/>
      <c r="EK40" s="547"/>
      <c r="EL40" s="547"/>
      <c r="EM40" s="547"/>
      <c r="EN40" s="547"/>
      <c r="EO40" s="547"/>
      <c r="EP40" s="547"/>
      <c r="EQ40" s="547"/>
      <c r="ER40" s="547"/>
      <c r="ES40" s="547"/>
      <c r="ET40" s="547"/>
      <c r="EU40" s="547"/>
      <c r="EV40" s="547"/>
      <c r="EW40" s="547"/>
      <c r="EX40" s="547"/>
      <c r="EY40" s="547"/>
      <c r="EZ40" s="547"/>
      <c r="FA40" s="547"/>
      <c r="FB40" s="547"/>
      <c r="FC40" s="547"/>
      <c r="FD40" s="547"/>
      <c r="FE40" s="547"/>
      <c r="FF40" s="547"/>
      <c r="FG40" s="547"/>
      <c r="FH40" s="547"/>
      <c r="FI40" s="547"/>
      <c r="FJ40" s="547"/>
      <c r="FK40" s="547"/>
      <c r="FL40" s="547"/>
      <c r="FM40" s="547"/>
      <c r="FN40" s="547"/>
      <c r="FO40" s="547"/>
      <c r="FP40" s="547"/>
      <c r="FQ40" s="547"/>
      <c r="FR40" s="547"/>
      <c r="FS40" s="547"/>
      <c r="FT40" s="547"/>
      <c r="FU40" s="547"/>
      <c r="FV40" s="547"/>
      <c r="FW40" s="547"/>
      <c r="FX40" s="547"/>
      <c r="FY40" s="547"/>
      <c r="FZ40" s="547"/>
      <c r="GA40" s="547"/>
      <c r="GB40" s="547"/>
      <c r="GC40" s="547"/>
      <c r="GD40" s="547"/>
      <c r="GE40" s="547"/>
      <c r="GF40" s="547"/>
      <c r="GG40" s="547"/>
      <c r="GH40" s="547"/>
      <c r="GI40" s="547"/>
      <c r="GJ40" s="547"/>
      <c r="GK40" s="547"/>
      <c r="GL40" s="547"/>
      <c r="GM40" s="547"/>
      <c r="GN40" s="547"/>
      <c r="GO40" s="547"/>
      <c r="GP40" s="547"/>
      <c r="GQ40" s="547"/>
      <c r="GR40" s="547"/>
      <c r="GS40" s="547"/>
      <c r="GT40" s="547"/>
      <c r="GU40" s="547"/>
      <c r="GV40" s="547"/>
      <c r="GW40" s="547"/>
      <c r="GX40" s="547"/>
      <c r="GY40" s="547"/>
      <c r="GZ40" s="547"/>
      <c r="HA40" s="547"/>
      <c r="HB40" s="547"/>
      <c r="HC40" s="547"/>
      <c r="HD40" s="547"/>
      <c r="HE40" s="547"/>
      <c r="HF40" s="547"/>
      <c r="HG40" s="547"/>
      <c r="HH40" s="547"/>
      <c r="HI40" s="547"/>
      <c r="HJ40" s="547"/>
      <c r="HK40" s="547"/>
      <c r="HL40" s="547"/>
      <c r="HM40" s="547"/>
      <c r="HN40" s="547"/>
      <c r="HO40" s="547"/>
      <c r="HP40" s="547"/>
      <c r="HQ40" s="547"/>
      <c r="HR40" s="547"/>
      <c r="HS40" s="547"/>
      <c r="HT40" s="547"/>
      <c r="HU40" s="547"/>
      <c r="HV40" s="547"/>
      <c r="HW40" s="547"/>
      <c r="HX40" s="547"/>
      <c r="HY40" s="547"/>
      <c r="HZ40" s="547"/>
      <c r="IA40" s="547"/>
      <c r="IB40" s="547"/>
      <c r="IC40" s="547"/>
      <c r="ID40" s="547"/>
      <c r="IE40" s="547"/>
      <c r="IF40" s="547"/>
      <c r="IG40" s="547"/>
      <c r="IH40" s="547"/>
      <c r="II40" s="547"/>
      <c r="IJ40" s="547"/>
      <c r="IK40" s="547"/>
      <c r="IL40" s="547"/>
      <c r="IM40" s="547"/>
      <c r="IN40" s="547"/>
      <c r="IO40" s="547"/>
      <c r="IP40" s="547"/>
      <c r="IQ40" s="547"/>
      <c r="IR40" s="547"/>
    </row>
    <row r="41" spans="1:252" ht="16.5" hidden="1" thickBot="1">
      <c r="A41" s="516"/>
      <c r="B41" s="516"/>
      <c r="C41" s="516"/>
      <c r="D41" s="516"/>
      <c r="E41" s="552"/>
      <c r="F41" s="553"/>
      <c r="G41" s="516"/>
      <c r="H41" s="767" t="s">
        <v>439</v>
      </c>
      <c r="I41" s="768"/>
      <c r="J41" s="768"/>
      <c r="K41" s="768"/>
      <c r="L41" s="769"/>
      <c r="M41" s="770"/>
      <c r="N41" s="521"/>
      <c r="O41" s="521"/>
      <c r="P41" s="521"/>
      <c r="Q41" s="521"/>
      <c r="R41" s="521"/>
      <c r="S41" s="521"/>
      <c r="T41" s="521"/>
      <c r="U41" s="521"/>
      <c r="V41" s="521"/>
      <c r="W41" s="521"/>
      <c r="X41" s="521"/>
      <c r="Y41" s="521"/>
      <c r="Z41" s="521"/>
      <c r="AA41" s="521"/>
      <c r="AB41" s="521"/>
      <c r="AC41" s="521"/>
      <c r="AD41" s="521"/>
      <c r="AE41" s="521"/>
      <c r="AF41" s="521"/>
      <c r="AG41" s="521"/>
      <c r="AH41" s="521"/>
      <c r="AI41" s="521"/>
      <c r="AJ41" s="521"/>
      <c r="AK41" s="521"/>
      <c r="AL41" s="521"/>
      <c r="AM41" s="521"/>
      <c r="AN41" s="521"/>
      <c r="AO41" s="521"/>
      <c r="AP41" s="521"/>
      <c r="AQ41" s="521"/>
      <c r="AR41" s="521"/>
      <c r="AS41" s="521"/>
      <c r="AT41" s="521"/>
      <c r="AU41" s="521"/>
      <c r="AV41" s="521"/>
      <c r="AW41" s="521"/>
      <c r="AX41" s="521"/>
      <c r="AY41" s="521"/>
      <c r="AZ41" s="521"/>
      <c r="BA41" s="521"/>
      <c r="BB41" s="521"/>
      <c r="BC41" s="521"/>
      <c r="BD41" s="521"/>
      <c r="BE41" s="521"/>
      <c r="BF41" s="521"/>
      <c r="BG41" s="521"/>
      <c r="BH41" s="521"/>
      <c r="BI41" s="521"/>
      <c r="BJ41" s="521"/>
      <c r="BK41" s="521"/>
      <c r="BL41" s="521"/>
      <c r="BM41" s="521"/>
      <c r="BN41" s="521"/>
      <c r="BO41" s="521"/>
      <c r="BP41" s="521"/>
      <c r="BQ41" s="521"/>
      <c r="BR41" s="521"/>
      <c r="BS41" s="521"/>
      <c r="BT41" s="521"/>
      <c r="BU41" s="521"/>
      <c r="BV41" s="521"/>
      <c r="BW41" s="521"/>
      <c r="BX41" s="521"/>
      <c r="BY41" s="521"/>
      <c r="BZ41" s="521"/>
      <c r="CA41" s="521"/>
      <c r="CB41" s="521"/>
      <c r="CC41" s="521"/>
      <c r="CD41" s="521"/>
      <c r="CE41" s="521"/>
      <c r="CF41" s="521"/>
      <c r="CG41" s="521"/>
      <c r="CH41" s="521"/>
      <c r="CI41" s="521"/>
      <c r="CJ41" s="521"/>
      <c r="CK41" s="521"/>
      <c r="CL41" s="521"/>
      <c r="CM41" s="521"/>
      <c r="CN41" s="521"/>
      <c r="CO41" s="521"/>
      <c r="CP41" s="521"/>
      <c r="CQ41" s="521"/>
      <c r="CR41" s="521"/>
      <c r="CS41" s="521"/>
      <c r="CT41" s="521"/>
      <c r="CU41" s="521"/>
      <c r="CV41" s="521"/>
      <c r="CW41" s="521"/>
      <c r="CX41" s="521"/>
      <c r="CY41" s="521"/>
      <c r="CZ41" s="521"/>
      <c r="DA41" s="521"/>
      <c r="DB41" s="521"/>
      <c r="DC41" s="521"/>
      <c r="DD41" s="521"/>
      <c r="DE41" s="521"/>
      <c r="DF41" s="521"/>
      <c r="DG41" s="521"/>
      <c r="DH41" s="521"/>
      <c r="DI41" s="521"/>
      <c r="DJ41" s="521"/>
      <c r="DK41" s="521"/>
      <c r="DL41" s="521"/>
      <c r="DM41" s="521"/>
      <c r="DN41" s="521"/>
      <c r="DO41" s="521"/>
      <c r="DP41" s="521"/>
      <c r="DQ41" s="521"/>
      <c r="DR41" s="521"/>
      <c r="DS41" s="521"/>
      <c r="DT41" s="521"/>
      <c r="DU41" s="521"/>
      <c r="DV41" s="521"/>
      <c r="DW41" s="521"/>
      <c r="DX41" s="521"/>
      <c r="DY41" s="521"/>
      <c r="DZ41" s="521"/>
      <c r="EA41" s="521"/>
      <c r="EB41" s="521"/>
      <c r="EC41" s="521"/>
      <c r="ED41" s="521"/>
      <c r="EE41" s="521"/>
      <c r="EF41" s="521"/>
      <c r="EG41" s="521"/>
      <c r="EH41" s="521"/>
      <c r="EI41" s="521"/>
      <c r="EJ41" s="521"/>
      <c r="EK41" s="521"/>
      <c r="EL41" s="521"/>
      <c r="EM41" s="521"/>
      <c r="EN41" s="521"/>
      <c r="EO41" s="521"/>
      <c r="EP41" s="521"/>
      <c r="EQ41" s="521"/>
      <c r="ER41" s="521"/>
      <c r="ES41" s="521"/>
      <c r="ET41" s="521"/>
      <c r="EU41" s="521"/>
      <c r="EV41" s="521"/>
      <c r="EW41" s="521"/>
      <c r="EX41" s="521"/>
      <c r="EY41" s="521"/>
      <c r="EZ41" s="521"/>
      <c r="FA41" s="521"/>
      <c r="FB41" s="521"/>
      <c r="FC41" s="521"/>
      <c r="FD41" s="521"/>
      <c r="FE41" s="521"/>
      <c r="FF41" s="521"/>
      <c r="FG41" s="521"/>
      <c r="FH41" s="521"/>
      <c r="FI41" s="521"/>
      <c r="FJ41" s="521"/>
      <c r="FK41" s="521"/>
      <c r="FL41" s="521"/>
      <c r="FM41" s="521"/>
      <c r="FN41" s="521"/>
      <c r="FO41" s="521"/>
      <c r="FP41" s="521"/>
      <c r="FQ41" s="521"/>
      <c r="FR41" s="521"/>
      <c r="FS41" s="521"/>
      <c r="FT41" s="521"/>
      <c r="FU41" s="521"/>
      <c r="FV41" s="521"/>
      <c r="FW41" s="521"/>
      <c r="FX41" s="521"/>
      <c r="FY41" s="521"/>
      <c r="FZ41" s="521"/>
      <c r="GA41" s="521"/>
      <c r="GB41" s="521"/>
      <c r="GC41" s="521"/>
      <c r="GD41" s="521"/>
      <c r="GE41" s="521"/>
      <c r="GF41" s="521"/>
      <c r="GG41" s="521"/>
      <c r="GH41" s="521"/>
      <c r="GI41" s="521"/>
      <c r="GJ41" s="521"/>
      <c r="GK41" s="521"/>
      <c r="GL41" s="521"/>
      <c r="GM41" s="521"/>
      <c r="GN41" s="521"/>
      <c r="GO41" s="521"/>
      <c r="GP41" s="521"/>
      <c r="GQ41" s="521"/>
      <c r="GR41" s="521"/>
      <c r="GS41" s="521"/>
      <c r="GT41" s="521"/>
      <c r="GU41" s="521"/>
      <c r="GV41" s="521"/>
      <c r="GW41" s="521"/>
      <c r="GX41" s="521"/>
      <c r="GY41" s="521"/>
      <c r="GZ41" s="521"/>
      <c r="HA41" s="521"/>
      <c r="HB41" s="521"/>
      <c r="HC41" s="521"/>
      <c r="HD41" s="521"/>
      <c r="HE41" s="521"/>
      <c r="HF41" s="521"/>
      <c r="HG41" s="521"/>
      <c r="HH41" s="521"/>
      <c r="HI41" s="521"/>
      <c r="HJ41" s="521"/>
      <c r="HK41" s="521"/>
      <c r="HL41" s="521"/>
      <c r="HM41" s="521"/>
      <c r="HN41" s="521"/>
      <c r="HO41" s="521"/>
      <c r="HP41" s="521"/>
      <c r="HQ41" s="521"/>
      <c r="HR41" s="521"/>
      <c r="HS41" s="521"/>
      <c r="HT41" s="521"/>
      <c r="HU41" s="521"/>
      <c r="HV41" s="521"/>
      <c r="HW41" s="521"/>
      <c r="HX41" s="521"/>
      <c r="HY41" s="521"/>
      <c r="HZ41" s="521"/>
      <c r="IA41" s="521"/>
      <c r="IB41" s="521"/>
      <c r="IC41" s="521"/>
      <c r="ID41" s="521"/>
      <c r="IE41" s="521"/>
      <c r="IF41" s="521"/>
      <c r="IG41" s="521"/>
      <c r="IH41" s="521"/>
      <c r="II41" s="521"/>
      <c r="IJ41" s="521"/>
      <c r="IK41" s="521"/>
      <c r="IL41" s="521"/>
      <c r="IM41" s="521"/>
      <c r="IN41" s="521"/>
      <c r="IO41" s="521"/>
      <c r="IP41" s="521"/>
      <c r="IQ41" s="521"/>
      <c r="IR41" s="521"/>
    </row>
    <row r="42" spans="1:252" ht="6.75" customHeight="1" thickBot="1">
      <c r="A42" s="516"/>
      <c r="B42" s="516"/>
      <c r="C42" s="516"/>
      <c r="D42" s="516"/>
      <c r="E42" s="552"/>
      <c r="F42" s="553"/>
      <c r="G42" s="516"/>
      <c r="H42" s="516"/>
      <c r="I42" s="538"/>
      <c r="J42" s="538"/>
      <c r="K42" s="538"/>
      <c r="L42" s="538"/>
      <c r="M42" s="586"/>
      <c r="N42" s="521"/>
      <c r="O42" s="521"/>
      <c r="P42" s="521"/>
      <c r="Q42" s="521"/>
      <c r="R42" s="521"/>
      <c r="S42" s="521"/>
      <c r="T42" s="521"/>
      <c r="U42" s="521"/>
      <c r="V42" s="521"/>
      <c r="W42" s="521"/>
      <c r="X42" s="521"/>
      <c r="Y42" s="521"/>
      <c r="Z42" s="521"/>
      <c r="AA42" s="521"/>
      <c r="AB42" s="521"/>
      <c r="AC42" s="521"/>
      <c r="AD42" s="521"/>
      <c r="AE42" s="521"/>
      <c r="AF42" s="521"/>
      <c r="AG42" s="521"/>
      <c r="AH42" s="521"/>
      <c r="AI42" s="521"/>
      <c r="AJ42" s="521"/>
      <c r="AK42" s="521"/>
      <c r="AL42" s="521"/>
      <c r="AM42" s="521"/>
      <c r="AN42" s="521"/>
      <c r="AO42" s="521"/>
      <c r="AP42" s="521"/>
      <c r="AQ42" s="521"/>
      <c r="AR42" s="521"/>
      <c r="AS42" s="521"/>
      <c r="AT42" s="521"/>
      <c r="AU42" s="521"/>
      <c r="AV42" s="521"/>
      <c r="AW42" s="521"/>
      <c r="AX42" s="521"/>
      <c r="AY42" s="521"/>
      <c r="AZ42" s="521"/>
      <c r="BA42" s="521"/>
      <c r="BB42" s="521"/>
      <c r="BC42" s="521"/>
      <c r="BD42" s="521"/>
      <c r="BE42" s="521"/>
      <c r="BF42" s="521"/>
      <c r="BG42" s="521"/>
      <c r="BH42" s="521"/>
      <c r="BI42" s="521"/>
      <c r="BJ42" s="521"/>
      <c r="BK42" s="521"/>
      <c r="BL42" s="521"/>
      <c r="BM42" s="521"/>
      <c r="BN42" s="521"/>
      <c r="BO42" s="521"/>
      <c r="BP42" s="521"/>
      <c r="BQ42" s="521"/>
      <c r="BR42" s="521"/>
      <c r="BS42" s="521"/>
      <c r="BT42" s="521"/>
      <c r="BU42" s="521"/>
      <c r="BV42" s="521"/>
      <c r="BW42" s="521"/>
      <c r="BX42" s="521"/>
      <c r="BY42" s="521"/>
      <c r="BZ42" s="521"/>
      <c r="CA42" s="521"/>
      <c r="CB42" s="521"/>
      <c r="CC42" s="521"/>
      <c r="CD42" s="521"/>
      <c r="CE42" s="521"/>
      <c r="CF42" s="521"/>
      <c r="CG42" s="521"/>
      <c r="CH42" s="521"/>
      <c r="CI42" s="521"/>
      <c r="CJ42" s="521"/>
      <c r="CK42" s="521"/>
      <c r="CL42" s="521"/>
      <c r="CM42" s="521"/>
      <c r="CN42" s="521"/>
      <c r="CO42" s="521"/>
      <c r="CP42" s="521"/>
      <c r="CQ42" s="521"/>
      <c r="CR42" s="521"/>
      <c r="CS42" s="521"/>
      <c r="CT42" s="521"/>
      <c r="CU42" s="521"/>
      <c r="CV42" s="521"/>
      <c r="CW42" s="521"/>
      <c r="CX42" s="521"/>
      <c r="CY42" s="521"/>
      <c r="CZ42" s="521"/>
      <c r="DA42" s="521"/>
      <c r="DB42" s="521"/>
      <c r="DC42" s="521"/>
      <c r="DD42" s="521"/>
      <c r="DE42" s="521"/>
      <c r="DF42" s="521"/>
      <c r="DG42" s="521"/>
      <c r="DH42" s="521"/>
      <c r="DI42" s="521"/>
      <c r="DJ42" s="521"/>
      <c r="DK42" s="521"/>
      <c r="DL42" s="521"/>
      <c r="DM42" s="521"/>
      <c r="DN42" s="521"/>
      <c r="DO42" s="521"/>
      <c r="DP42" s="521"/>
      <c r="DQ42" s="521"/>
      <c r="DR42" s="521"/>
      <c r="DS42" s="521"/>
      <c r="DT42" s="521"/>
      <c r="DU42" s="521"/>
      <c r="DV42" s="521"/>
      <c r="DW42" s="521"/>
      <c r="DX42" s="521"/>
      <c r="DY42" s="521"/>
      <c r="DZ42" s="521"/>
      <c r="EA42" s="521"/>
      <c r="EB42" s="521"/>
      <c r="EC42" s="521"/>
      <c r="ED42" s="521"/>
      <c r="EE42" s="521"/>
      <c r="EF42" s="521"/>
      <c r="EG42" s="521"/>
      <c r="EH42" s="521"/>
      <c r="EI42" s="521"/>
      <c r="EJ42" s="521"/>
      <c r="EK42" s="521"/>
      <c r="EL42" s="521"/>
      <c r="EM42" s="521"/>
      <c r="EN42" s="521"/>
      <c r="EO42" s="521"/>
      <c r="EP42" s="521"/>
      <c r="EQ42" s="521"/>
      <c r="ER42" s="521"/>
      <c r="ES42" s="521"/>
      <c r="ET42" s="521"/>
      <c r="EU42" s="521"/>
      <c r="EV42" s="521"/>
      <c r="EW42" s="521"/>
      <c r="EX42" s="521"/>
      <c r="EY42" s="521"/>
      <c r="EZ42" s="521"/>
      <c r="FA42" s="521"/>
      <c r="FB42" s="521"/>
      <c r="FC42" s="521"/>
      <c r="FD42" s="521"/>
      <c r="FE42" s="521"/>
      <c r="FF42" s="521"/>
      <c r="FG42" s="521"/>
      <c r="FH42" s="521"/>
      <c r="FI42" s="521"/>
      <c r="FJ42" s="521"/>
      <c r="FK42" s="521"/>
      <c r="FL42" s="521"/>
      <c r="FM42" s="521"/>
      <c r="FN42" s="521"/>
      <c r="FO42" s="521"/>
      <c r="FP42" s="521"/>
      <c r="FQ42" s="521"/>
      <c r="FR42" s="521"/>
      <c r="FS42" s="521"/>
      <c r="FT42" s="521"/>
      <c r="FU42" s="521"/>
      <c r="FV42" s="521"/>
      <c r="FW42" s="521"/>
      <c r="FX42" s="521"/>
      <c r="FY42" s="521"/>
      <c r="FZ42" s="521"/>
      <c r="GA42" s="521"/>
      <c r="GB42" s="521"/>
      <c r="GC42" s="521"/>
      <c r="GD42" s="521"/>
      <c r="GE42" s="521"/>
      <c r="GF42" s="521"/>
      <c r="GG42" s="521"/>
      <c r="GH42" s="521"/>
      <c r="GI42" s="521"/>
      <c r="GJ42" s="521"/>
      <c r="GK42" s="521"/>
      <c r="GL42" s="521"/>
      <c r="GM42" s="521"/>
      <c r="GN42" s="521"/>
      <c r="GO42" s="521"/>
      <c r="GP42" s="521"/>
      <c r="GQ42" s="521"/>
      <c r="GR42" s="521"/>
      <c r="GS42" s="521"/>
      <c r="GT42" s="521"/>
      <c r="GU42" s="521"/>
      <c r="GV42" s="521"/>
      <c r="GW42" s="521"/>
      <c r="GX42" s="521"/>
      <c r="GY42" s="521"/>
      <c r="GZ42" s="521"/>
      <c r="HA42" s="521"/>
      <c r="HB42" s="521"/>
      <c r="HC42" s="521"/>
      <c r="HD42" s="521"/>
      <c r="HE42" s="521"/>
      <c r="HF42" s="521"/>
      <c r="HG42" s="521"/>
      <c r="HH42" s="521"/>
      <c r="HI42" s="521"/>
      <c r="HJ42" s="521"/>
      <c r="HK42" s="521"/>
      <c r="HL42" s="521"/>
      <c r="HM42" s="521"/>
      <c r="HN42" s="521"/>
      <c r="HO42" s="521"/>
      <c r="HP42" s="521"/>
      <c r="HQ42" s="521"/>
      <c r="HR42" s="521"/>
      <c r="HS42" s="521"/>
      <c r="HT42" s="521"/>
      <c r="HU42" s="521"/>
      <c r="HV42" s="521"/>
      <c r="HW42" s="521"/>
      <c r="HX42" s="521"/>
      <c r="HY42" s="521"/>
      <c r="HZ42" s="521"/>
      <c r="IA42" s="521"/>
      <c r="IB42" s="521"/>
      <c r="IC42" s="521"/>
      <c r="ID42" s="521"/>
      <c r="IE42" s="521"/>
      <c r="IF42" s="521"/>
      <c r="IG42" s="521"/>
      <c r="IH42" s="521"/>
      <c r="II42" s="521"/>
      <c r="IJ42" s="521"/>
      <c r="IK42" s="521"/>
      <c r="IL42" s="521"/>
      <c r="IM42" s="521"/>
      <c r="IN42" s="521"/>
      <c r="IO42" s="521"/>
      <c r="IP42" s="521"/>
      <c r="IQ42" s="521"/>
      <c r="IR42" s="521"/>
    </row>
    <row r="43" spans="1:252" ht="18" customHeight="1" thickBot="1">
      <c r="A43" s="797" t="s">
        <v>17</v>
      </c>
      <c r="B43" s="798"/>
      <c r="C43" s="798"/>
      <c r="D43" s="798"/>
      <c r="E43" s="798"/>
      <c r="F43" s="799"/>
      <c r="G43" s="806" t="s">
        <v>446</v>
      </c>
      <c r="H43" s="807"/>
      <c r="I43" s="807"/>
      <c r="J43" s="807"/>
      <c r="K43" s="807"/>
      <c r="L43" s="808" t="e">
        <f>+L30</f>
        <v>#REF!</v>
      </c>
      <c r="M43" s="809"/>
      <c r="N43" s="521"/>
      <c r="O43" s="521"/>
      <c r="P43" s="521"/>
      <c r="Q43" s="521">
        <f>4.4/2</f>
        <v>2.2000000000000002</v>
      </c>
      <c r="R43" s="521"/>
      <c r="S43" s="521"/>
      <c r="T43" s="521"/>
      <c r="U43" s="521"/>
      <c r="V43" s="521"/>
      <c r="W43" s="521"/>
      <c r="X43" s="521"/>
      <c r="Y43" s="521"/>
      <c r="Z43" s="521"/>
      <c r="AA43" s="521"/>
      <c r="AB43" s="521"/>
      <c r="AC43" s="521"/>
      <c r="AD43" s="521"/>
      <c r="AE43" s="521"/>
      <c r="AF43" s="521"/>
      <c r="AG43" s="521"/>
      <c r="AH43" s="521"/>
      <c r="AI43" s="521"/>
      <c r="AJ43" s="521"/>
      <c r="AK43" s="521"/>
      <c r="AL43" s="521"/>
      <c r="AM43" s="521"/>
      <c r="AN43" s="521"/>
      <c r="AO43" s="521"/>
      <c r="AP43" s="521"/>
      <c r="AQ43" s="521"/>
      <c r="AR43" s="521"/>
      <c r="AS43" s="521"/>
      <c r="AT43" s="521"/>
      <c r="AU43" s="521"/>
      <c r="AV43" s="521"/>
      <c r="AW43" s="521"/>
      <c r="AX43" s="521"/>
      <c r="AY43" s="521"/>
      <c r="AZ43" s="521"/>
      <c r="BA43" s="521"/>
      <c r="BB43" s="521"/>
      <c r="BC43" s="521"/>
      <c r="BD43" s="521"/>
      <c r="BE43" s="521"/>
      <c r="BF43" s="521"/>
      <c r="BG43" s="521"/>
      <c r="BH43" s="521"/>
      <c r="BI43" s="521"/>
      <c r="BJ43" s="521"/>
      <c r="BK43" s="521"/>
      <c r="BL43" s="521"/>
      <c r="BM43" s="521"/>
      <c r="BN43" s="521"/>
      <c r="BO43" s="521"/>
      <c r="BP43" s="521"/>
      <c r="BQ43" s="521"/>
      <c r="BR43" s="521"/>
      <c r="BS43" s="521"/>
      <c r="BT43" s="521"/>
      <c r="BU43" s="521"/>
      <c r="BV43" s="521"/>
      <c r="BW43" s="521"/>
      <c r="BX43" s="521"/>
      <c r="BY43" s="521"/>
      <c r="BZ43" s="521"/>
      <c r="CA43" s="521"/>
      <c r="CB43" s="521"/>
      <c r="CC43" s="521"/>
      <c r="CD43" s="521"/>
      <c r="CE43" s="521"/>
      <c r="CF43" s="521"/>
      <c r="CG43" s="521"/>
      <c r="CH43" s="521"/>
      <c r="CI43" s="521"/>
      <c r="CJ43" s="521"/>
      <c r="CK43" s="521"/>
      <c r="CL43" s="521"/>
      <c r="CM43" s="521"/>
      <c r="CN43" s="521"/>
      <c r="CO43" s="521"/>
      <c r="CP43" s="521"/>
      <c r="CQ43" s="521"/>
      <c r="CR43" s="521"/>
      <c r="CS43" s="521"/>
      <c r="CT43" s="521"/>
      <c r="CU43" s="521"/>
      <c r="CV43" s="521"/>
      <c r="CW43" s="521"/>
      <c r="CX43" s="521"/>
      <c r="CY43" s="521"/>
      <c r="CZ43" s="521"/>
      <c r="DA43" s="521"/>
      <c r="DB43" s="521"/>
      <c r="DC43" s="521"/>
      <c r="DD43" s="521"/>
      <c r="DE43" s="521"/>
      <c r="DF43" s="521"/>
      <c r="DG43" s="521"/>
      <c r="DH43" s="521"/>
      <c r="DI43" s="521"/>
      <c r="DJ43" s="521"/>
      <c r="DK43" s="521"/>
      <c r="DL43" s="521"/>
      <c r="DM43" s="521"/>
      <c r="DN43" s="521"/>
      <c r="DO43" s="521"/>
      <c r="DP43" s="521"/>
      <c r="DQ43" s="521"/>
      <c r="DR43" s="521"/>
      <c r="DS43" s="521"/>
      <c r="DT43" s="521"/>
      <c r="DU43" s="521"/>
      <c r="DV43" s="521"/>
      <c r="DW43" s="521"/>
      <c r="DX43" s="521"/>
      <c r="DY43" s="521"/>
      <c r="DZ43" s="521"/>
      <c r="EA43" s="521"/>
      <c r="EB43" s="521"/>
      <c r="EC43" s="521"/>
      <c r="ED43" s="521"/>
      <c r="EE43" s="521"/>
      <c r="EF43" s="521"/>
      <c r="EG43" s="521"/>
      <c r="EH43" s="521"/>
      <c r="EI43" s="521"/>
      <c r="EJ43" s="521"/>
      <c r="EK43" s="521"/>
      <c r="EL43" s="521"/>
      <c r="EM43" s="521"/>
      <c r="EN43" s="521"/>
      <c r="EO43" s="521"/>
      <c r="EP43" s="521"/>
      <c r="EQ43" s="521"/>
      <c r="ER43" s="521"/>
      <c r="ES43" s="521"/>
      <c r="ET43" s="521"/>
      <c r="EU43" s="521"/>
      <c r="EV43" s="521"/>
      <c r="EW43" s="521"/>
      <c r="EX43" s="521"/>
      <c r="EY43" s="521"/>
      <c r="EZ43" s="521"/>
      <c r="FA43" s="521"/>
      <c r="FB43" s="521"/>
      <c r="FC43" s="521"/>
      <c r="FD43" s="521"/>
      <c r="FE43" s="521"/>
      <c r="FF43" s="521"/>
      <c r="FG43" s="521"/>
      <c r="FH43" s="521"/>
      <c r="FI43" s="521"/>
      <c r="FJ43" s="521"/>
      <c r="FK43" s="521"/>
      <c r="FL43" s="521"/>
      <c r="FM43" s="521"/>
      <c r="FN43" s="521"/>
      <c r="FO43" s="521"/>
      <c r="FP43" s="521"/>
      <c r="FQ43" s="521"/>
      <c r="FR43" s="521"/>
      <c r="FS43" s="521"/>
      <c r="FT43" s="521"/>
      <c r="FU43" s="521"/>
      <c r="FV43" s="521"/>
      <c r="FW43" s="521"/>
      <c r="FX43" s="521"/>
      <c r="FY43" s="521"/>
      <c r="FZ43" s="521"/>
      <c r="GA43" s="521"/>
      <c r="GB43" s="521"/>
      <c r="GC43" s="521"/>
      <c r="GD43" s="521"/>
      <c r="GE43" s="521"/>
      <c r="GF43" s="521"/>
      <c r="GG43" s="521"/>
      <c r="GH43" s="521"/>
      <c r="GI43" s="521"/>
      <c r="GJ43" s="521"/>
      <c r="GK43" s="521"/>
      <c r="GL43" s="521"/>
      <c r="GM43" s="521"/>
      <c r="GN43" s="521"/>
      <c r="GO43" s="521"/>
      <c r="GP43" s="521"/>
      <c r="GQ43" s="521"/>
      <c r="GR43" s="521"/>
      <c r="GS43" s="521"/>
      <c r="GT43" s="521"/>
      <c r="GU43" s="521"/>
      <c r="GV43" s="521"/>
      <c r="GW43" s="521"/>
      <c r="GX43" s="521"/>
      <c r="GY43" s="521"/>
      <c r="GZ43" s="521"/>
      <c r="HA43" s="521"/>
      <c r="HB43" s="521"/>
      <c r="HC43" s="521"/>
      <c r="HD43" s="521"/>
      <c r="HE43" s="521"/>
      <c r="HF43" s="521"/>
      <c r="HG43" s="521"/>
      <c r="HH43" s="521"/>
      <c r="HI43" s="521"/>
      <c r="HJ43" s="521"/>
      <c r="HK43" s="521"/>
      <c r="HL43" s="521"/>
      <c r="HM43" s="521"/>
      <c r="HN43" s="521"/>
      <c r="HO43" s="521"/>
      <c r="HP43" s="521"/>
      <c r="HQ43" s="521"/>
      <c r="HR43" s="521"/>
      <c r="HS43" s="521"/>
      <c r="HT43" s="521"/>
      <c r="HU43" s="521"/>
      <c r="HV43" s="521"/>
      <c r="HW43" s="521"/>
      <c r="HX43" s="521"/>
      <c r="HY43" s="521"/>
      <c r="HZ43" s="521"/>
      <c r="IA43" s="521"/>
      <c r="IB43" s="521"/>
      <c r="IC43" s="521"/>
      <c r="ID43" s="521"/>
      <c r="IE43" s="521"/>
      <c r="IF43" s="521"/>
      <c r="IG43" s="521"/>
      <c r="IH43" s="521"/>
      <c r="II43" s="521"/>
      <c r="IJ43" s="521"/>
      <c r="IK43" s="521"/>
      <c r="IL43" s="521"/>
      <c r="IM43" s="521"/>
      <c r="IN43" s="521"/>
      <c r="IO43" s="521"/>
      <c r="IP43" s="521"/>
      <c r="IQ43" s="521"/>
      <c r="IR43" s="521"/>
    </row>
    <row r="44" spans="1:252" ht="18" customHeight="1" thickBot="1">
      <c r="A44" s="800"/>
      <c r="B44" s="801"/>
      <c r="C44" s="801"/>
      <c r="D44" s="801"/>
      <c r="E44" s="801"/>
      <c r="F44" s="802"/>
      <c r="G44" s="810" t="s">
        <v>213</v>
      </c>
      <c r="H44" s="811"/>
      <c r="I44" s="811"/>
      <c r="J44" s="811"/>
      <c r="K44" s="811"/>
      <c r="L44" s="812" t="e">
        <f>+L43*0.2</f>
        <v>#REF!</v>
      </c>
      <c r="M44" s="813"/>
      <c r="N44" s="521"/>
      <c r="O44" s="521"/>
      <c r="P44" s="521"/>
      <c r="Q44" s="521">
        <f>3.14*2.2*2.2</f>
        <v>15.197600000000003</v>
      </c>
      <c r="R44" s="521"/>
      <c r="S44" s="521"/>
      <c r="T44" s="521"/>
      <c r="U44" s="521"/>
      <c r="V44" s="521"/>
      <c r="W44" s="521"/>
      <c r="X44" s="521"/>
      <c r="Y44" s="521"/>
      <c r="Z44" s="521"/>
      <c r="AA44" s="521"/>
      <c r="AB44" s="521"/>
      <c r="AC44" s="521"/>
      <c r="AD44" s="521"/>
      <c r="AE44" s="521"/>
      <c r="AF44" s="521"/>
      <c r="AG44" s="521"/>
      <c r="AH44" s="521"/>
      <c r="AI44" s="521"/>
      <c r="AJ44" s="521"/>
      <c r="AK44" s="521"/>
      <c r="AL44" s="521"/>
      <c r="AM44" s="521"/>
      <c r="AN44" s="521"/>
      <c r="AO44" s="521"/>
      <c r="AP44" s="521"/>
      <c r="AQ44" s="521"/>
      <c r="AR44" s="521"/>
      <c r="AS44" s="521"/>
      <c r="AT44" s="521"/>
      <c r="AU44" s="521"/>
      <c r="AV44" s="521"/>
      <c r="AW44" s="521"/>
      <c r="AX44" s="521"/>
      <c r="AY44" s="521"/>
      <c r="AZ44" s="521"/>
      <c r="BA44" s="521"/>
      <c r="BB44" s="521"/>
      <c r="BC44" s="521"/>
      <c r="BD44" s="521"/>
      <c r="BE44" s="521"/>
      <c r="BF44" s="521"/>
      <c r="BG44" s="521"/>
      <c r="BH44" s="521"/>
      <c r="BI44" s="521"/>
      <c r="BJ44" s="521"/>
      <c r="BK44" s="521"/>
      <c r="BL44" s="521"/>
      <c r="BM44" s="521"/>
      <c r="BN44" s="521"/>
      <c r="BO44" s="521"/>
      <c r="BP44" s="521"/>
      <c r="BQ44" s="521"/>
      <c r="BR44" s="521"/>
      <c r="BS44" s="521"/>
      <c r="BT44" s="521"/>
      <c r="BU44" s="521"/>
      <c r="BV44" s="521"/>
      <c r="BW44" s="521"/>
      <c r="BX44" s="521"/>
      <c r="BY44" s="521"/>
      <c r="BZ44" s="521"/>
      <c r="CA44" s="521"/>
      <c r="CB44" s="521"/>
      <c r="CC44" s="521"/>
      <c r="CD44" s="521"/>
      <c r="CE44" s="521"/>
      <c r="CF44" s="521"/>
      <c r="CG44" s="521"/>
      <c r="CH44" s="521"/>
      <c r="CI44" s="521"/>
      <c r="CJ44" s="521"/>
      <c r="CK44" s="521"/>
      <c r="CL44" s="521"/>
      <c r="CM44" s="521"/>
      <c r="CN44" s="521"/>
      <c r="CO44" s="521"/>
      <c r="CP44" s="521"/>
      <c r="CQ44" s="521"/>
      <c r="CR44" s="521"/>
      <c r="CS44" s="521"/>
      <c r="CT44" s="521"/>
      <c r="CU44" s="521"/>
      <c r="CV44" s="521"/>
      <c r="CW44" s="521"/>
      <c r="CX44" s="521"/>
      <c r="CY44" s="521"/>
      <c r="CZ44" s="521"/>
      <c r="DA44" s="521"/>
      <c r="DB44" s="521"/>
      <c r="DC44" s="521"/>
      <c r="DD44" s="521"/>
      <c r="DE44" s="521"/>
      <c r="DF44" s="521"/>
      <c r="DG44" s="521"/>
      <c r="DH44" s="521"/>
      <c r="DI44" s="521"/>
      <c r="DJ44" s="521"/>
      <c r="DK44" s="521"/>
      <c r="DL44" s="521"/>
      <c r="DM44" s="521"/>
      <c r="DN44" s="521"/>
      <c r="DO44" s="521"/>
      <c r="DP44" s="521"/>
      <c r="DQ44" s="521"/>
      <c r="DR44" s="521"/>
      <c r="DS44" s="521"/>
      <c r="DT44" s="521"/>
      <c r="DU44" s="521"/>
      <c r="DV44" s="521"/>
      <c r="DW44" s="521"/>
      <c r="DX44" s="521"/>
      <c r="DY44" s="521"/>
      <c r="DZ44" s="521"/>
      <c r="EA44" s="521"/>
      <c r="EB44" s="521"/>
      <c r="EC44" s="521"/>
      <c r="ED44" s="521"/>
      <c r="EE44" s="521"/>
      <c r="EF44" s="521"/>
      <c r="EG44" s="521"/>
      <c r="EH44" s="521"/>
      <c r="EI44" s="521"/>
      <c r="EJ44" s="521"/>
      <c r="EK44" s="521"/>
      <c r="EL44" s="521"/>
      <c r="EM44" s="521"/>
      <c r="EN44" s="521"/>
      <c r="EO44" s="521"/>
      <c r="EP44" s="521"/>
      <c r="EQ44" s="521"/>
      <c r="ER44" s="521"/>
      <c r="ES44" s="521"/>
      <c r="ET44" s="521"/>
      <c r="EU44" s="521"/>
      <c r="EV44" s="521"/>
      <c r="EW44" s="521"/>
      <c r="EX44" s="521"/>
      <c r="EY44" s="521"/>
      <c r="EZ44" s="521"/>
      <c r="FA44" s="521"/>
      <c r="FB44" s="521"/>
      <c r="FC44" s="521"/>
      <c r="FD44" s="521"/>
      <c r="FE44" s="521"/>
      <c r="FF44" s="521"/>
      <c r="FG44" s="521"/>
      <c r="FH44" s="521"/>
      <c r="FI44" s="521"/>
      <c r="FJ44" s="521"/>
      <c r="FK44" s="521"/>
      <c r="FL44" s="521"/>
      <c r="FM44" s="521"/>
      <c r="FN44" s="521"/>
      <c r="FO44" s="521"/>
      <c r="FP44" s="521"/>
      <c r="FQ44" s="521"/>
      <c r="FR44" s="521"/>
      <c r="FS44" s="521"/>
      <c r="FT44" s="521"/>
      <c r="FU44" s="521"/>
      <c r="FV44" s="521"/>
      <c r="FW44" s="521"/>
      <c r="FX44" s="521"/>
      <c r="FY44" s="521"/>
      <c r="FZ44" s="521"/>
      <c r="GA44" s="521"/>
      <c r="GB44" s="521"/>
      <c r="GC44" s="521"/>
      <c r="GD44" s="521"/>
      <c r="GE44" s="521"/>
      <c r="GF44" s="521"/>
      <c r="GG44" s="521"/>
      <c r="GH44" s="521"/>
      <c r="GI44" s="521"/>
      <c r="GJ44" s="521"/>
      <c r="GK44" s="521"/>
      <c r="GL44" s="521"/>
      <c r="GM44" s="521"/>
      <c r="GN44" s="521"/>
      <c r="GO44" s="521"/>
      <c r="GP44" s="521"/>
      <c r="GQ44" s="521"/>
      <c r="GR44" s="521"/>
      <c r="GS44" s="521"/>
      <c r="GT44" s="521"/>
      <c r="GU44" s="521"/>
      <c r="GV44" s="521"/>
      <c r="GW44" s="521"/>
      <c r="GX44" s="521"/>
      <c r="GY44" s="521"/>
      <c r="GZ44" s="521"/>
      <c r="HA44" s="521"/>
      <c r="HB44" s="521"/>
      <c r="HC44" s="521"/>
      <c r="HD44" s="521"/>
      <c r="HE44" s="521"/>
      <c r="HF44" s="521"/>
      <c r="HG44" s="521"/>
      <c r="HH44" s="521"/>
      <c r="HI44" s="521"/>
      <c r="HJ44" s="521"/>
      <c r="HK44" s="521"/>
      <c r="HL44" s="521"/>
      <c r="HM44" s="521"/>
      <c r="HN44" s="521"/>
      <c r="HO44" s="521"/>
      <c r="HP44" s="521"/>
      <c r="HQ44" s="521"/>
      <c r="HR44" s="521"/>
      <c r="HS44" s="521"/>
      <c r="HT44" s="521"/>
      <c r="HU44" s="521"/>
      <c r="HV44" s="521"/>
      <c r="HW44" s="521"/>
      <c r="HX44" s="521"/>
      <c r="HY44" s="521"/>
      <c r="HZ44" s="521"/>
      <c r="IA44" s="521"/>
      <c r="IB44" s="521"/>
      <c r="IC44" s="521"/>
      <c r="ID44" s="521"/>
      <c r="IE44" s="521"/>
      <c r="IF44" s="521"/>
      <c r="IG44" s="521"/>
      <c r="IH44" s="521"/>
      <c r="II44" s="521"/>
      <c r="IJ44" s="521"/>
      <c r="IK44" s="521"/>
      <c r="IL44" s="521"/>
      <c r="IM44" s="521"/>
      <c r="IN44" s="521"/>
      <c r="IO44" s="521"/>
      <c r="IP44" s="521"/>
      <c r="IQ44" s="521"/>
      <c r="IR44" s="521"/>
    </row>
    <row r="45" spans="1:252" ht="18" customHeight="1" thickBot="1">
      <c r="A45" s="803"/>
      <c r="B45" s="804"/>
      <c r="C45" s="804"/>
      <c r="D45" s="804"/>
      <c r="E45" s="804"/>
      <c r="F45" s="805"/>
      <c r="G45" s="814" t="s">
        <v>447</v>
      </c>
      <c r="H45" s="815"/>
      <c r="I45" s="815"/>
      <c r="J45" s="815"/>
      <c r="K45" s="815"/>
      <c r="L45" s="816" t="e">
        <f>+L44+L43</f>
        <v>#REF!</v>
      </c>
      <c r="M45" s="817"/>
      <c r="N45" s="521"/>
      <c r="O45" s="521"/>
      <c r="P45" s="521"/>
      <c r="Q45" s="521">
        <f>+Q44*2.75</f>
        <v>41.793400000000005</v>
      </c>
      <c r="R45" s="521"/>
      <c r="S45" s="521"/>
      <c r="T45" s="521"/>
      <c r="U45" s="521"/>
      <c r="V45" s="521"/>
      <c r="W45" s="521"/>
      <c r="X45" s="521"/>
      <c r="Y45" s="521"/>
      <c r="Z45" s="521"/>
      <c r="AA45" s="521"/>
      <c r="AB45" s="521"/>
      <c r="AC45" s="521"/>
      <c r="AD45" s="521"/>
      <c r="AE45" s="521"/>
      <c r="AF45" s="521"/>
      <c r="AG45" s="521"/>
      <c r="AH45" s="521"/>
      <c r="AI45" s="521"/>
      <c r="AJ45" s="521"/>
      <c r="AK45" s="521"/>
      <c r="AL45" s="521"/>
      <c r="AM45" s="521"/>
      <c r="AN45" s="521"/>
      <c r="AO45" s="521"/>
      <c r="AP45" s="521"/>
      <c r="AQ45" s="521"/>
      <c r="AR45" s="521"/>
      <c r="AS45" s="521"/>
      <c r="AT45" s="521"/>
      <c r="AU45" s="521"/>
      <c r="AV45" s="521"/>
      <c r="AW45" s="521"/>
      <c r="AX45" s="521"/>
      <c r="AY45" s="521"/>
      <c r="AZ45" s="521"/>
      <c r="BA45" s="521"/>
      <c r="BB45" s="521"/>
      <c r="BC45" s="521"/>
      <c r="BD45" s="521"/>
      <c r="BE45" s="521"/>
      <c r="BF45" s="521"/>
      <c r="BG45" s="521"/>
      <c r="BH45" s="521"/>
      <c r="BI45" s="521"/>
      <c r="BJ45" s="521"/>
      <c r="BK45" s="521"/>
      <c r="BL45" s="521"/>
      <c r="BM45" s="521"/>
      <c r="BN45" s="521"/>
      <c r="BO45" s="521"/>
      <c r="BP45" s="521"/>
      <c r="BQ45" s="521"/>
      <c r="BR45" s="521"/>
      <c r="BS45" s="521"/>
      <c r="BT45" s="521"/>
      <c r="BU45" s="521"/>
      <c r="BV45" s="521"/>
      <c r="BW45" s="521"/>
      <c r="BX45" s="521"/>
      <c r="BY45" s="521"/>
      <c r="BZ45" s="521"/>
      <c r="CA45" s="521"/>
      <c r="CB45" s="521"/>
      <c r="CC45" s="521"/>
      <c r="CD45" s="521"/>
      <c r="CE45" s="521"/>
      <c r="CF45" s="521"/>
      <c r="CG45" s="521"/>
      <c r="CH45" s="521"/>
      <c r="CI45" s="521"/>
      <c r="CJ45" s="521"/>
      <c r="CK45" s="521"/>
      <c r="CL45" s="521"/>
      <c r="CM45" s="521"/>
      <c r="CN45" s="521"/>
      <c r="CO45" s="521"/>
      <c r="CP45" s="521"/>
      <c r="CQ45" s="521"/>
      <c r="CR45" s="521"/>
      <c r="CS45" s="521"/>
      <c r="CT45" s="521"/>
      <c r="CU45" s="521"/>
      <c r="CV45" s="521"/>
      <c r="CW45" s="521"/>
      <c r="CX45" s="521"/>
      <c r="CY45" s="521"/>
      <c r="CZ45" s="521"/>
      <c r="DA45" s="521"/>
      <c r="DB45" s="521"/>
      <c r="DC45" s="521"/>
      <c r="DD45" s="521"/>
      <c r="DE45" s="521"/>
      <c r="DF45" s="521"/>
      <c r="DG45" s="521"/>
      <c r="DH45" s="521"/>
      <c r="DI45" s="521"/>
      <c r="DJ45" s="521"/>
      <c r="DK45" s="521"/>
      <c r="DL45" s="521"/>
      <c r="DM45" s="521"/>
      <c r="DN45" s="521"/>
      <c r="DO45" s="521"/>
      <c r="DP45" s="521"/>
      <c r="DQ45" s="521"/>
      <c r="DR45" s="521"/>
      <c r="DS45" s="521"/>
      <c r="DT45" s="521"/>
      <c r="DU45" s="521"/>
      <c r="DV45" s="521"/>
      <c r="DW45" s="521"/>
      <c r="DX45" s="521"/>
      <c r="DY45" s="521"/>
      <c r="DZ45" s="521"/>
      <c r="EA45" s="521"/>
      <c r="EB45" s="521"/>
      <c r="EC45" s="521"/>
      <c r="ED45" s="521"/>
      <c r="EE45" s="521"/>
      <c r="EF45" s="521"/>
      <c r="EG45" s="521"/>
      <c r="EH45" s="521"/>
      <c r="EI45" s="521"/>
      <c r="EJ45" s="521"/>
      <c r="EK45" s="521"/>
      <c r="EL45" s="521"/>
      <c r="EM45" s="521"/>
      <c r="EN45" s="521"/>
      <c r="EO45" s="521"/>
      <c r="EP45" s="521"/>
      <c r="EQ45" s="521"/>
      <c r="ER45" s="521"/>
      <c r="ES45" s="521"/>
      <c r="ET45" s="521"/>
      <c r="EU45" s="521"/>
      <c r="EV45" s="521"/>
      <c r="EW45" s="521"/>
      <c r="EX45" s="521"/>
      <c r="EY45" s="521"/>
      <c r="EZ45" s="521"/>
      <c r="FA45" s="521"/>
      <c r="FB45" s="521"/>
      <c r="FC45" s="521"/>
      <c r="FD45" s="521"/>
      <c r="FE45" s="521"/>
      <c r="FF45" s="521"/>
      <c r="FG45" s="521"/>
      <c r="FH45" s="521"/>
      <c r="FI45" s="521"/>
      <c r="FJ45" s="521"/>
      <c r="FK45" s="521"/>
      <c r="FL45" s="521"/>
      <c r="FM45" s="521"/>
      <c r="FN45" s="521"/>
      <c r="FO45" s="521"/>
      <c r="FP45" s="521"/>
      <c r="FQ45" s="521"/>
      <c r="FR45" s="521"/>
      <c r="FS45" s="521"/>
      <c r="FT45" s="521"/>
      <c r="FU45" s="521"/>
      <c r="FV45" s="521"/>
      <c r="FW45" s="521"/>
      <c r="FX45" s="521"/>
      <c r="FY45" s="521"/>
      <c r="FZ45" s="521"/>
      <c r="GA45" s="521"/>
      <c r="GB45" s="521"/>
      <c r="GC45" s="521"/>
      <c r="GD45" s="521"/>
      <c r="GE45" s="521"/>
      <c r="GF45" s="521"/>
      <c r="GG45" s="521"/>
      <c r="GH45" s="521"/>
      <c r="GI45" s="521"/>
      <c r="GJ45" s="521"/>
      <c r="GK45" s="521"/>
      <c r="GL45" s="521"/>
      <c r="GM45" s="521"/>
      <c r="GN45" s="521"/>
      <c r="GO45" s="521"/>
      <c r="GP45" s="521"/>
      <c r="GQ45" s="521"/>
      <c r="GR45" s="521"/>
      <c r="GS45" s="521"/>
      <c r="GT45" s="521"/>
      <c r="GU45" s="521"/>
      <c r="GV45" s="521"/>
      <c r="GW45" s="521"/>
      <c r="GX45" s="521"/>
      <c r="GY45" s="521"/>
      <c r="GZ45" s="521"/>
      <c r="HA45" s="521"/>
      <c r="HB45" s="521"/>
      <c r="HC45" s="521"/>
      <c r="HD45" s="521"/>
      <c r="HE45" s="521"/>
      <c r="HF45" s="521"/>
      <c r="HG45" s="521"/>
      <c r="HH45" s="521"/>
      <c r="HI45" s="521"/>
      <c r="HJ45" s="521"/>
      <c r="HK45" s="521"/>
      <c r="HL45" s="521"/>
      <c r="HM45" s="521"/>
      <c r="HN45" s="521"/>
      <c r="HO45" s="521"/>
      <c r="HP45" s="521"/>
      <c r="HQ45" s="521"/>
      <c r="HR45" s="521"/>
      <c r="HS45" s="521"/>
      <c r="HT45" s="521"/>
      <c r="HU45" s="521"/>
      <c r="HV45" s="521"/>
      <c r="HW45" s="521"/>
      <c r="HX45" s="521"/>
      <c r="HY45" s="521"/>
      <c r="HZ45" s="521"/>
      <c r="IA45" s="521"/>
      <c r="IB45" s="521"/>
      <c r="IC45" s="521"/>
      <c r="ID45" s="521"/>
      <c r="IE45" s="521"/>
      <c r="IF45" s="521"/>
      <c r="IG45" s="521"/>
      <c r="IH45" s="521"/>
      <c r="II45" s="521"/>
      <c r="IJ45" s="521"/>
      <c r="IK45" s="521"/>
      <c r="IL45" s="521"/>
      <c r="IM45" s="521"/>
      <c r="IN45" s="521"/>
      <c r="IO45" s="521"/>
      <c r="IP45" s="521"/>
      <c r="IQ45" s="521"/>
      <c r="IR45" s="521"/>
    </row>
    <row r="46" spans="1:252" ht="9" customHeight="1">
      <c r="A46" s="516"/>
      <c r="B46" s="516"/>
      <c r="C46" s="516"/>
      <c r="D46" s="516"/>
      <c r="E46" s="552"/>
      <c r="F46" s="553"/>
      <c r="G46" s="516"/>
      <c r="H46" s="516"/>
      <c r="I46" s="538"/>
      <c r="J46" s="538"/>
      <c r="K46" s="538"/>
      <c r="L46" s="538"/>
      <c r="M46" s="586"/>
      <c r="N46" s="521"/>
      <c r="O46" s="521"/>
      <c r="P46" s="521"/>
      <c r="Q46" s="521">
        <f>2.3+0.45</f>
        <v>2.75</v>
      </c>
      <c r="R46" s="521"/>
      <c r="S46" s="521"/>
      <c r="T46" s="521"/>
      <c r="U46" s="521"/>
      <c r="V46" s="521"/>
      <c r="W46" s="521"/>
      <c r="X46" s="521"/>
      <c r="Y46" s="521"/>
      <c r="Z46" s="521"/>
      <c r="AA46" s="521"/>
      <c r="AB46" s="521"/>
      <c r="AC46" s="521"/>
      <c r="AD46" s="521"/>
      <c r="AE46" s="521"/>
      <c r="AF46" s="521"/>
      <c r="AG46" s="521"/>
      <c r="AH46" s="521"/>
      <c r="AI46" s="521"/>
      <c r="AJ46" s="521"/>
      <c r="AK46" s="521"/>
      <c r="AL46" s="521"/>
      <c r="AM46" s="521"/>
      <c r="AN46" s="521"/>
      <c r="AO46" s="521"/>
      <c r="AP46" s="521"/>
      <c r="AQ46" s="521"/>
      <c r="AR46" s="521"/>
      <c r="AS46" s="521"/>
      <c r="AT46" s="521"/>
      <c r="AU46" s="521"/>
      <c r="AV46" s="521"/>
      <c r="AW46" s="521"/>
      <c r="AX46" s="521"/>
      <c r="AY46" s="521"/>
      <c r="AZ46" s="521"/>
      <c r="BA46" s="521"/>
      <c r="BB46" s="521"/>
      <c r="BC46" s="521"/>
      <c r="BD46" s="521"/>
      <c r="BE46" s="521"/>
      <c r="BF46" s="521"/>
      <c r="BG46" s="521"/>
      <c r="BH46" s="521"/>
      <c r="BI46" s="521"/>
      <c r="BJ46" s="521"/>
      <c r="BK46" s="521"/>
      <c r="BL46" s="521"/>
      <c r="BM46" s="521"/>
      <c r="BN46" s="521"/>
      <c r="BO46" s="521"/>
      <c r="BP46" s="521"/>
      <c r="BQ46" s="521"/>
      <c r="BR46" s="521"/>
      <c r="BS46" s="521"/>
      <c r="BT46" s="521"/>
      <c r="BU46" s="521"/>
      <c r="BV46" s="521"/>
      <c r="BW46" s="521"/>
      <c r="BX46" s="521"/>
      <c r="BY46" s="521"/>
      <c r="BZ46" s="521"/>
      <c r="CA46" s="521"/>
      <c r="CB46" s="521"/>
      <c r="CC46" s="521"/>
      <c r="CD46" s="521"/>
      <c r="CE46" s="521"/>
      <c r="CF46" s="521"/>
      <c r="CG46" s="521"/>
      <c r="CH46" s="521"/>
      <c r="CI46" s="521"/>
      <c r="CJ46" s="521"/>
      <c r="CK46" s="521"/>
      <c r="CL46" s="521"/>
      <c r="CM46" s="521"/>
      <c r="CN46" s="521"/>
      <c r="CO46" s="521"/>
      <c r="CP46" s="521"/>
      <c r="CQ46" s="521"/>
      <c r="CR46" s="521"/>
      <c r="CS46" s="521"/>
      <c r="CT46" s="521"/>
      <c r="CU46" s="521"/>
      <c r="CV46" s="521"/>
      <c r="CW46" s="521"/>
      <c r="CX46" s="521"/>
      <c r="CY46" s="521"/>
      <c r="CZ46" s="521"/>
      <c r="DA46" s="521"/>
      <c r="DB46" s="521"/>
      <c r="DC46" s="521"/>
      <c r="DD46" s="521"/>
      <c r="DE46" s="521"/>
      <c r="DF46" s="521"/>
      <c r="DG46" s="521"/>
      <c r="DH46" s="521"/>
      <c r="DI46" s="521"/>
      <c r="DJ46" s="521"/>
      <c r="DK46" s="521"/>
      <c r="DL46" s="521"/>
      <c r="DM46" s="521"/>
      <c r="DN46" s="521"/>
      <c r="DO46" s="521"/>
      <c r="DP46" s="521"/>
      <c r="DQ46" s="521"/>
      <c r="DR46" s="521"/>
      <c r="DS46" s="521"/>
      <c r="DT46" s="521"/>
      <c r="DU46" s="521"/>
      <c r="DV46" s="521"/>
      <c r="DW46" s="521"/>
      <c r="DX46" s="521"/>
      <c r="DY46" s="521"/>
      <c r="DZ46" s="521"/>
      <c r="EA46" s="521"/>
      <c r="EB46" s="521"/>
      <c r="EC46" s="521"/>
      <c r="ED46" s="521"/>
      <c r="EE46" s="521"/>
      <c r="EF46" s="521"/>
      <c r="EG46" s="521"/>
      <c r="EH46" s="521"/>
      <c r="EI46" s="521"/>
      <c r="EJ46" s="521"/>
      <c r="EK46" s="521"/>
      <c r="EL46" s="521"/>
      <c r="EM46" s="521"/>
      <c r="EN46" s="521"/>
      <c r="EO46" s="521"/>
      <c r="EP46" s="521"/>
      <c r="EQ46" s="521"/>
      <c r="ER46" s="521"/>
      <c r="ES46" s="521"/>
      <c r="ET46" s="521"/>
      <c r="EU46" s="521"/>
      <c r="EV46" s="521"/>
      <c r="EW46" s="521"/>
      <c r="EX46" s="521"/>
      <c r="EY46" s="521"/>
      <c r="EZ46" s="521"/>
      <c r="FA46" s="521"/>
      <c r="FB46" s="521"/>
      <c r="FC46" s="521"/>
      <c r="FD46" s="521"/>
      <c r="FE46" s="521"/>
      <c r="FF46" s="521"/>
      <c r="FG46" s="521"/>
      <c r="FH46" s="521"/>
      <c r="FI46" s="521"/>
      <c r="FJ46" s="521"/>
      <c r="FK46" s="521"/>
      <c r="FL46" s="521"/>
      <c r="FM46" s="521"/>
      <c r="FN46" s="521"/>
      <c r="FO46" s="521"/>
      <c r="FP46" s="521"/>
      <c r="FQ46" s="521"/>
      <c r="FR46" s="521"/>
      <c r="FS46" s="521"/>
      <c r="FT46" s="521"/>
      <c r="FU46" s="521"/>
      <c r="FV46" s="521"/>
      <c r="FW46" s="521"/>
      <c r="FX46" s="521"/>
      <c r="FY46" s="521"/>
      <c r="FZ46" s="521"/>
      <c r="GA46" s="521"/>
      <c r="GB46" s="521"/>
      <c r="GC46" s="521"/>
      <c r="GD46" s="521"/>
      <c r="GE46" s="521"/>
      <c r="GF46" s="521"/>
      <c r="GG46" s="521"/>
      <c r="GH46" s="521"/>
      <c r="GI46" s="521"/>
      <c r="GJ46" s="521"/>
      <c r="GK46" s="521"/>
      <c r="GL46" s="521"/>
      <c r="GM46" s="521"/>
      <c r="GN46" s="521"/>
      <c r="GO46" s="521"/>
      <c r="GP46" s="521"/>
      <c r="GQ46" s="521"/>
      <c r="GR46" s="521"/>
      <c r="GS46" s="521"/>
      <c r="GT46" s="521"/>
      <c r="GU46" s="521"/>
      <c r="GV46" s="521"/>
      <c r="GW46" s="521"/>
      <c r="GX46" s="521"/>
      <c r="GY46" s="521"/>
      <c r="GZ46" s="521"/>
      <c r="HA46" s="521"/>
      <c r="HB46" s="521"/>
      <c r="HC46" s="521"/>
      <c r="HD46" s="521"/>
      <c r="HE46" s="521"/>
      <c r="HF46" s="521"/>
      <c r="HG46" s="521"/>
      <c r="HH46" s="521"/>
      <c r="HI46" s="521"/>
      <c r="HJ46" s="521"/>
      <c r="HK46" s="521"/>
      <c r="HL46" s="521"/>
      <c r="HM46" s="521"/>
      <c r="HN46" s="521"/>
      <c r="HO46" s="521"/>
      <c r="HP46" s="521"/>
      <c r="HQ46" s="521"/>
      <c r="HR46" s="521"/>
      <c r="HS46" s="521"/>
      <c r="HT46" s="521"/>
      <c r="HU46" s="521"/>
      <c r="HV46" s="521"/>
      <c r="HW46" s="521"/>
      <c r="HX46" s="521"/>
      <c r="HY46" s="521"/>
      <c r="HZ46" s="521"/>
      <c r="IA46" s="521"/>
      <c r="IB46" s="521"/>
      <c r="IC46" s="521"/>
      <c r="ID46" s="521"/>
      <c r="IE46" s="521"/>
      <c r="IF46" s="521"/>
      <c r="IG46" s="521"/>
      <c r="IH46" s="521"/>
      <c r="II46" s="521"/>
      <c r="IJ46" s="521"/>
      <c r="IK46" s="521"/>
      <c r="IL46" s="521"/>
      <c r="IM46" s="521"/>
      <c r="IN46" s="521"/>
      <c r="IO46" s="521"/>
      <c r="IP46" s="521"/>
      <c r="IQ46" s="521"/>
      <c r="IR46" s="521"/>
    </row>
    <row r="47" spans="1:252" ht="13.9" customHeight="1">
      <c r="A47" s="591" t="s">
        <v>472</v>
      </c>
      <c r="B47" s="588"/>
      <c r="C47" s="588"/>
      <c r="D47" s="592"/>
      <c r="E47" s="588"/>
      <c r="F47" s="588"/>
      <c r="G47" s="588"/>
      <c r="H47" s="588"/>
      <c r="I47" s="588"/>
      <c r="J47" s="606"/>
      <c r="K47" s="588"/>
      <c r="L47" s="588"/>
    </row>
    <row r="48" spans="1:252" ht="18.600000000000001" customHeight="1">
      <c r="A48" s="587" t="s">
        <v>448</v>
      </c>
      <c r="B48" s="588"/>
      <c r="C48" s="588"/>
      <c r="D48" s="588"/>
      <c r="E48" s="588"/>
      <c r="F48" s="588"/>
      <c r="G48" s="588"/>
      <c r="H48" s="588"/>
      <c r="I48" s="588"/>
      <c r="J48" s="588"/>
      <c r="K48" s="588"/>
      <c r="L48" s="588"/>
    </row>
    <row r="49" spans="1:13">
      <c r="A49" s="587"/>
      <c r="B49" s="588"/>
      <c r="C49" s="588"/>
      <c r="D49" s="587"/>
      <c r="E49" s="588"/>
      <c r="F49" s="588"/>
      <c r="G49" s="588"/>
      <c r="H49" s="588"/>
      <c r="I49" s="588"/>
      <c r="J49" s="588"/>
      <c r="K49" s="588"/>
      <c r="L49" s="588"/>
      <c r="M49" s="589"/>
    </row>
    <row r="50" spans="1:13">
      <c r="A50" s="587"/>
      <c r="B50" s="588"/>
      <c r="C50" s="588"/>
      <c r="D50" s="587"/>
      <c r="E50" s="588"/>
      <c r="F50" s="588"/>
      <c r="G50" s="588"/>
      <c r="H50" s="588"/>
      <c r="I50" s="588"/>
      <c r="J50" s="588"/>
      <c r="K50" s="588"/>
      <c r="L50" s="588"/>
    </row>
    <row r="51" spans="1:13">
      <c r="A51" s="587"/>
      <c r="B51" s="588"/>
      <c r="C51" s="588"/>
      <c r="D51" s="587"/>
      <c r="E51" s="588"/>
      <c r="F51" s="588"/>
      <c r="G51" s="588"/>
      <c r="H51" s="588"/>
      <c r="I51" s="588"/>
      <c r="J51" s="588"/>
      <c r="K51" s="588"/>
      <c r="L51" s="588"/>
    </row>
    <row r="52" spans="1:13">
      <c r="A52" s="587"/>
      <c r="B52" s="588"/>
      <c r="C52" s="588"/>
      <c r="D52" s="587"/>
      <c r="E52" s="588"/>
      <c r="F52" s="588"/>
      <c r="G52" s="588"/>
      <c r="H52" s="588"/>
      <c r="I52" s="588"/>
      <c r="J52" s="588"/>
      <c r="K52" s="588"/>
      <c r="L52" s="588"/>
    </row>
    <row r="53" spans="1:13">
      <c r="A53" s="587" t="s">
        <v>449</v>
      </c>
      <c r="B53" s="588"/>
      <c r="C53" s="588"/>
      <c r="D53" s="587"/>
      <c r="E53" s="588"/>
      <c r="F53" s="588"/>
      <c r="G53" s="588"/>
      <c r="H53" s="588"/>
      <c r="I53" s="588"/>
      <c r="J53" s="588"/>
      <c r="K53" s="588"/>
      <c r="L53" s="588"/>
    </row>
    <row r="54" spans="1:13">
      <c r="A54" s="590"/>
      <c r="D54" s="590"/>
    </row>
    <row r="55" spans="1:13" ht="8.25" customHeight="1"/>
    <row r="56" spans="1:13" ht="15.75">
      <c r="F56" s="593"/>
    </row>
  </sheetData>
  <mergeCells count="45">
    <mergeCell ref="A43:F45"/>
    <mergeCell ref="G43:K43"/>
    <mergeCell ref="L43:M43"/>
    <mergeCell ref="G44:K44"/>
    <mergeCell ref="L44:M44"/>
    <mergeCell ref="G45:K45"/>
    <mergeCell ref="L45:M45"/>
    <mergeCell ref="H30:K30"/>
    <mergeCell ref="L30:M30"/>
    <mergeCell ref="L35:M35"/>
    <mergeCell ref="I23:I25"/>
    <mergeCell ref="F23:F25"/>
    <mergeCell ref="L26:M26"/>
    <mergeCell ref="L28:M28"/>
    <mergeCell ref="H41:K41"/>
    <mergeCell ref="L41:M41"/>
    <mergeCell ref="A36:A37"/>
    <mergeCell ref="F36:F37"/>
    <mergeCell ref="I36:I37"/>
    <mergeCell ref="L36:M36"/>
    <mergeCell ref="L37:M37"/>
    <mergeCell ref="A38:A39"/>
    <mergeCell ref="F38:F39"/>
    <mergeCell ref="I38:I39"/>
    <mergeCell ref="L38:M38"/>
    <mergeCell ref="L39:M39"/>
    <mergeCell ref="L40:M40"/>
    <mergeCell ref="A26:A27"/>
    <mergeCell ref="A28:A29"/>
    <mergeCell ref="I26:I27"/>
    <mergeCell ref="L27:M27"/>
    <mergeCell ref="L29:M29"/>
    <mergeCell ref="F28:F29"/>
    <mergeCell ref="F26:F27"/>
    <mergeCell ref="I28:I29"/>
    <mergeCell ref="L22:M22"/>
    <mergeCell ref="L23:M23"/>
    <mergeCell ref="L24:M24"/>
    <mergeCell ref="A1:F1"/>
    <mergeCell ref="A2:F2"/>
    <mergeCell ref="A3:F3"/>
    <mergeCell ref="B4:M4"/>
    <mergeCell ref="H8:L13"/>
    <mergeCell ref="A23:A25"/>
    <mergeCell ref="L25:M25"/>
  </mergeCells>
  <phoneticPr fontId="55" type="noConversion"/>
  <pageMargins left="0.17" right="0.23" top="0.19" bottom="0.14000000000000001" header="0.15" footer="0.13"/>
  <pageSetup paperSize="9" scale="91" orientation="landscape" r:id="rId1"/>
  <colBreaks count="1" manualBreakCount="1">
    <brk id="13"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B446"/>
  <sheetViews>
    <sheetView view="pageBreakPreview" zoomScaleSheetLayoutView="100" workbookViewId="0">
      <selection activeCell="J15" sqref="J15"/>
    </sheetView>
  </sheetViews>
  <sheetFormatPr baseColWidth="10" defaultColWidth="9.140625" defaultRowHeight="15.75"/>
  <cols>
    <col min="1" max="1" width="7" style="1" customWidth="1"/>
    <col min="2" max="2" width="62.42578125" style="2" customWidth="1"/>
    <col min="3" max="3" width="16.85546875" style="1" bestFit="1" customWidth="1"/>
    <col min="4" max="4" width="12.28515625" style="251" customWidth="1"/>
    <col min="5" max="5" width="12.140625" style="74" customWidth="1"/>
    <col min="6" max="6" width="18.42578125" style="243" customWidth="1"/>
    <col min="7" max="7" width="15.140625" style="2" customWidth="1"/>
    <col min="8" max="8" width="12.7109375" style="2" customWidth="1"/>
    <col min="9" max="9" width="9.140625" style="2"/>
    <col min="10" max="10" width="9.5703125" style="2" bestFit="1" customWidth="1"/>
    <col min="11" max="16384" width="9.140625" style="2"/>
  </cols>
  <sheetData>
    <row r="1" spans="1:10" ht="15">
      <c r="A1" s="729" t="s">
        <v>12</v>
      </c>
      <c r="B1" s="729"/>
      <c r="C1" s="729"/>
      <c r="D1" s="729"/>
      <c r="E1" s="2"/>
      <c r="F1" s="2"/>
    </row>
    <row r="2" spans="1:10" ht="15">
      <c r="A2" s="729" t="s">
        <v>13</v>
      </c>
      <c r="B2" s="729"/>
      <c r="C2" s="729"/>
      <c r="D2" s="729"/>
      <c r="E2" s="2"/>
      <c r="F2" s="2"/>
    </row>
    <row r="3" spans="1:10" ht="15">
      <c r="A3" s="729" t="s">
        <v>14</v>
      </c>
      <c r="B3" s="729"/>
      <c r="C3" s="729"/>
      <c r="D3" s="729"/>
      <c r="E3" s="2"/>
      <c r="F3" s="2"/>
    </row>
    <row r="4" spans="1:10" ht="15">
      <c r="A4" s="14"/>
      <c r="B4" s="49"/>
      <c r="C4" s="12"/>
      <c r="D4" s="67"/>
      <c r="E4" s="2"/>
      <c r="F4" s="2"/>
    </row>
    <row r="5" spans="1:10">
      <c r="B5" s="20"/>
      <c r="C5" s="685"/>
      <c r="D5" s="685"/>
      <c r="E5" s="2"/>
      <c r="F5" s="2"/>
    </row>
    <row r="6" spans="1:10">
      <c r="A6" s="21"/>
      <c r="B6" s="686"/>
      <c r="C6" s="686"/>
      <c r="D6" s="686"/>
      <c r="E6" s="2"/>
      <c r="F6" s="2"/>
    </row>
    <row r="7" spans="1:10">
      <c r="A7" s="21"/>
      <c r="B7" s="22"/>
      <c r="C7" s="22"/>
      <c r="D7" s="68"/>
      <c r="E7" s="2"/>
      <c r="F7" s="2"/>
    </row>
    <row r="8" spans="1:10">
      <c r="A8" s="21"/>
      <c r="B8" s="400" t="str">
        <f>+ATTACH03!B9</f>
        <v xml:space="preserve">Passé avec  :Sté DIHYACOM sarl </v>
      </c>
      <c r="C8" s="22"/>
      <c r="D8" s="68"/>
      <c r="E8" s="2"/>
      <c r="F8" s="2"/>
    </row>
    <row r="9" spans="1:10" s="270" customFormat="1" ht="18.600000000000001" customHeight="1">
      <c r="A9" s="264"/>
      <c r="B9" s="401" t="str">
        <f>+ATTACH03!B10</f>
        <v>DOMICILE : LOT MANAZIL AL ISMAILIA IMM 30APPT 08 AIT OUALLAL MEKNES</v>
      </c>
      <c r="C9" s="267"/>
      <c r="D9" s="265"/>
      <c r="E9" s="265"/>
      <c r="F9" s="268"/>
      <c r="G9" s="266"/>
      <c r="H9" s="269"/>
      <c r="I9" s="269"/>
      <c r="J9" s="269"/>
    </row>
    <row r="10" spans="1:10" s="270" customFormat="1" ht="20.25" customHeight="1">
      <c r="A10" s="264"/>
      <c r="B10" s="400" t="str">
        <f>+ATTACH03!B11</f>
        <v>PATENTE : 17700109</v>
      </c>
      <c r="C10" s="267"/>
      <c r="D10" s="265"/>
      <c r="E10" s="265"/>
      <c r="F10" s="268"/>
      <c r="G10" s="266"/>
      <c r="H10" s="269"/>
      <c r="I10" s="269"/>
      <c r="J10" s="269"/>
    </row>
    <row r="11" spans="1:10" s="270" customFormat="1" ht="20.25" customHeight="1">
      <c r="A11" s="264"/>
      <c r="B11" s="400" t="str">
        <f>+ATTACH03!B12</f>
        <v>R.C N° : à 38885 MEKNES</v>
      </c>
      <c r="C11" s="267"/>
      <c r="D11" s="268"/>
      <c r="E11" s="265"/>
      <c r="F11" s="266"/>
      <c r="G11" s="266"/>
      <c r="H11" s="269"/>
      <c r="I11" s="269"/>
      <c r="J11" s="269"/>
    </row>
    <row r="12" spans="1:10" s="270" customFormat="1" ht="20.25" customHeight="1">
      <c r="A12" s="264"/>
      <c r="B12" s="400" t="str">
        <f>+ATTACH03!B13</f>
        <v>ICE :  001674110000060</v>
      </c>
      <c r="C12" s="267"/>
      <c r="D12" s="268"/>
      <c r="E12" s="265"/>
      <c r="F12" s="266"/>
      <c r="G12" s="266"/>
      <c r="H12" s="269"/>
      <c r="I12" s="269"/>
      <c r="J12" s="269"/>
    </row>
    <row r="13" spans="1:10" s="270" customFormat="1" ht="20.25" customHeight="1">
      <c r="A13" s="264"/>
      <c r="B13" s="400" t="str">
        <f>+ATTACH03!B14</f>
        <v>CNSS :  4363149</v>
      </c>
      <c r="C13" s="267"/>
      <c r="D13" s="268"/>
      <c r="E13" s="265"/>
      <c r="F13" s="266"/>
      <c r="G13" s="266"/>
      <c r="H13" s="269"/>
      <c r="I13" s="269"/>
      <c r="J13" s="269"/>
    </row>
    <row r="14" spans="1:10" s="270" customFormat="1" ht="20.25" customHeight="1">
      <c r="A14" s="264"/>
      <c r="B14" s="401" t="str">
        <f>+ATTACH03!B15</f>
        <v>COMPTE BANCAIRE  RIB N° : 021559000001803014658939  AU CDM  AGENCE DE TINGHIR</v>
      </c>
      <c r="C14" s="267"/>
      <c r="D14" s="268"/>
      <c r="E14" s="265"/>
      <c r="F14" s="266"/>
      <c r="G14" s="266"/>
      <c r="H14" s="269"/>
      <c r="I14" s="269"/>
      <c r="J14" s="269"/>
    </row>
    <row r="15" spans="1:10" ht="16.5" thickBot="1">
      <c r="A15" s="17"/>
      <c r="B15" s="207"/>
      <c r="C15" s="11"/>
      <c r="D15" s="241"/>
      <c r="E15" s="242"/>
      <c r="F15" s="244"/>
      <c r="G15" s="16"/>
    </row>
    <row r="16" spans="1:10" ht="23.25" thickBot="1">
      <c r="A16" s="726" t="s">
        <v>420</v>
      </c>
      <c r="B16" s="727"/>
      <c r="C16" s="727"/>
      <c r="D16" s="727"/>
      <c r="E16" s="727"/>
      <c r="F16" s="728"/>
      <c r="G16" s="45"/>
    </row>
    <row r="17" spans="1:7">
      <c r="A17" s="17"/>
      <c r="B17" s="208"/>
      <c r="C17" s="24"/>
      <c r="D17" s="245"/>
      <c r="E17" s="246"/>
      <c r="F17" s="244"/>
      <c r="G17" s="16"/>
    </row>
    <row r="18" spans="1:7" ht="19.5" thickBot="1">
      <c r="A18" s="5" t="s">
        <v>16</v>
      </c>
      <c r="B18" s="209"/>
      <c r="C18" s="16"/>
      <c r="D18" s="247"/>
      <c r="E18" s="252"/>
      <c r="F18" s="244"/>
      <c r="G18" s="50"/>
    </row>
    <row r="19" spans="1:7" s="76" customFormat="1" ht="27" customHeight="1" thickBot="1">
      <c r="A19" s="280" t="s">
        <v>217</v>
      </c>
      <c r="B19" s="281" t="s">
        <v>218</v>
      </c>
      <c r="C19" s="282" t="s">
        <v>0</v>
      </c>
      <c r="D19" s="283" t="s">
        <v>219</v>
      </c>
      <c r="E19" s="282" t="s">
        <v>220</v>
      </c>
      <c r="F19" s="282" t="s">
        <v>8</v>
      </c>
    </row>
    <row r="20" spans="1:7" s="76" customFormat="1" thickBot="1">
      <c r="A20" s="681" t="s">
        <v>221</v>
      </c>
      <c r="B20" s="682"/>
      <c r="C20" s="682"/>
      <c r="D20" s="682"/>
      <c r="E20" s="682"/>
      <c r="F20" s="683"/>
    </row>
    <row r="21" spans="1:7" s="76" customFormat="1" ht="15">
      <c r="A21" s="284"/>
      <c r="B21" s="285" t="s">
        <v>222</v>
      </c>
      <c r="C21" s="286"/>
      <c r="D21" s="287"/>
      <c r="E21" s="287"/>
      <c r="F21" s="288"/>
    </row>
    <row r="22" spans="1:7" s="76" customFormat="1" ht="36">
      <c r="A22" s="289" t="s">
        <v>223</v>
      </c>
      <c r="B22" s="290" t="s">
        <v>224</v>
      </c>
      <c r="C22" s="291"/>
      <c r="D22" s="287"/>
      <c r="E22" s="287"/>
      <c r="F22" s="292"/>
    </row>
    <row r="23" spans="1:7" s="76" customFormat="1" ht="15">
      <c r="A23" s="289"/>
      <c r="B23" s="290" t="s">
        <v>225</v>
      </c>
      <c r="C23" s="291" t="s">
        <v>152</v>
      </c>
      <c r="D23" s="287">
        <v>1</v>
      </c>
      <c r="E23" s="287">
        <v>10000</v>
      </c>
      <c r="F23" s="403">
        <f>+E23*D23</f>
        <v>10000</v>
      </c>
    </row>
    <row r="24" spans="1:7" s="76" customFormat="1" ht="15">
      <c r="A24" s="289" t="s">
        <v>226</v>
      </c>
      <c r="B24" s="290" t="s">
        <v>227</v>
      </c>
      <c r="C24" s="291"/>
      <c r="D24" s="287"/>
      <c r="E24" s="287"/>
      <c r="F24" s="403"/>
    </row>
    <row r="25" spans="1:7" s="76" customFormat="1" ht="15">
      <c r="A25" s="289"/>
      <c r="B25" s="290" t="s">
        <v>225</v>
      </c>
      <c r="C25" s="291" t="s">
        <v>69</v>
      </c>
      <c r="D25" s="287">
        <v>30.92</v>
      </c>
      <c r="E25" s="287">
        <v>2250</v>
      </c>
      <c r="F25" s="403">
        <f>+E25*D25</f>
        <v>69570</v>
      </c>
    </row>
    <row r="26" spans="1:7" s="294" customFormat="1" ht="12" hidden="1">
      <c r="A26" s="289" t="s">
        <v>228</v>
      </c>
      <c r="B26" s="290" t="s">
        <v>229</v>
      </c>
      <c r="C26" s="293"/>
      <c r="D26" s="287">
        <v>0</v>
      </c>
      <c r="E26" s="287"/>
      <c r="F26" s="403"/>
    </row>
    <row r="27" spans="1:7" s="294" customFormat="1" ht="12" hidden="1">
      <c r="A27" s="289"/>
      <c r="B27" s="290" t="s">
        <v>230</v>
      </c>
      <c r="C27" s="293" t="s">
        <v>210</v>
      </c>
      <c r="D27" s="287">
        <v>0</v>
      </c>
      <c r="E27" s="287"/>
      <c r="F27" s="403">
        <f>+E27*D27</f>
        <v>0</v>
      </c>
    </row>
    <row r="28" spans="1:7" s="294" customFormat="1" ht="12">
      <c r="A28" s="289" t="s">
        <v>233</v>
      </c>
      <c r="B28" s="290" t="s">
        <v>231</v>
      </c>
      <c r="C28" s="293"/>
      <c r="D28" s="287"/>
      <c r="E28" s="287"/>
      <c r="F28" s="403"/>
    </row>
    <row r="29" spans="1:7" s="294" customFormat="1" ht="12">
      <c r="A29" s="289"/>
      <c r="B29" s="290" t="s">
        <v>230</v>
      </c>
      <c r="C29" s="293" t="s">
        <v>210</v>
      </c>
      <c r="D29" s="287">
        <v>320</v>
      </c>
      <c r="E29" s="287">
        <v>90</v>
      </c>
      <c r="F29" s="403">
        <f>+E29*D29</f>
        <v>28800</v>
      </c>
    </row>
    <row r="30" spans="1:7" s="294" customFormat="1" ht="12">
      <c r="A30" s="289"/>
      <c r="B30" s="295" t="s">
        <v>232</v>
      </c>
      <c r="C30" s="293"/>
      <c r="D30" s="287"/>
      <c r="E30" s="287"/>
      <c r="F30" s="403"/>
    </row>
    <row r="31" spans="1:7" s="294" customFormat="1" ht="12">
      <c r="A31" s="289" t="s">
        <v>238</v>
      </c>
      <c r="B31" s="290" t="s">
        <v>234</v>
      </c>
      <c r="C31" s="293"/>
      <c r="D31" s="287"/>
      <c r="E31" s="287"/>
      <c r="F31" s="403"/>
    </row>
    <row r="32" spans="1:7" s="294" customFormat="1" ht="12">
      <c r="A32" s="289"/>
      <c r="B32" s="290" t="s">
        <v>235</v>
      </c>
      <c r="C32" s="293"/>
      <c r="D32" s="287"/>
      <c r="E32" s="287"/>
      <c r="F32" s="403"/>
    </row>
    <row r="33" spans="1:6" s="294" customFormat="1" ht="12">
      <c r="A33" s="289"/>
      <c r="B33" s="290" t="s">
        <v>236</v>
      </c>
      <c r="C33" s="293" t="s">
        <v>65</v>
      </c>
      <c r="D33" s="287">
        <v>102</v>
      </c>
      <c r="E33" s="287">
        <v>110</v>
      </c>
      <c r="F33" s="403">
        <f>+E33*D33</f>
        <v>11220</v>
      </c>
    </row>
    <row r="34" spans="1:6" s="294" customFormat="1" ht="12">
      <c r="A34" s="289"/>
      <c r="B34" s="290" t="s">
        <v>411</v>
      </c>
      <c r="C34" s="293"/>
      <c r="D34" s="287"/>
      <c r="E34" s="287"/>
      <c r="F34" s="403"/>
    </row>
    <row r="35" spans="1:6" s="294" customFormat="1" ht="12">
      <c r="A35" s="289"/>
      <c r="B35" s="290" t="s">
        <v>236</v>
      </c>
      <c r="C35" s="293" t="s">
        <v>65</v>
      </c>
      <c r="D35" s="287">
        <v>8</v>
      </c>
      <c r="E35" s="287">
        <v>90</v>
      </c>
      <c r="F35" s="403">
        <f>+E35*D35</f>
        <v>720</v>
      </c>
    </row>
    <row r="36" spans="1:6" s="294" customFormat="1" ht="12">
      <c r="A36" s="289" t="s">
        <v>242</v>
      </c>
      <c r="B36" s="290" t="s">
        <v>239</v>
      </c>
      <c r="C36" s="293"/>
      <c r="D36" s="287"/>
      <c r="E36" s="287"/>
      <c r="F36" s="403"/>
    </row>
    <row r="37" spans="1:6" s="294" customFormat="1" ht="12">
      <c r="A37" s="289"/>
      <c r="B37" s="290" t="s">
        <v>240</v>
      </c>
      <c r="C37" s="293"/>
      <c r="D37" s="287"/>
      <c r="E37" s="287"/>
      <c r="F37" s="403"/>
    </row>
    <row r="38" spans="1:6" s="294" customFormat="1" ht="12">
      <c r="A38" s="289"/>
      <c r="B38" s="290" t="s">
        <v>241</v>
      </c>
      <c r="C38" s="293" t="s">
        <v>34</v>
      </c>
      <c r="D38" s="287">
        <v>4</v>
      </c>
      <c r="E38" s="287">
        <v>225</v>
      </c>
      <c r="F38" s="403">
        <f>+E38*D38</f>
        <v>900</v>
      </c>
    </row>
    <row r="39" spans="1:6" s="294" customFormat="1" ht="12">
      <c r="A39" s="289"/>
      <c r="B39" s="290" t="s">
        <v>243</v>
      </c>
      <c r="C39" s="293"/>
      <c r="D39" s="287"/>
      <c r="E39" s="287"/>
      <c r="F39" s="403"/>
    </row>
    <row r="40" spans="1:6" s="294" customFormat="1" ht="12">
      <c r="A40" s="289"/>
      <c r="B40" s="290" t="s">
        <v>244</v>
      </c>
      <c r="C40" s="293" t="s">
        <v>34</v>
      </c>
      <c r="D40" s="287">
        <v>3</v>
      </c>
      <c r="E40" s="287">
        <v>320</v>
      </c>
      <c r="F40" s="403">
        <f>+E40*D40</f>
        <v>960</v>
      </c>
    </row>
    <row r="41" spans="1:6" s="294" customFormat="1" ht="12">
      <c r="A41" s="289" t="s">
        <v>245</v>
      </c>
      <c r="B41" s="290" t="s">
        <v>246</v>
      </c>
      <c r="C41" s="293"/>
      <c r="D41" s="287"/>
      <c r="E41" s="287"/>
      <c r="F41" s="403"/>
    </row>
    <row r="42" spans="1:6" s="294" customFormat="1" ht="12">
      <c r="A42" s="289"/>
      <c r="B42" s="290" t="s">
        <v>247</v>
      </c>
      <c r="C42" s="293" t="s">
        <v>34</v>
      </c>
      <c r="D42" s="287">
        <v>1</v>
      </c>
      <c r="E42" s="287">
        <v>12000</v>
      </c>
      <c r="F42" s="403">
        <f>+E42*D42</f>
        <v>12000</v>
      </c>
    </row>
    <row r="43" spans="1:6" s="294" customFormat="1" ht="12">
      <c r="A43" s="289" t="s">
        <v>248</v>
      </c>
      <c r="B43" s="290" t="s">
        <v>249</v>
      </c>
      <c r="C43" s="293"/>
      <c r="D43" s="287"/>
      <c r="E43" s="287"/>
      <c r="F43" s="403"/>
    </row>
    <row r="44" spans="1:6" s="294" customFormat="1" ht="12">
      <c r="A44" s="289"/>
      <c r="B44" s="290" t="s">
        <v>247</v>
      </c>
      <c r="C44" s="293" t="s">
        <v>34</v>
      </c>
      <c r="D44" s="287">
        <v>1</v>
      </c>
      <c r="E44" s="287">
        <v>16000</v>
      </c>
      <c r="F44" s="403">
        <f>+E44*D44</f>
        <v>16000</v>
      </c>
    </row>
    <row r="45" spans="1:6" s="294" customFormat="1" ht="12">
      <c r="A45" s="289"/>
      <c r="B45" s="295" t="s">
        <v>250</v>
      </c>
      <c r="C45" s="293"/>
      <c r="D45" s="287"/>
      <c r="E45" s="287"/>
      <c r="F45" s="403"/>
    </row>
    <row r="46" spans="1:6" customFormat="1" ht="12.75">
      <c r="A46" s="289" t="s">
        <v>251</v>
      </c>
      <c r="B46" s="290" t="s">
        <v>252</v>
      </c>
      <c r="C46" s="293"/>
      <c r="D46" s="287"/>
      <c r="E46" s="287"/>
      <c r="F46" s="403"/>
    </row>
    <row r="47" spans="1:6" s="294" customFormat="1" ht="12">
      <c r="A47" s="289"/>
      <c r="B47" s="290" t="s">
        <v>253</v>
      </c>
      <c r="C47" s="293" t="s">
        <v>29</v>
      </c>
      <c r="D47" s="287">
        <v>10.42</v>
      </c>
      <c r="E47" s="287">
        <v>1080</v>
      </c>
      <c r="F47" s="403">
        <f>+E47*D47</f>
        <v>11253.6</v>
      </c>
    </row>
    <row r="48" spans="1:6" customFormat="1" ht="12.75">
      <c r="A48" s="289" t="s">
        <v>254</v>
      </c>
      <c r="B48" s="290" t="s">
        <v>255</v>
      </c>
      <c r="C48" s="293"/>
      <c r="D48" s="287"/>
      <c r="E48" s="287"/>
      <c r="F48" s="403"/>
    </row>
    <row r="49" spans="1:6" s="294" customFormat="1" ht="12">
      <c r="A49" s="289"/>
      <c r="B49" s="290" t="s">
        <v>256</v>
      </c>
      <c r="C49" s="293" t="s">
        <v>257</v>
      </c>
      <c r="D49" s="287">
        <v>1354.6</v>
      </c>
      <c r="E49" s="287">
        <v>14</v>
      </c>
      <c r="F49" s="403">
        <f>+E49*D49</f>
        <v>18964.399999999998</v>
      </c>
    </row>
    <row r="50" spans="1:6" s="294" customFormat="1" ht="12">
      <c r="A50" s="289" t="s">
        <v>258</v>
      </c>
      <c r="B50" s="290" t="s">
        <v>259</v>
      </c>
      <c r="C50" s="293"/>
      <c r="D50" s="287"/>
      <c r="E50" s="287"/>
      <c r="F50" s="403"/>
    </row>
    <row r="51" spans="1:6" s="294" customFormat="1" ht="12">
      <c r="A51" s="289"/>
      <c r="B51" s="290" t="s">
        <v>253</v>
      </c>
      <c r="C51" s="293" t="s">
        <v>29</v>
      </c>
      <c r="D51" s="287">
        <v>87.800000000000011</v>
      </c>
      <c r="E51" s="287">
        <v>200</v>
      </c>
      <c r="F51" s="403">
        <f>+E51*D51</f>
        <v>17560.000000000004</v>
      </c>
    </row>
    <row r="52" spans="1:6" s="294" customFormat="1" ht="12">
      <c r="A52" s="289" t="s">
        <v>260</v>
      </c>
      <c r="B52" s="290" t="s">
        <v>261</v>
      </c>
      <c r="C52" s="293"/>
      <c r="D52" s="287"/>
      <c r="E52" s="287"/>
      <c r="F52" s="403"/>
    </row>
    <row r="53" spans="1:6" s="294" customFormat="1" ht="12.75" thickBot="1">
      <c r="A53" s="289"/>
      <c r="B53" s="290" t="s">
        <v>253</v>
      </c>
      <c r="C53" s="293" t="s">
        <v>29</v>
      </c>
      <c r="D53" s="287">
        <v>4</v>
      </c>
      <c r="E53" s="287">
        <v>650</v>
      </c>
      <c r="F53" s="403">
        <f>+E53*D53</f>
        <v>2600</v>
      </c>
    </row>
    <row r="54" spans="1:6" s="297" customFormat="1" ht="13.5" thickBot="1">
      <c r="A54" s="651" t="s">
        <v>262</v>
      </c>
      <c r="B54" s="652"/>
      <c r="C54" s="652"/>
      <c r="D54" s="652"/>
      <c r="E54" s="653"/>
      <c r="F54" s="296">
        <f>SUM(F22:F53)</f>
        <v>200548</v>
      </c>
    </row>
    <row r="55" spans="1:6" customFormat="1" ht="12.75">
      <c r="A55" s="818" t="s">
        <v>263</v>
      </c>
      <c r="B55" s="819"/>
      <c r="C55" s="819"/>
      <c r="D55" s="819"/>
      <c r="E55" s="819"/>
      <c r="F55" s="820"/>
    </row>
    <row r="56" spans="1:6" s="294" customFormat="1" ht="12">
      <c r="A56" s="298">
        <v>13</v>
      </c>
      <c r="B56" s="299" t="s">
        <v>264</v>
      </c>
      <c r="C56" s="300"/>
      <c r="D56" s="301"/>
      <c r="E56" s="301"/>
      <c r="F56" s="302"/>
    </row>
    <row r="57" spans="1:6" s="294" customFormat="1" ht="12">
      <c r="A57" s="298"/>
      <c r="B57" s="299" t="s">
        <v>265</v>
      </c>
      <c r="C57" s="300" t="s">
        <v>209</v>
      </c>
      <c r="D57" s="301">
        <v>17.34</v>
      </c>
      <c r="E57" s="301">
        <v>200</v>
      </c>
      <c r="F57" s="302">
        <f>E57*D57</f>
        <v>3468</v>
      </c>
    </row>
    <row r="58" spans="1:6" customFormat="1" ht="12.75">
      <c r="A58" s="298">
        <v>14</v>
      </c>
      <c r="B58" s="299" t="s">
        <v>266</v>
      </c>
      <c r="C58" s="300"/>
      <c r="D58" s="301"/>
      <c r="E58" s="301"/>
      <c r="F58" s="302"/>
    </row>
    <row r="59" spans="1:6" s="294" customFormat="1" ht="12">
      <c r="A59" s="298"/>
      <c r="B59" s="299" t="s">
        <v>265</v>
      </c>
      <c r="C59" s="300" t="s">
        <v>209</v>
      </c>
      <c r="D59" s="301">
        <v>208.93</v>
      </c>
      <c r="E59" s="301">
        <v>130</v>
      </c>
      <c r="F59" s="302">
        <f t="shared" ref="F59:F69" si="0">E59*D59</f>
        <v>27160.9</v>
      </c>
    </row>
    <row r="60" spans="1:6" s="294" customFormat="1" ht="12">
      <c r="A60" s="298">
        <v>15</v>
      </c>
      <c r="B60" s="299" t="s">
        <v>267</v>
      </c>
      <c r="C60" s="300"/>
      <c r="D60" s="301"/>
      <c r="E60" s="301"/>
      <c r="F60" s="302"/>
    </row>
    <row r="61" spans="1:6" s="294" customFormat="1" ht="12">
      <c r="A61" s="298"/>
      <c r="B61" s="299" t="s">
        <v>265</v>
      </c>
      <c r="C61" s="300" t="s">
        <v>209</v>
      </c>
      <c r="D61" s="301">
        <v>348.89</v>
      </c>
      <c r="E61" s="301">
        <v>120</v>
      </c>
      <c r="F61" s="302">
        <f t="shared" si="0"/>
        <v>41866.799999999996</v>
      </c>
    </row>
    <row r="62" spans="1:6" s="294" customFormat="1" ht="12" hidden="1">
      <c r="A62" s="298">
        <v>16</v>
      </c>
      <c r="B62" s="290" t="s">
        <v>268</v>
      </c>
      <c r="C62" s="293"/>
      <c r="D62" s="301">
        <f>+ATTACH03!D61</f>
        <v>0</v>
      </c>
      <c r="E62" s="287"/>
      <c r="F62" s="302"/>
    </row>
    <row r="63" spans="1:6" s="294" customFormat="1" ht="12" hidden="1">
      <c r="A63" s="298"/>
      <c r="B63" s="290" t="s">
        <v>230</v>
      </c>
      <c r="C63" s="293" t="s">
        <v>209</v>
      </c>
      <c r="D63" s="301">
        <f>+ATTACH03!D62</f>
        <v>0</v>
      </c>
      <c r="E63" s="287"/>
      <c r="F63" s="302">
        <f t="shared" si="0"/>
        <v>0</v>
      </c>
    </row>
    <row r="64" spans="1:6" s="294" customFormat="1" ht="12" hidden="1">
      <c r="A64" s="298">
        <v>17</v>
      </c>
      <c r="B64" s="299" t="s">
        <v>269</v>
      </c>
      <c r="C64" s="300"/>
      <c r="D64" s="301">
        <f>+ATTACH03!D63</f>
        <v>0</v>
      </c>
      <c r="E64" s="301"/>
      <c r="F64" s="302"/>
    </row>
    <row r="65" spans="1:233" s="294" customFormat="1" ht="12" hidden="1">
      <c r="A65" s="298"/>
      <c r="B65" s="299" t="s">
        <v>265</v>
      </c>
      <c r="C65" s="300" t="s">
        <v>209</v>
      </c>
      <c r="D65" s="301">
        <f>+ATTACH03!D64</f>
        <v>0</v>
      </c>
      <c r="E65" s="301"/>
      <c r="F65" s="302">
        <f t="shared" si="0"/>
        <v>0</v>
      </c>
    </row>
    <row r="66" spans="1:233" s="294" customFormat="1" ht="12">
      <c r="A66" s="298">
        <v>18</v>
      </c>
      <c r="B66" s="299" t="s">
        <v>270</v>
      </c>
      <c r="C66" s="300"/>
      <c r="D66" s="301"/>
      <c r="E66" s="301"/>
      <c r="F66" s="302"/>
    </row>
    <row r="67" spans="1:233" s="294" customFormat="1" ht="12">
      <c r="A67" s="298"/>
      <c r="B67" s="299" t="s">
        <v>265</v>
      </c>
      <c r="C67" s="300" t="s">
        <v>209</v>
      </c>
      <c r="D67" s="301">
        <f>+ATTACH03!D66</f>
        <v>320</v>
      </c>
      <c r="E67" s="301">
        <v>60</v>
      </c>
      <c r="F67" s="302">
        <f t="shared" si="0"/>
        <v>19200</v>
      </c>
    </row>
    <row r="68" spans="1:233" s="294" customFormat="1" ht="12" hidden="1">
      <c r="A68" s="298">
        <v>19</v>
      </c>
      <c r="B68" s="299" t="s">
        <v>271</v>
      </c>
      <c r="C68" s="300"/>
      <c r="D68" s="301"/>
      <c r="E68" s="301"/>
      <c r="F68" s="302"/>
    </row>
    <row r="69" spans="1:233" s="294" customFormat="1" ht="12" hidden="1">
      <c r="A69" s="298"/>
      <c r="B69" s="299" t="s">
        <v>272</v>
      </c>
      <c r="C69" s="300" t="s">
        <v>65</v>
      </c>
      <c r="D69" s="301">
        <f>+ATTACH03!D68</f>
        <v>0</v>
      </c>
      <c r="E69" s="301"/>
      <c r="F69" s="302">
        <f t="shared" si="0"/>
        <v>0</v>
      </c>
    </row>
    <row r="70" spans="1:233" s="294" customFormat="1" ht="12">
      <c r="A70" s="298">
        <v>20</v>
      </c>
      <c r="B70" s="299" t="s">
        <v>273</v>
      </c>
      <c r="C70" s="300"/>
      <c r="D70" s="301"/>
      <c r="E70" s="301"/>
      <c r="F70" s="302"/>
    </row>
    <row r="71" spans="1:233" s="294" customFormat="1" ht="12">
      <c r="A71" s="298"/>
      <c r="B71" s="299" t="s">
        <v>274</v>
      </c>
      <c r="C71" s="300" t="s">
        <v>34</v>
      </c>
      <c r="D71" s="301">
        <f>+ATTACH03!D70</f>
        <v>4</v>
      </c>
      <c r="E71" s="301">
        <v>250</v>
      </c>
      <c r="F71" s="302">
        <f>E71*D71</f>
        <v>1000</v>
      </c>
    </row>
    <row r="72" spans="1:233" s="294" customFormat="1" ht="12">
      <c r="A72" s="298">
        <v>21</v>
      </c>
      <c r="B72" s="299" t="s">
        <v>275</v>
      </c>
      <c r="C72" s="300"/>
      <c r="D72" s="301"/>
      <c r="E72" s="301"/>
      <c r="F72" s="302"/>
    </row>
    <row r="73" spans="1:233" s="294" customFormat="1" ht="12.75" thickBot="1">
      <c r="A73" s="298"/>
      <c r="B73" s="299" t="s">
        <v>272</v>
      </c>
      <c r="C73" s="300" t="s">
        <v>65</v>
      </c>
      <c r="D73" s="301">
        <f>+ATTACH03!D72</f>
        <v>15</v>
      </c>
      <c r="E73" s="301">
        <v>100</v>
      </c>
      <c r="F73" s="302">
        <f>E73*D73</f>
        <v>1500</v>
      </c>
    </row>
    <row r="74" spans="1:233" s="297" customFormat="1" ht="13.5" thickBot="1">
      <c r="A74" s="651" t="s">
        <v>276</v>
      </c>
      <c r="B74" s="652"/>
      <c r="C74" s="652"/>
      <c r="D74" s="652"/>
      <c r="E74" s="653"/>
      <c r="F74" s="296">
        <f>SUM(F56:F73)</f>
        <v>94195.7</v>
      </c>
    </row>
    <row r="75" spans="1:233" s="76" customFormat="1" ht="15">
      <c r="A75" s="818" t="s">
        <v>277</v>
      </c>
      <c r="B75" s="819"/>
      <c r="C75" s="819"/>
      <c r="D75" s="819"/>
      <c r="E75" s="819"/>
      <c r="F75" s="820"/>
    </row>
    <row r="76" spans="1:233" s="294" customFormat="1" ht="12">
      <c r="A76" s="303"/>
      <c r="B76" s="304" t="s">
        <v>278</v>
      </c>
      <c r="C76" s="305"/>
      <c r="D76" s="306"/>
      <c r="E76" s="307"/>
      <c r="F76" s="308"/>
    </row>
    <row r="77" spans="1:233" s="294" customFormat="1" ht="12">
      <c r="A77" s="298">
        <v>22</v>
      </c>
      <c r="B77" s="299" t="s">
        <v>279</v>
      </c>
      <c r="C77" s="300"/>
      <c r="D77" s="306"/>
      <c r="E77" s="307"/>
      <c r="F77" s="308"/>
      <c r="G77" s="309"/>
      <c r="H77" s="309"/>
      <c r="I77" s="309"/>
      <c r="J77" s="309"/>
      <c r="K77" s="309"/>
      <c r="L77" s="309"/>
      <c r="M77" s="309"/>
      <c r="N77" s="309"/>
      <c r="O77" s="309"/>
      <c r="P77" s="309"/>
      <c r="Q77" s="309"/>
      <c r="R77" s="309"/>
      <c r="S77" s="309"/>
      <c r="T77" s="309"/>
      <c r="U77" s="309"/>
      <c r="V77" s="309"/>
      <c r="W77" s="309"/>
      <c r="X77" s="309"/>
      <c r="Y77" s="309"/>
      <c r="Z77" s="309"/>
      <c r="AA77" s="309"/>
      <c r="AB77" s="309"/>
      <c r="AC77" s="309"/>
      <c r="AD77" s="309"/>
      <c r="AE77" s="309"/>
      <c r="AF77" s="309"/>
      <c r="AG77" s="309"/>
      <c r="AH77" s="309"/>
      <c r="AI77" s="309"/>
      <c r="AJ77" s="309"/>
      <c r="AK77" s="309"/>
      <c r="AL77" s="309"/>
      <c r="AM77" s="309"/>
      <c r="AN77" s="309"/>
      <c r="AO77" s="309"/>
      <c r="AP77" s="309"/>
      <c r="AQ77" s="309"/>
      <c r="AR77" s="309"/>
      <c r="AS77" s="309"/>
      <c r="AT77" s="309"/>
      <c r="AU77" s="309"/>
      <c r="AV77" s="309"/>
      <c r="AW77" s="309"/>
      <c r="AX77" s="309"/>
      <c r="AY77" s="309"/>
      <c r="AZ77" s="309"/>
      <c r="BA77" s="309"/>
      <c r="BB77" s="309"/>
      <c r="BC77" s="309"/>
      <c r="BD77" s="309"/>
      <c r="BE77" s="309"/>
      <c r="BF77" s="309"/>
      <c r="BG77" s="309"/>
      <c r="BH77" s="309"/>
      <c r="BI77" s="309"/>
      <c r="BJ77" s="309"/>
      <c r="BK77" s="309"/>
      <c r="BL77" s="309"/>
      <c r="BM77" s="309"/>
      <c r="BN77" s="309"/>
      <c r="BO77" s="309"/>
      <c r="BP77" s="309"/>
      <c r="BQ77" s="309"/>
      <c r="BR77" s="309"/>
      <c r="BS77" s="309"/>
      <c r="BT77" s="309"/>
      <c r="BU77" s="309"/>
      <c r="BV77" s="309"/>
      <c r="BW77" s="309"/>
      <c r="BX77" s="309"/>
      <c r="BY77" s="309"/>
      <c r="BZ77" s="309"/>
      <c r="CA77" s="309"/>
      <c r="CB77" s="309"/>
      <c r="CC77" s="309"/>
      <c r="CD77" s="309"/>
      <c r="CE77" s="309"/>
      <c r="CF77" s="309"/>
      <c r="CG77" s="309"/>
      <c r="CH77" s="309"/>
      <c r="CI77" s="309"/>
      <c r="CJ77" s="309"/>
      <c r="CK77" s="309"/>
      <c r="CL77" s="309"/>
      <c r="CM77" s="309"/>
      <c r="CN77" s="309"/>
      <c r="CO77" s="309"/>
      <c r="CP77" s="309"/>
      <c r="CQ77" s="309"/>
      <c r="CR77" s="309"/>
      <c r="CS77" s="309"/>
      <c r="CT77" s="309"/>
      <c r="CU77" s="309"/>
      <c r="CV77" s="309"/>
      <c r="CW77" s="309"/>
      <c r="CX77" s="309"/>
      <c r="CY77" s="309"/>
      <c r="CZ77" s="309"/>
      <c r="DA77" s="309"/>
      <c r="DB77" s="309"/>
      <c r="DC77" s="309"/>
      <c r="DD77" s="309"/>
      <c r="DE77" s="309"/>
      <c r="DF77" s="309"/>
      <c r="DG77" s="309"/>
      <c r="DH77" s="309"/>
      <c r="DI77" s="309"/>
      <c r="DJ77" s="309"/>
      <c r="DK77" s="309"/>
      <c r="DL77" s="309"/>
      <c r="DM77" s="309"/>
      <c r="DN77" s="309"/>
      <c r="DO77" s="309"/>
      <c r="DP77" s="309"/>
      <c r="DQ77" s="309"/>
      <c r="DR77" s="309"/>
      <c r="DS77" s="309"/>
      <c r="DT77" s="309"/>
      <c r="DU77" s="309"/>
      <c r="DV77" s="309"/>
      <c r="DW77" s="309"/>
      <c r="DX77" s="309"/>
      <c r="DY77" s="309"/>
      <c r="DZ77" s="309"/>
      <c r="EA77" s="309"/>
      <c r="EB77" s="309"/>
      <c r="EC77" s="309"/>
      <c r="ED77" s="309"/>
      <c r="EE77" s="309"/>
      <c r="EF77" s="309"/>
      <c r="EG77" s="309"/>
      <c r="EH77" s="309"/>
      <c r="EI77" s="309"/>
      <c r="EJ77" s="309"/>
      <c r="EK77" s="309"/>
      <c r="EL77" s="309"/>
      <c r="EM77" s="309"/>
      <c r="EN77" s="309"/>
      <c r="EO77" s="309"/>
      <c r="EP77" s="309"/>
      <c r="EQ77" s="309"/>
      <c r="ER77" s="309"/>
      <c r="ES77" s="309"/>
      <c r="ET77" s="309"/>
      <c r="EU77" s="309"/>
      <c r="EV77" s="309"/>
      <c r="EW77" s="309"/>
      <c r="EX77" s="309"/>
      <c r="EY77" s="309"/>
      <c r="EZ77" s="309"/>
      <c r="FA77" s="309"/>
      <c r="FB77" s="309"/>
      <c r="FC77" s="309"/>
      <c r="FD77" s="309"/>
      <c r="FE77" s="309"/>
      <c r="FF77" s="309"/>
      <c r="FG77" s="309"/>
      <c r="FH77" s="309"/>
      <c r="FI77" s="309"/>
      <c r="FJ77" s="309"/>
      <c r="FK77" s="309"/>
      <c r="FL77" s="309"/>
      <c r="FM77" s="309"/>
      <c r="FN77" s="309"/>
      <c r="FO77" s="309"/>
      <c r="FP77" s="309"/>
      <c r="FQ77" s="309"/>
      <c r="FR77" s="309"/>
      <c r="FS77" s="309"/>
      <c r="FT77" s="309"/>
      <c r="FU77" s="309"/>
      <c r="FV77" s="309"/>
      <c r="FW77" s="309"/>
      <c r="FX77" s="309"/>
      <c r="FY77" s="309"/>
      <c r="FZ77" s="309"/>
      <c r="GA77" s="309"/>
      <c r="GB77" s="309"/>
      <c r="GC77" s="309"/>
      <c r="GD77" s="309"/>
      <c r="GE77" s="309"/>
      <c r="GF77" s="309"/>
      <c r="GG77" s="309"/>
      <c r="GH77" s="309"/>
      <c r="GI77" s="309"/>
      <c r="GJ77" s="309"/>
      <c r="GK77" s="309"/>
      <c r="GL77" s="309"/>
      <c r="GM77" s="309"/>
      <c r="GN77" s="309"/>
      <c r="GO77" s="309"/>
      <c r="GP77" s="309"/>
      <c r="GQ77" s="309"/>
      <c r="GR77" s="309"/>
      <c r="GS77" s="309"/>
      <c r="GT77" s="309"/>
      <c r="GU77" s="309"/>
      <c r="GV77" s="309"/>
      <c r="GW77" s="309"/>
      <c r="GX77" s="309"/>
      <c r="GY77" s="309"/>
      <c r="GZ77" s="309"/>
      <c r="HA77" s="309"/>
      <c r="HB77" s="309"/>
      <c r="HC77" s="309"/>
      <c r="HD77" s="309"/>
      <c r="HE77" s="309"/>
      <c r="HF77" s="309"/>
      <c r="HG77" s="309"/>
      <c r="HH77" s="309"/>
      <c r="HI77" s="309"/>
      <c r="HJ77" s="309"/>
      <c r="HK77" s="309"/>
      <c r="HL77" s="309"/>
      <c r="HM77" s="309"/>
      <c r="HN77" s="309"/>
      <c r="HO77" s="309"/>
      <c r="HP77" s="309"/>
      <c r="HQ77" s="309"/>
      <c r="HR77" s="309"/>
      <c r="HS77" s="309"/>
      <c r="HT77" s="309"/>
      <c r="HU77" s="309"/>
      <c r="HV77" s="309"/>
      <c r="HW77" s="309"/>
      <c r="HX77" s="309"/>
      <c r="HY77" s="309"/>
    </row>
    <row r="78" spans="1:233" s="294" customFormat="1" ht="12">
      <c r="A78" s="298"/>
      <c r="B78" s="299" t="s">
        <v>280</v>
      </c>
      <c r="C78" s="300" t="s">
        <v>209</v>
      </c>
      <c r="D78" s="306">
        <v>9.6300000000000008</v>
      </c>
      <c r="E78" s="307">
        <v>1200</v>
      </c>
      <c r="F78" s="308">
        <f>E78*D78</f>
        <v>11556.000000000002</v>
      </c>
      <c r="G78" s="309"/>
      <c r="H78" s="309"/>
      <c r="I78" s="309"/>
      <c r="J78" s="309"/>
      <c r="K78" s="309"/>
      <c r="L78" s="309"/>
      <c r="M78" s="309"/>
      <c r="N78" s="309"/>
      <c r="O78" s="309"/>
      <c r="P78" s="309"/>
      <c r="Q78" s="309"/>
      <c r="R78" s="309"/>
      <c r="S78" s="309"/>
      <c r="T78" s="309"/>
      <c r="U78" s="309"/>
      <c r="V78" s="309"/>
      <c r="W78" s="309"/>
      <c r="X78" s="309"/>
      <c r="Y78" s="309"/>
      <c r="Z78" s="309"/>
      <c r="AA78" s="309"/>
      <c r="AB78" s="309"/>
      <c r="AC78" s="309"/>
      <c r="AD78" s="309"/>
      <c r="AE78" s="309"/>
      <c r="AF78" s="309"/>
      <c r="AG78" s="309"/>
      <c r="AH78" s="309"/>
      <c r="AI78" s="309"/>
      <c r="AJ78" s="309"/>
      <c r="AK78" s="309"/>
      <c r="AL78" s="309"/>
      <c r="AM78" s="309"/>
      <c r="AN78" s="309"/>
      <c r="AO78" s="309"/>
      <c r="AP78" s="309"/>
      <c r="AQ78" s="309"/>
      <c r="AR78" s="309"/>
      <c r="AS78" s="309"/>
      <c r="AT78" s="309"/>
      <c r="AU78" s="309"/>
      <c r="AV78" s="309"/>
      <c r="AW78" s="309"/>
      <c r="AX78" s="309"/>
      <c r="AY78" s="309"/>
      <c r="AZ78" s="309"/>
      <c r="BA78" s="309"/>
      <c r="BB78" s="309"/>
      <c r="BC78" s="309"/>
      <c r="BD78" s="309"/>
      <c r="BE78" s="309"/>
      <c r="BF78" s="309"/>
      <c r="BG78" s="309"/>
      <c r="BH78" s="309"/>
      <c r="BI78" s="309"/>
      <c r="BJ78" s="309"/>
      <c r="BK78" s="309"/>
      <c r="BL78" s="309"/>
      <c r="BM78" s="309"/>
      <c r="BN78" s="309"/>
      <c r="BO78" s="309"/>
      <c r="BP78" s="309"/>
      <c r="BQ78" s="309"/>
      <c r="BR78" s="309"/>
      <c r="BS78" s="309"/>
      <c r="BT78" s="309"/>
      <c r="BU78" s="309"/>
      <c r="BV78" s="309"/>
      <c r="BW78" s="309"/>
      <c r="BX78" s="309"/>
      <c r="BY78" s="309"/>
      <c r="BZ78" s="309"/>
      <c r="CA78" s="309"/>
      <c r="CB78" s="309"/>
      <c r="CC78" s="309"/>
      <c r="CD78" s="309"/>
      <c r="CE78" s="309"/>
      <c r="CF78" s="309"/>
      <c r="CG78" s="309"/>
      <c r="CH78" s="309"/>
      <c r="CI78" s="309"/>
      <c r="CJ78" s="309"/>
      <c r="CK78" s="309"/>
      <c r="CL78" s="309"/>
      <c r="CM78" s="309"/>
      <c r="CN78" s="309"/>
      <c r="CO78" s="309"/>
      <c r="CP78" s="309"/>
      <c r="CQ78" s="309"/>
      <c r="CR78" s="309"/>
      <c r="CS78" s="309"/>
      <c r="CT78" s="309"/>
      <c r="CU78" s="309"/>
      <c r="CV78" s="309"/>
      <c r="CW78" s="309"/>
      <c r="CX78" s="309"/>
      <c r="CY78" s="309"/>
      <c r="CZ78" s="309"/>
      <c r="DA78" s="309"/>
      <c r="DB78" s="309"/>
      <c r="DC78" s="309"/>
      <c r="DD78" s="309"/>
      <c r="DE78" s="309"/>
      <c r="DF78" s="309"/>
      <c r="DG78" s="309"/>
      <c r="DH78" s="309"/>
      <c r="DI78" s="309"/>
      <c r="DJ78" s="309"/>
      <c r="DK78" s="309"/>
      <c r="DL78" s="309"/>
      <c r="DM78" s="309"/>
      <c r="DN78" s="309"/>
      <c r="DO78" s="309"/>
      <c r="DP78" s="309"/>
      <c r="DQ78" s="309"/>
      <c r="DR78" s="309"/>
      <c r="DS78" s="309"/>
      <c r="DT78" s="309"/>
      <c r="DU78" s="309"/>
      <c r="DV78" s="309"/>
      <c r="DW78" s="309"/>
      <c r="DX78" s="309"/>
      <c r="DY78" s="309"/>
      <c r="DZ78" s="309"/>
      <c r="EA78" s="309"/>
      <c r="EB78" s="309"/>
      <c r="EC78" s="309"/>
      <c r="ED78" s="309"/>
      <c r="EE78" s="309"/>
      <c r="EF78" s="309"/>
      <c r="EG78" s="309"/>
      <c r="EH78" s="309"/>
      <c r="EI78" s="309"/>
      <c r="EJ78" s="309"/>
      <c r="EK78" s="309"/>
      <c r="EL78" s="309"/>
      <c r="EM78" s="309"/>
      <c r="EN78" s="309"/>
      <c r="EO78" s="309"/>
      <c r="EP78" s="309"/>
      <c r="EQ78" s="309"/>
      <c r="ER78" s="309"/>
      <c r="ES78" s="309"/>
      <c r="ET78" s="309"/>
      <c r="EU78" s="309"/>
      <c r="EV78" s="309"/>
      <c r="EW78" s="309"/>
      <c r="EX78" s="309"/>
      <c r="EY78" s="309"/>
      <c r="EZ78" s="309"/>
      <c r="FA78" s="309"/>
      <c r="FB78" s="309"/>
      <c r="FC78" s="309"/>
      <c r="FD78" s="309"/>
      <c r="FE78" s="309"/>
      <c r="FF78" s="309"/>
      <c r="FG78" s="309"/>
      <c r="FH78" s="309"/>
      <c r="FI78" s="309"/>
      <c r="FJ78" s="309"/>
      <c r="FK78" s="309"/>
      <c r="FL78" s="309"/>
      <c r="FM78" s="309"/>
      <c r="FN78" s="309"/>
      <c r="FO78" s="309"/>
      <c r="FP78" s="309"/>
      <c r="FQ78" s="309"/>
      <c r="FR78" s="309"/>
      <c r="FS78" s="309"/>
      <c r="FT78" s="309"/>
      <c r="FU78" s="309"/>
      <c r="FV78" s="309"/>
      <c r="FW78" s="309"/>
      <c r="FX78" s="309"/>
      <c r="FY78" s="309"/>
      <c r="FZ78" s="309"/>
      <c r="GA78" s="309"/>
      <c r="GB78" s="309"/>
      <c r="GC78" s="309"/>
      <c r="GD78" s="309"/>
      <c r="GE78" s="309"/>
      <c r="GF78" s="309"/>
      <c r="GG78" s="309"/>
      <c r="GH78" s="309"/>
      <c r="GI78" s="309"/>
      <c r="GJ78" s="309"/>
      <c r="GK78" s="309"/>
      <c r="GL78" s="309"/>
      <c r="GM78" s="309"/>
      <c r="GN78" s="309"/>
      <c r="GO78" s="309"/>
      <c r="GP78" s="309"/>
      <c r="GQ78" s="309"/>
      <c r="GR78" s="309"/>
      <c r="GS78" s="309"/>
      <c r="GT78" s="309"/>
      <c r="GU78" s="309"/>
      <c r="GV78" s="309"/>
      <c r="GW78" s="309"/>
      <c r="GX78" s="309"/>
      <c r="GY78" s="309"/>
      <c r="GZ78" s="309"/>
      <c r="HA78" s="309"/>
      <c r="HB78" s="309"/>
      <c r="HC78" s="309"/>
      <c r="HD78" s="309"/>
      <c r="HE78" s="309"/>
      <c r="HF78" s="309"/>
      <c r="HG78" s="309"/>
      <c r="HH78" s="309"/>
      <c r="HI78" s="309"/>
      <c r="HJ78" s="309"/>
      <c r="HK78" s="309"/>
      <c r="HL78" s="309"/>
      <c r="HM78" s="309"/>
      <c r="HN78" s="309"/>
      <c r="HO78" s="309"/>
      <c r="HP78" s="309"/>
      <c r="HQ78" s="309"/>
      <c r="HR78" s="309"/>
      <c r="HS78" s="309"/>
      <c r="HT78" s="309"/>
      <c r="HU78" s="309"/>
      <c r="HV78" s="309"/>
      <c r="HW78" s="309"/>
      <c r="HX78" s="309"/>
      <c r="HY78" s="309"/>
    </row>
    <row r="79" spans="1:233" s="294" customFormat="1" ht="12">
      <c r="A79" s="298">
        <f>A77+1</f>
        <v>23</v>
      </c>
      <c r="B79" s="299" t="s">
        <v>281</v>
      </c>
      <c r="C79" s="300"/>
      <c r="D79" s="306"/>
      <c r="E79" s="307"/>
      <c r="F79" s="308"/>
      <c r="G79" s="309"/>
      <c r="H79" s="309"/>
      <c r="I79" s="309"/>
      <c r="J79" s="309"/>
      <c r="K79" s="309"/>
      <c r="L79" s="309"/>
      <c r="M79" s="309"/>
      <c r="N79" s="309"/>
      <c r="O79" s="309"/>
      <c r="P79" s="309"/>
      <c r="Q79" s="309"/>
      <c r="R79" s="309"/>
      <c r="S79" s="309"/>
      <c r="T79" s="309"/>
      <c r="U79" s="309"/>
      <c r="V79" s="309"/>
      <c r="W79" s="309"/>
      <c r="X79" s="309"/>
      <c r="Y79" s="309"/>
      <c r="Z79" s="309"/>
      <c r="AA79" s="309"/>
      <c r="AB79" s="309"/>
      <c r="AC79" s="309"/>
      <c r="AD79" s="309"/>
      <c r="AE79" s="309"/>
      <c r="AF79" s="309"/>
      <c r="AG79" s="309"/>
      <c r="AH79" s="309"/>
      <c r="AI79" s="309"/>
      <c r="AJ79" s="309"/>
      <c r="AK79" s="309"/>
      <c r="AL79" s="309"/>
      <c r="AM79" s="309"/>
      <c r="AN79" s="309"/>
      <c r="AO79" s="309"/>
      <c r="AP79" s="309"/>
      <c r="AQ79" s="309"/>
      <c r="AR79" s="309"/>
      <c r="AS79" s="309"/>
      <c r="AT79" s="309"/>
      <c r="AU79" s="309"/>
      <c r="AV79" s="309"/>
      <c r="AW79" s="309"/>
      <c r="AX79" s="309"/>
      <c r="AY79" s="309"/>
      <c r="AZ79" s="309"/>
      <c r="BA79" s="309"/>
      <c r="BB79" s="309"/>
      <c r="BC79" s="309"/>
      <c r="BD79" s="309"/>
      <c r="BE79" s="309"/>
      <c r="BF79" s="309"/>
      <c r="BG79" s="309"/>
      <c r="BH79" s="309"/>
      <c r="BI79" s="309"/>
      <c r="BJ79" s="309"/>
      <c r="BK79" s="309"/>
      <c r="BL79" s="309"/>
      <c r="BM79" s="309"/>
      <c r="BN79" s="309"/>
      <c r="BO79" s="309"/>
      <c r="BP79" s="309"/>
      <c r="BQ79" s="309"/>
      <c r="BR79" s="309"/>
      <c r="BS79" s="309"/>
      <c r="BT79" s="309"/>
      <c r="BU79" s="309"/>
      <c r="BV79" s="309"/>
      <c r="BW79" s="309"/>
      <c r="BX79" s="309"/>
      <c r="BY79" s="309"/>
      <c r="BZ79" s="309"/>
      <c r="CA79" s="309"/>
      <c r="CB79" s="309"/>
      <c r="CC79" s="309"/>
      <c r="CD79" s="309"/>
      <c r="CE79" s="309"/>
      <c r="CF79" s="309"/>
      <c r="CG79" s="309"/>
      <c r="CH79" s="309"/>
      <c r="CI79" s="309"/>
      <c r="CJ79" s="309"/>
      <c r="CK79" s="309"/>
      <c r="CL79" s="309"/>
      <c r="CM79" s="309"/>
      <c r="CN79" s="309"/>
      <c r="CO79" s="309"/>
      <c r="CP79" s="309"/>
      <c r="CQ79" s="309"/>
      <c r="CR79" s="309"/>
      <c r="CS79" s="309"/>
      <c r="CT79" s="309"/>
      <c r="CU79" s="309"/>
      <c r="CV79" s="309"/>
      <c r="CW79" s="309"/>
      <c r="CX79" s="309"/>
      <c r="CY79" s="309"/>
      <c r="CZ79" s="309"/>
      <c r="DA79" s="309"/>
      <c r="DB79" s="309"/>
      <c r="DC79" s="309"/>
      <c r="DD79" s="309"/>
      <c r="DE79" s="309"/>
      <c r="DF79" s="309"/>
      <c r="DG79" s="309"/>
      <c r="DH79" s="309"/>
      <c r="DI79" s="309"/>
      <c r="DJ79" s="309"/>
      <c r="DK79" s="309"/>
      <c r="DL79" s="309"/>
      <c r="DM79" s="309"/>
      <c r="DN79" s="309"/>
      <c r="DO79" s="309"/>
      <c r="DP79" s="309"/>
      <c r="DQ79" s="309"/>
      <c r="DR79" s="309"/>
      <c r="DS79" s="309"/>
      <c r="DT79" s="309"/>
      <c r="DU79" s="309"/>
      <c r="DV79" s="309"/>
      <c r="DW79" s="309"/>
      <c r="DX79" s="309"/>
      <c r="DY79" s="309"/>
      <c r="DZ79" s="309"/>
      <c r="EA79" s="309"/>
      <c r="EB79" s="309"/>
      <c r="EC79" s="309"/>
      <c r="ED79" s="309"/>
      <c r="EE79" s="309"/>
      <c r="EF79" s="309"/>
      <c r="EG79" s="309"/>
      <c r="EH79" s="309"/>
      <c r="EI79" s="309"/>
      <c r="EJ79" s="309"/>
      <c r="EK79" s="309"/>
      <c r="EL79" s="309"/>
      <c r="EM79" s="309"/>
      <c r="EN79" s="309"/>
      <c r="EO79" s="309"/>
      <c r="EP79" s="309"/>
      <c r="EQ79" s="309"/>
      <c r="ER79" s="309"/>
      <c r="ES79" s="309"/>
      <c r="ET79" s="309"/>
      <c r="EU79" s="309"/>
      <c r="EV79" s="309"/>
      <c r="EW79" s="309"/>
      <c r="EX79" s="309"/>
      <c r="EY79" s="309"/>
      <c r="EZ79" s="309"/>
      <c r="FA79" s="309"/>
      <c r="FB79" s="309"/>
      <c r="FC79" s="309"/>
      <c r="FD79" s="309"/>
      <c r="FE79" s="309"/>
      <c r="FF79" s="309"/>
      <c r="FG79" s="309"/>
      <c r="FH79" s="309"/>
      <c r="FI79" s="309"/>
      <c r="FJ79" s="309"/>
      <c r="FK79" s="309"/>
      <c r="FL79" s="309"/>
      <c r="FM79" s="309"/>
      <c r="FN79" s="309"/>
      <c r="FO79" s="309"/>
      <c r="FP79" s="309"/>
      <c r="FQ79" s="309"/>
      <c r="FR79" s="309"/>
      <c r="FS79" s="309"/>
      <c r="FT79" s="309"/>
      <c r="FU79" s="309"/>
      <c r="FV79" s="309"/>
      <c r="FW79" s="309"/>
      <c r="FX79" s="309"/>
      <c r="FY79" s="309"/>
      <c r="FZ79" s="309"/>
      <c r="GA79" s="309"/>
      <c r="GB79" s="309"/>
      <c r="GC79" s="309"/>
      <c r="GD79" s="309"/>
      <c r="GE79" s="309"/>
      <c r="GF79" s="309"/>
      <c r="GG79" s="309"/>
      <c r="GH79" s="309"/>
      <c r="GI79" s="309"/>
      <c r="GJ79" s="309"/>
      <c r="GK79" s="309"/>
      <c r="GL79" s="309"/>
      <c r="GM79" s="309"/>
      <c r="GN79" s="309"/>
      <c r="GO79" s="309"/>
      <c r="GP79" s="309"/>
      <c r="GQ79" s="309"/>
      <c r="GR79" s="309"/>
      <c r="GS79" s="309"/>
      <c r="GT79" s="309"/>
      <c r="GU79" s="309"/>
      <c r="GV79" s="309"/>
      <c r="GW79" s="309"/>
      <c r="GX79" s="309"/>
      <c r="GY79" s="309"/>
      <c r="GZ79" s="309"/>
      <c r="HA79" s="309"/>
      <c r="HB79" s="309"/>
      <c r="HC79" s="309"/>
      <c r="HD79" s="309"/>
      <c r="HE79" s="309"/>
      <c r="HF79" s="309"/>
      <c r="HG79" s="309"/>
      <c r="HH79" s="309"/>
      <c r="HI79" s="309"/>
      <c r="HJ79" s="309"/>
      <c r="HK79" s="309"/>
      <c r="HL79" s="309"/>
      <c r="HM79" s="309"/>
      <c r="HN79" s="309"/>
      <c r="HO79" s="309"/>
      <c r="HP79" s="309"/>
      <c r="HQ79" s="309"/>
      <c r="HR79" s="309"/>
      <c r="HS79" s="309"/>
      <c r="HT79" s="309"/>
      <c r="HU79" s="309"/>
      <c r="HV79" s="309"/>
      <c r="HW79" s="309"/>
      <c r="HX79" s="309"/>
      <c r="HY79" s="309"/>
    </row>
    <row r="80" spans="1:233" s="294" customFormat="1" ht="12">
      <c r="A80" s="298"/>
      <c r="B80" s="299" t="s">
        <v>282</v>
      </c>
      <c r="C80" s="300" t="s">
        <v>209</v>
      </c>
      <c r="D80" s="306">
        <v>14.16</v>
      </c>
      <c r="E80" s="307">
        <v>1100</v>
      </c>
      <c r="F80" s="308">
        <f t="shared" ref="F80:F97" si="1">E80*D80</f>
        <v>15576</v>
      </c>
      <c r="G80" s="309"/>
      <c r="H80" s="309"/>
      <c r="I80" s="309"/>
      <c r="J80" s="309"/>
      <c r="K80" s="309"/>
      <c r="L80" s="309"/>
      <c r="M80" s="309"/>
      <c r="N80" s="309"/>
      <c r="O80" s="309"/>
      <c r="P80" s="309"/>
      <c r="Q80" s="309"/>
      <c r="R80" s="309"/>
      <c r="S80" s="309"/>
      <c r="T80" s="309"/>
      <c r="U80" s="309"/>
      <c r="V80" s="309"/>
      <c r="W80" s="309"/>
      <c r="X80" s="309"/>
      <c r="Y80" s="309"/>
      <c r="Z80" s="309"/>
      <c r="AA80" s="309"/>
      <c r="AB80" s="309"/>
      <c r="AC80" s="309"/>
      <c r="AD80" s="309"/>
      <c r="AE80" s="309"/>
      <c r="AF80" s="309"/>
      <c r="AG80" s="309"/>
      <c r="AH80" s="309"/>
      <c r="AI80" s="309"/>
      <c r="AJ80" s="309"/>
      <c r="AK80" s="309"/>
      <c r="AL80" s="309"/>
      <c r="AM80" s="309"/>
      <c r="AN80" s="309"/>
      <c r="AO80" s="309"/>
      <c r="AP80" s="309"/>
      <c r="AQ80" s="309"/>
      <c r="AR80" s="309"/>
      <c r="AS80" s="309"/>
      <c r="AT80" s="309"/>
      <c r="AU80" s="309"/>
      <c r="AV80" s="309"/>
      <c r="AW80" s="309"/>
      <c r="AX80" s="309"/>
      <c r="AY80" s="309"/>
      <c r="AZ80" s="309"/>
      <c r="BA80" s="309"/>
      <c r="BB80" s="309"/>
      <c r="BC80" s="309"/>
      <c r="BD80" s="309"/>
      <c r="BE80" s="309"/>
      <c r="BF80" s="309"/>
      <c r="BG80" s="309"/>
      <c r="BH80" s="309"/>
      <c r="BI80" s="309"/>
      <c r="BJ80" s="309"/>
      <c r="BK80" s="309"/>
      <c r="BL80" s="309"/>
      <c r="BM80" s="309"/>
      <c r="BN80" s="309"/>
      <c r="BO80" s="309"/>
      <c r="BP80" s="309"/>
      <c r="BQ80" s="309"/>
      <c r="BR80" s="309"/>
      <c r="BS80" s="309"/>
      <c r="BT80" s="309"/>
      <c r="BU80" s="309"/>
      <c r="BV80" s="309"/>
      <c r="BW80" s="309"/>
      <c r="BX80" s="309"/>
      <c r="BY80" s="309"/>
      <c r="BZ80" s="309"/>
      <c r="CA80" s="309"/>
      <c r="CB80" s="309"/>
      <c r="CC80" s="309"/>
      <c r="CD80" s="309"/>
      <c r="CE80" s="309"/>
      <c r="CF80" s="309"/>
      <c r="CG80" s="309"/>
      <c r="CH80" s="309"/>
      <c r="CI80" s="309"/>
      <c r="CJ80" s="309"/>
      <c r="CK80" s="309"/>
      <c r="CL80" s="309"/>
      <c r="CM80" s="309"/>
      <c r="CN80" s="309"/>
      <c r="CO80" s="309"/>
      <c r="CP80" s="309"/>
      <c r="CQ80" s="309"/>
      <c r="CR80" s="309"/>
      <c r="CS80" s="309"/>
      <c r="CT80" s="309"/>
      <c r="CU80" s="309"/>
      <c r="CV80" s="309"/>
      <c r="CW80" s="309"/>
      <c r="CX80" s="309"/>
      <c r="CY80" s="309"/>
      <c r="CZ80" s="309"/>
      <c r="DA80" s="309"/>
      <c r="DB80" s="309"/>
      <c r="DC80" s="309"/>
      <c r="DD80" s="309"/>
      <c r="DE80" s="309"/>
      <c r="DF80" s="309"/>
      <c r="DG80" s="309"/>
      <c r="DH80" s="309"/>
      <c r="DI80" s="309"/>
      <c r="DJ80" s="309"/>
      <c r="DK80" s="309"/>
      <c r="DL80" s="309"/>
      <c r="DM80" s="309"/>
      <c r="DN80" s="309"/>
      <c r="DO80" s="309"/>
      <c r="DP80" s="309"/>
      <c r="DQ80" s="309"/>
      <c r="DR80" s="309"/>
      <c r="DS80" s="309"/>
      <c r="DT80" s="309"/>
      <c r="DU80" s="309"/>
      <c r="DV80" s="309"/>
      <c r="DW80" s="309"/>
      <c r="DX80" s="309"/>
      <c r="DY80" s="309"/>
      <c r="DZ80" s="309"/>
      <c r="EA80" s="309"/>
      <c r="EB80" s="309"/>
      <c r="EC80" s="309"/>
      <c r="ED80" s="309"/>
      <c r="EE80" s="309"/>
      <c r="EF80" s="309"/>
      <c r="EG80" s="309"/>
      <c r="EH80" s="309"/>
      <c r="EI80" s="309"/>
      <c r="EJ80" s="309"/>
      <c r="EK80" s="309"/>
      <c r="EL80" s="309"/>
      <c r="EM80" s="309"/>
      <c r="EN80" s="309"/>
      <c r="EO80" s="309"/>
      <c r="EP80" s="309"/>
      <c r="EQ80" s="309"/>
      <c r="ER80" s="309"/>
      <c r="ES80" s="309"/>
      <c r="ET80" s="309"/>
      <c r="EU80" s="309"/>
      <c r="EV80" s="309"/>
      <c r="EW80" s="309"/>
      <c r="EX80" s="309"/>
      <c r="EY80" s="309"/>
      <c r="EZ80" s="309"/>
      <c r="FA80" s="309"/>
      <c r="FB80" s="309"/>
      <c r="FC80" s="309"/>
      <c r="FD80" s="309"/>
      <c r="FE80" s="309"/>
      <c r="FF80" s="309"/>
      <c r="FG80" s="309"/>
      <c r="FH80" s="309"/>
      <c r="FI80" s="309"/>
      <c r="FJ80" s="309"/>
      <c r="FK80" s="309"/>
      <c r="FL80" s="309"/>
      <c r="FM80" s="309"/>
      <c r="FN80" s="309"/>
      <c r="FO80" s="309"/>
      <c r="FP80" s="309"/>
      <c r="FQ80" s="309"/>
      <c r="FR80" s="309"/>
      <c r="FS80" s="309"/>
      <c r="FT80" s="309"/>
      <c r="FU80" s="309"/>
      <c r="FV80" s="309"/>
      <c r="FW80" s="309"/>
      <c r="FX80" s="309"/>
      <c r="FY80" s="309"/>
      <c r="FZ80" s="309"/>
      <c r="GA80" s="309"/>
      <c r="GB80" s="309"/>
      <c r="GC80" s="309"/>
      <c r="GD80" s="309"/>
      <c r="GE80" s="309"/>
      <c r="GF80" s="309"/>
      <c r="GG80" s="309"/>
      <c r="GH80" s="309"/>
      <c r="GI80" s="309"/>
      <c r="GJ80" s="309"/>
      <c r="GK80" s="309"/>
      <c r="GL80" s="309"/>
      <c r="GM80" s="309"/>
      <c r="GN80" s="309"/>
      <c r="GO80" s="309"/>
      <c r="GP80" s="309"/>
      <c r="GQ80" s="309"/>
      <c r="GR80" s="309"/>
      <c r="GS80" s="309"/>
      <c r="GT80" s="309"/>
      <c r="GU80" s="309"/>
      <c r="GV80" s="309"/>
      <c r="GW80" s="309"/>
      <c r="GX80" s="309"/>
      <c r="GY80" s="309"/>
      <c r="GZ80" s="309"/>
      <c r="HA80" s="309"/>
      <c r="HB80" s="309"/>
      <c r="HC80" s="309"/>
      <c r="HD80" s="309"/>
      <c r="HE80" s="309"/>
      <c r="HF80" s="309"/>
      <c r="HG80" s="309"/>
      <c r="HH80" s="309"/>
      <c r="HI80" s="309"/>
      <c r="HJ80" s="309"/>
      <c r="HK80" s="309"/>
      <c r="HL80" s="309"/>
      <c r="HM80" s="309"/>
      <c r="HN80" s="309"/>
      <c r="HO80" s="309"/>
      <c r="HP80" s="309"/>
      <c r="HQ80" s="309"/>
      <c r="HR80" s="309"/>
      <c r="HS80" s="309"/>
      <c r="HT80" s="309"/>
      <c r="HU80" s="309"/>
      <c r="HV80" s="309"/>
      <c r="HW80" s="309"/>
      <c r="HX80" s="309"/>
      <c r="HY80" s="309"/>
    </row>
    <row r="81" spans="1:236" s="294" customFormat="1" ht="12">
      <c r="A81" s="298">
        <f>A79+1</f>
        <v>24</v>
      </c>
      <c r="B81" s="299" t="s">
        <v>283</v>
      </c>
      <c r="C81" s="300"/>
      <c r="D81" s="306"/>
      <c r="E81" s="307"/>
      <c r="F81" s="308"/>
      <c r="G81" s="309"/>
      <c r="H81" s="309"/>
      <c r="I81" s="309"/>
      <c r="J81" s="309"/>
      <c r="K81" s="309"/>
      <c r="L81" s="309"/>
      <c r="M81" s="309"/>
      <c r="N81" s="309"/>
      <c r="O81" s="309"/>
      <c r="P81" s="309"/>
      <c r="Q81" s="309"/>
      <c r="R81" s="309"/>
      <c r="S81" s="309"/>
      <c r="T81" s="309"/>
      <c r="U81" s="309"/>
      <c r="V81" s="309"/>
      <c r="W81" s="309"/>
      <c r="X81" s="309"/>
      <c r="Y81" s="309"/>
      <c r="Z81" s="309"/>
      <c r="AA81" s="309"/>
      <c r="AB81" s="309"/>
      <c r="AC81" s="309"/>
      <c r="AD81" s="309"/>
      <c r="AE81" s="309"/>
      <c r="AF81" s="309"/>
      <c r="AG81" s="309"/>
      <c r="AH81" s="309"/>
      <c r="AI81" s="309"/>
      <c r="AJ81" s="309"/>
      <c r="AK81" s="309"/>
      <c r="AL81" s="309"/>
      <c r="AM81" s="309"/>
      <c r="AN81" s="309"/>
      <c r="AO81" s="309"/>
      <c r="AP81" s="309"/>
      <c r="AQ81" s="309"/>
      <c r="AR81" s="309"/>
      <c r="AS81" s="309"/>
      <c r="AT81" s="309"/>
      <c r="AU81" s="309"/>
      <c r="AV81" s="309"/>
      <c r="AW81" s="309"/>
      <c r="AX81" s="309"/>
      <c r="AY81" s="309"/>
      <c r="AZ81" s="309"/>
      <c r="BA81" s="309"/>
      <c r="BB81" s="309"/>
      <c r="BC81" s="309"/>
      <c r="BD81" s="309"/>
      <c r="BE81" s="309"/>
      <c r="BF81" s="309"/>
      <c r="BG81" s="309"/>
      <c r="BH81" s="309"/>
      <c r="BI81" s="309"/>
      <c r="BJ81" s="309"/>
      <c r="BK81" s="309"/>
      <c r="BL81" s="309"/>
      <c r="BM81" s="309"/>
      <c r="BN81" s="309"/>
      <c r="BO81" s="309"/>
      <c r="BP81" s="309"/>
      <c r="BQ81" s="309"/>
      <c r="BR81" s="309"/>
      <c r="BS81" s="309"/>
      <c r="BT81" s="309"/>
      <c r="BU81" s="309"/>
      <c r="BV81" s="309"/>
      <c r="BW81" s="309"/>
      <c r="BX81" s="309"/>
      <c r="BY81" s="309"/>
      <c r="BZ81" s="309"/>
      <c r="CA81" s="309"/>
      <c r="CB81" s="309"/>
      <c r="CC81" s="309"/>
      <c r="CD81" s="309"/>
      <c r="CE81" s="309"/>
      <c r="CF81" s="309"/>
      <c r="CG81" s="309"/>
      <c r="CH81" s="309"/>
      <c r="CI81" s="309"/>
      <c r="CJ81" s="309"/>
      <c r="CK81" s="309"/>
      <c r="CL81" s="309"/>
      <c r="CM81" s="309"/>
      <c r="CN81" s="309"/>
      <c r="CO81" s="309"/>
      <c r="CP81" s="309"/>
      <c r="CQ81" s="309"/>
      <c r="CR81" s="309"/>
      <c r="CS81" s="309"/>
      <c r="CT81" s="309"/>
      <c r="CU81" s="309"/>
      <c r="CV81" s="309"/>
      <c r="CW81" s="309"/>
      <c r="CX81" s="309"/>
      <c r="CY81" s="309"/>
      <c r="CZ81" s="309"/>
      <c r="DA81" s="309"/>
      <c r="DB81" s="309"/>
      <c r="DC81" s="309"/>
      <c r="DD81" s="309"/>
      <c r="DE81" s="309"/>
      <c r="DF81" s="309"/>
      <c r="DG81" s="309"/>
      <c r="DH81" s="309"/>
      <c r="DI81" s="309"/>
      <c r="DJ81" s="309"/>
      <c r="DK81" s="309"/>
      <c r="DL81" s="309"/>
      <c r="DM81" s="309"/>
      <c r="DN81" s="309"/>
      <c r="DO81" s="309"/>
      <c r="DP81" s="309"/>
      <c r="DQ81" s="309"/>
      <c r="DR81" s="309"/>
      <c r="DS81" s="309"/>
      <c r="DT81" s="309"/>
      <c r="DU81" s="309"/>
      <c r="DV81" s="309"/>
      <c r="DW81" s="309"/>
      <c r="DX81" s="309"/>
      <c r="DY81" s="309"/>
      <c r="DZ81" s="309"/>
      <c r="EA81" s="309"/>
      <c r="EB81" s="309"/>
      <c r="EC81" s="309"/>
      <c r="ED81" s="309"/>
      <c r="EE81" s="309"/>
      <c r="EF81" s="309"/>
      <c r="EG81" s="309"/>
      <c r="EH81" s="309"/>
      <c r="EI81" s="309"/>
      <c r="EJ81" s="309"/>
      <c r="EK81" s="309"/>
      <c r="EL81" s="309"/>
      <c r="EM81" s="309"/>
      <c r="EN81" s="309"/>
      <c r="EO81" s="309"/>
      <c r="EP81" s="309"/>
      <c r="EQ81" s="309"/>
      <c r="ER81" s="309"/>
      <c r="ES81" s="309"/>
      <c r="ET81" s="309"/>
      <c r="EU81" s="309"/>
      <c r="EV81" s="309"/>
      <c r="EW81" s="309"/>
      <c r="EX81" s="309"/>
      <c r="EY81" s="309"/>
      <c r="EZ81" s="309"/>
      <c r="FA81" s="309"/>
      <c r="FB81" s="309"/>
      <c r="FC81" s="309"/>
      <c r="FD81" s="309"/>
      <c r="FE81" s="309"/>
      <c r="FF81" s="309"/>
      <c r="FG81" s="309"/>
      <c r="FH81" s="309"/>
      <c r="FI81" s="309"/>
      <c r="FJ81" s="309"/>
      <c r="FK81" s="309"/>
      <c r="FL81" s="309"/>
      <c r="FM81" s="309"/>
      <c r="FN81" s="309"/>
      <c r="FO81" s="309"/>
      <c r="FP81" s="309"/>
      <c r="FQ81" s="309"/>
      <c r="FR81" s="309"/>
      <c r="FS81" s="309"/>
      <c r="FT81" s="309"/>
      <c r="FU81" s="309"/>
      <c r="FV81" s="309"/>
      <c r="FW81" s="309"/>
      <c r="FX81" s="309"/>
      <c r="FY81" s="309"/>
      <c r="FZ81" s="309"/>
      <c r="GA81" s="309"/>
      <c r="GB81" s="309"/>
      <c r="GC81" s="309"/>
      <c r="GD81" s="309"/>
      <c r="GE81" s="309"/>
      <c r="GF81" s="309"/>
      <c r="GG81" s="309"/>
      <c r="GH81" s="309"/>
      <c r="GI81" s="309"/>
      <c r="GJ81" s="309"/>
      <c r="GK81" s="309"/>
      <c r="GL81" s="309"/>
      <c r="GM81" s="309"/>
      <c r="GN81" s="309"/>
      <c r="GO81" s="309"/>
      <c r="GP81" s="309"/>
      <c r="GQ81" s="309"/>
      <c r="GR81" s="309"/>
      <c r="GS81" s="309"/>
      <c r="GT81" s="309"/>
      <c r="GU81" s="309"/>
      <c r="GV81" s="309"/>
      <c r="GW81" s="309"/>
      <c r="GX81" s="309"/>
      <c r="GY81" s="309"/>
      <c r="GZ81" s="309"/>
      <c r="HA81" s="309"/>
      <c r="HB81" s="309"/>
      <c r="HC81" s="309"/>
      <c r="HD81" s="309"/>
      <c r="HE81" s="309"/>
      <c r="HF81" s="309"/>
      <c r="HG81" s="309"/>
      <c r="HH81" s="309"/>
      <c r="HI81" s="309"/>
      <c r="HJ81" s="309"/>
      <c r="HK81" s="309"/>
      <c r="HL81" s="309"/>
      <c r="HM81" s="309"/>
      <c r="HN81" s="309"/>
      <c r="HO81" s="309"/>
      <c r="HP81" s="309"/>
      <c r="HQ81" s="309"/>
      <c r="HR81" s="309"/>
      <c r="HS81" s="309"/>
      <c r="HT81" s="309"/>
      <c r="HU81" s="309"/>
      <c r="HV81" s="309"/>
      <c r="HW81" s="309"/>
      <c r="HX81" s="309"/>
      <c r="HY81" s="309"/>
    </row>
    <row r="82" spans="1:236" s="294" customFormat="1" ht="12">
      <c r="A82" s="298"/>
      <c r="B82" s="299" t="s">
        <v>284</v>
      </c>
      <c r="C82" s="300" t="s">
        <v>209</v>
      </c>
      <c r="D82" s="306">
        <v>64.48</v>
      </c>
      <c r="E82" s="307">
        <v>1100</v>
      </c>
      <c r="F82" s="308">
        <f t="shared" si="1"/>
        <v>70928</v>
      </c>
      <c r="G82" s="309"/>
      <c r="H82" s="309"/>
      <c r="I82" s="309"/>
      <c r="J82" s="309"/>
      <c r="K82" s="309"/>
      <c r="L82" s="309"/>
      <c r="M82" s="309"/>
      <c r="N82" s="309"/>
      <c r="O82" s="309"/>
      <c r="P82" s="309"/>
      <c r="Q82" s="309"/>
      <c r="R82" s="309"/>
      <c r="S82" s="309"/>
      <c r="T82" s="309"/>
      <c r="U82" s="309"/>
      <c r="V82" s="309"/>
      <c r="W82" s="309"/>
      <c r="X82" s="309"/>
      <c r="Y82" s="309"/>
      <c r="Z82" s="309"/>
      <c r="AA82" s="309"/>
      <c r="AB82" s="309"/>
      <c r="AC82" s="309"/>
      <c r="AD82" s="309"/>
      <c r="AE82" s="309"/>
      <c r="AF82" s="309"/>
      <c r="AG82" s="309"/>
      <c r="AH82" s="309"/>
      <c r="AI82" s="309"/>
      <c r="AJ82" s="309"/>
      <c r="AK82" s="309"/>
      <c r="AL82" s="309"/>
      <c r="AM82" s="309"/>
      <c r="AN82" s="309"/>
      <c r="AO82" s="309"/>
      <c r="AP82" s="309"/>
      <c r="AQ82" s="309"/>
      <c r="AR82" s="309"/>
      <c r="AS82" s="309"/>
      <c r="AT82" s="309"/>
      <c r="AU82" s="309"/>
      <c r="AV82" s="309"/>
      <c r="AW82" s="309"/>
      <c r="AX82" s="309"/>
      <c r="AY82" s="309"/>
      <c r="AZ82" s="309"/>
      <c r="BA82" s="309"/>
      <c r="BB82" s="309"/>
      <c r="BC82" s="309"/>
      <c r="BD82" s="309"/>
      <c r="BE82" s="309"/>
      <c r="BF82" s="309"/>
      <c r="BG82" s="309"/>
      <c r="BH82" s="309"/>
      <c r="BI82" s="309"/>
      <c r="BJ82" s="309"/>
      <c r="BK82" s="309"/>
      <c r="BL82" s="309"/>
      <c r="BM82" s="309"/>
      <c r="BN82" s="309"/>
      <c r="BO82" s="309"/>
      <c r="BP82" s="309"/>
      <c r="BQ82" s="309"/>
      <c r="BR82" s="309"/>
      <c r="BS82" s="309"/>
      <c r="BT82" s="309"/>
      <c r="BU82" s="309"/>
      <c r="BV82" s="309"/>
      <c r="BW82" s="309"/>
      <c r="BX82" s="309"/>
      <c r="BY82" s="309"/>
      <c r="BZ82" s="309"/>
      <c r="CA82" s="309"/>
      <c r="CB82" s="309"/>
      <c r="CC82" s="309"/>
      <c r="CD82" s="309"/>
      <c r="CE82" s="309"/>
      <c r="CF82" s="309"/>
      <c r="CG82" s="309"/>
      <c r="CH82" s="309"/>
      <c r="CI82" s="309"/>
      <c r="CJ82" s="309"/>
      <c r="CK82" s="309"/>
      <c r="CL82" s="309"/>
      <c r="CM82" s="309"/>
      <c r="CN82" s="309"/>
      <c r="CO82" s="309"/>
      <c r="CP82" s="309"/>
      <c r="CQ82" s="309"/>
      <c r="CR82" s="309"/>
      <c r="CS82" s="309"/>
      <c r="CT82" s="309"/>
      <c r="CU82" s="309"/>
      <c r="CV82" s="309"/>
      <c r="CW82" s="309"/>
      <c r="CX82" s="309"/>
      <c r="CY82" s="309"/>
      <c r="CZ82" s="309"/>
      <c r="DA82" s="309"/>
      <c r="DB82" s="309"/>
      <c r="DC82" s="309"/>
      <c r="DD82" s="309"/>
      <c r="DE82" s="309"/>
      <c r="DF82" s="309"/>
      <c r="DG82" s="309"/>
      <c r="DH82" s="309"/>
      <c r="DI82" s="309"/>
      <c r="DJ82" s="309"/>
      <c r="DK82" s="309"/>
      <c r="DL82" s="309"/>
      <c r="DM82" s="309"/>
      <c r="DN82" s="309"/>
      <c r="DO82" s="309"/>
      <c r="DP82" s="309"/>
      <c r="DQ82" s="309"/>
      <c r="DR82" s="309"/>
      <c r="DS82" s="309"/>
      <c r="DT82" s="309"/>
      <c r="DU82" s="309"/>
      <c r="DV82" s="309"/>
      <c r="DW82" s="309"/>
      <c r="DX82" s="309"/>
      <c r="DY82" s="309"/>
      <c r="DZ82" s="309"/>
      <c r="EA82" s="309"/>
      <c r="EB82" s="309"/>
      <c r="EC82" s="309"/>
      <c r="ED82" s="309"/>
      <c r="EE82" s="309"/>
      <c r="EF82" s="309"/>
      <c r="EG82" s="309"/>
      <c r="EH82" s="309"/>
      <c r="EI82" s="309"/>
      <c r="EJ82" s="309"/>
      <c r="EK82" s="309"/>
      <c r="EL82" s="309"/>
      <c r="EM82" s="309"/>
      <c r="EN82" s="309"/>
      <c r="EO82" s="309"/>
      <c r="EP82" s="309"/>
      <c r="EQ82" s="309"/>
      <c r="ER82" s="309"/>
      <c r="ES82" s="309"/>
      <c r="ET82" s="309"/>
      <c r="EU82" s="309"/>
      <c r="EV82" s="309"/>
      <c r="EW82" s="309"/>
      <c r="EX82" s="309"/>
      <c r="EY82" s="309"/>
      <c r="EZ82" s="309"/>
      <c r="FA82" s="309"/>
      <c r="FB82" s="309"/>
      <c r="FC82" s="309"/>
      <c r="FD82" s="309"/>
      <c r="FE82" s="309"/>
      <c r="FF82" s="309"/>
      <c r="FG82" s="309"/>
      <c r="FH82" s="309"/>
      <c r="FI82" s="309"/>
      <c r="FJ82" s="309"/>
      <c r="FK82" s="309"/>
      <c r="FL82" s="309"/>
      <c r="FM82" s="309"/>
      <c r="FN82" s="309"/>
      <c r="FO82" s="309"/>
      <c r="FP82" s="309"/>
      <c r="FQ82" s="309"/>
      <c r="FR82" s="309"/>
      <c r="FS82" s="309"/>
      <c r="FT82" s="309"/>
      <c r="FU82" s="309"/>
      <c r="FV82" s="309"/>
      <c r="FW82" s="309"/>
      <c r="FX82" s="309"/>
      <c r="FY82" s="309"/>
      <c r="FZ82" s="309"/>
      <c r="GA82" s="309"/>
      <c r="GB82" s="309"/>
      <c r="GC82" s="309"/>
      <c r="GD82" s="309"/>
      <c r="GE82" s="309"/>
      <c r="GF82" s="309"/>
      <c r="GG82" s="309"/>
      <c r="GH82" s="309"/>
      <c r="GI82" s="309"/>
      <c r="GJ82" s="309"/>
      <c r="GK82" s="309"/>
      <c r="GL82" s="309"/>
      <c r="GM82" s="309"/>
      <c r="GN82" s="309"/>
      <c r="GO82" s="309"/>
      <c r="GP82" s="309"/>
      <c r="GQ82" s="309"/>
      <c r="GR82" s="309"/>
      <c r="GS82" s="309"/>
      <c r="GT82" s="309"/>
      <c r="GU82" s="309"/>
      <c r="GV82" s="309"/>
      <c r="GW82" s="309"/>
      <c r="GX82" s="309"/>
      <c r="GY82" s="309"/>
      <c r="GZ82" s="309"/>
      <c r="HA82" s="309"/>
      <c r="HB82" s="309"/>
      <c r="HC82" s="309"/>
      <c r="HD82" s="309"/>
      <c r="HE82" s="309"/>
      <c r="HF82" s="309"/>
      <c r="HG82" s="309"/>
      <c r="HH82" s="309"/>
      <c r="HI82" s="309"/>
      <c r="HJ82" s="309"/>
      <c r="HK82" s="309"/>
      <c r="HL82" s="309"/>
      <c r="HM82" s="309"/>
      <c r="HN82" s="309"/>
      <c r="HO82" s="309"/>
      <c r="HP82" s="309"/>
      <c r="HQ82" s="309"/>
      <c r="HR82" s="309"/>
      <c r="HS82" s="309"/>
      <c r="HT82" s="309"/>
      <c r="HU82" s="309"/>
      <c r="HV82" s="309"/>
      <c r="HW82" s="309"/>
      <c r="HX82" s="309"/>
      <c r="HY82" s="309"/>
    </row>
    <row r="83" spans="1:236" s="294" customFormat="1" ht="12">
      <c r="A83" s="298">
        <f>A81+1</f>
        <v>25</v>
      </c>
      <c r="B83" s="299" t="s">
        <v>285</v>
      </c>
      <c r="C83" s="300"/>
      <c r="D83" s="306"/>
      <c r="E83" s="305"/>
      <c r="F83" s="308"/>
      <c r="G83" s="310"/>
      <c r="H83" s="310"/>
      <c r="I83" s="310"/>
      <c r="J83" s="310"/>
      <c r="K83" s="310"/>
      <c r="L83" s="310"/>
      <c r="M83" s="310"/>
      <c r="N83" s="310"/>
      <c r="O83" s="310"/>
      <c r="P83" s="310"/>
      <c r="Q83" s="310"/>
      <c r="R83" s="310"/>
      <c r="S83" s="310"/>
      <c r="T83" s="310"/>
      <c r="U83" s="310"/>
      <c r="V83" s="310"/>
      <c r="W83" s="310"/>
      <c r="X83" s="310"/>
      <c r="Y83" s="310"/>
      <c r="Z83" s="310"/>
      <c r="AA83" s="310"/>
      <c r="AB83" s="310"/>
      <c r="AC83" s="310"/>
      <c r="AD83" s="310"/>
      <c r="AE83" s="310"/>
      <c r="AF83" s="310"/>
      <c r="AG83" s="310"/>
      <c r="AH83" s="310"/>
      <c r="AI83" s="310"/>
      <c r="AJ83" s="310"/>
      <c r="AK83" s="310"/>
      <c r="AL83" s="310"/>
      <c r="AM83" s="310"/>
      <c r="AN83" s="310"/>
      <c r="AO83" s="310"/>
      <c r="AP83" s="310"/>
      <c r="AQ83" s="310"/>
      <c r="AR83" s="310"/>
      <c r="AS83" s="310"/>
      <c r="AT83" s="310"/>
      <c r="AU83" s="310"/>
      <c r="AV83" s="310"/>
      <c r="AW83" s="310"/>
      <c r="AX83" s="310"/>
      <c r="AY83" s="310"/>
      <c r="AZ83" s="310"/>
      <c r="BA83" s="310"/>
      <c r="BB83" s="310"/>
      <c r="BC83" s="310"/>
      <c r="BD83" s="310"/>
      <c r="BE83" s="310"/>
      <c r="BF83" s="310"/>
      <c r="BG83" s="310"/>
      <c r="BH83" s="310"/>
      <c r="BI83" s="310"/>
      <c r="BJ83" s="310"/>
      <c r="BK83" s="310"/>
      <c r="BL83" s="310"/>
      <c r="BM83" s="310"/>
      <c r="BN83" s="310"/>
      <c r="BO83" s="310"/>
      <c r="BP83" s="310"/>
      <c r="BQ83" s="310"/>
      <c r="BR83" s="310"/>
      <c r="BS83" s="310"/>
      <c r="BT83" s="310"/>
      <c r="BU83" s="310"/>
      <c r="BV83" s="310"/>
      <c r="BW83" s="310"/>
      <c r="BX83" s="310"/>
      <c r="BY83" s="310"/>
      <c r="BZ83" s="310"/>
      <c r="CA83" s="310"/>
      <c r="CB83" s="310"/>
      <c r="CC83" s="310"/>
      <c r="CD83" s="310"/>
      <c r="CE83" s="310"/>
      <c r="CF83" s="310"/>
      <c r="CG83" s="310"/>
      <c r="CH83" s="310"/>
      <c r="CI83" s="310"/>
      <c r="CJ83" s="310"/>
      <c r="CK83" s="310"/>
      <c r="CL83" s="310"/>
      <c r="CM83" s="310"/>
      <c r="CN83" s="310"/>
      <c r="CO83" s="310"/>
      <c r="CP83" s="310"/>
      <c r="CQ83" s="310"/>
      <c r="CR83" s="310"/>
      <c r="CS83" s="310"/>
      <c r="CT83" s="310"/>
      <c r="CU83" s="310"/>
      <c r="CV83" s="310"/>
      <c r="CW83" s="310"/>
      <c r="CX83" s="310"/>
      <c r="CY83" s="310"/>
      <c r="CZ83" s="310"/>
      <c r="DA83" s="310"/>
      <c r="DB83" s="310"/>
      <c r="DC83" s="310"/>
      <c r="DD83" s="310"/>
      <c r="DE83" s="310"/>
      <c r="DF83" s="310"/>
      <c r="DG83" s="310"/>
      <c r="DH83" s="310"/>
      <c r="DI83" s="310"/>
      <c r="DJ83" s="310"/>
      <c r="DK83" s="310"/>
      <c r="DL83" s="310"/>
      <c r="DM83" s="310"/>
      <c r="DN83" s="310"/>
      <c r="DO83" s="310"/>
      <c r="DP83" s="310"/>
      <c r="DQ83" s="310"/>
      <c r="DR83" s="310"/>
      <c r="DS83" s="310"/>
      <c r="DT83" s="310"/>
      <c r="DU83" s="310"/>
      <c r="DV83" s="310"/>
      <c r="DW83" s="310"/>
      <c r="DX83" s="310"/>
      <c r="DY83" s="310"/>
      <c r="DZ83" s="310"/>
      <c r="EA83" s="310"/>
      <c r="EB83" s="310"/>
      <c r="EC83" s="310"/>
      <c r="ED83" s="310"/>
      <c r="EE83" s="310"/>
      <c r="EF83" s="310"/>
      <c r="EG83" s="310"/>
      <c r="EH83" s="310"/>
      <c r="EI83" s="310"/>
      <c r="EJ83" s="310"/>
      <c r="EK83" s="310"/>
      <c r="EL83" s="310"/>
      <c r="EM83" s="310"/>
      <c r="EN83" s="310"/>
      <c r="EO83" s="310"/>
      <c r="EP83" s="310"/>
      <c r="EQ83" s="310"/>
      <c r="ER83" s="310"/>
      <c r="ES83" s="310"/>
      <c r="ET83" s="310"/>
      <c r="EU83" s="310"/>
      <c r="EV83" s="310"/>
      <c r="EW83" s="310"/>
      <c r="EX83" s="310"/>
      <c r="EY83" s="310"/>
      <c r="EZ83" s="310"/>
      <c r="FA83" s="310"/>
      <c r="FB83" s="310"/>
      <c r="FC83" s="310"/>
      <c r="FD83" s="310"/>
      <c r="FE83" s="310"/>
      <c r="FF83" s="310"/>
      <c r="FG83" s="310"/>
      <c r="FH83" s="310"/>
      <c r="FI83" s="310"/>
      <c r="FJ83" s="310"/>
      <c r="FK83" s="310"/>
      <c r="FL83" s="310"/>
      <c r="FM83" s="310"/>
      <c r="FN83" s="310"/>
      <c r="FO83" s="310"/>
      <c r="FP83" s="310"/>
      <c r="FQ83" s="310"/>
      <c r="FR83" s="310"/>
      <c r="FS83" s="310"/>
      <c r="FT83" s="310"/>
      <c r="FU83" s="310"/>
      <c r="FV83" s="310"/>
      <c r="FW83" s="310"/>
      <c r="FX83" s="310"/>
      <c r="FY83" s="310"/>
      <c r="FZ83" s="310"/>
      <c r="GA83" s="310"/>
      <c r="GB83" s="310"/>
      <c r="GC83" s="310"/>
      <c r="GD83" s="310"/>
      <c r="GE83" s="310"/>
      <c r="GF83" s="310"/>
      <c r="GG83" s="310"/>
      <c r="GH83" s="310"/>
      <c r="GI83" s="310"/>
      <c r="GJ83" s="310"/>
      <c r="GK83" s="310"/>
      <c r="GL83" s="310"/>
      <c r="GM83" s="310"/>
      <c r="GN83" s="310"/>
      <c r="GO83" s="310"/>
      <c r="GP83" s="310"/>
      <c r="GQ83" s="310"/>
      <c r="GR83" s="310"/>
      <c r="GS83" s="310"/>
      <c r="GT83" s="310"/>
      <c r="GU83" s="310"/>
      <c r="GV83" s="310"/>
      <c r="GW83" s="310"/>
      <c r="GX83" s="310"/>
      <c r="GY83" s="310"/>
      <c r="GZ83" s="310"/>
      <c r="HA83" s="310"/>
      <c r="HB83" s="310"/>
      <c r="HC83" s="310"/>
      <c r="HD83" s="310"/>
      <c r="HE83" s="310"/>
      <c r="HF83" s="310"/>
      <c r="HG83" s="310"/>
      <c r="HH83" s="310"/>
      <c r="HI83" s="310"/>
      <c r="HJ83" s="310"/>
      <c r="HK83" s="310"/>
      <c r="HL83" s="310"/>
      <c r="HM83" s="310"/>
      <c r="HN83" s="310"/>
      <c r="HO83" s="310"/>
      <c r="HP83" s="310"/>
      <c r="HQ83" s="310"/>
      <c r="HR83" s="310"/>
      <c r="HS83" s="310"/>
      <c r="HT83" s="310"/>
      <c r="HU83" s="310"/>
      <c r="HV83" s="310"/>
      <c r="HW83" s="310"/>
      <c r="HX83" s="310"/>
      <c r="HY83" s="310"/>
    </row>
    <row r="84" spans="1:236" s="294" customFormat="1" ht="12">
      <c r="A84" s="298"/>
      <c r="B84" s="299" t="s">
        <v>286</v>
      </c>
      <c r="C84" s="300" t="s">
        <v>209</v>
      </c>
      <c r="D84" s="306">
        <v>8.5299999999999994</v>
      </c>
      <c r="E84" s="307">
        <v>800</v>
      </c>
      <c r="F84" s="308">
        <f t="shared" si="1"/>
        <v>6823.9999999999991</v>
      </c>
      <c r="G84" s="309"/>
      <c r="H84" s="309"/>
      <c r="I84" s="309"/>
      <c r="J84" s="309"/>
      <c r="K84" s="309"/>
      <c r="L84" s="309"/>
      <c r="M84" s="309"/>
      <c r="N84" s="309"/>
      <c r="O84" s="309"/>
      <c r="P84" s="309"/>
      <c r="Q84" s="309"/>
      <c r="R84" s="309"/>
      <c r="S84" s="309"/>
      <c r="T84" s="309"/>
      <c r="U84" s="309"/>
      <c r="V84" s="309"/>
      <c r="W84" s="309"/>
      <c r="X84" s="309"/>
      <c r="Y84" s="309"/>
      <c r="Z84" s="309"/>
      <c r="AA84" s="309"/>
      <c r="AB84" s="309"/>
      <c r="AC84" s="309"/>
      <c r="AD84" s="309"/>
      <c r="AE84" s="309"/>
      <c r="AF84" s="309"/>
      <c r="AG84" s="309"/>
      <c r="AH84" s="309"/>
      <c r="AI84" s="309"/>
      <c r="AJ84" s="309"/>
      <c r="AK84" s="309"/>
      <c r="AL84" s="309"/>
      <c r="AM84" s="309"/>
      <c r="AN84" s="309"/>
      <c r="AO84" s="309"/>
      <c r="AP84" s="309"/>
      <c r="AQ84" s="309"/>
      <c r="AR84" s="309"/>
      <c r="AS84" s="309"/>
      <c r="AT84" s="309"/>
      <c r="AU84" s="309"/>
      <c r="AV84" s="309"/>
      <c r="AW84" s="309"/>
      <c r="AX84" s="309"/>
      <c r="AY84" s="309"/>
      <c r="AZ84" s="309"/>
      <c r="BA84" s="309"/>
      <c r="BB84" s="309"/>
      <c r="BC84" s="309"/>
      <c r="BD84" s="309"/>
      <c r="BE84" s="309"/>
      <c r="BF84" s="309"/>
      <c r="BG84" s="309"/>
      <c r="BH84" s="309"/>
      <c r="BI84" s="309"/>
      <c r="BJ84" s="309"/>
      <c r="BK84" s="309"/>
      <c r="BL84" s="309"/>
      <c r="BM84" s="309"/>
      <c r="BN84" s="309"/>
      <c r="BO84" s="309"/>
      <c r="BP84" s="309"/>
      <c r="BQ84" s="309"/>
      <c r="BR84" s="309"/>
      <c r="BS84" s="309"/>
      <c r="BT84" s="309"/>
      <c r="BU84" s="309"/>
      <c r="BV84" s="309"/>
      <c r="BW84" s="309"/>
      <c r="BX84" s="309"/>
      <c r="BY84" s="309"/>
      <c r="BZ84" s="309"/>
      <c r="CA84" s="309"/>
      <c r="CB84" s="309"/>
      <c r="CC84" s="309"/>
      <c r="CD84" s="309"/>
      <c r="CE84" s="309"/>
      <c r="CF84" s="309"/>
      <c r="CG84" s="309"/>
      <c r="CH84" s="309"/>
      <c r="CI84" s="309"/>
      <c r="CJ84" s="309"/>
      <c r="CK84" s="309"/>
      <c r="CL84" s="309"/>
      <c r="CM84" s="309"/>
      <c r="CN84" s="309"/>
      <c r="CO84" s="309"/>
      <c r="CP84" s="309"/>
      <c r="CQ84" s="309"/>
      <c r="CR84" s="309"/>
      <c r="CS84" s="309"/>
      <c r="CT84" s="309"/>
      <c r="CU84" s="309"/>
      <c r="CV84" s="309"/>
      <c r="CW84" s="309"/>
      <c r="CX84" s="309"/>
      <c r="CY84" s="309"/>
      <c r="CZ84" s="309"/>
      <c r="DA84" s="309"/>
      <c r="DB84" s="309"/>
      <c r="DC84" s="309"/>
      <c r="DD84" s="309"/>
      <c r="DE84" s="309"/>
      <c r="DF84" s="309"/>
      <c r="DG84" s="309"/>
      <c r="DH84" s="309"/>
      <c r="DI84" s="309"/>
      <c r="DJ84" s="309"/>
      <c r="DK84" s="309"/>
      <c r="DL84" s="309"/>
      <c r="DM84" s="309"/>
      <c r="DN84" s="309"/>
      <c r="DO84" s="309"/>
      <c r="DP84" s="309"/>
      <c r="DQ84" s="309"/>
      <c r="DR84" s="309"/>
      <c r="DS84" s="309"/>
      <c r="DT84" s="309"/>
      <c r="DU84" s="309"/>
      <c r="DV84" s="309"/>
      <c r="DW84" s="309"/>
      <c r="DX84" s="309"/>
      <c r="DY84" s="309"/>
      <c r="DZ84" s="309"/>
      <c r="EA84" s="309"/>
      <c r="EB84" s="309"/>
      <c r="EC84" s="309"/>
      <c r="ED84" s="309"/>
      <c r="EE84" s="309"/>
      <c r="EF84" s="309"/>
      <c r="EG84" s="309"/>
      <c r="EH84" s="309"/>
      <c r="EI84" s="309"/>
      <c r="EJ84" s="309"/>
      <c r="EK84" s="309"/>
      <c r="EL84" s="309"/>
      <c r="EM84" s="309"/>
      <c r="EN84" s="309"/>
      <c r="EO84" s="309"/>
      <c r="EP84" s="309"/>
      <c r="EQ84" s="309"/>
      <c r="ER84" s="309"/>
      <c r="ES84" s="309"/>
      <c r="ET84" s="309"/>
      <c r="EU84" s="309"/>
      <c r="EV84" s="309"/>
      <c r="EW84" s="309"/>
      <c r="EX84" s="309"/>
      <c r="EY84" s="309"/>
      <c r="EZ84" s="309"/>
      <c r="FA84" s="309"/>
      <c r="FB84" s="309"/>
      <c r="FC84" s="309"/>
      <c r="FD84" s="309"/>
      <c r="FE84" s="309"/>
      <c r="FF84" s="309"/>
      <c r="FG84" s="309"/>
      <c r="FH84" s="309"/>
      <c r="FI84" s="309"/>
      <c r="FJ84" s="309"/>
      <c r="FK84" s="309"/>
      <c r="FL84" s="309"/>
      <c r="FM84" s="309"/>
      <c r="FN84" s="309"/>
      <c r="FO84" s="309"/>
      <c r="FP84" s="309"/>
      <c r="FQ84" s="309"/>
      <c r="FR84" s="309"/>
      <c r="FS84" s="309"/>
      <c r="FT84" s="309"/>
      <c r="FU84" s="309"/>
      <c r="FV84" s="309"/>
      <c r="FW84" s="309"/>
      <c r="FX84" s="309"/>
      <c r="FY84" s="309"/>
      <c r="FZ84" s="309"/>
      <c r="GA84" s="309"/>
      <c r="GB84" s="309"/>
      <c r="GC84" s="309"/>
      <c r="GD84" s="309"/>
      <c r="GE84" s="309"/>
      <c r="GF84" s="309"/>
      <c r="GG84" s="309"/>
      <c r="GH84" s="309"/>
      <c r="GI84" s="309"/>
      <c r="GJ84" s="309"/>
      <c r="GK84" s="309"/>
      <c r="GL84" s="309"/>
      <c r="GM84" s="309"/>
      <c r="GN84" s="309"/>
      <c r="GO84" s="309"/>
      <c r="GP84" s="309"/>
      <c r="GQ84" s="309"/>
      <c r="GR84" s="309"/>
      <c r="GS84" s="309"/>
      <c r="GT84" s="309"/>
      <c r="GU84" s="309"/>
      <c r="GV84" s="309"/>
      <c r="GW84" s="309"/>
      <c r="GX84" s="309"/>
      <c r="GY84" s="309"/>
      <c r="GZ84" s="309"/>
      <c r="HA84" s="309"/>
      <c r="HB84" s="309"/>
      <c r="HC84" s="309"/>
      <c r="HD84" s="309"/>
      <c r="HE84" s="309"/>
      <c r="HF84" s="309"/>
      <c r="HG84" s="309"/>
      <c r="HH84" s="309"/>
      <c r="HI84" s="309"/>
      <c r="HJ84" s="309"/>
      <c r="HK84" s="309"/>
      <c r="HL84" s="309"/>
      <c r="HM84" s="309"/>
      <c r="HN84" s="309"/>
      <c r="HO84" s="309"/>
      <c r="HP84" s="309"/>
      <c r="HQ84" s="309"/>
      <c r="HR84" s="309"/>
      <c r="HS84" s="309"/>
      <c r="HT84" s="309"/>
      <c r="HU84" s="309"/>
      <c r="HV84" s="309"/>
      <c r="HW84" s="309"/>
      <c r="HX84" s="309"/>
      <c r="HY84" s="309"/>
    </row>
    <row r="85" spans="1:236" s="294" customFormat="1" ht="12" hidden="1">
      <c r="A85" s="298">
        <f>A83+1</f>
        <v>26</v>
      </c>
      <c r="B85" s="311" t="s">
        <v>287</v>
      </c>
      <c r="C85" s="305"/>
      <c r="D85" s="306"/>
      <c r="E85" s="307"/>
      <c r="F85" s="308"/>
      <c r="G85" s="312"/>
      <c r="H85" s="312"/>
      <c r="I85" s="312"/>
      <c r="J85" s="312"/>
      <c r="K85" s="312"/>
      <c r="L85" s="312"/>
      <c r="M85" s="312"/>
      <c r="N85" s="312"/>
      <c r="O85" s="312"/>
      <c r="P85" s="312"/>
      <c r="Q85" s="312"/>
      <c r="R85" s="312"/>
      <c r="S85" s="312"/>
      <c r="T85" s="312"/>
      <c r="U85" s="312"/>
      <c r="V85" s="312"/>
      <c r="W85" s="312"/>
      <c r="X85" s="312"/>
      <c r="Y85" s="312"/>
      <c r="Z85" s="312"/>
      <c r="AA85" s="312"/>
      <c r="AB85" s="312"/>
      <c r="AC85" s="312"/>
      <c r="AD85" s="312"/>
      <c r="AE85" s="312"/>
      <c r="AF85" s="312"/>
      <c r="AG85" s="312"/>
      <c r="AH85" s="312"/>
      <c r="AI85" s="312"/>
      <c r="AJ85" s="312"/>
      <c r="AK85" s="312"/>
      <c r="AL85" s="312"/>
      <c r="AM85" s="312"/>
      <c r="AN85" s="312"/>
      <c r="AO85" s="312"/>
      <c r="AP85" s="312"/>
      <c r="AQ85" s="312"/>
      <c r="AR85" s="312"/>
      <c r="AS85" s="312"/>
      <c r="AT85" s="312"/>
      <c r="AU85" s="312"/>
      <c r="AV85" s="312"/>
      <c r="AW85" s="312"/>
      <c r="AX85" s="312"/>
      <c r="AY85" s="312"/>
      <c r="AZ85" s="312"/>
      <c r="BA85" s="312"/>
      <c r="BB85" s="312"/>
      <c r="BC85" s="312"/>
      <c r="BD85" s="312"/>
      <c r="BE85" s="312"/>
      <c r="BF85" s="312"/>
      <c r="BG85" s="312"/>
      <c r="BH85" s="312"/>
      <c r="BI85" s="312"/>
      <c r="BJ85" s="312"/>
      <c r="BK85" s="312"/>
      <c r="BL85" s="312"/>
      <c r="BM85" s="312"/>
      <c r="BN85" s="312"/>
      <c r="BO85" s="312"/>
      <c r="BP85" s="312"/>
      <c r="BQ85" s="312"/>
      <c r="BR85" s="312"/>
      <c r="BS85" s="312"/>
      <c r="BT85" s="312"/>
      <c r="BU85" s="312"/>
      <c r="BV85" s="312"/>
      <c r="BW85" s="312"/>
      <c r="BX85" s="312"/>
      <c r="BY85" s="312"/>
      <c r="BZ85" s="312"/>
      <c r="CA85" s="312"/>
      <c r="CB85" s="312"/>
      <c r="CC85" s="312"/>
      <c r="CD85" s="312"/>
      <c r="CE85" s="312"/>
      <c r="CF85" s="312"/>
      <c r="CG85" s="312"/>
      <c r="CH85" s="312"/>
      <c r="CI85" s="312"/>
      <c r="CJ85" s="312"/>
      <c r="CK85" s="312"/>
      <c r="CL85" s="312"/>
      <c r="CM85" s="312"/>
      <c r="CN85" s="312"/>
      <c r="CO85" s="312"/>
      <c r="CP85" s="312"/>
      <c r="CQ85" s="312"/>
      <c r="CR85" s="312"/>
      <c r="CS85" s="312"/>
      <c r="CT85" s="312"/>
      <c r="CU85" s="312"/>
      <c r="CV85" s="312"/>
      <c r="CW85" s="312"/>
      <c r="CX85" s="312"/>
      <c r="CY85" s="312"/>
      <c r="CZ85" s="312"/>
      <c r="DA85" s="312"/>
      <c r="DB85" s="312"/>
      <c r="DC85" s="312"/>
      <c r="DD85" s="312"/>
      <c r="DE85" s="312"/>
      <c r="DF85" s="312"/>
      <c r="DG85" s="312"/>
      <c r="DH85" s="312"/>
      <c r="DI85" s="312"/>
      <c r="DJ85" s="312"/>
      <c r="DK85" s="312"/>
      <c r="DL85" s="312"/>
      <c r="DM85" s="312"/>
      <c r="DN85" s="312"/>
      <c r="DO85" s="312"/>
      <c r="DP85" s="312"/>
      <c r="DQ85" s="312"/>
      <c r="DR85" s="312"/>
      <c r="DS85" s="312"/>
      <c r="DT85" s="312"/>
      <c r="DU85" s="312"/>
      <c r="DV85" s="312"/>
      <c r="DW85" s="312"/>
      <c r="DX85" s="312"/>
      <c r="DY85" s="312"/>
      <c r="DZ85" s="312"/>
      <c r="EA85" s="312"/>
      <c r="EB85" s="312"/>
      <c r="EC85" s="312"/>
      <c r="ED85" s="312"/>
      <c r="EE85" s="312"/>
      <c r="EF85" s="312"/>
      <c r="EG85" s="312"/>
      <c r="EH85" s="312"/>
      <c r="EI85" s="312"/>
      <c r="EJ85" s="312"/>
      <c r="EK85" s="312"/>
      <c r="EL85" s="312"/>
      <c r="EM85" s="312"/>
      <c r="EN85" s="312"/>
      <c r="EO85" s="312"/>
      <c r="EP85" s="312"/>
      <c r="EQ85" s="312"/>
      <c r="ER85" s="312"/>
      <c r="ES85" s="312"/>
      <c r="ET85" s="312"/>
      <c r="EU85" s="312"/>
      <c r="EV85" s="312"/>
      <c r="EW85" s="312"/>
      <c r="EX85" s="312"/>
      <c r="EY85" s="312"/>
      <c r="EZ85" s="312"/>
      <c r="FA85" s="312"/>
      <c r="FB85" s="312"/>
      <c r="FC85" s="312"/>
      <c r="FD85" s="312"/>
      <c r="FE85" s="312"/>
      <c r="FF85" s="312"/>
      <c r="FG85" s="312"/>
      <c r="FH85" s="312"/>
      <c r="FI85" s="312"/>
      <c r="FJ85" s="312"/>
      <c r="FK85" s="312"/>
      <c r="FL85" s="312"/>
      <c r="FM85" s="312"/>
      <c r="FN85" s="312"/>
      <c r="FO85" s="312"/>
      <c r="FP85" s="312"/>
      <c r="FQ85" s="312"/>
      <c r="FR85" s="312"/>
      <c r="FS85" s="312"/>
      <c r="FT85" s="312"/>
      <c r="FU85" s="312"/>
      <c r="FV85" s="312"/>
      <c r="FW85" s="312"/>
      <c r="FX85" s="312"/>
      <c r="FY85" s="312"/>
      <c r="FZ85" s="312"/>
      <c r="GA85" s="312"/>
      <c r="GB85" s="312"/>
      <c r="GC85" s="312"/>
      <c r="GD85" s="312"/>
      <c r="GE85" s="312"/>
      <c r="GF85" s="312"/>
      <c r="GG85" s="312"/>
      <c r="GH85" s="312"/>
      <c r="GI85" s="312"/>
      <c r="GJ85" s="312"/>
      <c r="GK85" s="312"/>
      <c r="GL85" s="312"/>
      <c r="GM85" s="312"/>
      <c r="GN85" s="312"/>
      <c r="GO85" s="312"/>
      <c r="GP85" s="312"/>
      <c r="GQ85" s="312"/>
      <c r="GR85" s="312"/>
      <c r="GS85" s="312"/>
      <c r="GT85" s="312"/>
      <c r="GU85" s="312"/>
      <c r="GV85" s="312"/>
      <c r="GW85" s="312"/>
      <c r="GX85" s="312"/>
      <c r="GY85" s="312"/>
      <c r="GZ85" s="312"/>
      <c r="HA85" s="312"/>
      <c r="HB85" s="312"/>
      <c r="HC85" s="312"/>
      <c r="HD85" s="312"/>
      <c r="HE85" s="312"/>
      <c r="HF85" s="312"/>
      <c r="HG85" s="312"/>
      <c r="HH85" s="312"/>
      <c r="HI85" s="312"/>
      <c r="HJ85" s="312"/>
      <c r="HK85" s="312"/>
      <c r="HL85" s="312"/>
      <c r="HM85" s="312"/>
      <c r="HN85" s="312"/>
      <c r="HO85" s="312"/>
      <c r="HP85" s="312"/>
      <c r="HQ85" s="312"/>
      <c r="HR85" s="312"/>
      <c r="HS85" s="312"/>
      <c r="HT85" s="312"/>
      <c r="HU85" s="312"/>
      <c r="HV85" s="312"/>
      <c r="HW85" s="312"/>
      <c r="HX85" s="312"/>
      <c r="HY85" s="312"/>
    </row>
    <row r="86" spans="1:236" s="294" customFormat="1" ht="12" hidden="1">
      <c r="A86" s="298"/>
      <c r="B86" s="311" t="s">
        <v>230</v>
      </c>
      <c r="C86" s="305" t="s">
        <v>209</v>
      </c>
      <c r="D86" s="306">
        <v>0</v>
      </c>
      <c r="E86" s="307"/>
      <c r="F86" s="308">
        <f t="shared" si="1"/>
        <v>0</v>
      </c>
      <c r="G86" s="312"/>
      <c r="H86" s="312"/>
      <c r="I86" s="312"/>
      <c r="J86" s="312"/>
      <c r="K86" s="312"/>
      <c r="L86" s="312"/>
      <c r="M86" s="312"/>
      <c r="N86" s="312"/>
      <c r="O86" s="312"/>
      <c r="P86" s="312"/>
      <c r="Q86" s="312"/>
      <c r="R86" s="312"/>
      <c r="S86" s="312"/>
      <c r="T86" s="312"/>
      <c r="U86" s="312"/>
      <c r="V86" s="312"/>
      <c r="W86" s="312"/>
      <c r="X86" s="312"/>
      <c r="Y86" s="312"/>
      <c r="Z86" s="312"/>
      <c r="AA86" s="312"/>
      <c r="AB86" s="312"/>
      <c r="AC86" s="312"/>
      <c r="AD86" s="312"/>
      <c r="AE86" s="312"/>
      <c r="AF86" s="312"/>
      <c r="AG86" s="312"/>
      <c r="AH86" s="312"/>
      <c r="AI86" s="312"/>
      <c r="AJ86" s="312"/>
      <c r="AK86" s="312"/>
      <c r="AL86" s="312"/>
      <c r="AM86" s="312"/>
      <c r="AN86" s="312"/>
      <c r="AO86" s="312"/>
      <c r="AP86" s="312"/>
      <c r="AQ86" s="312"/>
      <c r="AR86" s="312"/>
      <c r="AS86" s="312"/>
      <c r="AT86" s="312"/>
      <c r="AU86" s="312"/>
      <c r="AV86" s="312"/>
      <c r="AW86" s="312"/>
      <c r="AX86" s="312"/>
      <c r="AY86" s="312"/>
      <c r="AZ86" s="312"/>
      <c r="BA86" s="312"/>
      <c r="BB86" s="312"/>
      <c r="BC86" s="312"/>
      <c r="BD86" s="312"/>
      <c r="BE86" s="312"/>
      <c r="BF86" s="312"/>
      <c r="BG86" s="312"/>
      <c r="BH86" s="312"/>
      <c r="BI86" s="312"/>
      <c r="BJ86" s="312"/>
      <c r="BK86" s="312"/>
      <c r="BL86" s="312"/>
      <c r="BM86" s="312"/>
      <c r="BN86" s="312"/>
      <c r="BO86" s="312"/>
      <c r="BP86" s="312"/>
      <c r="BQ86" s="312"/>
      <c r="BR86" s="312"/>
      <c r="BS86" s="312"/>
      <c r="BT86" s="312"/>
      <c r="BU86" s="312"/>
      <c r="BV86" s="312"/>
      <c r="BW86" s="312"/>
      <c r="BX86" s="312"/>
      <c r="BY86" s="312"/>
      <c r="BZ86" s="312"/>
      <c r="CA86" s="312"/>
      <c r="CB86" s="312"/>
      <c r="CC86" s="312"/>
      <c r="CD86" s="312"/>
      <c r="CE86" s="312"/>
      <c r="CF86" s="312"/>
      <c r="CG86" s="312"/>
      <c r="CH86" s="312"/>
      <c r="CI86" s="312"/>
      <c r="CJ86" s="312"/>
      <c r="CK86" s="312"/>
      <c r="CL86" s="312"/>
      <c r="CM86" s="312"/>
      <c r="CN86" s="312"/>
      <c r="CO86" s="312"/>
      <c r="CP86" s="312"/>
      <c r="CQ86" s="312"/>
      <c r="CR86" s="312"/>
      <c r="CS86" s="312"/>
      <c r="CT86" s="312"/>
      <c r="CU86" s="312"/>
      <c r="CV86" s="312"/>
      <c r="CW86" s="312"/>
      <c r="CX86" s="312"/>
      <c r="CY86" s="312"/>
      <c r="CZ86" s="312"/>
      <c r="DA86" s="312"/>
      <c r="DB86" s="312"/>
      <c r="DC86" s="312"/>
      <c r="DD86" s="312"/>
      <c r="DE86" s="312"/>
      <c r="DF86" s="312"/>
      <c r="DG86" s="312"/>
      <c r="DH86" s="312"/>
      <c r="DI86" s="312"/>
      <c r="DJ86" s="312"/>
      <c r="DK86" s="312"/>
      <c r="DL86" s="312"/>
      <c r="DM86" s="312"/>
      <c r="DN86" s="312"/>
      <c r="DO86" s="312"/>
      <c r="DP86" s="312"/>
      <c r="DQ86" s="312"/>
      <c r="DR86" s="312"/>
      <c r="DS86" s="312"/>
      <c r="DT86" s="312"/>
      <c r="DU86" s="312"/>
      <c r="DV86" s="312"/>
      <c r="DW86" s="312"/>
      <c r="DX86" s="312"/>
      <c r="DY86" s="312"/>
      <c r="DZ86" s="312"/>
      <c r="EA86" s="312"/>
      <c r="EB86" s="312"/>
      <c r="EC86" s="312"/>
      <c r="ED86" s="312"/>
      <c r="EE86" s="312"/>
      <c r="EF86" s="312"/>
      <c r="EG86" s="312"/>
      <c r="EH86" s="312"/>
      <c r="EI86" s="312"/>
      <c r="EJ86" s="312"/>
      <c r="EK86" s="312"/>
      <c r="EL86" s="312"/>
      <c r="EM86" s="312"/>
      <c r="EN86" s="312"/>
      <c r="EO86" s="312"/>
      <c r="EP86" s="312"/>
      <c r="EQ86" s="312"/>
      <c r="ER86" s="312"/>
      <c r="ES86" s="312"/>
      <c r="ET86" s="312"/>
      <c r="EU86" s="312"/>
      <c r="EV86" s="312"/>
      <c r="EW86" s="312"/>
      <c r="EX86" s="312"/>
      <c r="EY86" s="312"/>
      <c r="EZ86" s="312"/>
      <c r="FA86" s="312"/>
      <c r="FB86" s="312"/>
      <c r="FC86" s="312"/>
      <c r="FD86" s="312"/>
      <c r="FE86" s="312"/>
      <c r="FF86" s="312"/>
      <c r="FG86" s="312"/>
      <c r="FH86" s="312"/>
      <c r="FI86" s="312"/>
      <c r="FJ86" s="312"/>
      <c r="FK86" s="312"/>
      <c r="FL86" s="312"/>
      <c r="FM86" s="312"/>
      <c r="FN86" s="312"/>
      <c r="FO86" s="312"/>
      <c r="FP86" s="312"/>
      <c r="FQ86" s="312"/>
      <c r="FR86" s="312"/>
      <c r="FS86" s="312"/>
      <c r="FT86" s="312"/>
      <c r="FU86" s="312"/>
      <c r="FV86" s="312"/>
      <c r="FW86" s="312"/>
      <c r="FX86" s="312"/>
      <c r="FY86" s="312"/>
      <c r="FZ86" s="312"/>
      <c r="GA86" s="312"/>
      <c r="GB86" s="312"/>
      <c r="GC86" s="312"/>
      <c r="GD86" s="312"/>
      <c r="GE86" s="312"/>
      <c r="GF86" s="312"/>
      <c r="GG86" s="312"/>
      <c r="GH86" s="312"/>
      <c r="GI86" s="312"/>
      <c r="GJ86" s="312"/>
      <c r="GK86" s="312"/>
      <c r="GL86" s="312"/>
      <c r="GM86" s="312"/>
      <c r="GN86" s="312"/>
      <c r="GO86" s="312"/>
      <c r="GP86" s="312"/>
      <c r="GQ86" s="312"/>
      <c r="GR86" s="312"/>
      <c r="GS86" s="312"/>
      <c r="GT86" s="312"/>
      <c r="GU86" s="312"/>
      <c r="GV86" s="312"/>
      <c r="GW86" s="312"/>
      <c r="GX86" s="312"/>
      <c r="GY86" s="312"/>
      <c r="GZ86" s="312"/>
      <c r="HA86" s="312"/>
      <c r="HB86" s="312"/>
      <c r="HC86" s="312"/>
      <c r="HD86" s="312"/>
      <c r="HE86" s="312"/>
      <c r="HF86" s="312"/>
      <c r="HG86" s="312"/>
      <c r="HH86" s="312"/>
      <c r="HI86" s="312"/>
      <c r="HJ86" s="312"/>
      <c r="HK86" s="312"/>
      <c r="HL86" s="312"/>
      <c r="HM86" s="312"/>
      <c r="HN86" s="312"/>
      <c r="HO86" s="312"/>
      <c r="HP86" s="312"/>
      <c r="HQ86" s="312"/>
      <c r="HR86" s="312"/>
      <c r="HS86" s="312"/>
      <c r="HT86" s="312"/>
      <c r="HU86" s="312"/>
      <c r="HV86" s="312"/>
      <c r="HW86" s="312"/>
      <c r="HX86" s="312"/>
      <c r="HY86" s="312"/>
    </row>
    <row r="87" spans="1:236" s="294" customFormat="1" ht="12">
      <c r="A87" s="298"/>
      <c r="B87" s="304" t="s">
        <v>288</v>
      </c>
      <c r="C87" s="305"/>
      <c r="D87" s="306"/>
      <c r="E87" s="307"/>
      <c r="F87" s="308"/>
      <c r="G87" s="309"/>
      <c r="H87" s="309"/>
      <c r="I87" s="309"/>
      <c r="J87" s="309"/>
      <c r="K87" s="309"/>
      <c r="L87" s="309"/>
      <c r="M87" s="309"/>
      <c r="N87" s="309"/>
      <c r="O87" s="309"/>
      <c r="P87" s="309"/>
      <c r="Q87" s="309"/>
      <c r="R87" s="309"/>
      <c r="S87" s="309"/>
      <c r="T87" s="309"/>
      <c r="U87" s="309"/>
      <c r="V87" s="309"/>
      <c r="W87" s="309"/>
      <c r="X87" s="309"/>
      <c r="Y87" s="309"/>
      <c r="Z87" s="309"/>
      <c r="AA87" s="309"/>
      <c r="AB87" s="309"/>
      <c r="AC87" s="309"/>
      <c r="AD87" s="309"/>
      <c r="AE87" s="309"/>
      <c r="AF87" s="309"/>
      <c r="AG87" s="309"/>
      <c r="AH87" s="309"/>
      <c r="AI87" s="309"/>
      <c r="AJ87" s="309"/>
      <c r="AK87" s="309"/>
      <c r="AL87" s="309"/>
      <c r="AM87" s="309"/>
      <c r="AN87" s="309"/>
      <c r="AO87" s="309"/>
      <c r="AP87" s="309"/>
      <c r="AQ87" s="309"/>
      <c r="AR87" s="309"/>
      <c r="AS87" s="309"/>
      <c r="AT87" s="309"/>
      <c r="AU87" s="309"/>
      <c r="AV87" s="309"/>
      <c r="AW87" s="309"/>
      <c r="AX87" s="309"/>
      <c r="AY87" s="309"/>
      <c r="AZ87" s="309"/>
      <c r="BA87" s="309"/>
      <c r="BB87" s="309"/>
      <c r="BC87" s="309"/>
      <c r="BD87" s="309"/>
      <c r="BE87" s="309"/>
      <c r="BF87" s="309"/>
      <c r="BG87" s="309"/>
      <c r="BH87" s="309"/>
      <c r="BI87" s="309"/>
      <c r="BJ87" s="309"/>
      <c r="BK87" s="309"/>
      <c r="BL87" s="309"/>
      <c r="BM87" s="309"/>
      <c r="BN87" s="309"/>
      <c r="BO87" s="309"/>
      <c r="BP87" s="309"/>
      <c r="BQ87" s="309"/>
      <c r="BR87" s="309"/>
      <c r="BS87" s="309"/>
      <c r="BT87" s="309"/>
      <c r="BU87" s="309"/>
      <c r="BV87" s="309"/>
      <c r="BW87" s="309"/>
      <c r="BX87" s="309"/>
      <c r="BY87" s="309"/>
      <c r="BZ87" s="309"/>
      <c r="CA87" s="309"/>
      <c r="CB87" s="309"/>
      <c r="CC87" s="309"/>
      <c r="CD87" s="309"/>
      <c r="CE87" s="309"/>
      <c r="CF87" s="309"/>
      <c r="CG87" s="309"/>
      <c r="CH87" s="309"/>
      <c r="CI87" s="309"/>
      <c r="CJ87" s="309"/>
      <c r="CK87" s="309"/>
      <c r="CL87" s="309"/>
      <c r="CM87" s="309"/>
      <c r="CN87" s="309"/>
      <c r="CO87" s="309"/>
      <c r="CP87" s="309"/>
      <c r="CQ87" s="309"/>
      <c r="CR87" s="309"/>
      <c r="CS87" s="309"/>
      <c r="CT87" s="309"/>
      <c r="CU87" s="309"/>
      <c r="CV87" s="309"/>
      <c r="CW87" s="309"/>
      <c r="CX87" s="309"/>
      <c r="CY87" s="309"/>
      <c r="CZ87" s="309"/>
      <c r="DA87" s="309"/>
      <c r="DB87" s="309"/>
      <c r="DC87" s="309"/>
      <c r="DD87" s="309"/>
      <c r="DE87" s="309"/>
      <c r="DF87" s="309"/>
      <c r="DG87" s="309"/>
      <c r="DH87" s="309"/>
      <c r="DI87" s="309"/>
      <c r="DJ87" s="309"/>
      <c r="DK87" s="309"/>
      <c r="DL87" s="309"/>
      <c r="DM87" s="309"/>
      <c r="DN87" s="309"/>
      <c r="DO87" s="309"/>
      <c r="DP87" s="309"/>
      <c r="DQ87" s="309"/>
      <c r="DR87" s="309"/>
      <c r="DS87" s="309"/>
      <c r="DT87" s="309"/>
      <c r="DU87" s="309"/>
      <c r="DV87" s="309"/>
      <c r="DW87" s="309"/>
      <c r="DX87" s="309"/>
      <c r="DY87" s="309"/>
      <c r="DZ87" s="309"/>
      <c r="EA87" s="309"/>
      <c r="EB87" s="309"/>
      <c r="EC87" s="309"/>
      <c r="ED87" s="309"/>
      <c r="EE87" s="309"/>
      <c r="EF87" s="309"/>
      <c r="EG87" s="309"/>
      <c r="EH87" s="309"/>
      <c r="EI87" s="309"/>
      <c r="EJ87" s="309"/>
      <c r="EK87" s="309"/>
      <c r="EL87" s="309"/>
      <c r="EM87" s="309"/>
      <c r="EN87" s="309"/>
      <c r="EO87" s="309"/>
      <c r="EP87" s="309"/>
      <c r="EQ87" s="309"/>
      <c r="ER87" s="309"/>
      <c r="ES87" s="309"/>
      <c r="ET87" s="309"/>
      <c r="EU87" s="309"/>
      <c r="EV87" s="309"/>
      <c r="EW87" s="309"/>
      <c r="EX87" s="309"/>
      <c r="EY87" s="309"/>
      <c r="EZ87" s="309"/>
      <c r="FA87" s="309"/>
      <c r="FB87" s="309"/>
      <c r="FC87" s="309"/>
      <c r="FD87" s="309"/>
      <c r="FE87" s="309"/>
      <c r="FF87" s="309"/>
      <c r="FG87" s="309"/>
      <c r="FH87" s="309"/>
      <c r="FI87" s="309"/>
      <c r="FJ87" s="309"/>
      <c r="FK87" s="309"/>
      <c r="FL87" s="309"/>
      <c r="FM87" s="309"/>
      <c r="FN87" s="309"/>
      <c r="FO87" s="309"/>
      <c r="FP87" s="309"/>
      <c r="FQ87" s="309"/>
      <c r="FR87" s="309"/>
      <c r="FS87" s="309"/>
      <c r="FT87" s="309"/>
      <c r="FU87" s="309"/>
      <c r="FV87" s="309"/>
      <c r="FW87" s="309"/>
      <c r="FX87" s="309"/>
      <c r="FY87" s="309"/>
      <c r="FZ87" s="309"/>
      <c r="GA87" s="309"/>
      <c r="GB87" s="309"/>
      <c r="GC87" s="309"/>
      <c r="GD87" s="309"/>
      <c r="GE87" s="309"/>
      <c r="GF87" s="309"/>
      <c r="GG87" s="309"/>
      <c r="GH87" s="309"/>
      <c r="GI87" s="309"/>
      <c r="GJ87" s="309"/>
      <c r="GK87" s="309"/>
      <c r="GL87" s="309"/>
      <c r="GM87" s="309"/>
      <c r="GN87" s="309"/>
      <c r="GO87" s="309"/>
      <c r="GP87" s="309"/>
      <c r="GQ87" s="309"/>
      <c r="GR87" s="309"/>
      <c r="GS87" s="309"/>
      <c r="GT87" s="309"/>
      <c r="GU87" s="309"/>
      <c r="GV87" s="309"/>
      <c r="GW87" s="309"/>
      <c r="GX87" s="309"/>
      <c r="GY87" s="309"/>
      <c r="GZ87" s="309"/>
      <c r="HA87" s="309"/>
      <c r="HB87" s="309"/>
      <c r="HC87" s="309"/>
      <c r="HD87" s="309"/>
      <c r="HE87" s="309"/>
      <c r="HF87" s="309"/>
      <c r="HG87" s="309"/>
      <c r="HH87" s="309"/>
      <c r="HI87" s="309"/>
      <c r="HJ87" s="309"/>
      <c r="HK87" s="309"/>
      <c r="HL87" s="309"/>
      <c r="HM87" s="309"/>
      <c r="HN87" s="309"/>
      <c r="HO87" s="309"/>
      <c r="HP87" s="309"/>
      <c r="HQ87" s="309"/>
      <c r="HR87" s="309"/>
      <c r="HS87" s="309"/>
      <c r="HT87" s="309"/>
      <c r="HU87" s="309"/>
      <c r="HV87" s="309"/>
      <c r="HW87" s="309"/>
      <c r="HX87" s="309"/>
      <c r="HY87" s="309"/>
    </row>
    <row r="88" spans="1:236" s="294" customFormat="1" ht="12">
      <c r="A88" s="303">
        <v>27</v>
      </c>
      <c r="B88" s="311" t="s">
        <v>289</v>
      </c>
      <c r="C88" s="305"/>
      <c r="D88" s="306"/>
      <c r="E88" s="307"/>
      <c r="F88" s="308"/>
      <c r="G88" s="309"/>
      <c r="H88" s="309"/>
      <c r="I88" s="309"/>
      <c r="J88" s="309"/>
      <c r="K88" s="309"/>
      <c r="L88" s="309"/>
      <c r="M88" s="309"/>
      <c r="N88" s="309"/>
      <c r="O88" s="309"/>
      <c r="P88" s="309"/>
      <c r="Q88" s="309"/>
      <c r="R88" s="309"/>
      <c r="S88" s="309"/>
      <c r="T88" s="309"/>
      <c r="U88" s="309"/>
      <c r="V88" s="309"/>
      <c r="W88" s="309"/>
      <c r="X88" s="309"/>
      <c r="Y88" s="309"/>
      <c r="Z88" s="309"/>
      <c r="AA88" s="309"/>
      <c r="AB88" s="309"/>
      <c r="AC88" s="309"/>
      <c r="AD88" s="309"/>
      <c r="AE88" s="309"/>
      <c r="AF88" s="309"/>
      <c r="AG88" s="309"/>
      <c r="AH88" s="309"/>
      <c r="AI88" s="309"/>
      <c r="AJ88" s="309"/>
      <c r="AK88" s="309"/>
      <c r="AL88" s="309"/>
      <c r="AM88" s="309"/>
      <c r="AN88" s="309"/>
      <c r="AO88" s="309"/>
      <c r="AP88" s="309"/>
      <c r="AQ88" s="309"/>
      <c r="AR88" s="309"/>
      <c r="AS88" s="309"/>
      <c r="AT88" s="309"/>
      <c r="AU88" s="309"/>
      <c r="AV88" s="309"/>
      <c r="AW88" s="309"/>
      <c r="AX88" s="309"/>
      <c r="AY88" s="309"/>
      <c r="AZ88" s="309"/>
      <c r="BA88" s="309"/>
      <c r="BB88" s="309"/>
      <c r="BC88" s="309"/>
      <c r="BD88" s="309"/>
      <c r="BE88" s="309"/>
      <c r="BF88" s="309"/>
      <c r="BG88" s="309"/>
      <c r="BH88" s="309"/>
      <c r="BI88" s="309"/>
      <c r="BJ88" s="309"/>
      <c r="BK88" s="309"/>
      <c r="BL88" s="309"/>
      <c r="BM88" s="309"/>
      <c r="BN88" s="309"/>
      <c r="BO88" s="309"/>
      <c r="BP88" s="309"/>
      <c r="BQ88" s="309"/>
      <c r="BR88" s="309"/>
      <c r="BS88" s="309"/>
      <c r="BT88" s="309"/>
      <c r="BU88" s="309"/>
      <c r="BV88" s="309"/>
      <c r="BW88" s="309"/>
      <c r="BX88" s="309"/>
      <c r="BY88" s="309"/>
      <c r="BZ88" s="309"/>
      <c r="CA88" s="309"/>
      <c r="CB88" s="309"/>
      <c r="CC88" s="309"/>
      <c r="CD88" s="309"/>
      <c r="CE88" s="309"/>
      <c r="CF88" s="309"/>
      <c r="CG88" s="309"/>
      <c r="CH88" s="309"/>
      <c r="CI88" s="309"/>
      <c r="CJ88" s="309"/>
      <c r="CK88" s="309"/>
      <c r="CL88" s="309"/>
      <c r="CM88" s="309"/>
      <c r="CN88" s="309"/>
      <c r="CO88" s="309"/>
      <c r="CP88" s="309"/>
      <c r="CQ88" s="309"/>
      <c r="CR88" s="309"/>
      <c r="CS88" s="309"/>
      <c r="CT88" s="309"/>
      <c r="CU88" s="309"/>
      <c r="CV88" s="309"/>
      <c r="CW88" s="309"/>
      <c r="CX88" s="309"/>
      <c r="CY88" s="309"/>
      <c r="CZ88" s="309"/>
      <c r="DA88" s="309"/>
      <c r="DB88" s="309"/>
      <c r="DC88" s="309"/>
      <c r="DD88" s="309"/>
      <c r="DE88" s="309"/>
      <c r="DF88" s="309"/>
      <c r="DG88" s="309"/>
      <c r="DH88" s="309"/>
      <c r="DI88" s="309"/>
      <c r="DJ88" s="309"/>
      <c r="DK88" s="309"/>
      <c r="DL88" s="309"/>
      <c r="DM88" s="309"/>
      <c r="DN88" s="309"/>
      <c r="DO88" s="309"/>
      <c r="DP88" s="309"/>
      <c r="DQ88" s="309"/>
      <c r="DR88" s="309"/>
      <c r="DS88" s="309"/>
      <c r="DT88" s="309"/>
      <c r="DU88" s="309"/>
      <c r="DV88" s="309"/>
      <c r="DW88" s="309"/>
      <c r="DX88" s="309"/>
      <c r="DY88" s="309"/>
      <c r="DZ88" s="309"/>
      <c r="EA88" s="309"/>
      <c r="EB88" s="309"/>
      <c r="EC88" s="309"/>
      <c r="ED88" s="309"/>
      <c r="EE88" s="309"/>
      <c r="EF88" s="309"/>
      <c r="EG88" s="309"/>
      <c r="EH88" s="309"/>
      <c r="EI88" s="309"/>
      <c r="EJ88" s="309"/>
      <c r="EK88" s="309"/>
      <c r="EL88" s="309"/>
      <c r="EM88" s="309"/>
      <c r="EN88" s="309"/>
      <c r="EO88" s="309"/>
      <c r="EP88" s="309"/>
      <c r="EQ88" s="309"/>
      <c r="ER88" s="309"/>
      <c r="ES88" s="309"/>
      <c r="ET88" s="309"/>
      <c r="EU88" s="309"/>
      <c r="EV88" s="309"/>
      <c r="EW88" s="309"/>
      <c r="EX88" s="309"/>
      <c r="EY88" s="309"/>
      <c r="EZ88" s="309"/>
      <c r="FA88" s="309"/>
      <c r="FB88" s="309"/>
      <c r="FC88" s="309"/>
      <c r="FD88" s="309"/>
      <c r="FE88" s="309"/>
      <c r="FF88" s="309"/>
      <c r="FG88" s="309"/>
      <c r="FH88" s="309"/>
      <c r="FI88" s="309"/>
      <c r="FJ88" s="309"/>
      <c r="FK88" s="309"/>
      <c r="FL88" s="309"/>
      <c r="FM88" s="309"/>
      <c r="FN88" s="309"/>
      <c r="FO88" s="309"/>
      <c r="FP88" s="309"/>
      <c r="FQ88" s="309"/>
      <c r="FR88" s="309"/>
      <c r="FS88" s="309"/>
      <c r="FT88" s="309"/>
      <c r="FU88" s="309"/>
      <c r="FV88" s="309"/>
      <c r="FW88" s="309"/>
      <c r="FX88" s="309"/>
      <c r="FY88" s="309"/>
      <c r="FZ88" s="309"/>
      <c r="GA88" s="309"/>
      <c r="GB88" s="309"/>
      <c r="GC88" s="309"/>
      <c r="GD88" s="309"/>
      <c r="GE88" s="309"/>
      <c r="GF88" s="309"/>
      <c r="GG88" s="309"/>
      <c r="GH88" s="309"/>
      <c r="GI88" s="309"/>
      <c r="GJ88" s="309"/>
      <c r="GK88" s="309"/>
      <c r="GL88" s="309"/>
      <c r="GM88" s="309"/>
      <c r="GN88" s="309"/>
      <c r="GO88" s="309"/>
      <c r="GP88" s="309"/>
      <c r="GQ88" s="309"/>
      <c r="GR88" s="309"/>
      <c r="GS88" s="309"/>
      <c r="GT88" s="309"/>
      <c r="GU88" s="309"/>
      <c r="GV88" s="309"/>
      <c r="GW88" s="309"/>
      <c r="GX88" s="309"/>
      <c r="GY88" s="309"/>
      <c r="GZ88" s="309"/>
      <c r="HA88" s="309"/>
      <c r="HB88" s="309"/>
      <c r="HC88" s="309"/>
      <c r="HD88" s="309"/>
      <c r="HE88" s="309"/>
      <c r="HF88" s="309"/>
      <c r="HG88" s="309"/>
      <c r="HH88" s="309"/>
      <c r="HI88" s="309"/>
      <c r="HJ88" s="309"/>
      <c r="HK88" s="309"/>
      <c r="HL88" s="309"/>
      <c r="HM88" s="309"/>
      <c r="HN88" s="309"/>
      <c r="HO88" s="309"/>
      <c r="HP88" s="309"/>
      <c r="HQ88" s="309"/>
      <c r="HR88" s="309"/>
      <c r="HS88" s="309"/>
      <c r="HT88" s="309"/>
      <c r="HU88" s="309"/>
      <c r="HV88" s="309"/>
      <c r="HW88" s="309"/>
      <c r="HX88" s="309"/>
      <c r="HY88" s="309"/>
    </row>
    <row r="89" spans="1:236" s="294" customFormat="1" ht="12">
      <c r="A89" s="303"/>
      <c r="B89" s="311" t="s">
        <v>230</v>
      </c>
      <c r="C89" s="305" t="s">
        <v>209</v>
      </c>
      <c r="D89" s="306">
        <v>13.28</v>
      </c>
      <c r="E89" s="307">
        <v>900</v>
      </c>
      <c r="F89" s="308">
        <f t="shared" si="1"/>
        <v>11952</v>
      </c>
      <c r="G89" s="309"/>
      <c r="H89" s="309"/>
      <c r="I89" s="309"/>
      <c r="J89" s="309"/>
      <c r="K89" s="309"/>
      <c r="L89" s="309"/>
      <c r="M89" s="309"/>
      <c r="N89" s="309"/>
      <c r="O89" s="309"/>
      <c r="P89" s="309"/>
      <c r="Q89" s="309"/>
      <c r="R89" s="309"/>
      <c r="S89" s="309"/>
      <c r="T89" s="309"/>
      <c r="U89" s="309"/>
      <c r="V89" s="309"/>
      <c r="W89" s="309"/>
      <c r="X89" s="309"/>
      <c r="Y89" s="309"/>
      <c r="Z89" s="309"/>
      <c r="AA89" s="309"/>
      <c r="AB89" s="309"/>
      <c r="AC89" s="309"/>
      <c r="AD89" s="309"/>
      <c r="AE89" s="309"/>
      <c r="AF89" s="309"/>
      <c r="AG89" s="309"/>
      <c r="AH89" s="309"/>
      <c r="AI89" s="309"/>
      <c r="AJ89" s="309"/>
      <c r="AK89" s="309"/>
      <c r="AL89" s="309"/>
      <c r="AM89" s="309"/>
      <c r="AN89" s="309"/>
      <c r="AO89" s="309"/>
      <c r="AP89" s="309"/>
      <c r="AQ89" s="309"/>
      <c r="AR89" s="309"/>
      <c r="AS89" s="309"/>
      <c r="AT89" s="309"/>
      <c r="AU89" s="309"/>
      <c r="AV89" s="309"/>
      <c r="AW89" s="309"/>
      <c r="AX89" s="309"/>
      <c r="AY89" s="309"/>
      <c r="AZ89" s="309"/>
      <c r="BA89" s="309"/>
      <c r="BB89" s="309"/>
      <c r="BC89" s="309"/>
      <c r="BD89" s="309"/>
      <c r="BE89" s="309"/>
      <c r="BF89" s="309"/>
      <c r="BG89" s="309"/>
      <c r="BH89" s="309"/>
      <c r="BI89" s="309"/>
      <c r="BJ89" s="309"/>
      <c r="BK89" s="309"/>
      <c r="BL89" s="309"/>
      <c r="BM89" s="309"/>
      <c r="BN89" s="309"/>
      <c r="BO89" s="309"/>
      <c r="BP89" s="309"/>
      <c r="BQ89" s="309"/>
      <c r="BR89" s="309"/>
      <c r="BS89" s="309"/>
      <c r="BT89" s="309"/>
      <c r="BU89" s="309"/>
      <c r="BV89" s="309"/>
      <c r="BW89" s="309"/>
      <c r="BX89" s="309"/>
      <c r="BY89" s="309"/>
      <c r="BZ89" s="309"/>
      <c r="CA89" s="309"/>
      <c r="CB89" s="309"/>
      <c r="CC89" s="309"/>
      <c r="CD89" s="309"/>
      <c r="CE89" s="309"/>
      <c r="CF89" s="309"/>
      <c r="CG89" s="309"/>
      <c r="CH89" s="309"/>
      <c r="CI89" s="309"/>
      <c r="CJ89" s="309"/>
      <c r="CK89" s="309"/>
      <c r="CL89" s="309"/>
      <c r="CM89" s="309"/>
      <c r="CN89" s="309"/>
      <c r="CO89" s="309"/>
      <c r="CP89" s="309"/>
      <c r="CQ89" s="309"/>
      <c r="CR89" s="309"/>
      <c r="CS89" s="309"/>
      <c r="CT89" s="309"/>
      <c r="CU89" s="309"/>
      <c r="CV89" s="309"/>
      <c r="CW89" s="309"/>
      <c r="CX89" s="309"/>
      <c r="CY89" s="309"/>
      <c r="CZ89" s="309"/>
      <c r="DA89" s="309"/>
      <c r="DB89" s="309"/>
      <c r="DC89" s="309"/>
      <c r="DD89" s="309"/>
      <c r="DE89" s="309"/>
      <c r="DF89" s="309"/>
      <c r="DG89" s="309"/>
      <c r="DH89" s="309"/>
      <c r="DI89" s="309"/>
      <c r="DJ89" s="309"/>
      <c r="DK89" s="309"/>
      <c r="DL89" s="309"/>
      <c r="DM89" s="309"/>
      <c r="DN89" s="309"/>
      <c r="DO89" s="309"/>
      <c r="DP89" s="309"/>
      <c r="DQ89" s="309"/>
      <c r="DR89" s="309"/>
      <c r="DS89" s="309"/>
      <c r="DT89" s="309"/>
      <c r="DU89" s="309"/>
      <c r="DV89" s="309"/>
      <c r="DW89" s="309"/>
      <c r="DX89" s="309"/>
      <c r="DY89" s="309"/>
      <c r="DZ89" s="309"/>
      <c r="EA89" s="309"/>
      <c r="EB89" s="309"/>
      <c r="EC89" s="309"/>
      <c r="ED89" s="309"/>
      <c r="EE89" s="309"/>
      <c r="EF89" s="309"/>
      <c r="EG89" s="309"/>
      <c r="EH89" s="309"/>
      <c r="EI89" s="309"/>
      <c r="EJ89" s="309"/>
      <c r="EK89" s="309"/>
      <c r="EL89" s="309"/>
      <c r="EM89" s="309"/>
      <c r="EN89" s="309"/>
      <c r="EO89" s="309"/>
      <c r="EP89" s="309"/>
      <c r="EQ89" s="309"/>
      <c r="ER89" s="309"/>
      <c r="ES89" s="309"/>
      <c r="ET89" s="309"/>
      <c r="EU89" s="309"/>
      <c r="EV89" s="309"/>
      <c r="EW89" s="309"/>
      <c r="EX89" s="309"/>
      <c r="EY89" s="309"/>
      <c r="EZ89" s="309"/>
      <c r="FA89" s="309"/>
      <c r="FB89" s="309"/>
      <c r="FC89" s="309"/>
      <c r="FD89" s="309"/>
      <c r="FE89" s="309"/>
      <c r="FF89" s="309"/>
      <c r="FG89" s="309"/>
      <c r="FH89" s="309"/>
      <c r="FI89" s="309"/>
      <c r="FJ89" s="309"/>
      <c r="FK89" s="309"/>
      <c r="FL89" s="309"/>
      <c r="FM89" s="309"/>
      <c r="FN89" s="309"/>
      <c r="FO89" s="309"/>
      <c r="FP89" s="309"/>
      <c r="FQ89" s="309"/>
      <c r="FR89" s="309"/>
      <c r="FS89" s="309"/>
      <c r="FT89" s="309"/>
      <c r="FU89" s="309"/>
      <c r="FV89" s="309"/>
      <c r="FW89" s="309"/>
      <c r="FX89" s="309"/>
      <c r="FY89" s="309"/>
      <c r="FZ89" s="309"/>
      <c r="GA89" s="309"/>
      <c r="GB89" s="309"/>
      <c r="GC89" s="309"/>
      <c r="GD89" s="309"/>
      <c r="GE89" s="309"/>
      <c r="GF89" s="309"/>
      <c r="GG89" s="309"/>
      <c r="GH89" s="309"/>
      <c r="GI89" s="309"/>
      <c r="GJ89" s="309"/>
      <c r="GK89" s="309"/>
      <c r="GL89" s="309"/>
      <c r="GM89" s="309"/>
      <c r="GN89" s="309"/>
      <c r="GO89" s="309"/>
      <c r="GP89" s="309"/>
      <c r="GQ89" s="309"/>
      <c r="GR89" s="309"/>
      <c r="GS89" s="309"/>
      <c r="GT89" s="309"/>
      <c r="GU89" s="309"/>
      <c r="GV89" s="309"/>
      <c r="GW89" s="309"/>
      <c r="GX89" s="309"/>
      <c r="GY89" s="309"/>
      <c r="GZ89" s="309"/>
      <c r="HA89" s="309"/>
      <c r="HB89" s="309"/>
      <c r="HC89" s="309"/>
      <c r="HD89" s="309"/>
      <c r="HE89" s="309"/>
      <c r="HF89" s="309"/>
      <c r="HG89" s="309"/>
      <c r="HH89" s="309"/>
      <c r="HI89" s="309"/>
      <c r="HJ89" s="309"/>
      <c r="HK89" s="309"/>
      <c r="HL89" s="309"/>
      <c r="HM89" s="309"/>
      <c r="HN89" s="309"/>
      <c r="HO89" s="309"/>
      <c r="HP89" s="309"/>
      <c r="HQ89" s="309"/>
      <c r="HR89" s="309"/>
      <c r="HS89" s="309"/>
      <c r="HT89" s="309"/>
      <c r="HU89" s="309"/>
      <c r="HV89" s="309"/>
      <c r="HW89" s="309"/>
      <c r="HX89" s="309"/>
      <c r="HY89" s="309"/>
    </row>
    <row r="90" spans="1:236" s="294" customFormat="1" ht="12">
      <c r="A90" s="303">
        <f>A88+1</f>
        <v>28</v>
      </c>
      <c r="B90" s="311" t="s">
        <v>290</v>
      </c>
      <c r="C90" s="305"/>
      <c r="D90" s="306"/>
      <c r="E90" s="307"/>
      <c r="F90" s="308"/>
      <c r="G90" s="309"/>
      <c r="H90" s="309"/>
      <c r="I90" s="309"/>
      <c r="J90" s="309"/>
      <c r="K90" s="309"/>
      <c r="L90" s="309"/>
      <c r="M90" s="309"/>
      <c r="N90" s="309"/>
      <c r="O90" s="309"/>
      <c r="P90" s="309"/>
      <c r="Q90" s="309"/>
      <c r="R90" s="309"/>
      <c r="S90" s="309"/>
      <c r="T90" s="309"/>
      <c r="U90" s="309"/>
      <c r="V90" s="309"/>
      <c r="W90" s="309"/>
      <c r="X90" s="309"/>
      <c r="Y90" s="309"/>
      <c r="Z90" s="309"/>
      <c r="AA90" s="309"/>
      <c r="AB90" s="309"/>
      <c r="AC90" s="309"/>
      <c r="AD90" s="309"/>
      <c r="AE90" s="309"/>
      <c r="AF90" s="309"/>
      <c r="AG90" s="309"/>
      <c r="AH90" s="309"/>
      <c r="AI90" s="309"/>
      <c r="AJ90" s="309"/>
      <c r="AK90" s="309"/>
      <c r="AL90" s="309"/>
      <c r="AM90" s="309"/>
      <c r="AN90" s="309"/>
      <c r="AO90" s="309"/>
      <c r="AP90" s="309"/>
      <c r="AQ90" s="309"/>
      <c r="AR90" s="309"/>
      <c r="AS90" s="309"/>
      <c r="AT90" s="309"/>
      <c r="AU90" s="309"/>
      <c r="AV90" s="309"/>
      <c r="AW90" s="309"/>
      <c r="AX90" s="309"/>
      <c r="AY90" s="309"/>
      <c r="AZ90" s="309"/>
      <c r="BA90" s="309"/>
      <c r="BB90" s="309"/>
      <c r="BC90" s="309"/>
      <c r="BD90" s="309"/>
      <c r="BE90" s="309"/>
      <c r="BF90" s="309"/>
      <c r="BG90" s="309"/>
      <c r="BH90" s="309"/>
      <c r="BI90" s="309"/>
      <c r="BJ90" s="309"/>
      <c r="BK90" s="309"/>
      <c r="BL90" s="309"/>
      <c r="BM90" s="309"/>
      <c r="BN90" s="309"/>
      <c r="BO90" s="309"/>
      <c r="BP90" s="309"/>
      <c r="BQ90" s="309"/>
      <c r="BR90" s="309"/>
      <c r="BS90" s="309"/>
      <c r="BT90" s="309"/>
      <c r="BU90" s="309"/>
      <c r="BV90" s="309"/>
      <c r="BW90" s="309"/>
      <c r="BX90" s="309"/>
      <c r="BY90" s="309"/>
      <c r="BZ90" s="309"/>
      <c r="CA90" s="309"/>
      <c r="CB90" s="309"/>
      <c r="CC90" s="309"/>
      <c r="CD90" s="309"/>
      <c r="CE90" s="309"/>
      <c r="CF90" s="309"/>
      <c r="CG90" s="309"/>
      <c r="CH90" s="309"/>
      <c r="CI90" s="309"/>
      <c r="CJ90" s="309"/>
      <c r="CK90" s="309"/>
      <c r="CL90" s="309"/>
      <c r="CM90" s="309"/>
      <c r="CN90" s="309"/>
      <c r="CO90" s="309"/>
      <c r="CP90" s="309"/>
      <c r="CQ90" s="309"/>
      <c r="CR90" s="309"/>
      <c r="CS90" s="309"/>
      <c r="CT90" s="309"/>
      <c r="CU90" s="309"/>
      <c r="CV90" s="309"/>
      <c r="CW90" s="309"/>
      <c r="CX90" s="309"/>
      <c r="CY90" s="309"/>
      <c r="CZ90" s="309"/>
      <c r="DA90" s="309"/>
      <c r="DB90" s="309"/>
      <c r="DC90" s="309"/>
      <c r="DD90" s="309"/>
      <c r="DE90" s="309"/>
      <c r="DF90" s="309"/>
      <c r="DG90" s="309"/>
      <c r="DH90" s="309"/>
      <c r="DI90" s="309"/>
      <c r="DJ90" s="309"/>
      <c r="DK90" s="309"/>
      <c r="DL90" s="309"/>
      <c r="DM90" s="309"/>
      <c r="DN90" s="309"/>
      <c r="DO90" s="309"/>
      <c r="DP90" s="309"/>
      <c r="DQ90" s="309"/>
      <c r="DR90" s="309"/>
      <c r="DS90" s="309"/>
      <c r="DT90" s="309"/>
      <c r="DU90" s="309"/>
      <c r="DV90" s="309"/>
      <c r="DW90" s="309"/>
      <c r="DX90" s="309"/>
      <c r="DY90" s="309"/>
      <c r="DZ90" s="309"/>
      <c r="EA90" s="309"/>
      <c r="EB90" s="309"/>
      <c r="EC90" s="309"/>
      <c r="ED90" s="309"/>
      <c r="EE90" s="309"/>
      <c r="EF90" s="309"/>
      <c r="EG90" s="309"/>
      <c r="EH90" s="309"/>
      <c r="EI90" s="309"/>
      <c r="EJ90" s="309"/>
      <c r="EK90" s="309"/>
      <c r="EL90" s="309"/>
      <c r="EM90" s="309"/>
      <c r="EN90" s="309"/>
      <c r="EO90" s="309"/>
      <c r="EP90" s="309"/>
      <c r="EQ90" s="309"/>
      <c r="ER90" s="309"/>
      <c r="ES90" s="309"/>
      <c r="ET90" s="309"/>
      <c r="EU90" s="309"/>
      <c r="EV90" s="309"/>
      <c r="EW90" s="309"/>
      <c r="EX90" s="309"/>
      <c r="EY90" s="309"/>
      <c r="EZ90" s="309"/>
      <c r="FA90" s="309"/>
      <c r="FB90" s="309"/>
      <c r="FC90" s="309"/>
      <c r="FD90" s="309"/>
      <c r="FE90" s="309"/>
      <c r="FF90" s="309"/>
      <c r="FG90" s="309"/>
      <c r="FH90" s="309"/>
      <c r="FI90" s="309"/>
      <c r="FJ90" s="309"/>
      <c r="FK90" s="309"/>
      <c r="FL90" s="309"/>
      <c r="FM90" s="309"/>
      <c r="FN90" s="309"/>
      <c r="FO90" s="309"/>
      <c r="FP90" s="309"/>
      <c r="FQ90" s="309"/>
      <c r="FR90" s="309"/>
      <c r="FS90" s="309"/>
      <c r="FT90" s="309"/>
      <c r="FU90" s="309"/>
      <c r="FV90" s="309"/>
      <c r="FW90" s="309"/>
      <c r="FX90" s="309"/>
      <c r="FY90" s="309"/>
      <c r="FZ90" s="309"/>
      <c r="GA90" s="309"/>
      <c r="GB90" s="309"/>
      <c r="GC90" s="309"/>
      <c r="GD90" s="309"/>
      <c r="GE90" s="309"/>
      <c r="GF90" s="309"/>
      <c r="GG90" s="309"/>
      <c r="GH90" s="309"/>
      <c r="GI90" s="309"/>
      <c r="GJ90" s="309"/>
      <c r="GK90" s="309"/>
      <c r="GL90" s="309"/>
      <c r="GM90" s="309"/>
      <c r="GN90" s="309"/>
      <c r="GO90" s="309"/>
      <c r="GP90" s="309"/>
      <c r="GQ90" s="309"/>
      <c r="GR90" s="309"/>
      <c r="GS90" s="309"/>
      <c r="GT90" s="309"/>
      <c r="GU90" s="309"/>
      <c r="GV90" s="309"/>
      <c r="GW90" s="309"/>
      <c r="GX90" s="309"/>
      <c r="GY90" s="309"/>
      <c r="GZ90" s="309"/>
      <c r="HA90" s="309"/>
      <c r="HB90" s="309"/>
      <c r="HC90" s="309"/>
      <c r="HD90" s="309"/>
      <c r="HE90" s="309"/>
      <c r="HF90" s="309"/>
      <c r="HG90" s="309"/>
      <c r="HH90" s="309"/>
      <c r="HI90" s="309"/>
      <c r="HJ90" s="309"/>
      <c r="HK90" s="309"/>
      <c r="HL90" s="309"/>
      <c r="HM90" s="309"/>
      <c r="HN90" s="309"/>
      <c r="HO90" s="309"/>
      <c r="HP90" s="309"/>
      <c r="HQ90" s="309"/>
      <c r="HR90" s="309"/>
      <c r="HS90" s="309"/>
      <c r="HT90" s="309"/>
      <c r="HU90" s="309"/>
      <c r="HV90" s="309"/>
      <c r="HW90" s="309"/>
      <c r="HX90" s="309"/>
      <c r="HY90" s="309"/>
    </row>
    <row r="91" spans="1:236" s="294" customFormat="1" ht="12">
      <c r="A91" s="303"/>
      <c r="B91" s="311" t="s">
        <v>230</v>
      </c>
      <c r="C91" s="305" t="s">
        <v>209</v>
      </c>
      <c r="D91" s="306">
        <v>12.84</v>
      </c>
      <c r="E91" s="307">
        <v>850</v>
      </c>
      <c r="F91" s="308">
        <f t="shared" si="1"/>
        <v>10914</v>
      </c>
      <c r="G91" s="309"/>
      <c r="H91" s="309"/>
      <c r="I91" s="309"/>
      <c r="J91" s="309"/>
      <c r="K91" s="309"/>
      <c r="L91" s="309"/>
      <c r="M91" s="309"/>
      <c r="N91" s="309"/>
      <c r="O91" s="309"/>
      <c r="P91" s="309"/>
      <c r="Q91" s="309"/>
      <c r="R91" s="309"/>
      <c r="S91" s="309"/>
      <c r="T91" s="309"/>
      <c r="U91" s="309"/>
      <c r="V91" s="309"/>
      <c r="W91" s="309"/>
      <c r="X91" s="309"/>
      <c r="Y91" s="309"/>
      <c r="Z91" s="309"/>
      <c r="AA91" s="309"/>
      <c r="AB91" s="309"/>
      <c r="AC91" s="309"/>
      <c r="AD91" s="309"/>
      <c r="AE91" s="309"/>
      <c r="AF91" s="309"/>
      <c r="AG91" s="309"/>
      <c r="AH91" s="309"/>
      <c r="AI91" s="309"/>
      <c r="AJ91" s="309"/>
      <c r="AK91" s="309"/>
      <c r="AL91" s="309"/>
      <c r="AM91" s="309"/>
      <c r="AN91" s="309"/>
      <c r="AO91" s="309"/>
      <c r="AP91" s="309"/>
      <c r="AQ91" s="309"/>
      <c r="AR91" s="309"/>
      <c r="AS91" s="309"/>
      <c r="AT91" s="309"/>
      <c r="AU91" s="309"/>
      <c r="AV91" s="309"/>
      <c r="AW91" s="309"/>
      <c r="AX91" s="309"/>
      <c r="AY91" s="309"/>
      <c r="AZ91" s="309"/>
      <c r="BA91" s="309"/>
      <c r="BB91" s="309"/>
      <c r="BC91" s="309"/>
      <c r="BD91" s="309"/>
      <c r="BE91" s="309"/>
      <c r="BF91" s="309"/>
      <c r="BG91" s="309"/>
      <c r="BH91" s="309"/>
      <c r="BI91" s="309"/>
      <c r="BJ91" s="309"/>
      <c r="BK91" s="309"/>
      <c r="BL91" s="309"/>
      <c r="BM91" s="309"/>
      <c r="BN91" s="309"/>
      <c r="BO91" s="309"/>
      <c r="BP91" s="309"/>
      <c r="BQ91" s="309"/>
      <c r="BR91" s="309"/>
      <c r="BS91" s="309"/>
      <c r="BT91" s="309"/>
      <c r="BU91" s="309"/>
      <c r="BV91" s="309"/>
      <c r="BW91" s="309"/>
      <c r="BX91" s="309"/>
      <c r="BY91" s="309"/>
      <c r="BZ91" s="309"/>
      <c r="CA91" s="309"/>
      <c r="CB91" s="309"/>
      <c r="CC91" s="309"/>
      <c r="CD91" s="309"/>
      <c r="CE91" s="309"/>
      <c r="CF91" s="309"/>
      <c r="CG91" s="309"/>
      <c r="CH91" s="309"/>
      <c r="CI91" s="309"/>
      <c r="CJ91" s="309"/>
      <c r="CK91" s="309"/>
      <c r="CL91" s="309"/>
      <c r="CM91" s="309"/>
      <c r="CN91" s="309"/>
      <c r="CO91" s="309"/>
      <c r="CP91" s="309"/>
      <c r="CQ91" s="309"/>
      <c r="CR91" s="309"/>
      <c r="CS91" s="309"/>
      <c r="CT91" s="309"/>
      <c r="CU91" s="309"/>
      <c r="CV91" s="309"/>
      <c r="CW91" s="309"/>
      <c r="CX91" s="309"/>
      <c r="CY91" s="309"/>
      <c r="CZ91" s="309"/>
      <c r="DA91" s="309"/>
      <c r="DB91" s="309"/>
      <c r="DC91" s="309"/>
      <c r="DD91" s="309"/>
      <c r="DE91" s="309"/>
      <c r="DF91" s="309"/>
      <c r="DG91" s="309"/>
      <c r="DH91" s="309"/>
      <c r="DI91" s="309"/>
      <c r="DJ91" s="309"/>
      <c r="DK91" s="309"/>
      <c r="DL91" s="309"/>
      <c r="DM91" s="309"/>
      <c r="DN91" s="309"/>
      <c r="DO91" s="309"/>
      <c r="DP91" s="309"/>
      <c r="DQ91" s="309"/>
      <c r="DR91" s="309"/>
      <c r="DS91" s="309"/>
      <c r="DT91" s="309"/>
      <c r="DU91" s="309"/>
      <c r="DV91" s="309"/>
      <c r="DW91" s="309"/>
      <c r="DX91" s="309"/>
      <c r="DY91" s="309"/>
      <c r="DZ91" s="309"/>
      <c r="EA91" s="309"/>
      <c r="EB91" s="309"/>
      <c r="EC91" s="309"/>
      <c r="ED91" s="309"/>
      <c r="EE91" s="309"/>
      <c r="EF91" s="309"/>
      <c r="EG91" s="309"/>
      <c r="EH91" s="309"/>
      <c r="EI91" s="309"/>
      <c r="EJ91" s="309"/>
      <c r="EK91" s="309"/>
      <c r="EL91" s="309"/>
      <c r="EM91" s="309"/>
      <c r="EN91" s="309"/>
      <c r="EO91" s="309"/>
      <c r="EP91" s="309"/>
      <c r="EQ91" s="309"/>
      <c r="ER91" s="309"/>
      <c r="ES91" s="309"/>
      <c r="ET91" s="309"/>
      <c r="EU91" s="309"/>
      <c r="EV91" s="309"/>
      <c r="EW91" s="309"/>
      <c r="EX91" s="309"/>
      <c r="EY91" s="309"/>
      <c r="EZ91" s="309"/>
      <c r="FA91" s="309"/>
      <c r="FB91" s="309"/>
      <c r="FC91" s="309"/>
      <c r="FD91" s="309"/>
      <c r="FE91" s="309"/>
      <c r="FF91" s="309"/>
      <c r="FG91" s="309"/>
      <c r="FH91" s="309"/>
      <c r="FI91" s="309"/>
      <c r="FJ91" s="309"/>
      <c r="FK91" s="309"/>
      <c r="FL91" s="309"/>
      <c r="FM91" s="309"/>
      <c r="FN91" s="309"/>
      <c r="FO91" s="309"/>
      <c r="FP91" s="309"/>
      <c r="FQ91" s="309"/>
      <c r="FR91" s="309"/>
      <c r="FS91" s="309"/>
      <c r="FT91" s="309"/>
      <c r="FU91" s="309"/>
      <c r="FV91" s="309"/>
      <c r="FW91" s="309"/>
      <c r="FX91" s="309"/>
      <c r="FY91" s="309"/>
      <c r="FZ91" s="309"/>
      <c r="GA91" s="309"/>
      <c r="GB91" s="309"/>
      <c r="GC91" s="309"/>
      <c r="GD91" s="309"/>
      <c r="GE91" s="309"/>
      <c r="GF91" s="309"/>
      <c r="GG91" s="309"/>
      <c r="GH91" s="309"/>
      <c r="GI91" s="309"/>
      <c r="GJ91" s="309"/>
      <c r="GK91" s="309"/>
      <c r="GL91" s="309"/>
      <c r="GM91" s="309"/>
      <c r="GN91" s="309"/>
      <c r="GO91" s="309"/>
      <c r="GP91" s="309"/>
      <c r="GQ91" s="309"/>
      <c r="GR91" s="309"/>
      <c r="GS91" s="309"/>
      <c r="GT91" s="309"/>
      <c r="GU91" s="309"/>
      <c r="GV91" s="309"/>
      <c r="GW91" s="309"/>
      <c r="GX91" s="309"/>
      <c r="GY91" s="309"/>
      <c r="GZ91" s="309"/>
      <c r="HA91" s="309"/>
      <c r="HB91" s="309"/>
      <c r="HC91" s="309"/>
      <c r="HD91" s="309"/>
      <c r="HE91" s="309"/>
      <c r="HF91" s="309"/>
      <c r="HG91" s="309"/>
      <c r="HH91" s="309"/>
      <c r="HI91" s="309"/>
      <c r="HJ91" s="309"/>
      <c r="HK91" s="309"/>
      <c r="HL91" s="309"/>
      <c r="HM91" s="309"/>
      <c r="HN91" s="309"/>
      <c r="HO91" s="309"/>
      <c r="HP91" s="309"/>
      <c r="HQ91" s="309"/>
      <c r="HR91" s="309"/>
      <c r="HS91" s="309"/>
      <c r="HT91" s="309"/>
      <c r="HU91" s="309"/>
      <c r="HV91" s="309"/>
      <c r="HW91" s="309"/>
      <c r="HX91" s="309"/>
      <c r="HY91" s="309"/>
    </row>
    <row r="92" spans="1:236" s="294" customFormat="1" ht="12">
      <c r="A92" s="303">
        <f>A90+1</f>
        <v>29</v>
      </c>
      <c r="B92" s="311" t="s">
        <v>291</v>
      </c>
      <c r="C92" s="305"/>
      <c r="D92" s="306"/>
      <c r="E92" s="307"/>
      <c r="F92" s="308"/>
      <c r="G92" s="312"/>
      <c r="H92" s="312"/>
      <c r="I92" s="312"/>
      <c r="J92" s="312"/>
      <c r="K92" s="312"/>
      <c r="L92" s="312"/>
      <c r="M92" s="312"/>
      <c r="N92" s="312"/>
      <c r="O92" s="312"/>
      <c r="P92" s="312"/>
      <c r="Q92" s="312"/>
      <c r="R92" s="312"/>
      <c r="S92" s="312"/>
      <c r="T92" s="312"/>
      <c r="U92" s="312"/>
      <c r="V92" s="312"/>
      <c r="W92" s="312"/>
      <c r="X92" s="312"/>
      <c r="Y92" s="312"/>
      <c r="Z92" s="312"/>
      <c r="AA92" s="312"/>
      <c r="AB92" s="312"/>
      <c r="AC92" s="312"/>
      <c r="AD92" s="312"/>
      <c r="AE92" s="312"/>
      <c r="AF92" s="312"/>
      <c r="AG92" s="312"/>
      <c r="AH92" s="312"/>
      <c r="AI92" s="312"/>
      <c r="AJ92" s="312"/>
      <c r="AK92" s="312"/>
      <c r="AL92" s="312"/>
      <c r="AM92" s="312"/>
      <c r="AN92" s="312"/>
      <c r="AO92" s="312"/>
      <c r="AP92" s="312"/>
      <c r="AQ92" s="312"/>
      <c r="AR92" s="312"/>
      <c r="AS92" s="312"/>
      <c r="AT92" s="312"/>
      <c r="AU92" s="312"/>
      <c r="AV92" s="312"/>
      <c r="AW92" s="312"/>
      <c r="AX92" s="312"/>
      <c r="AY92" s="312"/>
      <c r="AZ92" s="312"/>
      <c r="BA92" s="312"/>
      <c r="BB92" s="312"/>
      <c r="BC92" s="312"/>
      <c r="BD92" s="312"/>
      <c r="BE92" s="312"/>
      <c r="BF92" s="312"/>
      <c r="BG92" s="312"/>
      <c r="BH92" s="312"/>
      <c r="BI92" s="312"/>
      <c r="BJ92" s="312"/>
      <c r="BK92" s="312"/>
      <c r="BL92" s="312"/>
      <c r="BM92" s="312"/>
      <c r="BN92" s="312"/>
      <c r="BO92" s="312"/>
      <c r="BP92" s="312"/>
      <c r="BQ92" s="312"/>
      <c r="BR92" s="312"/>
      <c r="BS92" s="312"/>
      <c r="BT92" s="312"/>
      <c r="BU92" s="312"/>
      <c r="BV92" s="312"/>
      <c r="BW92" s="312"/>
      <c r="BX92" s="312"/>
      <c r="BY92" s="312"/>
      <c r="BZ92" s="312"/>
      <c r="CA92" s="312"/>
      <c r="CB92" s="312"/>
      <c r="CC92" s="312"/>
      <c r="CD92" s="312"/>
      <c r="CE92" s="312"/>
      <c r="CF92" s="312"/>
      <c r="CG92" s="312"/>
      <c r="CH92" s="312"/>
      <c r="CI92" s="312"/>
      <c r="CJ92" s="312"/>
      <c r="CK92" s="312"/>
      <c r="CL92" s="312"/>
      <c r="CM92" s="312"/>
      <c r="CN92" s="312"/>
      <c r="CO92" s="312"/>
      <c r="CP92" s="312"/>
      <c r="CQ92" s="312"/>
      <c r="CR92" s="312"/>
      <c r="CS92" s="312"/>
      <c r="CT92" s="312"/>
      <c r="CU92" s="312"/>
      <c r="CV92" s="312"/>
      <c r="CW92" s="312"/>
      <c r="CX92" s="312"/>
      <c r="CY92" s="312"/>
      <c r="CZ92" s="312"/>
      <c r="DA92" s="312"/>
      <c r="DB92" s="312"/>
      <c r="DC92" s="312"/>
      <c r="DD92" s="312"/>
      <c r="DE92" s="312"/>
      <c r="DF92" s="312"/>
      <c r="DG92" s="312"/>
      <c r="DH92" s="312"/>
      <c r="DI92" s="312"/>
      <c r="DJ92" s="312"/>
      <c r="DK92" s="312"/>
      <c r="DL92" s="312"/>
      <c r="DM92" s="312"/>
      <c r="DN92" s="312"/>
      <c r="DO92" s="312"/>
      <c r="DP92" s="312"/>
      <c r="DQ92" s="312"/>
      <c r="DR92" s="312"/>
      <c r="DS92" s="312"/>
      <c r="DT92" s="312"/>
      <c r="DU92" s="312"/>
      <c r="DV92" s="312"/>
      <c r="DW92" s="312"/>
      <c r="DX92" s="312"/>
      <c r="DY92" s="312"/>
      <c r="DZ92" s="312"/>
      <c r="EA92" s="312"/>
      <c r="EB92" s="312"/>
      <c r="EC92" s="312"/>
      <c r="ED92" s="312"/>
      <c r="EE92" s="312"/>
      <c r="EF92" s="312"/>
      <c r="EG92" s="312"/>
      <c r="EH92" s="312"/>
      <c r="EI92" s="312"/>
      <c r="EJ92" s="312"/>
      <c r="EK92" s="312"/>
      <c r="EL92" s="312"/>
      <c r="EM92" s="312"/>
      <c r="EN92" s="312"/>
      <c r="EO92" s="312"/>
      <c r="EP92" s="312"/>
      <c r="EQ92" s="312"/>
      <c r="ER92" s="312"/>
      <c r="ES92" s="312"/>
      <c r="ET92" s="312"/>
      <c r="EU92" s="312"/>
      <c r="EV92" s="312"/>
      <c r="EW92" s="312"/>
      <c r="EX92" s="312"/>
      <c r="EY92" s="312"/>
      <c r="EZ92" s="312"/>
      <c r="FA92" s="312"/>
      <c r="FB92" s="312"/>
      <c r="FC92" s="312"/>
      <c r="FD92" s="312"/>
      <c r="FE92" s="312"/>
      <c r="FF92" s="312"/>
      <c r="FG92" s="312"/>
      <c r="FH92" s="312"/>
      <c r="FI92" s="312"/>
      <c r="FJ92" s="312"/>
      <c r="FK92" s="312"/>
      <c r="FL92" s="312"/>
      <c r="FM92" s="312"/>
      <c r="FN92" s="312"/>
      <c r="FO92" s="312"/>
      <c r="FP92" s="312"/>
      <c r="FQ92" s="312"/>
      <c r="FR92" s="312"/>
      <c r="FS92" s="312"/>
      <c r="FT92" s="312"/>
      <c r="FU92" s="312"/>
      <c r="FV92" s="312"/>
      <c r="FW92" s="312"/>
      <c r="FX92" s="312"/>
      <c r="FY92" s="312"/>
      <c r="FZ92" s="312"/>
      <c r="GA92" s="312"/>
      <c r="GB92" s="312"/>
      <c r="GC92" s="312"/>
      <c r="GD92" s="312"/>
      <c r="GE92" s="312"/>
      <c r="GF92" s="312"/>
      <c r="GG92" s="312"/>
      <c r="GH92" s="312"/>
      <c r="GI92" s="312"/>
      <c r="GJ92" s="312"/>
      <c r="GK92" s="312"/>
      <c r="GL92" s="312"/>
      <c r="GM92" s="312"/>
      <c r="GN92" s="312"/>
      <c r="GO92" s="312"/>
      <c r="GP92" s="312"/>
      <c r="GQ92" s="312"/>
      <c r="GR92" s="312"/>
      <c r="GS92" s="312"/>
      <c r="GT92" s="312"/>
      <c r="GU92" s="312"/>
      <c r="GV92" s="312"/>
      <c r="GW92" s="312"/>
      <c r="GX92" s="312"/>
      <c r="GY92" s="312"/>
      <c r="GZ92" s="312"/>
      <c r="HA92" s="312"/>
      <c r="HB92" s="312"/>
      <c r="HC92" s="312"/>
      <c r="HD92" s="312"/>
      <c r="HE92" s="312"/>
      <c r="HF92" s="312"/>
      <c r="HG92" s="312"/>
      <c r="HH92" s="312"/>
      <c r="HI92" s="312"/>
      <c r="HJ92" s="312"/>
      <c r="HK92" s="312"/>
      <c r="HL92" s="312"/>
      <c r="HM92" s="312"/>
      <c r="HN92" s="312"/>
      <c r="HO92" s="312"/>
      <c r="HP92" s="312"/>
      <c r="HQ92" s="312"/>
      <c r="HR92" s="312"/>
      <c r="HS92" s="312"/>
      <c r="HT92" s="312"/>
      <c r="HU92" s="312"/>
      <c r="HV92" s="312"/>
      <c r="HW92" s="312"/>
      <c r="HX92" s="312"/>
      <c r="HY92" s="312"/>
      <c r="HZ92" s="312"/>
      <c r="IA92" s="312"/>
      <c r="IB92" s="312"/>
    </row>
    <row r="93" spans="1:236" s="294" customFormat="1" ht="12">
      <c r="A93" s="303"/>
      <c r="B93" s="311" t="s">
        <v>272</v>
      </c>
      <c r="C93" s="305" t="s">
        <v>65</v>
      </c>
      <c r="D93" s="306">
        <v>98</v>
      </c>
      <c r="E93" s="307">
        <v>800</v>
      </c>
      <c r="F93" s="308">
        <f t="shared" si="1"/>
        <v>78400</v>
      </c>
      <c r="G93" s="312"/>
      <c r="H93" s="312"/>
      <c r="I93" s="312"/>
      <c r="J93" s="312"/>
      <c r="K93" s="312"/>
      <c r="L93" s="312"/>
      <c r="M93" s="312"/>
      <c r="N93" s="312"/>
      <c r="O93" s="312"/>
      <c r="P93" s="312"/>
      <c r="Q93" s="312"/>
      <c r="R93" s="312"/>
      <c r="S93" s="312"/>
      <c r="T93" s="312"/>
      <c r="U93" s="312"/>
      <c r="V93" s="312"/>
      <c r="W93" s="312"/>
      <c r="X93" s="312"/>
      <c r="Y93" s="312"/>
      <c r="Z93" s="312"/>
      <c r="AA93" s="312"/>
      <c r="AB93" s="312"/>
      <c r="AC93" s="312"/>
      <c r="AD93" s="312"/>
      <c r="AE93" s="312"/>
      <c r="AF93" s="312"/>
      <c r="AG93" s="312"/>
      <c r="AH93" s="312"/>
      <c r="AI93" s="312"/>
      <c r="AJ93" s="312"/>
      <c r="AK93" s="312"/>
      <c r="AL93" s="312"/>
      <c r="AM93" s="312"/>
      <c r="AN93" s="312"/>
      <c r="AO93" s="312"/>
      <c r="AP93" s="312"/>
      <c r="AQ93" s="312"/>
      <c r="AR93" s="312"/>
      <c r="AS93" s="312"/>
      <c r="AT93" s="312"/>
      <c r="AU93" s="312"/>
      <c r="AV93" s="312"/>
      <c r="AW93" s="312"/>
      <c r="AX93" s="312"/>
      <c r="AY93" s="312"/>
      <c r="AZ93" s="312"/>
      <c r="BA93" s="312"/>
      <c r="BB93" s="312"/>
      <c r="BC93" s="312"/>
      <c r="BD93" s="312"/>
      <c r="BE93" s="312"/>
      <c r="BF93" s="312"/>
      <c r="BG93" s="312"/>
      <c r="BH93" s="312"/>
      <c r="BI93" s="312"/>
      <c r="BJ93" s="312"/>
      <c r="BK93" s="312"/>
      <c r="BL93" s="312"/>
      <c r="BM93" s="312"/>
      <c r="BN93" s="312"/>
      <c r="BO93" s="312"/>
      <c r="BP93" s="312"/>
      <c r="BQ93" s="312"/>
      <c r="BR93" s="312"/>
      <c r="BS93" s="312"/>
      <c r="BT93" s="312"/>
      <c r="BU93" s="312"/>
      <c r="BV93" s="312"/>
      <c r="BW93" s="312"/>
      <c r="BX93" s="312"/>
      <c r="BY93" s="312"/>
      <c r="BZ93" s="312"/>
      <c r="CA93" s="312"/>
      <c r="CB93" s="312"/>
      <c r="CC93" s="312"/>
      <c r="CD93" s="312"/>
      <c r="CE93" s="312"/>
      <c r="CF93" s="312"/>
      <c r="CG93" s="312"/>
      <c r="CH93" s="312"/>
      <c r="CI93" s="312"/>
      <c r="CJ93" s="312"/>
      <c r="CK93" s="312"/>
      <c r="CL93" s="312"/>
      <c r="CM93" s="312"/>
      <c r="CN93" s="312"/>
      <c r="CO93" s="312"/>
      <c r="CP93" s="312"/>
      <c r="CQ93" s="312"/>
      <c r="CR93" s="312"/>
      <c r="CS93" s="312"/>
      <c r="CT93" s="312"/>
      <c r="CU93" s="312"/>
      <c r="CV93" s="312"/>
      <c r="CW93" s="312"/>
      <c r="CX93" s="312"/>
      <c r="CY93" s="312"/>
      <c r="CZ93" s="312"/>
      <c r="DA93" s="312"/>
      <c r="DB93" s="312"/>
      <c r="DC93" s="312"/>
      <c r="DD93" s="312"/>
      <c r="DE93" s="312"/>
      <c r="DF93" s="312"/>
      <c r="DG93" s="312"/>
      <c r="DH93" s="312"/>
      <c r="DI93" s="312"/>
      <c r="DJ93" s="312"/>
      <c r="DK93" s="312"/>
      <c r="DL93" s="312"/>
      <c r="DM93" s="312"/>
      <c r="DN93" s="312"/>
      <c r="DO93" s="312"/>
      <c r="DP93" s="312"/>
      <c r="DQ93" s="312"/>
      <c r="DR93" s="312"/>
      <c r="DS93" s="312"/>
      <c r="DT93" s="312"/>
      <c r="DU93" s="312"/>
      <c r="DV93" s="312"/>
      <c r="DW93" s="312"/>
      <c r="DX93" s="312"/>
      <c r="DY93" s="312"/>
      <c r="DZ93" s="312"/>
      <c r="EA93" s="312"/>
      <c r="EB93" s="312"/>
      <c r="EC93" s="312"/>
      <c r="ED93" s="312"/>
      <c r="EE93" s="312"/>
      <c r="EF93" s="312"/>
      <c r="EG93" s="312"/>
      <c r="EH93" s="312"/>
      <c r="EI93" s="312"/>
      <c r="EJ93" s="312"/>
      <c r="EK93" s="312"/>
      <c r="EL93" s="312"/>
      <c r="EM93" s="312"/>
      <c r="EN93" s="312"/>
      <c r="EO93" s="312"/>
      <c r="EP93" s="312"/>
      <c r="EQ93" s="312"/>
      <c r="ER93" s="312"/>
      <c r="ES93" s="312"/>
      <c r="ET93" s="312"/>
      <c r="EU93" s="312"/>
      <c r="EV93" s="312"/>
      <c r="EW93" s="312"/>
      <c r="EX93" s="312"/>
      <c r="EY93" s="312"/>
      <c r="EZ93" s="312"/>
      <c r="FA93" s="312"/>
      <c r="FB93" s="312"/>
      <c r="FC93" s="312"/>
      <c r="FD93" s="312"/>
      <c r="FE93" s="312"/>
      <c r="FF93" s="312"/>
      <c r="FG93" s="312"/>
      <c r="FH93" s="312"/>
      <c r="FI93" s="312"/>
      <c r="FJ93" s="312"/>
      <c r="FK93" s="312"/>
      <c r="FL93" s="312"/>
      <c r="FM93" s="312"/>
      <c r="FN93" s="312"/>
      <c r="FO93" s="312"/>
      <c r="FP93" s="312"/>
      <c r="FQ93" s="312"/>
      <c r="FR93" s="312"/>
      <c r="FS93" s="312"/>
      <c r="FT93" s="312"/>
      <c r="FU93" s="312"/>
      <c r="FV93" s="312"/>
      <c r="FW93" s="312"/>
      <c r="FX93" s="312"/>
      <c r="FY93" s="312"/>
      <c r="FZ93" s="312"/>
      <c r="GA93" s="312"/>
      <c r="GB93" s="312"/>
      <c r="GC93" s="312"/>
      <c r="GD93" s="312"/>
      <c r="GE93" s="312"/>
      <c r="GF93" s="312"/>
      <c r="GG93" s="312"/>
      <c r="GH93" s="312"/>
      <c r="GI93" s="312"/>
      <c r="GJ93" s="312"/>
      <c r="GK93" s="312"/>
      <c r="GL93" s="312"/>
      <c r="GM93" s="312"/>
      <c r="GN93" s="312"/>
      <c r="GO93" s="312"/>
      <c r="GP93" s="312"/>
      <c r="GQ93" s="312"/>
      <c r="GR93" s="312"/>
      <c r="GS93" s="312"/>
      <c r="GT93" s="312"/>
      <c r="GU93" s="312"/>
      <c r="GV93" s="312"/>
      <c r="GW93" s="312"/>
      <c r="GX93" s="312"/>
      <c r="GY93" s="312"/>
      <c r="GZ93" s="312"/>
      <c r="HA93" s="312"/>
      <c r="HB93" s="312"/>
      <c r="HC93" s="312"/>
      <c r="HD93" s="312"/>
      <c r="HE93" s="312"/>
      <c r="HF93" s="312"/>
      <c r="HG93" s="312"/>
      <c r="HH93" s="312"/>
      <c r="HI93" s="312"/>
      <c r="HJ93" s="312"/>
      <c r="HK93" s="312"/>
      <c r="HL93" s="312"/>
      <c r="HM93" s="312"/>
      <c r="HN93" s="312"/>
      <c r="HO93" s="312"/>
      <c r="HP93" s="312"/>
      <c r="HQ93" s="312"/>
      <c r="HR93" s="312"/>
      <c r="HS93" s="312"/>
      <c r="HT93" s="312"/>
      <c r="HU93" s="312"/>
      <c r="HV93" s="312"/>
      <c r="HW93" s="312"/>
      <c r="HX93" s="312"/>
      <c r="HY93" s="312"/>
      <c r="HZ93" s="312"/>
      <c r="IA93" s="312"/>
      <c r="IB93" s="312"/>
    </row>
    <row r="94" spans="1:236" s="294" customFormat="1" ht="12">
      <c r="A94" s="303">
        <f>A92+1</f>
        <v>30</v>
      </c>
      <c r="B94" s="311" t="s">
        <v>292</v>
      </c>
      <c r="C94" s="305"/>
      <c r="D94" s="306"/>
      <c r="E94" s="307"/>
      <c r="F94" s="308"/>
    </row>
    <row r="95" spans="1:236" s="294" customFormat="1" ht="12">
      <c r="A95" s="303"/>
      <c r="B95" s="311" t="s">
        <v>230</v>
      </c>
      <c r="C95" s="305" t="s">
        <v>209</v>
      </c>
      <c r="D95" s="306">
        <v>41</v>
      </c>
      <c r="E95" s="307">
        <v>800</v>
      </c>
      <c r="F95" s="308">
        <f t="shared" si="1"/>
        <v>32800</v>
      </c>
    </row>
    <row r="96" spans="1:236" s="294" customFormat="1" ht="12">
      <c r="A96" s="303">
        <f>A94+1</f>
        <v>31</v>
      </c>
      <c r="B96" s="311" t="s">
        <v>293</v>
      </c>
      <c r="C96" s="305"/>
      <c r="D96" s="306"/>
      <c r="E96" s="307"/>
      <c r="F96" s="308"/>
    </row>
    <row r="97" spans="1:6" s="294" customFormat="1" ht="12.75" thickBot="1">
      <c r="A97" s="303"/>
      <c r="B97" s="311" t="s">
        <v>294</v>
      </c>
      <c r="C97" s="305" t="s">
        <v>34</v>
      </c>
      <c r="D97" s="306">
        <v>1</v>
      </c>
      <c r="E97" s="307">
        <v>1000</v>
      </c>
      <c r="F97" s="308">
        <f t="shared" si="1"/>
        <v>1000</v>
      </c>
    </row>
    <row r="98" spans="1:6" s="297" customFormat="1" ht="13.5" thickBot="1">
      <c r="A98" s="651" t="s">
        <v>295</v>
      </c>
      <c r="B98" s="652"/>
      <c r="C98" s="652"/>
      <c r="D98" s="652"/>
      <c r="E98" s="653"/>
      <c r="F98" s="296">
        <f>SUM(F77:F97)</f>
        <v>239950</v>
      </c>
    </row>
    <row r="99" spans="1:6" s="76" customFormat="1" ht="15">
      <c r="A99" s="818" t="s">
        <v>296</v>
      </c>
      <c r="B99" s="819"/>
      <c r="C99" s="819"/>
      <c r="D99" s="819"/>
      <c r="E99" s="819"/>
      <c r="F99" s="820"/>
    </row>
    <row r="100" spans="1:6" s="294" customFormat="1" ht="12">
      <c r="A100" s="313"/>
      <c r="B100" s="304" t="s">
        <v>297</v>
      </c>
      <c r="C100" s="305"/>
      <c r="D100" s="306"/>
      <c r="E100" s="307"/>
      <c r="F100" s="308"/>
    </row>
    <row r="101" spans="1:6" s="294" customFormat="1" ht="12">
      <c r="A101" s="303">
        <v>32</v>
      </c>
      <c r="B101" s="311" t="s">
        <v>298</v>
      </c>
      <c r="C101" s="305"/>
      <c r="D101" s="306"/>
      <c r="E101" s="307"/>
      <c r="F101" s="308"/>
    </row>
    <row r="102" spans="1:6" s="294" customFormat="1" ht="12">
      <c r="A102" s="313"/>
      <c r="B102" s="311" t="s">
        <v>299</v>
      </c>
      <c r="C102" s="305" t="s">
        <v>211</v>
      </c>
      <c r="D102" s="306">
        <v>2</v>
      </c>
      <c r="E102" s="307">
        <v>12000</v>
      </c>
      <c r="F102" s="308">
        <f>E102*D102</f>
        <v>24000</v>
      </c>
    </row>
    <row r="103" spans="1:6" s="294" customFormat="1" ht="12">
      <c r="A103" s="303">
        <v>33</v>
      </c>
      <c r="B103" s="311" t="s">
        <v>300</v>
      </c>
      <c r="C103" s="305"/>
      <c r="D103" s="306"/>
      <c r="E103" s="307"/>
      <c r="F103" s="308"/>
    </row>
    <row r="104" spans="1:6" s="294" customFormat="1" ht="12">
      <c r="A104" s="313"/>
      <c r="B104" s="311" t="s">
        <v>301</v>
      </c>
      <c r="C104" s="305"/>
      <c r="D104" s="306"/>
      <c r="E104" s="307"/>
      <c r="F104" s="308"/>
    </row>
    <row r="105" spans="1:6" s="294" customFormat="1" ht="12">
      <c r="A105" s="303"/>
      <c r="B105" s="311" t="s">
        <v>302</v>
      </c>
      <c r="C105" s="305" t="s">
        <v>65</v>
      </c>
      <c r="D105" s="306">
        <f>ATTACH03!D102</f>
        <v>40</v>
      </c>
      <c r="E105" s="307">
        <v>60</v>
      </c>
      <c r="F105" s="308">
        <f>E105*D105</f>
        <v>2400</v>
      </c>
    </row>
    <row r="106" spans="1:6" s="294" customFormat="1" ht="12">
      <c r="A106" s="313"/>
      <c r="B106" s="311" t="s">
        <v>303</v>
      </c>
      <c r="C106" s="305"/>
      <c r="D106" s="306"/>
      <c r="E106" s="307"/>
      <c r="F106" s="308"/>
    </row>
    <row r="107" spans="1:6" s="294" customFormat="1" ht="12">
      <c r="A107" s="303"/>
      <c r="B107" s="311" t="s">
        <v>302</v>
      </c>
      <c r="C107" s="305" t="s">
        <v>65</v>
      </c>
      <c r="D107" s="306">
        <f>ATTACH03!D104</f>
        <v>15</v>
      </c>
      <c r="E107" s="307">
        <v>35</v>
      </c>
      <c r="F107" s="308">
        <f>E107*D107</f>
        <v>525</v>
      </c>
    </row>
    <row r="108" spans="1:6" s="294" customFormat="1" ht="12">
      <c r="A108" s="313"/>
      <c r="B108" s="311" t="s">
        <v>304</v>
      </c>
      <c r="C108" s="305"/>
      <c r="D108" s="306"/>
      <c r="E108" s="307"/>
      <c r="F108" s="308"/>
    </row>
    <row r="109" spans="1:6" s="294" customFormat="1" ht="12">
      <c r="A109" s="303"/>
      <c r="B109" s="311" t="s">
        <v>305</v>
      </c>
      <c r="C109" s="305" t="s">
        <v>65</v>
      </c>
      <c r="D109" s="306">
        <f>ATTACH03!D106</f>
        <v>32</v>
      </c>
      <c r="E109" s="307">
        <v>30</v>
      </c>
      <c r="F109" s="308">
        <f>E109*D109</f>
        <v>960</v>
      </c>
    </row>
    <row r="110" spans="1:6" s="294" customFormat="1" ht="12">
      <c r="A110" s="313" t="s">
        <v>306</v>
      </c>
      <c r="B110" s="311" t="s">
        <v>307</v>
      </c>
      <c r="C110" s="305"/>
      <c r="D110" s="306"/>
      <c r="E110" s="307"/>
      <c r="F110" s="308"/>
    </row>
    <row r="111" spans="1:6" s="294" customFormat="1" ht="12">
      <c r="A111" s="303"/>
      <c r="B111" s="311" t="s">
        <v>299</v>
      </c>
      <c r="C111" s="305" t="s">
        <v>211</v>
      </c>
      <c r="D111" s="306">
        <f>ATTACH03!D108</f>
        <v>1</v>
      </c>
      <c r="E111" s="307">
        <v>5000</v>
      </c>
      <c r="F111" s="308">
        <f>E111*D111</f>
        <v>5000</v>
      </c>
    </row>
    <row r="112" spans="1:6" s="294" customFormat="1" ht="12">
      <c r="A112" s="313"/>
      <c r="B112" s="304" t="s">
        <v>308</v>
      </c>
      <c r="C112" s="305"/>
      <c r="D112" s="306"/>
      <c r="E112" s="307"/>
      <c r="F112" s="308"/>
    </row>
    <row r="113" spans="1:6" s="294" customFormat="1" ht="12">
      <c r="A113" s="303">
        <v>35</v>
      </c>
      <c r="B113" s="311" t="s">
        <v>309</v>
      </c>
      <c r="C113" s="305"/>
      <c r="D113" s="306"/>
      <c r="E113" s="307"/>
      <c r="F113" s="308"/>
    </row>
    <row r="114" spans="1:6" s="294" customFormat="1" ht="12">
      <c r="A114" s="313"/>
      <c r="B114" s="311" t="s">
        <v>310</v>
      </c>
      <c r="C114" s="305" t="s">
        <v>34</v>
      </c>
      <c r="D114" s="306">
        <f>ATTACH03!D111</f>
        <v>6</v>
      </c>
      <c r="E114" s="307">
        <v>150</v>
      </c>
      <c r="F114" s="308">
        <f>E114*D114</f>
        <v>900</v>
      </c>
    </row>
    <row r="115" spans="1:6" s="294" customFormat="1" ht="12">
      <c r="A115" s="313" t="s">
        <v>311</v>
      </c>
      <c r="B115" s="314" t="s">
        <v>312</v>
      </c>
      <c r="C115" s="315"/>
      <c r="D115" s="306"/>
      <c r="E115" s="307"/>
      <c r="F115" s="308"/>
    </row>
    <row r="116" spans="1:6" s="294" customFormat="1" ht="12">
      <c r="A116" s="313"/>
      <c r="B116" s="314" t="s">
        <v>313</v>
      </c>
      <c r="C116" s="305" t="s">
        <v>34</v>
      </c>
      <c r="D116" s="306">
        <f>ATTACH03!D113</f>
        <v>3</v>
      </c>
      <c r="E116" s="307">
        <v>100</v>
      </c>
      <c r="F116" s="308">
        <f>E116*D116</f>
        <v>300</v>
      </c>
    </row>
    <row r="117" spans="1:6" s="294" customFormat="1" ht="12">
      <c r="A117" s="313" t="s">
        <v>314</v>
      </c>
      <c r="B117" s="311" t="s">
        <v>315</v>
      </c>
      <c r="C117" s="305"/>
      <c r="D117" s="306"/>
      <c r="E117" s="307"/>
      <c r="F117" s="308"/>
    </row>
    <row r="118" spans="1:6" s="294" customFormat="1" ht="12">
      <c r="A118" s="313"/>
      <c r="B118" s="311" t="s">
        <v>310</v>
      </c>
      <c r="C118" s="305" t="s">
        <v>34</v>
      </c>
      <c r="D118" s="306">
        <f>ATTACH03!D115</f>
        <v>6</v>
      </c>
      <c r="E118" s="307">
        <v>150</v>
      </c>
      <c r="F118" s="308">
        <f>E118*D118</f>
        <v>900</v>
      </c>
    </row>
    <row r="119" spans="1:6" s="294" customFormat="1" ht="12">
      <c r="A119" s="313" t="s">
        <v>316</v>
      </c>
      <c r="B119" s="311" t="s">
        <v>317</v>
      </c>
      <c r="C119" s="305"/>
      <c r="D119" s="306"/>
      <c r="E119" s="307"/>
      <c r="F119" s="308"/>
    </row>
    <row r="120" spans="1:6" s="294" customFormat="1" ht="12">
      <c r="A120" s="313"/>
      <c r="B120" s="311" t="s">
        <v>318</v>
      </c>
      <c r="C120" s="305" t="s">
        <v>34</v>
      </c>
      <c r="D120" s="306">
        <f>ATTACH03!D117</f>
        <v>2</v>
      </c>
      <c r="E120" s="307">
        <v>500</v>
      </c>
      <c r="F120" s="308">
        <f>E120*D120</f>
        <v>1000</v>
      </c>
    </row>
    <row r="121" spans="1:6" s="294" customFormat="1" ht="12">
      <c r="A121" s="313" t="s">
        <v>319</v>
      </c>
      <c r="B121" s="311" t="s">
        <v>320</v>
      </c>
      <c r="C121" s="305"/>
      <c r="D121" s="306"/>
      <c r="E121" s="307"/>
      <c r="F121" s="308"/>
    </row>
    <row r="122" spans="1:6" s="294" customFormat="1" ht="12.75" thickBot="1">
      <c r="A122" s="316"/>
      <c r="B122" s="311" t="s">
        <v>318</v>
      </c>
      <c r="C122" s="305" t="s">
        <v>34</v>
      </c>
      <c r="D122" s="306">
        <f>ATTACH03!D119</f>
        <v>6</v>
      </c>
      <c r="E122" s="307">
        <v>9000</v>
      </c>
      <c r="F122" s="308">
        <f>E122*D122</f>
        <v>54000</v>
      </c>
    </row>
    <row r="123" spans="1:6" s="297" customFormat="1" ht="13.5" thickBot="1">
      <c r="A123" s="651" t="s">
        <v>321</v>
      </c>
      <c r="B123" s="652"/>
      <c r="C123" s="652"/>
      <c r="D123" s="652"/>
      <c r="E123" s="653"/>
      <c r="F123" s="296">
        <f>SUM(F100:F122)</f>
        <v>89985</v>
      </c>
    </row>
    <row r="124" spans="1:6" s="76" customFormat="1" ht="15">
      <c r="A124" s="818" t="s">
        <v>322</v>
      </c>
      <c r="B124" s="819"/>
      <c r="C124" s="819"/>
      <c r="D124" s="819"/>
      <c r="E124" s="819"/>
      <c r="F124" s="820"/>
    </row>
    <row r="125" spans="1:6" s="317" customFormat="1" ht="15">
      <c r="A125" s="303">
        <v>40</v>
      </c>
      <c r="B125" s="311" t="s">
        <v>323</v>
      </c>
      <c r="C125" s="305"/>
      <c r="D125" s="306"/>
      <c r="E125" s="307"/>
      <c r="F125" s="308" t="str">
        <f>IF(D125=0,"",E125*D125)</f>
        <v/>
      </c>
    </row>
    <row r="126" spans="1:6" s="317" customFormat="1" ht="15">
      <c r="A126" s="303"/>
      <c r="B126" s="311" t="s">
        <v>299</v>
      </c>
      <c r="C126" s="305" t="s">
        <v>211</v>
      </c>
      <c r="D126" s="306">
        <v>2</v>
      </c>
      <c r="E126" s="307">
        <v>12000</v>
      </c>
      <c r="F126" s="308">
        <f>IF(D126=0,"",E126*D126)</f>
        <v>24000</v>
      </c>
    </row>
    <row r="127" spans="1:6" s="317" customFormat="1" ht="15">
      <c r="A127" s="303">
        <f>A125+1</f>
        <v>41</v>
      </c>
      <c r="B127" s="311" t="s">
        <v>324</v>
      </c>
      <c r="C127" s="305"/>
      <c r="D127" s="306"/>
      <c r="E127" s="307"/>
      <c r="F127" s="308" t="str">
        <f t="shared" ref="F127:F161" si="2">IF(D127=0,"",E127*D127)</f>
        <v/>
      </c>
    </row>
    <row r="128" spans="1:6" s="294" customFormat="1" ht="12">
      <c r="A128" s="303"/>
      <c r="B128" s="311" t="s">
        <v>310</v>
      </c>
      <c r="C128" s="305" t="s">
        <v>34</v>
      </c>
      <c r="D128" s="306">
        <v>2</v>
      </c>
      <c r="E128" s="307">
        <v>1000</v>
      </c>
      <c r="F128" s="308">
        <f t="shared" si="2"/>
        <v>2000</v>
      </c>
    </row>
    <row r="129" spans="1:6" s="294" customFormat="1" ht="12">
      <c r="A129" s="303">
        <f>A127+1</f>
        <v>42</v>
      </c>
      <c r="B129" s="311" t="s">
        <v>325</v>
      </c>
      <c r="C129" s="305"/>
      <c r="D129" s="306"/>
      <c r="E129" s="307"/>
      <c r="F129" s="308" t="str">
        <f t="shared" si="2"/>
        <v/>
      </c>
    </row>
    <row r="130" spans="1:6" s="294" customFormat="1" ht="12">
      <c r="A130" s="303"/>
      <c r="B130" s="311" t="s">
        <v>310</v>
      </c>
      <c r="C130" s="305" t="s">
        <v>34</v>
      </c>
      <c r="D130" s="306">
        <f>ATTACH03!D126</f>
        <v>14</v>
      </c>
      <c r="E130" s="307">
        <v>150</v>
      </c>
      <c r="F130" s="308">
        <f t="shared" si="2"/>
        <v>2100</v>
      </c>
    </row>
    <row r="131" spans="1:6" s="294" customFormat="1" ht="12">
      <c r="A131" s="303">
        <f>A129+1</f>
        <v>43</v>
      </c>
      <c r="B131" s="311" t="s">
        <v>326</v>
      </c>
      <c r="C131" s="305"/>
      <c r="D131" s="306"/>
      <c r="E131" s="307"/>
      <c r="F131" s="308" t="str">
        <f t="shared" si="2"/>
        <v/>
      </c>
    </row>
    <row r="132" spans="1:6" s="294" customFormat="1" ht="12">
      <c r="A132" s="303"/>
      <c r="B132" s="311" t="s">
        <v>310</v>
      </c>
      <c r="C132" s="305" t="s">
        <v>34</v>
      </c>
      <c r="D132" s="306">
        <f>ATTACH03!D128</f>
        <v>4</v>
      </c>
      <c r="E132" s="307">
        <v>500</v>
      </c>
      <c r="F132" s="308">
        <f t="shared" si="2"/>
        <v>2000</v>
      </c>
    </row>
    <row r="133" spans="1:6" s="294" customFormat="1" ht="12">
      <c r="A133" s="303">
        <f>A131+1</f>
        <v>44</v>
      </c>
      <c r="B133" s="311" t="s">
        <v>327</v>
      </c>
      <c r="C133" s="305"/>
      <c r="D133" s="306"/>
      <c r="E133" s="307"/>
      <c r="F133" s="308" t="str">
        <f t="shared" si="2"/>
        <v/>
      </c>
    </row>
    <row r="134" spans="1:6" s="294" customFormat="1" ht="12">
      <c r="A134" s="303"/>
      <c r="B134" s="311" t="s">
        <v>310</v>
      </c>
      <c r="C134" s="305" t="s">
        <v>34</v>
      </c>
      <c r="D134" s="306">
        <f>ATTACH03!D130</f>
        <v>3</v>
      </c>
      <c r="E134" s="307">
        <v>2500</v>
      </c>
      <c r="F134" s="308">
        <f t="shared" si="2"/>
        <v>7500</v>
      </c>
    </row>
    <row r="135" spans="1:6" s="294" customFormat="1" ht="12">
      <c r="A135" s="303">
        <f>A133+1</f>
        <v>45</v>
      </c>
      <c r="B135" s="311" t="s">
        <v>328</v>
      </c>
      <c r="C135" s="305"/>
      <c r="D135" s="306"/>
      <c r="E135" s="307"/>
      <c r="F135" s="308" t="str">
        <f t="shared" si="2"/>
        <v/>
      </c>
    </row>
    <row r="136" spans="1:6" s="294" customFormat="1" ht="12">
      <c r="A136" s="303"/>
      <c r="B136" s="311" t="s">
        <v>310</v>
      </c>
      <c r="C136" s="305" t="s">
        <v>34</v>
      </c>
      <c r="D136" s="306">
        <f>ATTACH03!D132</f>
        <v>6</v>
      </c>
      <c r="E136" s="307">
        <v>1000</v>
      </c>
      <c r="F136" s="308">
        <f t="shared" si="2"/>
        <v>6000</v>
      </c>
    </row>
    <row r="137" spans="1:6" s="294" customFormat="1" ht="12">
      <c r="A137" s="303">
        <f>A135+1</f>
        <v>46</v>
      </c>
      <c r="B137" s="311" t="s">
        <v>329</v>
      </c>
      <c r="C137" s="305"/>
      <c r="D137" s="306"/>
      <c r="E137" s="307"/>
      <c r="F137" s="308" t="str">
        <f t="shared" si="2"/>
        <v/>
      </c>
    </row>
    <row r="138" spans="1:6" s="294" customFormat="1" ht="12">
      <c r="A138" s="303"/>
      <c r="B138" s="311" t="s">
        <v>330</v>
      </c>
      <c r="C138" s="305" t="s">
        <v>34</v>
      </c>
      <c r="D138" s="306">
        <f>ATTACH03!D134</f>
        <v>2</v>
      </c>
      <c r="E138" s="307">
        <v>1200</v>
      </c>
      <c r="F138" s="308">
        <f t="shared" si="2"/>
        <v>2400</v>
      </c>
    </row>
    <row r="139" spans="1:6" s="294" customFormat="1" ht="12">
      <c r="A139" s="303">
        <f t="shared" ref="A139:A147" si="3">A137+1</f>
        <v>47</v>
      </c>
      <c r="B139" s="311" t="s">
        <v>331</v>
      </c>
      <c r="C139" s="305"/>
      <c r="D139" s="306"/>
      <c r="E139" s="307"/>
      <c r="F139" s="308" t="str">
        <f t="shared" si="2"/>
        <v/>
      </c>
    </row>
    <row r="140" spans="1:6" s="294" customFormat="1" ht="12">
      <c r="A140" s="303"/>
      <c r="B140" s="311" t="s">
        <v>330</v>
      </c>
      <c r="C140" s="305" t="s">
        <v>34</v>
      </c>
      <c r="D140" s="306">
        <f>ATTACH03!D136</f>
        <v>2</v>
      </c>
      <c r="E140" s="307">
        <v>700</v>
      </c>
      <c r="F140" s="308">
        <f t="shared" si="2"/>
        <v>1400</v>
      </c>
    </row>
    <row r="141" spans="1:6" s="294" customFormat="1" ht="12">
      <c r="A141" s="303">
        <f t="shared" si="3"/>
        <v>48</v>
      </c>
      <c r="B141" s="311" t="s">
        <v>332</v>
      </c>
      <c r="C141" s="305"/>
      <c r="D141" s="306"/>
      <c r="E141" s="307"/>
      <c r="F141" s="308" t="str">
        <f t="shared" si="2"/>
        <v/>
      </c>
    </row>
    <row r="142" spans="1:6" s="294" customFormat="1" ht="12">
      <c r="A142" s="303"/>
      <c r="B142" s="311" t="s">
        <v>333</v>
      </c>
      <c r="C142" s="305" t="s">
        <v>34</v>
      </c>
      <c r="D142" s="306">
        <f>ATTACH03!D138</f>
        <v>2</v>
      </c>
      <c r="E142" s="307">
        <v>1500</v>
      </c>
      <c r="F142" s="308">
        <f t="shared" si="2"/>
        <v>3000</v>
      </c>
    </row>
    <row r="143" spans="1:6" customFormat="1" ht="12.75">
      <c r="A143" s="303">
        <f t="shared" si="3"/>
        <v>49</v>
      </c>
      <c r="B143" s="311" t="s">
        <v>334</v>
      </c>
      <c r="C143" s="305"/>
      <c r="D143" s="306"/>
      <c r="E143" s="307"/>
      <c r="F143" s="308" t="str">
        <f t="shared" si="2"/>
        <v/>
      </c>
    </row>
    <row r="144" spans="1:6" s="294" customFormat="1" ht="12">
      <c r="A144" s="303"/>
      <c r="B144" s="311" t="s">
        <v>335</v>
      </c>
      <c r="C144" s="305" t="s">
        <v>34</v>
      </c>
      <c r="D144" s="306">
        <f>ATTACH03!D140</f>
        <v>3</v>
      </c>
      <c r="E144" s="307">
        <v>150</v>
      </c>
      <c r="F144" s="308">
        <f t="shared" si="2"/>
        <v>450</v>
      </c>
    </row>
    <row r="145" spans="1:6" customFormat="1" ht="12.75">
      <c r="A145" s="303">
        <f t="shared" si="3"/>
        <v>50</v>
      </c>
      <c r="B145" s="311" t="s">
        <v>336</v>
      </c>
      <c r="C145" s="305"/>
      <c r="D145" s="306"/>
      <c r="E145" s="307"/>
      <c r="F145" s="308" t="str">
        <f t="shared" si="2"/>
        <v/>
      </c>
    </row>
    <row r="146" spans="1:6" s="294" customFormat="1" ht="12">
      <c r="A146" s="303"/>
      <c r="B146" s="311" t="s">
        <v>335</v>
      </c>
      <c r="C146" s="305" t="s">
        <v>34</v>
      </c>
      <c r="D146" s="306">
        <f>ATTACH03!D142</f>
        <v>3</v>
      </c>
      <c r="E146" s="307">
        <v>150</v>
      </c>
      <c r="F146" s="308">
        <f t="shared" si="2"/>
        <v>450</v>
      </c>
    </row>
    <row r="147" spans="1:6" customFormat="1" ht="12.75">
      <c r="A147" s="303">
        <f t="shared" si="3"/>
        <v>51</v>
      </c>
      <c r="B147" s="311" t="s">
        <v>337</v>
      </c>
      <c r="C147" s="305"/>
      <c r="D147" s="306"/>
      <c r="E147" s="307"/>
      <c r="F147" s="308" t="str">
        <f t="shared" si="2"/>
        <v/>
      </c>
    </row>
    <row r="148" spans="1:6" s="294" customFormat="1" ht="12">
      <c r="A148" s="316"/>
      <c r="B148" s="311" t="s">
        <v>335</v>
      </c>
      <c r="C148" s="305" t="s">
        <v>34</v>
      </c>
      <c r="D148" s="306">
        <f>ATTACH03!D144</f>
        <v>3</v>
      </c>
      <c r="E148" s="307">
        <v>150</v>
      </c>
      <c r="F148" s="308">
        <f t="shared" si="2"/>
        <v>450</v>
      </c>
    </row>
    <row r="149" spans="1:6" s="294" customFormat="1" ht="12">
      <c r="A149" s="313"/>
      <c r="B149" s="304" t="s">
        <v>338</v>
      </c>
      <c r="C149" s="305"/>
      <c r="D149" s="306"/>
      <c r="E149" s="318"/>
      <c r="F149" s="308" t="str">
        <f t="shared" si="2"/>
        <v/>
      </c>
    </row>
    <row r="150" spans="1:6" s="294" customFormat="1" ht="12">
      <c r="A150" s="313" t="s">
        <v>339</v>
      </c>
      <c r="B150" s="311" t="s">
        <v>340</v>
      </c>
      <c r="C150" s="305"/>
      <c r="D150" s="306"/>
      <c r="E150" s="318"/>
      <c r="F150" s="308" t="str">
        <f t="shared" si="2"/>
        <v/>
      </c>
    </row>
    <row r="151" spans="1:6" s="294" customFormat="1" ht="12">
      <c r="A151" s="313"/>
      <c r="B151" s="311" t="s">
        <v>341</v>
      </c>
      <c r="C151" s="305" t="s">
        <v>211</v>
      </c>
      <c r="D151" s="306">
        <f>ATTACH03!D147</f>
        <v>1</v>
      </c>
      <c r="E151" s="318">
        <v>7500</v>
      </c>
      <c r="F151" s="308">
        <f t="shared" si="2"/>
        <v>7500</v>
      </c>
    </row>
    <row r="152" spans="1:6" s="294" customFormat="1" ht="12">
      <c r="A152" s="313" t="s">
        <v>342</v>
      </c>
      <c r="B152" s="311" t="s">
        <v>343</v>
      </c>
      <c r="C152" s="305"/>
      <c r="D152" s="306"/>
      <c r="E152" s="307"/>
      <c r="F152" s="308" t="str">
        <f t="shared" si="2"/>
        <v/>
      </c>
    </row>
    <row r="153" spans="1:6" s="294" customFormat="1" ht="12">
      <c r="A153" s="313"/>
      <c r="B153" s="311" t="s">
        <v>344</v>
      </c>
      <c r="C153" s="305" t="s">
        <v>34</v>
      </c>
      <c r="D153" s="306">
        <f>ATTACH03!D149</f>
        <v>2</v>
      </c>
      <c r="E153" s="307">
        <v>1200</v>
      </c>
      <c r="F153" s="308">
        <f t="shared" si="2"/>
        <v>2400</v>
      </c>
    </row>
    <row r="154" spans="1:6" s="294" customFormat="1" ht="12">
      <c r="A154" s="313" t="s">
        <v>345</v>
      </c>
      <c r="B154" s="311" t="s">
        <v>346</v>
      </c>
      <c r="C154" s="305"/>
      <c r="D154" s="306"/>
      <c r="E154" s="307"/>
      <c r="F154" s="308" t="str">
        <f t="shared" si="2"/>
        <v/>
      </c>
    </row>
    <row r="155" spans="1:6" s="294" customFormat="1" ht="12">
      <c r="A155" s="313"/>
      <c r="B155" s="311" t="s">
        <v>344</v>
      </c>
      <c r="C155" s="305" t="s">
        <v>34</v>
      </c>
      <c r="D155" s="306">
        <f>ATTACH03!D151</f>
        <v>1</v>
      </c>
      <c r="E155" s="307">
        <v>5000</v>
      </c>
      <c r="F155" s="308">
        <f t="shared" si="2"/>
        <v>5000</v>
      </c>
    </row>
    <row r="156" spans="1:6" s="294" customFormat="1" ht="12">
      <c r="A156" s="313" t="s">
        <v>347</v>
      </c>
      <c r="B156" s="311" t="s">
        <v>348</v>
      </c>
      <c r="C156" s="305"/>
      <c r="D156" s="306"/>
      <c r="E156" s="307"/>
      <c r="F156" s="308" t="str">
        <f t="shared" si="2"/>
        <v/>
      </c>
    </row>
    <row r="157" spans="1:6" s="294" customFormat="1" ht="12">
      <c r="A157" s="313"/>
      <c r="B157" s="311" t="s">
        <v>341</v>
      </c>
      <c r="C157" s="305" t="s">
        <v>34</v>
      </c>
      <c r="D157" s="306">
        <f>ATTACH03!D153</f>
        <v>1</v>
      </c>
      <c r="E157" s="307">
        <v>10000</v>
      </c>
      <c r="F157" s="308">
        <f t="shared" si="2"/>
        <v>10000</v>
      </c>
    </row>
    <row r="158" spans="1:6" s="294" customFormat="1" ht="12">
      <c r="A158" s="313" t="s">
        <v>349</v>
      </c>
      <c r="B158" s="311" t="s">
        <v>350</v>
      </c>
      <c r="C158" s="305"/>
      <c r="D158" s="306"/>
      <c r="E158" s="318"/>
      <c r="F158" s="308" t="str">
        <f t="shared" si="2"/>
        <v/>
      </c>
    </row>
    <row r="159" spans="1:6" s="294" customFormat="1" ht="12">
      <c r="A159" s="313"/>
      <c r="B159" s="311" t="s">
        <v>341</v>
      </c>
      <c r="C159" s="305" t="s">
        <v>34</v>
      </c>
      <c r="D159" s="306">
        <f>ATTACH03!D155</f>
        <v>1</v>
      </c>
      <c r="E159" s="318">
        <v>13000</v>
      </c>
      <c r="F159" s="308">
        <f t="shared" si="2"/>
        <v>13000</v>
      </c>
    </row>
    <row r="160" spans="1:6" s="294" customFormat="1" ht="12">
      <c r="A160" s="313" t="s">
        <v>351</v>
      </c>
      <c r="B160" s="319" t="s">
        <v>352</v>
      </c>
      <c r="C160" s="305"/>
      <c r="D160" s="306"/>
      <c r="E160" s="318"/>
      <c r="F160" s="308" t="str">
        <f t="shared" si="2"/>
        <v/>
      </c>
    </row>
    <row r="161" spans="1:6" s="294" customFormat="1" ht="12.75" thickBot="1">
      <c r="A161" s="313"/>
      <c r="B161" s="311" t="s">
        <v>335</v>
      </c>
      <c r="C161" s="305" t="s">
        <v>34</v>
      </c>
      <c r="D161" s="306">
        <f>ATTACH03!D157</f>
        <v>4</v>
      </c>
      <c r="E161" s="318">
        <v>1300</v>
      </c>
      <c r="F161" s="308">
        <f t="shared" si="2"/>
        <v>5200</v>
      </c>
    </row>
    <row r="162" spans="1:6" s="297" customFormat="1" ht="13.5" thickBot="1">
      <c r="A162" s="651" t="s">
        <v>353</v>
      </c>
      <c r="B162" s="652"/>
      <c r="C162" s="652"/>
      <c r="D162" s="652"/>
      <c r="E162" s="653"/>
      <c r="F162" s="296">
        <f>SUM(F126:F161)</f>
        <v>94850</v>
      </c>
    </row>
    <row r="163" spans="1:6" s="76" customFormat="1" ht="15">
      <c r="A163" s="818" t="s">
        <v>354</v>
      </c>
      <c r="B163" s="819"/>
      <c r="C163" s="819"/>
      <c r="D163" s="819"/>
      <c r="E163" s="819"/>
      <c r="F163" s="820"/>
    </row>
    <row r="164" spans="1:6" s="294" customFormat="1" ht="12">
      <c r="A164" s="320">
        <v>58</v>
      </c>
      <c r="B164" s="290" t="s">
        <v>355</v>
      </c>
      <c r="C164" s="290"/>
      <c r="D164" s="287"/>
      <c r="E164" s="321"/>
      <c r="F164" s="322"/>
    </row>
    <row r="165" spans="1:6" s="294" customFormat="1" ht="12">
      <c r="A165" s="289"/>
      <c r="B165" s="290" t="s">
        <v>280</v>
      </c>
      <c r="C165" s="290" t="s">
        <v>209</v>
      </c>
      <c r="D165" s="323">
        <f>ATTACH03!D160</f>
        <v>1060</v>
      </c>
      <c r="E165" s="323">
        <v>50</v>
      </c>
      <c r="F165" s="322">
        <f>+E165*D165</f>
        <v>53000</v>
      </c>
    </row>
    <row r="166" spans="1:6" s="294" customFormat="1" ht="12">
      <c r="A166" s="320">
        <v>59</v>
      </c>
      <c r="B166" s="324" t="s">
        <v>356</v>
      </c>
      <c r="C166" s="325"/>
      <c r="D166" s="323"/>
      <c r="E166" s="323"/>
      <c r="F166" s="322"/>
    </row>
    <row r="167" spans="1:6" s="294" customFormat="1" ht="12">
      <c r="A167" s="326"/>
      <c r="B167" s="290" t="s">
        <v>280</v>
      </c>
      <c r="C167" s="290" t="s">
        <v>209</v>
      </c>
      <c r="D167" s="323">
        <f>ATTACH03!D162</f>
        <v>2350</v>
      </c>
      <c r="E167" s="323">
        <v>29</v>
      </c>
      <c r="F167" s="322">
        <f>+E167*D167</f>
        <v>68150</v>
      </c>
    </row>
    <row r="168" spans="1:6" s="294" customFormat="1" ht="24">
      <c r="A168" s="320">
        <v>60</v>
      </c>
      <c r="B168" s="324" t="s">
        <v>357</v>
      </c>
      <c r="C168" s="290"/>
      <c r="D168" s="323"/>
      <c r="E168" s="321"/>
      <c r="F168" s="322"/>
    </row>
    <row r="169" spans="1:6" s="294" customFormat="1" ht="12.75" thickBot="1">
      <c r="A169" s="289"/>
      <c r="B169" s="290" t="s">
        <v>358</v>
      </c>
      <c r="C169" s="290" t="s">
        <v>209</v>
      </c>
      <c r="D169" s="323">
        <f>ATTACH03!D164</f>
        <v>580</v>
      </c>
      <c r="E169" s="323">
        <v>25</v>
      </c>
      <c r="F169" s="322">
        <f>+E169*D169</f>
        <v>14500</v>
      </c>
    </row>
    <row r="170" spans="1:6" s="297" customFormat="1" ht="13.5" thickBot="1">
      <c r="A170" s="651" t="s">
        <v>359</v>
      </c>
      <c r="B170" s="652"/>
      <c r="C170" s="652"/>
      <c r="D170" s="652"/>
      <c r="E170" s="653"/>
      <c r="F170" s="296">
        <f>+SUM(F164:F169)</f>
        <v>135650</v>
      </c>
    </row>
    <row r="171" spans="1:6" s="76" customFormat="1" ht="15">
      <c r="A171" s="818" t="s">
        <v>360</v>
      </c>
      <c r="B171" s="819"/>
      <c r="C171" s="819"/>
      <c r="D171" s="819"/>
      <c r="E171" s="819"/>
      <c r="F171" s="820"/>
    </row>
    <row r="172" spans="1:6" s="76" customFormat="1" ht="15">
      <c r="A172" s="327"/>
      <c r="B172" s="328" t="s">
        <v>361</v>
      </c>
      <c r="C172" s="329"/>
      <c r="D172" s="330"/>
      <c r="E172" s="331"/>
      <c r="F172" s="332"/>
    </row>
    <row r="173" spans="1:6" s="76" customFormat="1" ht="15">
      <c r="A173" s="326">
        <v>61</v>
      </c>
      <c r="B173" s="290" t="s">
        <v>362</v>
      </c>
      <c r="C173" s="290"/>
      <c r="D173" s="323"/>
      <c r="E173" s="323"/>
      <c r="F173" s="322"/>
    </row>
    <row r="174" spans="1:6" s="294" customFormat="1" ht="12">
      <c r="A174" s="320"/>
      <c r="B174" s="324" t="s">
        <v>358</v>
      </c>
      <c r="C174" s="293" t="s">
        <v>209</v>
      </c>
      <c r="D174" s="287">
        <v>250</v>
      </c>
      <c r="E174" s="321">
        <v>25</v>
      </c>
      <c r="F174" s="322">
        <f>+E174*D174</f>
        <v>6250</v>
      </c>
    </row>
    <row r="175" spans="1:6" s="294" customFormat="1" ht="12">
      <c r="A175" s="326">
        <v>62</v>
      </c>
      <c r="B175" s="324" t="s">
        <v>363</v>
      </c>
      <c r="C175" s="293"/>
      <c r="D175" s="287"/>
      <c r="E175" s="321"/>
      <c r="F175" s="322"/>
    </row>
    <row r="176" spans="1:6" s="294" customFormat="1" ht="12">
      <c r="A176" s="320"/>
      <c r="B176" s="324" t="s">
        <v>364</v>
      </c>
      <c r="C176" s="293" t="s">
        <v>1</v>
      </c>
      <c r="D176" s="287">
        <v>75</v>
      </c>
      <c r="E176" s="321">
        <v>50</v>
      </c>
      <c r="F176" s="322">
        <f>+E176*D176</f>
        <v>3750</v>
      </c>
    </row>
    <row r="177" spans="1:6" s="294" customFormat="1" ht="12">
      <c r="A177" s="326">
        <v>63</v>
      </c>
      <c r="B177" s="324" t="s">
        <v>365</v>
      </c>
      <c r="C177" s="293"/>
      <c r="D177" s="287"/>
      <c r="E177" s="321"/>
      <c r="F177" s="322"/>
    </row>
    <row r="178" spans="1:6" s="294" customFormat="1" ht="12">
      <c r="A178" s="320"/>
      <c r="B178" s="324" t="s">
        <v>364</v>
      </c>
      <c r="C178" s="293" t="s">
        <v>1</v>
      </c>
      <c r="D178" s="287">
        <v>45</v>
      </c>
      <c r="E178" s="321">
        <v>5</v>
      </c>
      <c r="F178" s="322">
        <f>+E178*D178</f>
        <v>225</v>
      </c>
    </row>
    <row r="179" spans="1:6" s="294" customFormat="1" ht="12">
      <c r="A179" s="326">
        <f>+A177+1</f>
        <v>64</v>
      </c>
      <c r="B179" s="324" t="s">
        <v>366</v>
      </c>
      <c r="C179" s="293"/>
      <c r="D179" s="287"/>
      <c r="E179" s="321"/>
      <c r="F179" s="322"/>
    </row>
    <row r="180" spans="1:6" s="294" customFormat="1" ht="12">
      <c r="A180" s="320"/>
      <c r="B180" s="324" t="s">
        <v>364</v>
      </c>
      <c r="C180" s="293" t="s">
        <v>1</v>
      </c>
      <c r="D180" s="287">
        <v>80</v>
      </c>
      <c r="E180" s="321">
        <v>5</v>
      </c>
      <c r="F180" s="322">
        <f t="shared" ref="F180:F202" si="4">+E180*D180</f>
        <v>400</v>
      </c>
    </row>
    <row r="181" spans="1:6" s="294" customFormat="1" ht="12">
      <c r="A181" s="326">
        <f>+A179+1</f>
        <v>65</v>
      </c>
      <c r="B181" s="290" t="s">
        <v>367</v>
      </c>
      <c r="C181" s="293"/>
      <c r="D181" s="323"/>
      <c r="E181" s="323"/>
      <c r="F181" s="322"/>
    </row>
    <row r="182" spans="1:6" s="294" customFormat="1" ht="12">
      <c r="A182" s="320"/>
      <c r="B182" s="311" t="s">
        <v>341</v>
      </c>
      <c r="C182" s="305" t="s">
        <v>34</v>
      </c>
      <c r="D182" s="306">
        <v>1</v>
      </c>
      <c r="E182" s="318">
        <v>900</v>
      </c>
      <c r="F182" s="322">
        <f t="shared" si="4"/>
        <v>900</v>
      </c>
    </row>
    <row r="183" spans="1:6" s="294" customFormat="1" ht="12" hidden="1">
      <c r="A183" s="326">
        <f>+A181+1</f>
        <v>66</v>
      </c>
      <c r="B183" s="324" t="s">
        <v>368</v>
      </c>
      <c r="C183" s="293"/>
      <c r="D183" s="287"/>
      <c r="E183" s="321"/>
      <c r="F183" s="322"/>
    </row>
    <row r="184" spans="1:6" s="294" customFormat="1" ht="12" hidden="1">
      <c r="A184" s="320"/>
      <c r="B184" s="324" t="s">
        <v>369</v>
      </c>
      <c r="C184" s="293" t="s">
        <v>65</v>
      </c>
      <c r="D184" s="287">
        <v>0</v>
      </c>
      <c r="E184" s="321">
        <v>18</v>
      </c>
      <c r="F184" s="322">
        <f t="shared" si="4"/>
        <v>0</v>
      </c>
    </row>
    <row r="185" spans="1:6" s="294" customFormat="1" ht="12">
      <c r="A185" s="326">
        <f>+A183+1</f>
        <v>67</v>
      </c>
      <c r="B185" s="290" t="s">
        <v>370</v>
      </c>
      <c r="C185" s="293"/>
      <c r="D185" s="323"/>
      <c r="E185" s="323"/>
      <c r="F185" s="322"/>
    </row>
    <row r="186" spans="1:6" s="294" customFormat="1" ht="12">
      <c r="A186" s="320"/>
      <c r="B186" s="324" t="s">
        <v>369</v>
      </c>
      <c r="C186" s="293" t="s">
        <v>65</v>
      </c>
      <c r="D186" s="287">
        <v>75</v>
      </c>
      <c r="E186" s="321">
        <v>20</v>
      </c>
      <c r="F186" s="322">
        <f t="shared" si="4"/>
        <v>1500</v>
      </c>
    </row>
    <row r="187" spans="1:6" s="294" customFormat="1" ht="12">
      <c r="A187" s="326">
        <f>+A185+1</f>
        <v>68</v>
      </c>
      <c r="B187" s="290" t="s">
        <v>371</v>
      </c>
      <c r="C187" s="293"/>
      <c r="D187" s="323"/>
      <c r="E187" s="323"/>
      <c r="F187" s="322"/>
    </row>
    <row r="188" spans="1:6" s="294" customFormat="1" ht="12">
      <c r="A188" s="320"/>
      <c r="B188" s="324" t="s">
        <v>369</v>
      </c>
      <c r="C188" s="293" t="s">
        <v>65</v>
      </c>
      <c r="D188" s="287">
        <v>72</v>
      </c>
      <c r="E188" s="321">
        <v>20</v>
      </c>
      <c r="F188" s="322">
        <f t="shared" si="4"/>
        <v>1440</v>
      </c>
    </row>
    <row r="189" spans="1:6" s="294" customFormat="1" ht="12">
      <c r="A189" s="326">
        <f>+A187+1</f>
        <v>69</v>
      </c>
      <c r="B189" s="311" t="s">
        <v>372</v>
      </c>
      <c r="C189" s="305"/>
      <c r="D189" s="318"/>
      <c r="E189" s="318"/>
      <c r="F189" s="322"/>
    </row>
    <row r="190" spans="1:6" s="294" customFormat="1" ht="12">
      <c r="A190" s="320"/>
      <c r="B190" s="311" t="s">
        <v>373</v>
      </c>
      <c r="C190" s="305" t="s">
        <v>211</v>
      </c>
      <c r="D190" s="318">
        <v>1</v>
      </c>
      <c r="E190" s="318">
        <v>17000</v>
      </c>
      <c r="F190" s="322">
        <f t="shared" si="4"/>
        <v>17000</v>
      </c>
    </row>
    <row r="191" spans="1:6" s="76" customFormat="1" ht="15">
      <c r="A191" s="326">
        <f>+A189+1</f>
        <v>70</v>
      </c>
      <c r="B191" s="290" t="s">
        <v>374</v>
      </c>
      <c r="C191" s="293"/>
      <c r="D191" s="323"/>
      <c r="E191" s="323"/>
      <c r="F191" s="322"/>
    </row>
    <row r="192" spans="1:6" s="294" customFormat="1" ht="12">
      <c r="A192" s="320"/>
      <c r="B192" s="324" t="s">
        <v>358</v>
      </c>
      <c r="C192" s="293" t="s">
        <v>209</v>
      </c>
      <c r="D192" s="287">
        <v>260</v>
      </c>
      <c r="E192" s="321">
        <v>144</v>
      </c>
      <c r="F192" s="322">
        <f t="shared" si="4"/>
        <v>37440</v>
      </c>
    </row>
    <row r="193" spans="1:6" s="76" customFormat="1" ht="15">
      <c r="A193" s="326">
        <f>+A191+1</f>
        <v>71</v>
      </c>
      <c r="B193" s="290" t="s">
        <v>375</v>
      </c>
      <c r="C193" s="293"/>
      <c r="D193" s="323"/>
      <c r="E193" s="323"/>
      <c r="F193" s="322"/>
    </row>
    <row r="194" spans="1:6" s="294" customFormat="1" ht="12">
      <c r="A194" s="320"/>
      <c r="B194" s="324" t="s">
        <v>358</v>
      </c>
      <c r="C194" s="293" t="s">
        <v>209</v>
      </c>
      <c r="D194" s="287">
        <v>120</v>
      </c>
      <c r="E194" s="321">
        <v>160</v>
      </c>
      <c r="F194" s="322">
        <f t="shared" si="4"/>
        <v>19200</v>
      </c>
    </row>
    <row r="195" spans="1:6" s="76" customFormat="1" ht="15">
      <c r="A195" s="326">
        <f>+A193+1</f>
        <v>72</v>
      </c>
      <c r="B195" s="290" t="s">
        <v>376</v>
      </c>
      <c r="C195" s="293"/>
      <c r="D195" s="323"/>
      <c r="E195" s="323"/>
      <c r="F195" s="322"/>
    </row>
    <row r="196" spans="1:6" s="294" customFormat="1" ht="12">
      <c r="A196" s="320"/>
      <c r="B196" s="324" t="s">
        <v>358</v>
      </c>
      <c r="C196" s="293" t="s">
        <v>209</v>
      </c>
      <c r="D196" s="287">
        <v>358</v>
      </c>
      <c r="E196" s="321">
        <v>210</v>
      </c>
      <c r="F196" s="322">
        <f t="shared" si="4"/>
        <v>75180</v>
      </c>
    </row>
    <row r="197" spans="1:6" s="294" customFormat="1" ht="12">
      <c r="A197" s="326">
        <f>+A195+1</f>
        <v>73</v>
      </c>
      <c r="B197" s="290" t="s">
        <v>377</v>
      </c>
      <c r="C197" s="293"/>
      <c r="D197" s="287"/>
      <c r="E197" s="321"/>
      <c r="F197" s="322"/>
    </row>
    <row r="198" spans="1:6" s="294" customFormat="1" ht="12">
      <c r="A198" s="320"/>
      <c r="B198" s="290" t="s">
        <v>369</v>
      </c>
      <c r="C198" s="293" t="s">
        <v>65</v>
      </c>
      <c r="D198" s="287">
        <v>88.2</v>
      </c>
      <c r="E198" s="321">
        <v>670</v>
      </c>
      <c r="F198" s="322">
        <f>+E198*D198</f>
        <v>59094</v>
      </c>
    </row>
    <row r="199" spans="1:6" s="294" customFormat="1" ht="12">
      <c r="A199" s="326">
        <f>+A197+1</f>
        <v>74</v>
      </c>
      <c r="B199" s="290" t="s">
        <v>378</v>
      </c>
      <c r="C199" s="293"/>
      <c r="D199" s="287"/>
      <c r="E199" s="321"/>
      <c r="F199" s="322"/>
    </row>
    <row r="200" spans="1:6" s="294" customFormat="1" ht="12">
      <c r="A200" s="320"/>
      <c r="B200" s="290" t="s">
        <v>379</v>
      </c>
      <c r="C200" s="293" t="s">
        <v>65</v>
      </c>
      <c r="D200" s="287">
        <v>62.749999999999993</v>
      </c>
      <c r="E200" s="321">
        <v>930</v>
      </c>
      <c r="F200" s="322">
        <f t="shared" si="4"/>
        <v>58357.499999999993</v>
      </c>
    </row>
    <row r="201" spans="1:6" s="294" customFormat="1" ht="12">
      <c r="A201" s="326">
        <f>+A199+1</f>
        <v>75</v>
      </c>
      <c r="B201" s="290" t="s">
        <v>380</v>
      </c>
      <c r="C201" s="293"/>
      <c r="D201" s="287"/>
      <c r="E201" s="321"/>
      <c r="F201" s="322"/>
    </row>
    <row r="202" spans="1:6" s="294" customFormat="1" ht="12.75" thickBot="1">
      <c r="A202" s="289"/>
      <c r="B202" s="290" t="s">
        <v>381</v>
      </c>
      <c r="C202" s="293" t="s">
        <v>62</v>
      </c>
      <c r="D202" s="287">
        <v>1</v>
      </c>
      <c r="E202" s="321">
        <v>17000</v>
      </c>
      <c r="F202" s="322">
        <f t="shared" si="4"/>
        <v>17000</v>
      </c>
    </row>
    <row r="203" spans="1:6" s="297" customFormat="1" ht="13.5" thickBot="1">
      <c r="A203" s="651" t="s">
        <v>382</v>
      </c>
      <c r="B203" s="652"/>
      <c r="C203" s="652"/>
      <c r="D203" s="652"/>
      <c r="E203" s="653"/>
      <c r="F203" s="333">
        <f>SUM(F172:F202)</f>
        <v>297736.5</v>
      </c>
    </row>
    <row r="204" spans="1:6" s="76" customFormat="1" ht="16.5" thickBot="1">
      <c r="A204" s="271"/>
      <c r="B204" s="699" t="s">
        <v>168</v>
      </c>
      <c r="C204" s="700"/>
      <c r="D204" s="700"/>
      <c r="E204" s="824"/>
      <c r="F204" s="272">
        <f>+F203+F170+F162+F123+F98+F74+F54</f>
        <v>1152915.2</v>
      </c>
    </row>
    <row r="205" spans="1:6" s="76" customFormat="1" ht="22.5" customHeight="1">
      <c r="A205" s="693" t="s">
        <v>169</v>
      </c>
      <c r="B205" s="694"/>
      <c r="C205" s="694"/>
      <c r="D205" s="821">
        <f>F204</f>
        <v>1152915.2</v>
      </c>
      <c r="E205" s="822"/>
      <c r="F205" s="823"/>
    </row>
    <row r="206" spans="1:6" s="76" customFormat="1" ht="22.5" customHeight="1" thickBot="1">
      <c r="A206" s="826" t="s">
        <v>418</v>
      </c>
      <c r="B206" s="827"/>
      <c r="C206" s="828"/>
      <c r="D206" s="829" t="e">
        <f>+REV!L43</f>
        <v>#REF!</v>
      </c>
      <c r="E206" s="830"/>
      <c r="F206" s="831"/>
    </row>
    <row r="207" spans="1:6" s="76" customFormat="1" ht="22.5" customHeight="1" thickBot="1">
      <c r="A207" s="826" t="s">
        <v>419</v>
      </c>
      <c r="B207" s="827"/>
      <c r="C207" s="828"/>
      <c r="D207" s="832" t="e">
        <f>+D206+D205</f>
        <v>#REF!</v>
      </c>
      <c r="E207" s="832"/>
      <c r="F207" s="833"/>
    </row>
    <row r="208" spans="1:6" s="76" customFormat="1" ht="22.5" customHeight="1" thickBot="1">
      <c r="A208" s="834" t="s">
        <v>170</v>
      </c>
      <c r="B208" s="835"/>
      <c r="C208" s="835"/>
      <c r="D208" s="836" t="e">
        <f>+D207*0.2</f>
        <v>#REF!</v>
      </c>
      <c r="E208" s="837"/>
      <c r="F208" s="838"/>
    </row>
    <row r="209" spans="1:7" s="76" customFormat="1" ht="22.5" customHeight="1" thickBot="1">
      <c r="A209" s="688" t="s">
        <v>171</v>
      </c>
      <c r="B209" s="689"/>
      <c r="C209" s="689"/>
      <c r="D209" s="839" t="e">
        <f>+D207+D208</f>
        <v>#REF!</v>
      </c>
      <c r="E209" s="691"/>
      <c r="F209" s="692"/>
    </row>
    <row r="210" spans="1:7" ht="7.5" customHeight="1">
      <c r="D210" s="248"/>
      <c r="F210" s="249"/>
      <c r="G210" s="13"/>
    </row>
    <row r="211" spans="1:7">
      <c r="A211" s="497" t="s">
        <v>26</v>
      </c>
      <c r="B211" s="497"/>
      <c r="C211" s="497"/>
      <c r="D211" s="497"/>
      <c r="E211" s="498"/>
      <c r="F211" s="498"/>
    </row>
    <row r="212" spans="1:7" ht="9" customHeight="1">
      <c r="A212" s="497"/>
      <c r="B212" s="840"/>
      <c r="C212" s="840"/>
      <c r="D212" s="840"/>
      <c r="E212" s="498"/>
      <c r="F212" s="498"/>
    </row>
    <row r="213" spans="1:7" ht="15">
      <c r="A213" s="498"/>
      <c r="B213" s="500" t="s">
        <v>421</v>
      </c>
      <c r="C213" s="501" t="s">
        <v>422</v>
      </c>
      <c r="D213" s="501"/>
      <c r="E213" s="502"/>
      <c r="F213" s="502"/>
    </row>
    <row r="214" spans="1:7" ht="14.25">
      <c r="A214" s="503"/>
      <c r="B214" s="504"/>
      <c r="C214" s="504"/>
      <c r="D214" s="504"/>
      <c r="E214" s="498"/>
      <c r="F214" s="498"/>
    </row>
    <row r="215" spans="1:7" ht="6.75" customHeight="1">
      <c r="A215" s="497"/>
      <c r="B215" s="499"/>
      <c r="C215" s="499"/>
      <c r="D215" s="499"/>
      <c r="E215" s="498"/>
      <c r="F215" s="498"/>
    </row>
    <row r="216" spans="1:7">
      <c r="A216" s="497"/>
      <c r="B216" s="499"/>
      <c r="C216" s="499"/>
      <c r="D216" s="499"/>
      <c r="E216" s="498"/>
      <c r="F216" s="498"/>
    </row>
    <row r="217" spans="1:7" ht="14.25">
      <c r="A217"/>
      <c r="B217"/>
      <c r="C217"/>
      <c r="D217"/>
      <c r="E217" s="498"/>
      <c r="F217" s="498"/>
    </row>
    <row r="218" spans="1:7" ht="14.25">
      <c r="A218"/>
      <c r="B218"/>
      <c r="C218"/>
      <c r="D218"/>
      <c r="E218" s="498"/>
      <c r="F218" s="498"/>
    </row>
    <row r="219" spans="1:7">
      <c r="A219"/>
      <c r="B219" s="497"/>
      <c r="C219" s="497"/>
      <c r="D219"/>
      <c r="E219" s="498"/>
      <c r="F219" s="498"/>
    </row>
    <row r="220" spans="1:7" ht="14.25">
      <c r="A220"/>
      <c r="B220"/>
      <c r="C220"/>
      <c r="D220"/>
      <c r="E220" s="498"/>
      <c r="F220" s="498"/>
    </row>
    <row r="221" spans="1:7" ht="15">
      <c r="A221" s="505" t="s">
        <v>423</v>
      </c>
      <c r="B221" s="505"/>
      <c r="C221" s="505" t="s">
        <v>424</v>
      </c>
      <c r="D221"/>
      <c r="E221" s="498"/>
      <c r="F221" s="498"/>
    </row>
    <row r="222" spans="1:7">
      <c r="A222"/>
      <c r="B222" s="497"/>
      <c r="C222"/>
      <c r="D222" s="497"/>
      <c r="E222" s="498"/>
      <c r="F222" s="498"/>
    </row>
    <row r="223" spans="1:7" ht="15" customHeight="1">
      <c r="A223"/>
      <c r="B223" s="497"/>
      <c r="C223" s="497"/>
      <c r="D223" s="497"/>
      <c r="E223" s="498"/>
      <c r="F223" s="498"/>
    </row>
    <row r="224" spans="1:7">
      <c r="A224" s="497"/>
      <c r="B224" s="497"/>
      <c r="C224" s="497"/>
      <c r="D224" s="497"/>
      <c r="E224" s="498"/>
      <c r="F224" s="498"/>
    </row>
    <row r="225" spans="1:8" ht="14.25">
      <c r="A225"/>
      <c r="B225"/>
      <c r="C225"/>
      <c r="D225"/>
      <c r="E225" s="498"/>
      <c r="F225" s="498"/>
    </row>
    <row r="226" spans="1:8">
      <c r="A226" s="497"/>
      <c r="B226" s="825"/>
      <c r="C226" s="825"/>
      <c r="D226" s="497"/>
      <c r="E226" s="498"/>
      <c r="F226" s="498"/>
    </row>
    <row r="227" spans="1:8">
      <c r="A227" s="497"/>
      <c r="B227"/>
      <c r="C227"/>
      <c r="D227" s="506"/>
      <c r="E227" s="498"/>
      <c r="F227" s="498"/>
    </row>
    <row r="228" spans="1:8">
      <c r="A228" s="497"/>
      <c r="B228"/>
      <c r="C228"/>
      <c r="D228" s="506"/>
      <c r="E228" s="498"/>
      <c r="F228" s="498"/>
    </row>
    <row r="229" spans="1:8" ht="15">
      <c r="A229" s="505" t="s">
        <v>27</v>
      </c>
      <c r="B229"/>
      <c r="C229" s="507" t="e">
        <f>+D209</f>
        <v>#REF!</v>
      </c>
      <c r="D229" s="508"/>
      <c r="E229" s="498"/>
      <c r="F229" s="498"/>
    </row>
    <row r="230" spans="1:8" ht="14.25">
      <c r="A230" s="841" t="s">
        <v>475</v>
      </c>
      <c r="B230" s="841"/>
      <c r="C230" s="841"/>
      <c r="D230" s="841"/>
      <c r="E230" s="498"/>
      <c r="F230" s="498"/>
    </row>
    <row r="231" spans="1:8" ht="3.75" customHeight="1">
      <c r="A231"/>
      <c r="B231"/>
      <c r="C231"/>
      <c r="D231"/>
      <c r="E231" s="498"/>
      <c r="F231" s="498"/>
    </row>
    <row r="232" spans="1:8">
      <c r="A232" s="825" t="s">
        <v>38</v>
      </c>
      <c r="B232" s="825"/>
      <c r="C232" s="825"/>
      <c r="D232" s="825"/>
      <c r="E232" s="825"/>
      <c r="F232" s="825"/>
    </row>
    <row r="233" spans="1:8" ht="14.25">
      <c r="A233" s="257"/>
      <c r="B233" s="257"/>
      <c r="C233" s="509"/>
      <c r="D233" s="257"/>
      <c r="E233" s="509"/>
      <c r="F233" s="510"/>
    </row>
    <row r="234" spans="1:8" ht="14.25">
      <c r="A234" s="257"/>
      <c r="B234" s="257"/>
      <c r="C234" s="509"/>
      <c r="D234" s="257"/>
      <c r="E234" s="509"/>
      <c r="F234" s="510"/>
    </row>
    <row r="235" spans="1:8" ht="14.25">
      <c r="A235" s="257"/>
      <c r="B235" s="257"/>
      <c r="C235" s="509"/>
      <c r="D235" s="257"/>
      <c r="E235" s="509"/>
      <c r="F235" s="510"/>
    </row>
    <row r="236" spans="1:8" ht="14.25">
      <c r="A236" s="257"/>
      <c r="B236" s="257"/>
      <c r="C236" s="509"/>
      <c r="D236" s="257"/>
      <c r="E236" s="509"/>
      <c r="F236" s="510"/>
    </row>
    <row r="237" spans="1:8">
      <c r="A237" s="2"/>
      <c r="B237" s="207"/>
      <c r="C237" s="2"/>
      <c r="D237" s="250"/>
      <c r="E237" s="253"/>
      <c r="H237" s="239"/>
    </row>
    <row r="238" spans="1:8">
      <c r="A238" s="2"/>
      <c r="C238" s="2"/>
      <c r="D238" s="250"/>
      <c r="E238" s="253"/>
      <c r="H238" s="48"/>
    </row>
    <row r="239" spans="1:8">
      <c r="D239" s="250"/>
    </row>
    <row r="240" spans="1:8">
      <c r="D240" s="250"/>
    </row>
    <row r="241" spans="4:4">
      <c r="D241" s="250"/>
    </row>
    <row r="242" spans="4:4">
      <c r="D242" s="250"/>
    </row>
    <row r="243" spans="4:4">
      <c r="D243" s="250"/>
    </row>
    <row r="244" spans="4:4">
      <c r="D244" s="250"/>
    </row>
    <row r="245" spans="4:4">
      <c r="D245" s="250"/>
    </row>
    <row r="246" spans="4:4">
      <c r="D246" s="250"/>
    </row>
    <row r="247" spans="4:4">
      <c r="D247" s="250"/>
    </row>
    <row r="248" spans="4:4">
      <c r="D248" s="250"/>
    </row>
    <row r="249" spans="4:4">
      <c r="D249" s="250"/>
    </row>
    <row r="250" spans="4:4">
      <c r="D250" s="250"/>
    </row>
    <row r="251" spans="4:4">
      <c r="D251" s="250"/>
    </row>
    <row r="252" spans="4:4">
      <c r="D252" s="248"/>
    </row>
    <row r="253" spans="4:4">
      <c r="D253" s="248"/>
    </row>
    <row r="254" spans="4:4">
      <c r="D254" s="248"/>
    </row>
    <row r="255" spans="4:4">
      <c r="D255" s="248"/>
    </row>
    <row r="256" spans="4:4">
      <c r="D256" s="248"/>
    </row>
    <row r="257" spans="4:4">
      <c r="D257" s="248"/>
    </row>
    <row r="258" spans="4:4">
      <c r="D258" s="248"/>
    </row>
    <row r="259" spans="4:4">
      <c r="D259" s="248"/>
    </row>
    <row r="260" spans="4:4">
      <c r="D260" s="248"/>
    </row>
    <row r="261" spans="4:4">
      <c r="D261" s="248"/>
    </row>
    <row r="262" spans="4:4">
      <c r="D262" s="248"/>
    </row>
    <row r="263" spans="4:4">
      <c r="D263" s="248"/>
    </row>
    <row r="264" spans="4:4">
      <c r="D264" s="248"/>
    </row>
    <row r="265" spans="4:4">
      <c r="D265" s="248"/>
    </row>
    <row r="266" spans="4:4">
      <c r="D266" s="248"/>
    </row>
    <row r="267" spans="4:4">
      <c r="D267" s="248"/>
    </row>
    <row r="268" spans="4:4">
      <c r="D268" s="248"/>
    </row>
    <row r="269" spans="4:4">
      <c r="D269" s="248"/>
    </row>
    <row r="270" spans="4:4">
      <c r="D270" s="248"/>
    </row>
    <row r="271" spans="4:4">
      <c r="D271" s="248"/>
    </row>
    <row r="272" spans="4:4">
      <c r="D272" s="248"/>
    </row>
    <row r="273" spans="4:4">
      <c r="D273" s="248"/>
    </row>
    <row r="274" spans="4:4">
      <c r="D274" s="248"/>
    </row>
    <row r="275" spans="4:4">
      <c r="D275" s="248"/>
    </row>
    <row r="276" spans="4:4">
      <c r="D276" s="248"/>
    </row>
    <row r="277" spans="4:4">
      <c r="D277" s="248"/>
    </row>
    <row r="278" spans="4:4">
      <c r="D278" s="248"/>
    </row>
    <row r="279" spans="4:4">
      <c r="D279" s="248"/>
    </row>
    <row r="280" spans="4:4">
      <c r="D280" s="248"/>
    </row>
    <row r="281" spans="4:4">
      <c r="D281" s="248"/>
    </row>
    <row r="282" spans="4:4">
      <c r="D282" s="248"/>
    </row>
    <row r="283" spans="4:4">
      <c r="D283" s="248"/>
    </row>
    <row r="284" spans="4:4">
      <c r="D284" s="248"/>
    </row>
    <row r="285" spans="4:4">
      <c r="D285" s="248"/>
    </row>
    <row r="286" spans="4:4">
      <c r="D286" s="248"/>
    </row>
    <row r="287" spans="4:4">
      <c r="D287" s="248"/>
    </row>
    <row r="288" spans="4:4">
      <c r="D288" s="248"/>
    </row>
    <row r="289" spans="4:4">
      <c r="D289" s="248"/>
    </row>
    <row r="290" spans="4:4">
      <c r="D290" s="248"/>
    </row>
    <row r="291" spans="4:4">
      <c r="D291" s="248"/>
    </row>
    <row r="292" spans="4:4">
      <c r="D292" s="248"/>
    </row>
    <row r="293" spans="4:4">
      <c r="D293" s="248"/>
    </row>
    <row r="294" spans="4:4">
      <c r="D294" s="248"/>
    </row>
    <row r="295" spans="4:4">
      <c r="D295" s="248"/>
    </row>
    <row r="296" spans="4:4">
      <c r="D296" s="248"/>
    </row>
    <row r="297" spans="4:4">
      <c r="D297" s="248"/>
    </row>
    <row r="298" spans="4:4">
      <c r="D298" s="248"/>
    </row>
    <row r="299" spans="4:4">
      <c r="D299" s="248"/>
    </row>
    <row r="300" spans="4:4">
      <c r="D300" s="248"/>
    </row>
    <row r="301" spans="4:4">
      <c r="D301" s="248"/>
    </row>
    <row r="302" spans="4:4">
      <c r="D302" s="248"/>
    </row>
    <row r="303" spans="4:4">
      <c r="D303" s="248"/>
    </row>
    <row r="304" spans="4:4">
      <c r="D304" s="248"/>
    </row>
    <row r="305" spans="4:4">
      <c r="D305" s="248"/>
    </row>
    <row r="306" spans="4:4">
      <c r="D306" s="248"/>
    </row>
    <row r="307" spans="4:4">
      <c r="D307" s="248"/>
    </row>
    <row r="308" spans="4:4">
      <c r="D308" s="248"/>
    </row>
    <row r="309" spans="4:4">
      <c r="D309" s="248"/>
    </row>
    <row r="310" spans="4:4">
      <c r="D310" s="248"/>
    </row>
    <row r="311" spans="4:4">
      <c r="D311" s="248"/>
    </row>
    <row r="312" spans="4:4">
      <c r="D312" s="248"/>
    </row>
    <row r="313" spans="4:4">
      <c r="D313" s="248"/>
    </row>
    <row r="314" spans="4:4">
      <c r="D314" s="248"/>
    </row>
    <row r="315" spans="4:4">
      <c r="D315" s="248"/>
    </row>
    <row r="316" spans="4:4">
      <c r="D316" s="248"/>
    </row>
    <row r="317" spans="4:4">
      <c r="D317" s="248"/>
    </row>
    <row r="318" spans="4:4">
      <c r="D318" s="248"/>
    </row>
    <row r="319" spans="4:4">
      <c r="D319" s="248"/>
    </row>
    <row r="320" spans="4:4">
      <c r="D320" s="248"/>
    </row>
    <row r="321" spans="4:4">
      <c r="D321" s="248"/>
    </row>
    <row r="322" spans="4:4">
      <c r="D322" s="248"/>
    </row>
    <row r="323" spans="4:4">
      <c r="D323" s="248"/>
    </row>
    <row r="324" spans="4:4">
      <c r="D324" s="248"/>
    </row>
    <row r="325" spans="4:4">
      <c r="D325" s="248"/>
    </row>
    <row r="326" spans="4:4">
      <c r="D326" s="248"/>
    </row>
    <row r="327" spans="4:4">
      <c r="D327" s="248"/>
    </row>
    <row r="328" spans="4:4">
      <c r="D328" s="248"/>
    </row>
    <row r="329" spans="4:4">
      <c r="D329" s="248"/>
    </row>
    <row r="330" spans="4:4">
      <c r="D330" s="248"/>
    </row>
    <row r="331" spans="4:4">
      <c r="D331" s="248"/>
    </row>
    <row r="332" spans="4:4">
      <c r="D332" s="248"/>
    </row>
    <row r="333" spans="4:4">
      <c r="D333" s="248"/>
    </row>
    <row r="334" spans="4:4">
      <c r="D334" s="248"/>
    </row>
    <row r="335" spans="4:4">
      <c r="D335" s="248"/>
    </row>
    <row r="336" spans="4:4">
      <c r="D336" s="248"/>
    </row>
    <row r="337" spans="4:4">
      <c r="D337" s="248"/>
    </row>
    <row r="338" spans="4:4">
      <c r="D338" s="248"/>
    </row>
    <row r="339" spans="4:4">
      <c r="D339" s="248"/>
    </row>
    <row r="340" spans="4:4">
      <c r="D340" s="248"/>
    </row>
    <row r="341" spans="4:4">
      <c r="D341" s="248"/>
    </row>
    <row r="342" spans="4:4">
      <c r="D342" s="248"/>
    </row>
    <row r="343" spans="4:4">
      <c r="D343" s="248"/>
    </row>
    <row r="344" spans="4:4">
      <c r="D344" s="248"/>
    </row>
    <row r="345" spans="4:4">
      <c r="D345" s="248"/>
    </row>
    <row r="346" spans="4:4">
      <c r="D346" s="248"/>
    </row>
    <row r="347" spans="4:4">
      <c r="D347" s="248"/>
    </row>
    <row r="348" spans="4:4">
      <c r="D348" s="248"/>
    </row>
    <row r="349" spans="4:4">
      <c r="D349" s="248"/>
    </row>
    <row r="350" spans="4:4">
      <c r="D350" s="248"/>
    </row>
    <row r="351" spans="4:4">
      <c r="D351" s="248"/>
    </row>
    <row r="352" spans="4:4">
      <c r="D352" s="248"/>
    </row>
    <row r="353" spans="4:4">
      <c r="D353" s="248"/>
    </row>
    <row r="354" spans="4:4">
      <c r="D354" s="248"/>
    </row>
    <row r="355" spans="4:4">
      <c r="D355" s="248"/>
    </row>
    <row r="356" spans="4:4">
      <c r="D356" s="248"/>
    </row>
    <row r="357" spans="4:4">
      <c r="D357" s="248"/>
    </row>
    <row r="358" spans="4:4">
      <c r="D358" s="248"/>
    </row>
    <row r="359" spans="4:4">
      <c r="D359" s="248"/>
    </row>
    <row r="360" spans="4:4">
      <c r="D360" s="248"/>
    </row>
    <row r="361" spans="4:4">
      <c r="D361" s="248"/>
    </row>
    <row r="362" spans="4:4">
      <c r="D362" s="248"/>
    </row>
    <row r="363" spans="4:4">
      <c r="D363" s="248"/>
    </row>
    <row r="364" spans="4:4">
      <c r="D364" s="248"/>
    </row>
    <row r="365" spans="4:4">
      <c r="D365" s="248"/>
    </row>
    <row r="366" spans="4:4">
      <c r="D366" s="248"/>
    </row>
    <row r="367" spans="4:4">
      <c r="D367" s="248"/>
    </row>
    <row r="368" spans="4:4">
      <c r="D368" s="248"/>
    </row>
    <row r="369" spans="4:4">
      <c r="D369" s="248"/>
    </row>
    <row r="370" spans="4:4">
      <c r="D370" s="248"/>
    </row>
    <row r="371" spans="4:4">
      <c r="D371" s="248"/>
    </row>
    <row r="372" spans="4:4">
      <c r="D372" s="248"/>
    </row>
    <row r="373" spans="4:4">
      <c r="D373" s="248"/>
    </row>
    <row r="374" spans="4:4">
      <c r="D374" s="248"/>
    </row>
    <row r="375" spans="4:4">
      <c r="D375" s="248"/>
    </row>
    <row r="376" spans="4:4">
      <c r="D376" s="248"/>
    </row>
    <row r="377" spans="4:4">
      <c r="D377" s="248"/>
    </row>
    <row r="378" spans="4:4">
      <c r="D378" s="248"/>
    </row>
    <row r="379" spans="4:4">
      <c r="D379" s="248"/>
    </row>
    <row r="380" spans="4:4">
      <c r="D380" s="248"/>
    </row>
    <row r="381" spans="4:4">
      <c r="D381" s="248"/>
    </row>
    <row r="382" spans="4:4">
      <c r="D382" s="248"/>
    </row>
    <row r="383" spans="4:4">
      <c r="D383" s="248"/>
    </row>
    <row r="384" spans="4:4">
      <c r="D384" s="248"/>
    </row>
    <row r="385" spans="4:4">
      <c r="D385" s="248"/>
    </row>
    <row r="386" spans="4:4">
      <c r="D386" s="248"/>
    </row>
    <row r="387" spans="4:4">
      <c r="D387" s="248"/>
    </row>
    <row r="388" spans="4:4">
      <c r="D388" s="248"/>
    </row>
    <row r="389" spans="4:4">
      <c r="D389" s="248"/>
    </row>
    <row r="390" spans="4:4">
      <c r="D390" s="248"/>
    </row>
    <row r="391" spans="4:4">
      <c r="D391" s="248"/>
    </row>
    <row r="392" spans="4:4">
      <c r="D392" s="248"/>
    </row>
    <row r="393" spans="4:4">
      <c r="D393" s="248"/>
    </row>
    <row r="394" spans="4:4">
      <c r="D394" s="248"/>
    </row>
    <row r="395" spans="4:4">
      <c r="D395" s="248"/>
    </row>
    <row r="396" spans="4:4">
      <c r="D396" s="248"/>
    </row>
    <row r="397" spans="4:4">
      <c r="D397" s="248"/>
    </row>
    <row r="398" spans="4:4">
      <c r="D398" s="248"/>
    </row>
    <row r="399" spans="4:4">
      <c r="D399" s="248"/>
    </row>
    <row r="400" spans="4:4">
      <c r="D400" s="248"/>
    </row>
    <row r="401" spans="4:4">
      <c r="D401" s="248"/>
    </row>
    <row r="402" spans="4:4">
      <c r="D402" s="248"/>
    </row>
    <row r="403" spans="4:4">
      <c r="D403" s="248"/>
    </row>
    <row r="404" spans="4:4">
      <c r="D404" s="248"/>
    </row>
    <row r="405" spans="4:4">
      <c r="D405" s="248"/>
    </row>
    <row r="406" spans="4:4">
      <c r="D406" s="248"/>
    </row>
    <row r="407" spans="4:4">
      <c r="D407" s="248"/>
    </row>
    <row r="408" spans="4:4">
      <c r="D408" s="248"/>
    </row>
    <row r="409" spans="4:4">
      <c r="D409" s="248"/>
    </row>
    <row r="410" spans="4:4">
      <c r="D410" s="248"/>
    </row>
    <row r="411" spans="4:4">
      <c r="D411" s="248"/>
    </row>
    <row r="412" spans="4:4">
      <c r="D412" s="248"/>
    </row>
    <row r="413" spans="4:4">
      <c r="D413" s="248"/>
    </row>
    <row r="414" spans="4:4">
      <c r="D414" s="248"/>
    </row>
    <row r="415" spans="4:4">
      <c r="D415" s="248"/>
    </row>
    <row r="416" spans="4:4">
      <c r="D416" s="248"/>
    </row>
    <row r="417" spans="4:4">
      <c r="D417" s="248"/>
    </row>
    <row r="418" spans="4:4">
      <c r="D418" s="248"/>
    </row>
    <row r="419" spans="4:4">
      <c r="D419" s="248"/>
    </row>
    <row r="420" spans="4:4">
      <c r="D420" s="248"/>
    </row>
    <row r="421" spans="4:4">
      <c r="D421" s="248"/>
    </row>
    <row r="422" spans="4:4">
      <c r="D422" s="248"/>
    </row>
    <row r="423" spans="4:4">
      <c r="D423" s="248"/>
    </row>
    <row r="424" spans="4:4">
      <c r="D424" s="248"/>
    </row>
    <row r="425" spans="4:4">
      <c r="D425" s="248"/>
    </row>
    <row r="426" spans="4:4">
      <c r="D426" s="248"/>
    </row>
    <row r="427" spans="4:4">
      <c r="D427" s="248"/>
    </row>
    <row r="428" spans="4:4">
      <c r="D428" s="248"/>
    </row>
    <row r="429" spans="4:4">
      <c r="D429" s="248"/>
    </row>
    <row r="430" spans="4:4">
      <c r="D430" s="248"/>
    </row>
    <row r="431" spans="4:4">
      <c r="D431" s="248"/>
    </row>
    <row r="432" spans="4:4">
      <c r="D432" s="248"/>
    </row>
    <row r="433" spans="4:4">
      <c r="D433" s="248"/>
    </row>
    <row r="434" spans="4:4">
      <c r="D434" s="248"/>
    </row>
    <row r="435" spans="4:4">
      <c r="D435" s="248"/>
    </row>
    <row r="436" spans="4:4">
      <c r="D436" s="248"/>
    </row>
    <row r="437" spans="4:4">
      <c r="D437" s="248"/>
    </row>
    <row r="438" spans="4:4">
      <c r="D438" s="248"/>
    </row>
    <row r="439" spans="4:4">
      <c r="D439" s="248"/>
    </row>
    <row r="440" spans="4:4">
      <c r="D440" s="248"/>
    </row>
    <row r="441" spans="4:4">
      <c r="D441" s="248"/>
    </row>
    <row r="442" spans="4:4">
      <c r="D442" s="248"/>
    </row>
    <row r="443" spans="4:4">
      <c r="D443" s="248"/>
    </row>
    <row r="444" spans="4:4">
      <c r="D444" s="248"/>
    </row>
    <row r="445" spans="4:4">
      <c r="D445" s="248"/>
    </row>
    <row r="446" spans="4:4">
      <c r="D446" s="248"/>
    </row>
  </sheetData>
  <mergeCells count="35">
    <mergeCell ref="A232:F232"/>
    <mergeCell ref="A206:C206"/>
    <mergeCell ref="D206:F206"/>
    <mergeCell ref="A207:C207"/>
    <mergeCell ref="D207:F207"/>
    <mergeCell ref="A208:C208"/>
    <mergeCell ref="D208:F208"/>
    <mergeCell ref="A209:C209"/>
    <mergeCell ref="D209:F209"/>
    <mergeCell ref="B212:D212"/>
    <mergeCell ref="B226:C226"/>
    <mergeCell ref="A230:D230"/>
    <mergeCell ref="A205:C205"/>
    <mergeCell ref="D205:F205"/>
    <mergeCell ref="A75:F75"/>
    <mergeCell ref="A98:E98"/>
    <mergeCell ref="A99:F99"/>
    <mergeCell ref="A123:E123"/>
    <mergeCell ref="A124:F124"/>
    <mergeCell ref="A162:E162"/>
    <mergeCell ref="A163:F163"/>
    <mergeCell ref="A170:E170"/>
    <mergeCell ref="A171:F171"/>
    <mergeCell ref="A203:E203"/>
    <mergeCell ref="B204:E204"/>
    <mergeCell ref="A20:F20"/>
    <mergeCell ref="A54:E54"/>
    <mergeCell ref="A55:F55"/>
    <mergeCell ref="A74:E74"/>
    <mergeCell ref="A1:D1"/>
    <mergeCell ref="A2:D2"/>
    <mergeCell ref="A3:D3"/>
    <mergeCell ref="C5:D5"/>
    <mergeCell ref="B6:D6"/>
    <mergeCell ref="A16:F16"/>
  </mergeCells>
  <pageMargins left="0.27559055118110237" right="0.19685039370078741" top="0.48" bottom="0.31496062992125984" header="0.31496062992125984" footer="0.31496062992125984"/>
  <pageSetup paperSize="9" scale="78" orientation="portrait" r:id="rId1"/>
  <colBreaks count="1" manualBreakCount="1">
    <brk id="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10</vt:i4>
      </vt:variant>
    </vt:vector>
  </HeadingPairs>
  <TitlesOfParts>
    <vt:vector size="21" baseType="lpstr">
      <vt:lpstr>METRE</vt:lpstr>
      <vt:lpstr>Feuil2</vt:lpstr>
      <vt:lpstr>DECOMPTE 02 et der</vt:lpstr>
      <vt:lpstr>ATTACH03</vt:lpstr>
      <vt:lpstr>Sheet1</vt:lpstr>
      <vt:lpstr>recap</vt:lpstr>
      <vt:lpstr>augmentation</vt:lpstr>
      <vt:lpstr>REV</vt:lpstr>
      <vt:lpstr>DEC DEF</vt:lpstr>
      <vt:lpstr>BRDR MARCHE</vt:lpstr>
      <vt:lpstr>bord tigha</vt:lpstr>
      <vt:lpstr>ATTACH03!Impression_des_titres</vt:lpstr>
      <vt:lpstr>'DEC DEF'!Impression_des_titres</vt:lpstr>
      <vt:lpstr>METRE!Impression_des_titres</vt:lpstr>
      <vt:lpstr>ATTACH03!Zone_d_impression</vt:lpstr>
      <vt:lpstr>augmentation!Zone_d_impression</vt:lpstr>
      <vt:lpstr>'DEC DEF'!Zone_d_impression</vt:lpstr>
      <vt:lpstr>'DECOMPTE 02 et der'!Zone_d_impression</vt:lpstr>
      <vt:lpstr>METRE!Zone_d_impression</vt:lpstr>
      <vt:lpstr>REV!Zone_d_impression</vt:lpstr>
      <vt:lpstr>Sheet1!Zone_d_impression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zetac</dc:creator>
  <cp:lastModifiedBy>soumia chaker</cp:lastModifiedBy>
  <cp:lastPrinted>2024-05-09T10:11:14Z</cp:lastPrinted>
  <dcterms:created xsi:type="dcterms:W3CDTF">2022-03-17T11:36:42Z</dcterms:created>
  <dcterms:modified xsi:type="dcterms:W3CDTF">2026-08-19T12:37:29Z</dcterms:modified>
</cp:coreProperties>
</file>